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embeddings/oleObject1.bin" ContentType="application/vnd.openxmlformats-officedocument.oleObject"/>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lildia\OneDrive - minjusticia.gov.co\PAAC\Seguimiento 3er cuatrimestre\Revisado Jefatura\"/>
    </mc:Choice>
  </mc:AlternateContent>
  <bookViews>
    <workbookView xWindow="-120" yWindow="-120" windowWidth="29040" windowHeight="15840"/>
  </bookViews>
  <sheets>
    <sheet name="Mapa de Riesgos G" sheetId="1" r:id="rId1"/>
    <sheet name="Hoja2" sheetId="2" r:id="rId2"/>
    <sheet name="Listados" sheetId="4" r:id="rId3"/>
  </sheets>
  <externalReferences>
    <externalReference r:id="rId4"/>
  </externalReferences>
  <definedNames>
    <definedName name="_xlnm._FilterDatabase" localSheetId="0" hidden="1">'Mapa de Riesgos G'!$A$6:$BG$148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32" i="1" l="1"/>
  <c r="AN132" i="1" s="1"/>
  <c r="AP132" i="1" s="1"/>
  <c r="AR132" i="1" s="1"/>
  <c r="Y132" i="1"/>
  <c r="AA132" i="1"/>
  <c r="AC132" i="1"/>
  <c r="AE132" i="1"/>
  <c r="AI132" i="1"/>
  <c r="S132" i="1"/>
  <c r="U132" i="1"/>
  <c r="W132" i="1"/>
  <c r="N132" i="1"/>
  <c r="M132" i="1"/>
  <c r="K132" i="1"/>
  <c r="AF132" i="1" l="1"/>
  <c r="AG132" i="1" s="1"/>
  <c r="AO132" i="1"/>
  <c r="AQ132" i="1" s="1"/>
  <c r="AS132" i="1" s="1"/>
  <c r="AT132" i="1" s="1"/>
  <c r="AU132" i="1" s="1"/>
  <c r="AM26" i="1" l="1"/>
  <c r="AN26" i="1" s="1"/>
  <c r="Y25" i="1"/>
  <c r="AA25" i="1"/>
  <c r="AC25" i="1"/>
  <c r="AE25" i="1"/>
  <c r="AI25" i="1"/>
  <c r="Y26" i="1"/>
  <c r="AA26" i="1"/>
  <c r="AC26" i="1"/>
  <c r="AE26" i="1"/>
  <c r="AI26" i="1"/>
  <c r="S25" i="1"/>
  <c r="U25" i="1"/>
  <c r="W25" i="1"/>
  <c r="S26" i="1"/>
  <c r="U26" i="1"/>
  <c r="W26" i="1"/>
  <c r="M25" i="1"/>
  <c r="M26" i="1"/>
  <c r="K25" i="1"/>
  <c r="K26" i="1"/>
  <c r="K23" i="1"/>
  <c r="M23" i="1"/>
  <c r="N23" i="1"/>
  <c r="S23" i="1"/>
  <c r="U23" i="1"/>
  <c r="W23" i="1"/>
  <c r="Y23" i="1"/>
  <c r="AA23" i="1"/>
  <c r="AC23" i="1"/>
  <c r="AE23" i="1"/>
  <c r="AI23" i="1"/>
  <c r="K24" i="1"/>
  <c r="M24" i="1"/>
  <c r="N24" i="1"/>
  <c r="S24" i="1"/>
  <c r="U24" i="1"/>
  <c r="W24" i="1"/>
  <c r="Y24" i="1"/>
  <c r="AA24" i="1"/>
  <c r="AC24" i="1"/>
  <c r="AE24" i="1"/>
  <c r="AI24" i="1"/>
  <c r="AM24" i="1"/>
  <c r="AN24" i="1" s="1"/>
  <c r="AF25" i="1" l="1"/>
  <c r="AG25" i="1" s="1"/>
  <c r="AP26" i="1"/>
  <c r="AR26" i="1" s="1"/>
  <c r="AF26" i="1"/>
  <c r="AG26" i="1" s="1"/>
  <c r="AO24" i="1"/>
  <c r="AQ24" i="1" s="1"/>
  <c r="AS24" i="1" s="1"/>
  <c r="AO26" i="1"/>
  <c r="AQ26" i="1" s="1"/>
  <c r="AS26" i="1" s="1"/>
  <c r="AF23" i="1"/>
  <c r="AG23" i="1" s="1"/>
  <c r="AF24" i="1"/>
  <c r="AG24" i="1" s="1"/>
  <c r="AP24" i="1"/>
  <c r="AR24" i="1" s="1"/>
  <c r="AT26" i="1" l="1"/>
  <c r="AU26" i="1" s="1"/>
  <c r="AT24" i="1"/>
  <c r="AU24" i="1" s="1"/>
  <c r="AA91" i="1" l="1"/>
  <c r="AC91" i="1"/>
  <c r="AE91" i="1"/>
  <c r="AA92" i="1"/>
  <c r="AC92" i="1"/>
  <c r="AE92" i="1"/>
  <c r="S91" i="1"/>
  <c r="U91" i="1"/>
  <c r="W91" i="1"/>
  <c r="S92" i="1"/>
  <c r="U92" i="1"/>
  <c r="W92" i="1"/>
  <c r="N147" i="1" l="1"/>
  <c r="M147" i="1"/>
  <c r="K147" i="1"/>
  <c r="N144" i="1"/>
  <c r="N145" i="1"/>
  <c r="M144" i="1"/>
  <c r="M145" i="1"/>
  <c r="K144" i="1"/>
  <c r="K145" i="1"/>
  <c r="N139" i="1"/>
  <c r="N140" i="1"/>
  <c r="N141" i="1"/>
  <c r="M139" i="1"/>
  <c r="M140" i="1"/>
  <c r="M141" i="1"/>
  <c r="K139" i="1"/>
  <c r="K140" i="1"/>
  <c r="K141" i="1"/>
  <c r="N136" i="1"/>
  <c r="M136" i="1"/>
  <c r="K136" i="1"/>
  <c r="N131" i="1"/>
  <c r="M131" i="1"/>
  <c r="K131" i="1"/>
  <c r="N129" i="1"/>
  <c r="M129" i="1"/>
  <c r="K129" i="1"/>
  <c r="N127" i="1"/>
  <c r="M127" i="1"/>
  <c r="K127" i="1"/>
  <c r="N124" i="1"/>
  <c r="N125" i="1"/>
  <c r="M124" i="1"/>
  <c r="M125" i="1"/>
  <c r="K124" i="1"/>
  <c r="K125" i="1"/>
  <c r="N121" i="1"/>
  <c r="M121" i="1"/>
  <c r="K121" i="1"/>
  <c r="N115" i="1"/>
  <c r="M115" i="1"/>
  <c r="K115" i="1"/>
  <c r="N111" i="1"/>
  <c r="M111" i="1"/>
  <c r="K111" i="1"/>
  <c r="N108" i="1"/>
  <c r="N109" i="1"/>
  <c r="M108" i="1"/>
  <c r="M109" i="1"/>
  <c r="K108" i="1"/>
  <c r="K109" i="1"/>
  <c r="N104" i="1"/>
  <c r="N105" i="1"/>
  <c r="N106" i="1"/>
  <c r="M104" i="1"/>
  <c r="M105" i="1"/>
  <c r="M106" i="1"/>
  <c r="K104" i="1"/>
  <c r="K105" i="1"/>
  <c r="K106" i="1"/>
  <c r="N101" i="1"/>
  <c r="N102" i="1"/>
  <c r="M101" i="1"/>
  <c r="M102" i="1"/>
  <c r="K101" i="1"/>
  <c r="K102" i="1"/>
  <c r="N96" i="1"/>
  <c r="N97" i="1"/>
  <c r="M96" i="1"/>
  <c r="M97" i="1"/>
  <c r="K96" i="1"/>
  <c r="K97" i="1"/>
  <c r="N91" i="1"/>
  <c r="N92" i="1"/>
  <c r="M91" i="1"/>
  <c r="M92" i="1"/>
  <c r="K91" i="1"/>
  <c r="K92" i="1"/>
  <c r="N88" i="1"/>
  <c r="N89" i="1"/>
  <c r="M88" i="1"/>
  <c r="M89" i="1"/>
  <c r="K88" i="1"/>
  <c r="K89" i="1"/>
  <c r="N86" i="1"/>
  <c r="M86" i="1"/>
  <c r="K86" i="1"/>
  <c r="N82" i="1"/>
  <c r="M82" i="1"/>
  <c r="K82" i="1"/>
  <c r="N79" i="1"/>
  <c r="N80" i="1"/>
  <c r="M79" i="1"/>
  <c r="M80" i="1"/>
  <c r="K79" i="1"/>
  <c r="K80" i="1"/>
  <c r="N76" i="1"/>
  <c r="M76" i="1"/>
  <c r="K76" i="1"/>
  <c r="N73" i="1"/>
  <c r="N74" i="1"/>
  <c r="M73" i="1"/>
  <c r="M74" i="1"/>
  <c r="K73" i="1"/>
  <c r="K74" i="1"/>
  <c r="N69" i="1"/>
  <c r="N70" i="1"/>
  <c r="N71" i="1"/>
  <c r="M69" i="1"/>
  <c r="M70" i="1"/>
  <c r="M71" i="1"/>
  <c r="K69" i="1"/>
  <c r="K70" i="1"/>
  <c r="K71" i="1"/>
  <c r="N66" i="1"/>
  <c r="N67" i="1"/>
  <c r="M66" i="1"/>
  <c r="M67" i="1"/>
  <c r="K66" i="1"/>
  <c r="K67" i="1"/>
  <c r="N62" i="1"/>
  <c r="N63" i="1"/>
  <c r="N64" i="1"/>
  <c r="M62" i="1"/>
  <c r="M63" i="1"/>
  <c r="M64" i="1"/>
  <c r="K62" i="1"/>
  <c r="K63" i="1"/>
  <c r="K64" i="1"/>
  <c r="N60" i="1"/>
  <c r="N52" i="1"/>
  <c r="N53" i="1"/>
  <c r="N54" i="1"/>
  <c r="N55" i="1"/>
  <c r="M52" i="1"/>
  <c r="M53" i="1"/>
  <c r="M54" i="1"/>
  <c r="M55" i="1"/>
  <c r="K52" i="1"/>
  <c r="K53" i="1"/>
  <c r="K54" i="1"/>
  <c r="K55" i="1"/>
  <c r="N49" i="1"/>
  <c r="N50" i="1"/>
  <c r="M49" i="1"/>
  <c r="M50" i="1"/>
  <c r="K49" i="1"/>
  <c r="K50" i="1"/>
  <c r="N45" i="1"/>
  <c r="N46" i="1"/>
  <c r="N47" i="1"/>
  <c r="M45" i="1"/>
  <c r="M46" i="1"/>
  <c r="M47" i="1"/>
  <c r="K45" i="1"/>
  <c r="K46" i="1"/>
  <c r="K47" i="1"/>
  <c r="N40" i="1"/>
  <c r="N41" i="1"/>
  <c r="N42" i="1"/>
  <c r="N43" i="1"/>
  <c r="M40" i="1"/>
  <c r="M41" i="1"/>
  <c r="M42" i="1"/>
  <c r="M43" i="1"/>
  <c r="K40" i="1"/>
  <c r="K41" i="1"/>
  <c r="K42" i="1"/>
  <c r="K43" i="1"/>
  <c r="N28" i="1"/>
  <c r="N29" i="1"/>
  <c r="N30" i="1"/>
  <c r="N31" i="1"/>
  <c r="N32" i="1"/>
  <c r="M28" i="1"/>
  <c r="M29" i="1"/>
  <c r="M30" i="1"/>
  <c r="M31" i="1"/>
  <c r="M32" i="1"/>
  <c r="K28" i="1"/>
  <c r="K29" i="1"/>
  <c r="K30" i="1"/>
  <c r="K31" i="1"/>
  <c r="K32" i="1"/>
  <c r="N22" i="1"/>
  <c r="M22" i="1"/>
  <c r="K22" i="1"/>
  <c r="AE13" i="1"/>
  <c r="AI13" i="1"/>
  <c r="AE14" i="1"/>
  <c r="AI14" i="1"/>
  <c r="Y13" i="1"/>
  <c r="AA13" i="1"/>
  <c r="AC13" i="1"/>
  <c r="Y14" i="1"/>
  <c r="AA14" i="1"/>
  <c r="AC14" i="1"/>
  <c r="S13" i="1"/>
  <c r="U13" i="1"/>
  <c r="W13" i="1"/>
  <c r="S14" i="1"/>
  <c r="U14" i="1"/>
  <c r="W14" i="1"/>
  <c r="AF14" i="1" l="1"/>
  <c r="AG14" i="1" s="1"/>
  <c r="AF13" i="1"/>
  <c r="AG13" i="1" s="1"/>
  <c r="N17" i="1" l="1"/>
  <c r="N16" i="1"/>
  <c r="N15" i="1"/>
  <c r="N14" i="1"/>
  <c r="M16" i="1"/>
  <c r="M17" i="1"/>
  <c r="M15" i="1"/>
  <c r="M14" i="1"/>
  <c r="K16" i="1"/>
  <c r="K17" i="1"/>
  <c r="K14" i="1"/>
  <c r="N12" i="1"/>
  <c r="M12" i="1"/>
  <c r="K12" i="1"/>
  <c r="N8" i="1"/>
  <c r="M8" i="1"/>
  <c r="K8" i="1"/>
  <c r="N117" i="1" l="1"/>
  <c r="N118" i="1"/>
  <c r="N119" i="1"/>
  <c r="M117" i="1"/>
  <c r="M118" i="1"/>
  <c r="M119" i="1"/>
  <c r="K117" i="1"/>
  <c r="K118" i="1"/>
  <c r="K119" i="1"/>
  <c r="N34" i="1"/>
  <c r="N35" i="1"/>
  <c r="M34" i="1"/>
  <c r="M35" i="1"/>
  <c r="K34" i="1"/>
  <c r="K35" i="1"/>
  <c r="N37" i="1"/>
  <c r="M37" i="1"/>
  <c r="K37" i="1"/>
  <c r="M60" i="1"/>
  <c r="K60" i="1"/>
  <c r="AI60" i="1"/>
  <c r="AC60" i="1"/>
  <c r="AE60" i="1"/>
  <c r="S60" i="1"/>
  <c r="U60" i="1"/>
  <c r="W60" i="1"/>
  <c r="Y60" i="1"/>
  <c r="AM49" i="1"/>
  <c r="AN49" i="1" s="1"/>
  <c r="AP49" i="1" s="1"/>
  <c r="AR49" i="1" s="1"/>
  <c r="AI49" i="1"/>
  <c r="Y49" i="1"/>
  <c r="AA49" i="1"/>
  <c r="AC49" i="1"/>
  <c r="AE49" i="1"/>
  <c r="S49" i="1"/>
  <c r="U49" i="1"/>
  <c r="W49" i="1"/>
  <c r="AO49" i="1" l="1"/>
  <c r="AQ49" i="1" s="1"/>
  <c r="AS49" i="1" s="1"/>
  <c r="AT49" i="1" s="1"/>
  <c r="AU49" i="1" s="1"/>
  <c r="AM141" i="1"/>
  <c r="AO141" i="1" s="1"/>
  <c r="AQ141" i="1" s="1"/>
  <c r="AI141" i="1"/>
  <c r="AE141" i="1"/>
  <c r="Y140" i="1"/>
  <c r="AA140" i="1"/>
  <c r="AC140" i="1"/>
  <c r="Y141" i="1"/>
  <c r="AA141" i="1"/>
  <c r="AC141" i="1"/>
  <c r="S140" i="1"/>
  <c r="U140" i="1"/>
  <c r="W140" i="1"/>
  <c r="S141" i="1"/>
  <c r="U141" i="1"/>
  <c r="W141" i="1"/>
  <c r="AF141" i="1" l="1"/>
  <c r="AG141" i="1" s="1"/>
  <c r="AN141" i="1"/>
  <c r="AP141" i="1" s="1"/>
  <c r="AA143" i="1"/>
  <c r="AC143" i="1"/>
  <c r="AE143" i="1"/>
  <c r="AA144" i="1"/>
  <c r="AC144" i="1"/>
  <c r="AE144" i="1"/>
  <c r="S143" i="1"/>
  <c r="U143" i="1"/>
  <c r="W143" i="1"/>
  <c r="S144" i="1"/>
  <c r="U144" i="1"/>
  <c r="W144" i="1"/>
  <c r="S138" i="1"/>
  <c r="U138" i="1"/>
  <c r="W138" i="1"/>
  <c r="Y138" i="1"/>
  <c r="AA138" i="1"/>
  <c r="AC138" i="1"/>
  <c r="S139" i="1"/>
  <c r="U139" i="1"/>
  <c r="W139" i="1"/>
  <c r="Y139" i="1"/>
  <c r="AA139" i="1"/>
  <c r="AC139" i="1"/>
  <c r="AE139" i="1"/>
  <c r="AI139" i="1"/>
  <c r="AM139" i="1"/>
  <c r="AN139" i="1" s="1"/>
  <c r="AP139" i="1" s="1"/>
  <c r="AR139" i="1" s="1"/>
  <c r="S137" i="1"/>
  <c r="U137" i="1"/>
  <c r="W137" i="1"/>
  <c r="Y137" i="1"/>
  <c r="AA137" i="1"/>
  <c r="AC137" i="1"/>
  <c r="AE137" i="1"/>
  <c r="S135" i="1"/>
  <c r="U135" i="1"/>
  <c r="W135" i="1"/>
  <c r="Y135" i="1"/>
  <c r="AA135" i="1"/>
  <c r="AC135" i="1"/>
  <c r="S136" i="1"/>
  <c r="U136" i="1"/>
  <c r="W136" i="1"/>
  <c r="Y136" i="1"/>
  <c r="AA136" i="1"/>
  <c r="AC136" i="1"/>
  <c r="S131" i="1"/>
  <c r="U131" i="1"/>
  <c r="W131" i="1"/>
  <c r="S129" i="1"/>
  <c r="U129" i="1"/>
  <c r="W129" i="1"/>
  <c r="Y129" i="1"/>
  <c r="AA129" i="1"/>
  <c r="AC129" i="1"/>
  <c r="AA124" i="1"/>
  <c r="AC124" i="1"/>
  <c r="AE124" i="1"/>
  <c r="AA125" i="1"/>
  <c r="AC125" i="1"/>
  <c r="AE125" i="1"/>
  <c r="U124" i="1"/>
  <c r="W124" i="1"/>
  <c r="Y124" i="1"/>
  <c r="U125" i="1"/>
  <c r="W125" i="1"/>
  <c r="Y125" i="1"/>
  <c r="AA122" i="1"/>
  <c r="AC122" i="1"/>
  <c r="AE122" i="1"/>
  <c r="S122" i="1"/>
  <c r="U122" i="1"/>
  <c r="W122" i="1"/>
  <c r="AA114" i="1"/>
  <c r="AC114" i="1"/>
  <c r="AE114" i="1"/>
  <c r="AA115" i="1"/>
  <c r="AC115" i="1"/>
  <c r="AE115" i="1"/>
  <c r="U114" i="1"/>
  <c r="W114" i="1"/>
  <c r="S115" i="1"/>
  <c r="U115" i="1"/>
  <c r="W115" i="1"/>
  <c r="AO139" i="1" l="1"/>
  <c r="AQ139" i="1" s="1"/>
  <c r="AS139" i="1" s="1"/>
  <c r="AT139" i="1" s="1"/>
  <c r="AU139" i="1" s="1"/>
  <c r="AF139" i="1"/>
  <c r="AG139" i="1" s="1"/>
  <c r="AF137" i="1"/>
  <c r="AG137" i="1" s="1"/>
  <c r="AC111" i="1"/>
  <c r="AE111" i="1"/>
  <c r="W111" i="1"/>
  <c r="Y111" i="1"/>
  <c r="AA111" i="1"/>
  <c r="S111" i="1"/>
  <c r="U111" i="1"/>
  <c r="AA107" i="1"/>
  <c r="AC107" i="1"/>
  <c r="AE107" i="1"/>
  <c r="AA108" i="1"/>
  <c r="AC108" i="1"/>
  <c r="AE108" i="1"/>
  <c r="S107" i="1"/>
  <c r="U107" i="1"/>
  <c r="W107" i="1"/>
  <c r="S108" i="1"/>
  <c r="U108" i="1"/>
  <c r="W108" i="1"/>
  <c r="AC103" i="1"/>
  <c r="AE103" i="1"/>
  <c r="AC104" i="1"/>
  <c r="AE104" i="1"/>
  <c r="AC105" i="1"/>
  <c r="AE105" i="1"/>
  <c r="AC106" i="1"/>
  <c r="AE106" i="1"/>
  <c r="S103" i="1"/>
  <c r="U103" i="1"/>
  <c r="W103" i="1"/>
  <c r="Y103" i="1"/>
  <c r="AA103" i="1"/>
  <c r="S104" i="1"/>
  <c r="U104" i="1"/>
  <c r="W104" i="1"/>
  <c r="Y104" i="1"/>
  <c r="AA104" i="1"/>
  <c r="S105" i="1"/>
  <c r="U105" i="1"/>
  <c r="W105" i="1"/>
  <c r="Y105" i="1"/>
  <c r="AA105" i="1"/>
  <c r="S106" i="1"/>
  <c r="U106" i="1"/>
  <c r="W106" i="1"/>
  <c r="Y106" i="1"/>
  <c r="AA106" i="1"/>
  <c r="AC101" i="1"/>
  <c r="AE101" i="1"/>
  <c r="AC102" i="1"/>
  <c r="AE102" i="1"/>
  <c r="S101" i="1"/>
  <c r="U101" i="1"/>
  <c r="W101" i="1"/>
  <c r="Y101" i="1"/>
  <c r="AA101" i="1"/>
  <c r="S102" i="1"/>
  <c r="U102" i="1"/>
  <c r="W102" i="1"/>
  <c r="Y102" i="1"/>
  <c r="AA102" i="1"/>
  <c r="W97" i="1" l="1"/>
  <c r="Y97" i="1"/>
  <c r="AA97" i="1"/>
  <c r="AC97" i="1"/>
  <c r="S97" i="1"/>
  <c r="S95" i="1"/>
  <c r="U95" i="1"/>
  <c r="W95" i="1"/>
  <c r="Y95" i="1"/>
  <c r="AA95" i="1"/>
  <c r="AC95" i="1"/>
  <c r="S96" i="1"/>
  <c r="U96" i="1"/>
  <c r="W96" i="1"/>
  <c r="Y96" i="1"/>
  <c r="AA96" i="1"/>
  <c r="AC96" i="1"/>
  <c r="AA90" i="1"/>
  <c r="AC90" i="1"/>
  <c r="S90" i="1"/>
  <c r="U90" i="1"/>
  <c r="W90" i="1"/>
  <c r="AA87" i="1"/>
  <c r="AC87" i="1"/>
  <c r="AA88" i="1"/>
  <c r="AC88" i="1"/>
  <c r="AA89" i="1"/>
  <c r="AC89" i="1"/>
  <c r="S87" i="1"/>
  <c r="U87" i="1"/>
  <c r="W87" i="1"/>
  <c r="S88" i="1"/>
  <c r="U88" i="1"/>
  <c r="W88" i="1"/>
  <c r="S89" i="1"/>
  <c r="U89" i="1"/>
  <c r="W89" i="1"/>
  <c r="AM77" i="1" l="1"/>
  <c r="AN77" i="1" s="1"/>
  <c r="AP77" i="1" s="1"/>
  <c r="AR77" i="1" s="1"/>
  <c r="AI77" i="1"/>
  <c r="AE77" i="1"/>
  <c r="AC77" i="1"/>
  <c r="AA77" i="1"/>
  <c r="W77" i="1"/>
  <c r="S75" i="1"/>
  <c r="U75" i="1"/>
  <c r="S76" i="1"/>
  <c r="U76" i="1"/>
  <c r="S77" i="1"/>
  <c r="U77" i="1"/>
  <c r="AA72" i="1"/>
  <c r="AC72" i="1"/>
  <c r="AE72" i="1"/>
  <c r="AA73" i="1"/>
  <c r="AC73" i="1"/>
  <c r="AE73" i="1"/>
  <c r="S72" i="1"/>
  <c r="U72" i="1"/>
  <c r="W72" i="1"/>
  <c r="S73" i="1"/>
  <c r="U73" i="1"/>
  <c r="W73" i="1"/>
  <c r="AF77" i="1" l="1"/>
  <c r="AG77" i="1" s="1"/>
  <c r="AO77" i="1"/>
  <c r="AQ77" i="1" s="1"/>
  <c r="AS77" i="1" s="1"/>
  <c r="AT77" i="1" s="1"/>
  <c r="AU77" i="1" s="1"/>
  <c r="AE68" i="1"/>
  <c r="AE69" i="1"/>
  <c r="AE70" i="1"/>
  <c r="AE71" i="1"/>
  <c r="AA68" i="1"/>
  <c r="AC68" i="1"/>
  <c r="AA69" i="1"/>
  <c r="AC69" i="1"/>
  <c r="AA70" i="1"/>
  <c r="AC70" i="1"/>
  <c r="AA71" i="1"/>
  <c r="AC71" i="1"/>
  <c r="S68" i="1"/>
  <c r="U68" i="1"/>
  <c r="W68" i="1"/>
  <c r="S69" i="1"/>
  <c r="U69" i="1"/>
  <c r="W69" i="1"/>
  <c r="S70" i="1"/>
  <c r="U70" i="1"/>
  <c r="W70" i="1"/>
  <c r="S71" i="1"/>
  <c r="U71" i="1"/>
  <c r="W71" i="1"/>
  <c r="AE65" i="1"/>
  <c r="AE66" i="1"/>
  <c r="AE67" i="1"/>
  <c r="AA65" i="1"/>
  <c r="AC65" i="1"/>
  <c r="AA66" i="1"/>
  <c r="AC66" i="1"/>
  <c r="AA67" i="1"/>
  <c r="AC67" i="1"/>
  <c r="S65" i="1"/>
  <c r="U65" i="1"/>
  <c r="W65" i="1"/>
  <c r="S66" i="1"/>
  <c r="U66" i="1"/>
  <c r="W66" i="1"/>
  <c r="S67" i="1"/>
  <c r="U67" i="1"/>
  <c r="W67" i="1"/>
  <c r="S62" i="1"/>
  <c r="U62" i="1"/>
  <c r="W62" i="1"/>
  <c r="Y62" i="1"/>
  <c r="AA62" i="1"/>
  <c r="AC62" i="1"/>
  <c r="S63" i="1"/>
  <c r="U63" i="1"/>
  <c r="W63" i="1"/>
  <c r="Y63" i="1"/>
  <c r="AA63" i="1"/>
  <c r="AC63" i="1"/>
  <c r="S64" i="1"/>
  <c r="U64" i="1"/>
  <c r="W64" i="1"/>
  <c r="Y64" i="1"/>
  <c r="AA64" i="1"/>
  <c r="AC64" i="1"/>
  <c r="AC59" i="1"/>
  <c r="AE59" i="1"/>
  <c r="S59" i="1"/>
  <c r="U59" i="1"/>
  <c r="W59" i="1"/>
  <c r="Y59" i="1"/>
  <c r="AA59" i="1"/>
  <c r="AM38" i="1"/>
  <c r="AN38" i="1" s="1"/>
  <c r="AP38" i="1" s="1"/>
  <c r="AR38" i="1" s="1"/>
  <c r="AI38" i="1"/>
  <c r="AE38" i="1"/>
  <c r="AA38" i="1"/>
  <c r="AC38" i="1"/>
  <c r="AA36" i="1"/>
  <c r="AC36" i="1"/>
  <c r="AA37" i="1"/>
  <c r="AC37" i="1"/>
  <c r="Y38" i="1"/>
  <c r="W37" i="1"/>
  <c r="W38" i="1"/>
  <c r="U37" i="1"/>
  <c r="U38" i="1"/>
  <c r="S38" i="1"/>
  <c r="S37" i="1"/>
  <c r="S36" i="1"/>
  <c r="S39" i="1"/>
  <c r="AC33" i="1"/>
  <c r="AE33" i="1"/>
  <c r="AC34" i="1"/>
  <c r="AE34" i="1"/>
  <c r="S34" i="1"/>
  <c r="U34" i="1"/>
  <c r="W34" i="1"/>
  <c r="Y34" i="1"/>
  <c r="AM32" i="1"/>
  <c r="AN32" i="1" s="1"/>
  <c r="AP32" i="1" s="1"/>
  <c r="AR32" i="1" s="1"/>
  <c r="AI32" i="1"/>
  <c r="AC32" i="1"/>
  <c r="AE32" i="1"/>
  <c r="S32" i="1"/>
  <c r="U32" i="1"/>
  <c r="W32" i="1"/>
  <c r="Y32" i="1"/>
  <c r="AA32" i="1"/>
  <c r="S22" i="1"/>
  <c r="U22" i="1"/>
  <c r="W22" i="1"/>
  <c r="Y22" i="1"/>
  <c r="AA11" i="1"/>
  <c r="AA12" i="1"/>
  <c r="S11" i="1"/>
  <c r="U11" i="1"/>
  <c r="W11" i="1"/>
  <c r="S12" i="1"/>
  <c r="U12" i="1"/>
  <c r="W12" i="1"/>
  <c r="AE9" i="1"/>
  <c r="AE10" i="1"/>
  <c r="S9" i="1"/>
  <c r="U9" i="1"/>
  <c r="W9" i="1"/>
  <c r="Y9" i="1"/>
  <c r="AA9" i="1"/>
  <c r="AC9" i="1"/>
  <c r="S10" i="1"/>
  <c r="U10" i="1"/>
  <c r="W10" i="1"/>
  <c r="Y10" i="1"/>
  <c r="AA10" i="1"/>
  <c r="AC10" i="1"/>
  <c r="AA8" i="1"/>
  <c r="AC8" i="1"/>
  <c r="AE8" i="1"/>
  <c r="S8" i="1"/>
  <c r="U8" i="1"/>
  <c r="W8" i="1"/>
  <c r="AF38" i="1" l="1"/>
  <c r="AG38" i="1" s="1"/>
  <c r="AO38" i="1"/>
  <c r="AQ38" i="1" s="1"/>
  <c r="AS38" i="1" s="1"/>
  <c r="AT38" i="1" s="1"/>
  <c r="AU38" i="1" s="1"/>
  <c r="AF32" i="1"/>
  <c r="AG32" i="1" s="1"/>
  <c r="AO32" i="1"/>
  <c r="AQ32" i="1" s="1"/>
  <c r="AS32" i="1" s="1"/>
  <c r="AT32" i="1" s="1"/>
  <c r="AU32" i="1" s="1"/>
  <c r="AM57" i="1"/>
  <c r="AN57" i="1" s="1"/>
  <c r="AP57" i="1" s="1"/>
  <c r="AR57" i="1" s="1"/>
  <c r="AI57" i="1"/>
  <c r="AC57" i="1"/>
  <c r="AE57" i="1"/>
  <c r="AA57" i="1"/>
  <c r="W57" i="1"/>
  <c r="Y57" i="1"/>
  <c r="U57" i="1"/>
  <c r="S57" i="1"/>
  <c r="S56" i="1"/>
  <c r="U56" i="1"/>
  <c r="W56" i="1"/>
  <c r="Y56" i="1"/>
  <c r="AA56" i="1"/>
  <c r="AC56" i="1"/>
  <c r="AE56" i="1"/>
  <c r="AI56" i="1"/>
  <c r="AM56" i="1"/>
  <c r="AO56" i="1" s="1"/>
  <c r="AQ56" i="1" s="1"/>
  <c r="AS56" i="1" s="1"/>
  <c r="AO57" i="1" l="1"/>
  <c r="AQ57" i="1" s="1"/>
  <c r="AS57" i="1" s="1"/>
  <c r="AT57" i="1" s="1"/>
  <c r="AU57" i="1" s="1"/>
  <c r="AF57" i="1"/>
  <c r="AG57" i="1" s="1"/>
  <c r="AF56" i="1"/>
  <c r="AG56" i="1" s="1"/>
  <c r="AN56" i="1"/>
  <c r="AP56" i="1" s="1"/>
  <c r="AR56" i="1" s="1"/>
  <c r="AT56" i="1" s="1"/>
  <c r="AU56" i="1" s="1"/>
  <c r="C146" i="1" l="1"/>
  <c r="N123" i="1" l="1"/>
  <c r="N122" i="1"/>
  <c r="AM8" i="1" l="1"/>
  <c r="AO8" i="1" s="1"/>
  <c r="AQ8" i="1" s="1"/>
  <c r="AS8" i="1" s="1"/>
  <c r="AM10" i="1"/>
  <c r="AO10" i="1" s="1"/>
  <c r="AQ10" i="1" s="1"/>
  <c r="AS10" i="1" s="1"/>
  <c r="AM16" i="1"/>
  <c r="AO16" i="1" s="1"/>
  <c r="AQ16" i="1" s="1"/>
  <c r="AS16" i="1" s="1"/>
  <c r="AM17" i="1"/>
  <c r="AO17" i="1" s="1"/>
  <c r="AQ17" i="1" s="1"/>
  <c r="AS17" i="1" s="1"/>
  <c r="AM22" i="1"/>
  <c r="AO22" i="1" s="1"/>
  <c r="AQ22" i="1" s="1"/>
  <c r="AS22" i="1" s="1"/>
  <c r="AM28" i="1"/>
  <c r="AO28" i="1" s="1"/>
  <c r="AQ28" i="1" s="1"/>
  <c r="AS28" i="1" s="1"/>
  <c r="AM29" i="1"/>
  <c r="AO29" i="1" s="1"/>
  <c r="AQ29" i="1" s="1"/>
  <c r="AS29" i="1" s="1"/>
  <c r="AM30" i="1"/>
  <c r="AO30" i="1" s="1"/>
  <c r="AQ30" i="1" s="1"/>
  <c r="AS30" i="1" s="1"/>
  <c r="AM31" i="1"/>
  <c r="AO31" i="1" s="1"/>
  <c r="AQ31" i="1" s="1"/>
  <c r="AS31" i="1" s="1"/>
  <c r="AM34" i="1"/>
  <c r="AM37" i="1"/>
  <c r="AO37" i="1" s="1"/>
  <c r="AQ37" i="1" s="1"/>
  <c r="AS37" i="1" s="1"/>
  <c r="AM40" i="1"/>
  <c r="AO40" i="1" s="1"/>
  <c r="AQ40" i="1" s="1"/>
  <c r="AS40" i="1" s="1"/>
  <c r="AM41" i="1"/>
  <c r="AO41" i="1" s="1"/>
  <c r="AQ41" i="1" s="1"/>
  <c r="AS41" i="1" s="1"/>
  <c r="AM42" i="1"/>
  <c r="AO42" i="1" s="1"/>
  <c r="AQ42" i="1" s="1"/>
  <c r="AS42" i="1" s="1"/>
  <c r="AM45" i="1"/>
  <c r="AO45" i="1" s="1"/>
  <c r="AQ45" i="1" s="1"/>
  <c r="AS45" i="1" s="1"/>
  <c r="AM46" i="1"/>
  <c r="AO46" i="1" s="1"/>
  <c r="AQ46" i="1" s="1"/>
  <c r="AS46" i="1" s="1"/>
  <c r="AM47" i="1"/>
  <c r="AO47" i="1" s="1"/>
  <c r="AQ47" i="1" s="1"/>
  <c r="AS47" i="1" s="1"/>
  <c r="AM52" i="1"/>
  <c r="AM53" i="1"/>
  <c r="AM55" i="1"/>
  <c r="AO55" i="1" s="1"/>
  <c r="AQ55" i="1" s="1"/>
  <c r="AS55" i="1" s="1"/>
  <c r="AM62" i="1"/>
  <c r="AM63" i="1"/>
  <c r="AM64" i="1"/>
  <c r="AO64" i="1" s="1"/>
  <c r="AQ64" i="1" s="1"/>
  <c r="AS64" i="1" s="1"/>
  <c r="AM66" i="1"/>
  <c r="AO66" i="1" s="1"/>
  <c r="AQ66" i="1" s="1"/>
  <c r="AS66" i="1" s="1"/>
  <c r="AM67" i="1"/>
  <c r="AO67" i="1" s="1"/>
  <c r="AQ67" i="1" s="1"/>
  <c r="AS67" i="1" s="1"/>
  <c r="AM69" i="1"/>
  <c r="AO69" i="1" s="1"/>
  <c r="AQ69" i="1" s="1"/>
  <c r="AS69" i="1" s="1"/>
  <c r="AM70" i="1"/>
  <c r="AO70" i="1" s="1"/>
  <c r="AQ70" i="1" s="1"/>
  <c r="AS70" i="1" s="1"/>
  <c r="AM71" i="1"/>
  <c r="AM73" i="1"/>
  <c r="AO73" i="1" s="1"/>
  <c r="AQ73" i="1" s="1"/>
  <c r="AS73" i="1" s="1"/>
  <c r="AM74" i="1"/>
  <c r="AO74" i="1" s="1"/>
  <c r="AQ74" i="1" s="1"/>
  <c r="AS74" i="1" s="1"/>
  <c r="AM76" i="1"/>
  <c r="AO76" i="1" s="1"/>
  <c r="AQ76" i="1" s="1"/>
  <c r="AS76" i="1" s="1"/>
  <c r="AM79" i="1"/>
  <c r="AO79" i="1" s="1"/>
  <c r="AQ79" i="1" s="1"/>
  <c r="AS79" i="1" s="1"/>
  <c r="AM80" i="1"/>
  <c r="AO80" i="1" s="1"/>
  <c r="AQ80" i="1" s="1"/>
  <c r="AS80" i="1" s="1"/>
  <c r="AM82" i="1"/>
  <c r="AM86" i="1"/>
  <c r="AO86" i="1" s="1"/>
  <c r="AQ86" i="1" s="1"/>
  <c r="AS86" i="1" s="1"/>
  <c r="AM88" i="1"/>
  <c r="AM89" i="1"/>
  <c r="AM91" i="1"/>
  <c r="AO91" i="1" s="1"/>
  <c r="AQ91" i="1" s="1"/>
  <c r="AS91" i="1" s="1"/>
  <c r="AM92" i="1"/>
  <c r="AM96" i="1"/>
  <c r="AM97" i="1"/>
  <c r="AM108" i="1"/>
  <c r="AO108" i="1" s="1"/>
  <c r="AQ108" i="1" s="1"/>
  <c r="AS108" i="1" s="1"/>
  <c r="AM109" i="1"/>
  <c r="AO109" i="1" s="1"/>
  <c r="AQ109" i="1" s="1"/>
  <c r="AS109" i="1" s="1"/>
  <c r="AM111" i="1"/>
  <c r="AM112" i="1"/>
  <c r="AO112" i="1" s="1"/>
  <c r="AQ112" i="1" s="1"/>
  <c r="AS112" i="1" s="1"/>
  <c r="AM113" i="1"/>
  <c r="AM115" i="1"/>
  <c r="AO115" i="1" s="1"/>
  <c r="AQ115" i="1" s="1"/>
  <c r="AS115" i="1" s="1"/>
  <c r="AM117" i="1"/>
  <c r="AO117" i="1" s="1"/>
  <c r="AQ117" i="1" s="1"/>
  <c r="AS117" i="1" s="1"/>
  <c r="AM118" i="1"/>
  <c r="AM119" i="1"/>
  <c r="AN119" i="1" s="1"/>
  <c r="AP119" i="1" s="1"/>
  <c r="AR119" i="1" s="1"/>
  <c r="AM121" i="1"/>
  <c r="AM124" i="1"/>
  <c r="AO124" i="1" s="1"/>
  <c r="AQ124" i="1" s="1"/>
  <c r="AS124" i="1" s="1"/>
  <c r="AM125" i="1"/>
  <c r="AM127" i="1"/>
  <c r="AO127" i="1" s="1"/>
  <c r="AQ127" i="1" s="1"/>
  <c r="AS127" i="1" s="1"/>
  <c r="AM131" i="1"/>
  <c r="AO131" i="1" s="1"/>
  <c r="AQ131" i="1" s="1"/>
  <c r="AS131" i="1" s="1"/>
  <c r="AM136" i="1"/>
  <c r="AO136" i="1" s="1"/>
  <c r="AQ136" i="1" s="1"/>
  <c r="AS136" i="1" s="1"/>
  <c r="AM140" i="1"/>
  <c r="AO140" i="1" s="1"/>
  <c r="AQ140" i="1" s="1"/>
  <c r="AS140" i="1" s="1"/>
  <c r="AM144" i="1"/>
  <c r="AO144" i="1" s="1"/>
  <c r="AQ144" i="1" s="1"/>
  <c r="AS144" i="1" s="1"/>
  <c r="AM145" i="1"/>
  <c r="AO145" i="1" s="1"/>
  <c r="AQ145" i="1" s="1"/>
  <c r="AS145" i="1" s="1"/>
  <c r="AM147" i="1"/>
  <c r="AI8" i="1"/>
  <c r="AI9" i="1"/>
  <c r="AI10" i="1"/>
  <c r="AI11" i="1"/>
  <c r="AI12" i="1"/>
  <c r="AI15" i="1"/>
  <c r="AI16" i="1"/>
  <c r="AI17" i="1"/>
  <c r="AI18" i="1"/>
  <c r="AI19" i="1"/>
  <c r="AI21" i="1"/>
  <c r="AI22" i="1"/>
  <c r="AI27" i="1"/>
  <c r="AI28" i="1"/>
  <c r="AI29" i="1"/>
  <c r="AI30" i="1"/>
  <c r="AI31" i="1"/>
  <c r="AI33" i="1"/>
  <c r="AI34" i="1"/>
  <c r="AI36" i="1"/>
  <c r="AI37" i="1"/>
  <c r="AI39" i="1"/>
  <c r="AI40" i="1"/>
  <c r="AI41" i="1"/>
  <c r="AI42" i="1"/>
  <c r="AI44" i="1"/>
  <c r="AI45" i="1"/>
  <c r="AI46" i="1"/>
  <c r="AI47" i="1"/>
  <c r="AI48" i="1"/>
  <c r="AI51" i="1"/>
  <c r="AI52" i="1"/>
  <c r="AI53" i="1"/>
  <c r="AI54" i="1"/>
  <c r="AI55" i="1"/>
  <c r="AI58" i="1"/>
  <c r="AI59" i="1"/>
  <c r="AI61" i="1"/>
  <c r="AI62" i="1"/>
  <c r="AI63" i="1"/>
  <c r="AI64" i="1"/>
  <c r="AI65" i="1"/>
  <c r="AI66" i="1"/>
  <c r="AI67" i="1"/>
  <c r="AI68" i="1"/>
  <c r="AI69" i="1"/>
  <c r="AI70" i="1"/>
  <c r="AI71" i="1"/>
  <c r="AI72" i="1"/>
  <c r="AI73" i="1"/>
  <c r="AI74" i="1"/>
  <c r="AI75" i="1"/>
  <c r="AI76" i="1"/>
  <c r="AI78" i="1"/>
  <c r="AI79" i="1"/>
  <c r="AI80" i="1"/>
  <c r="AI81" i="1"/>
  <c r="AI82" i="1"/>
  <c r="AI83" i="1"/>
  <c r="AI85" i="1"/>
  <c r="AI86" i="1"/>
  <c r="AI87" i="1"/>
  <c r="AI88" i="1"/>
  <c r="AI89" i="1"/>
  <c r="AI90" i="1"/>
  <c r="AI91" i="1"/>
  <c r="AI92" i="1"/>
  <c r="AI93" i="1"/>
  <c r="AI94" i="1"/>
  <c r="AI95" i="1"/>
  <c r="AI96" i="1"/>
  <c r="AI97"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127" i="1"/>
  <c r="AI128" i="1"/>
  <c r="AI129" i="1"/>
  <c r="AI130" i="1"/>
  <c r="AI131" i="1"/>
  <c r="AI133" i="1"/>
  <c r="AI134" i="1"/>
  <c r="AI135" i="1"/>
  <c r="AI136" i="1"/>
  <c r="AI137" i="1"/>
  <c r="AI138" i="1"/>
  <c r="AI140" i="1"/>
  <c r="AI142" i="1"/>
  <c r="AI143" i="1"/>
  <c r="AI144" i="1"/>
  <c r="AI145" i="1"/>
  <c r="AI146" i="1"/>
  <c r="AI147" i="1"/>
  <c r="AI148" i="1"/>
  <c r="AI7" i="1"/>
  <c r="AE11" i="1"/>
  <c r="AE12" i="1"/>
  <c r="AE15" i="1"/>
  <c r="AE16" i="1"/>
  <c r="AE17" i="1"/>
  <c r="AE18" i="1"/>
  <c r="AE19" i="1"/>
  <c r="AE21" i="1"/>
  <c r="AE22" i="1"/>
  <c r="AE27" i="1"/>
  <c r="AE28" i="1"/>
  <c r="AE29" i="1"/>
  <c r="AE30" i="1"/>
  <c r="AE31" i="1"/>
  <c r="AE36" i="1"/>
  <c r="AE37" i="1"/>
  <c r="AE39" i="1"/>
  <c r="AE40" i="1"/>
  <c r="AE41" i="1"/>
  <c r="AE42" i="1"/>
  <c r="AE44" i="1"/>
  <c r="AE45" i="1"/>
  <c r="AE46" i="1"/>
  <c r="AE47" i="1"/>
  <c r="AE48" i="1"/>
  <c r="AE50" i="1"/>
  <c r="AE51" i="1"/>
  <c r="AE52" i="1"/>
  <c r="AE53" i="1"/>
  <c r="AE54" i="1"/>
  <c r="AE55" i="1"/>
  <c r="AE58" i="1"/>
  <c r="AE61" i="1"/>
  <c r="AE62" i="1"/>
  <c r="AE63" i="1"/>
  <c r="AE64" i="1"/>
  <c r="AE74" i="1"/>
  <c r="AE75" i="1"/>
  <c r="AE76" i="1"/>
  <c r="AE78" i="1"/>
  <c r="AE79" i="1"/>
  <c r="AE80" i="1"/>
  <c r="AE81" i="1"/>
  <c r="AE82" i="1"/>
  <c r="AE83" i="1"/>
  <c r="AE84" i="1"/>
  <c r="AE85" i="1"/>
  <c r="AE86" i="1"/>
  <c r="AE87" i="1"/>
  <c r="AE88" i="1"/>
  <c r="AE89" i="1"/>
  <c r="AE90" i="1"/>
  <c r="AE93" i="1"/>
  <c r="AE94" i="1"/>
  <c r="AE95" i="1"/>
  <c r="AE96" i="1"/>
  <c r="AE97" i="1"/>
  <c r="AE98" i="1"/>
  <c r="AE99" i="1"/>
  <c r="AE100" i="1"/>
  <c r="AE109" i="1"/>
  <c r="AE110" i="1"/>
  <c r="AE112" i="1"/>
  <c r="AE113" i="1"/>
  <c r="AE116" i="1"/>
  <c r="AE117" i="1"/>
  <c r="AE118" i="1"/>
  <c r="AE119" i="1"/>
  <c r="AE120" i="1"/>
  <c r="AE121" i="1"/>
  <c r="AE123" i="1"/>
  <c r="AE126" i="1"/>
  <c r="AE127" i="1"/>
  <c r="AE128" i="1"/>
  <c r="AE129" i="1"/>
  <c r="AE130" i="1"/>
  <c r="AE131" i="1"/>
  <c r="AE133" i="1"/>
  <c r="AE134" i="1"/>
  <c r="AE135" i="1"/>
  <c r="AE136" i="1"/>
  <c r="AE138" i="1"/>
  <c r="AE140" i="1"/>
  <c r="AE142" i="1"/>
  <c r="AE145" i="1"/>
  <c r="AE146" i="1"/>
  <c r="AE147" i="1"/>
  <c r="AE148" i="1"/>
  <c r="AE7" i="1"/>
  <c r="AC11" i="1"/>
  <c r="AC12" i="1"/>
  <c r="AC15" i="1"/>
  <c r="AC16" i="1"/>
  <c r="AC17" i="1"/>
  <c r="AC18" i="1"/>
  <c r="AC19" i="1"/>
  <c r="AC21" i="1"/>
  <c r="AC22" i="1"/>
  <c r="AC27" i="1"/>
  <c r="AC28" i="1"/>
  <c r="AC29" i="1"/>
  <c r="AC30" i="1"/>
  <c r="AC31" i="1"/>
  <c r="AC39" i="1"/>
  <c r="AC40" i="1"/>
  <c r="AC41" i="1"/>
  <c r="AC42" i="1"/>
  <c r="AC44" i="1"/>
  <c r="AC45" i="1"/>
  <c r="AC46" i="1"/>
  <c r="AC47" i="1"/>
  <c r="AC48" i="1"/>
  <c r="AC50" i="1"/>
  <c r="AC51" i="1"/>
  <c r="AC52" i="1"/>
  <c r="AC53" i="1"/>
  <c r="AC54" i="1"/>
  <c r="AC55" i="1"/>
  <c r="AC58" i="1"/>
  <c r="AC61" i="1"/>
  <c r="AC74" i="1"/>
  <c r="AC75" i="1"/>
  <c r="AC76" i="1"/>
  <c r="AC78" i="1"/>
  <c r="AC79" i="1"/>
  <c r="AC80" i="1"/>
  <c r="AC81" i="1"/>
  <c r="AC82" i="1"/>
  <c r="AC83" i="1"/>
  <c r="AC85" i="1"/>
  <c r="AC86" i="1"/>
  <c r="AC93" i="1"/>
  <c r="AC94" i="1"/>
  <c r="AC98" i="1"/>
  <c r="AC99" i="1"/>
  <c r="AC100" i="1"/>
  <c r="AC109" i="1"/>
  <c r="AC110" i="1"/>
  <c r="AC112" i="1"/>
  <c r="AC113" i="1"/>
  <c r="AC116" i="1"/>
  <c r="AC117" i="1"/>
  <c r="AC118" i="1"/>
  <c r="AC119" i="1"/>
  <c r="AC120" i="1"/>
  <c r="AC121" i="1"/>
  <c r="AC123" i="1"/>
  <c r="AC126" i="1"/>
  <c r="AC127" i="1"/>
  <c r="AC128" i="1"/>
  <c r="AC130" i="1"/>
  <c r="AC131" i="1"/>
  <c r="AC133" i="1"/>
  <c r="AC134" i="1"/>
  <c r="AC142" i="1"/>
  <c r="AC145" i="1"/>
  <c r="AC146" i="1"/>
  <c r="AC147" i="1"/>
  <c r="AC148" i="1"/>
  <c r="AC7" i="1"/>
  <c r="AA15" i="1"/>
  <c r="AA16" i="1"/>
  <c r="AA17" i="1"/>
  <c r="AA18" i="1"/>
  <c r="AA19" i="1"/>
  <c r="AA21" i="1"/>
  <c r="AA22" i="1"/>
  <c r="AA27" i="1"/>
  <c r="AA28" i="1"/>
  <c r="AA29" i="1"/>
  <c r="AA30" i="1"/>
  <c r="AA31" i="1"/>
  <c r="AA33" i="1"/>
  <c r="AA34" i="1"/>
  <c r="AF34" i="1" s="1"/>
  <c r="AG34" i="1" s="1"/>
  <c r="AA39" i="1"/>
  <c r="AA40" i="1"/>
  <c r="AA41" i="1"/>
  <c r="AA42" i="1"/>
  <c r="AA44" i="1"/>
  <c r="AA45" i="1"/>
  <c r="AA46" i="1"/>
  <c r="AA47" i="1"/>
  <c r="AA48" i="1"/>
  <c r="AA50" i="1"/>
  <c r="AA51" i="1"/>
  <c r="AA52" i="1"/>
  <c r="AA53" i="1"/>
  <c r="AA54" i="1"/>
  <c r="AA55" i="1"/>
  <c r="AA58" i="1"/>
  <c r="AA60" i="1"/>
  <c r="AA61" i="1"/>
  <c r="AA74" i="1"/>
  <c r="AA75" i="1"/>
  <c r="AA76" i="1"/>
  <c r="AA78" i="1"/>
  <c r="AA79" i="1"/>
  <c r="AA80" i="1"/>
  <c r="AA81" i="1"/>
  <c r="AA82" i="1"/>
  <c r="AA83" i="1"/>
  <c r="AA85" i="1"/>
  <c r="AA86" i="1"/>
  <c r="AA93" i="1"/>
  <c r="AA94" i="1"/>
  <c r="AA98" i="1"/>
  <c r="AA99" i="1"/>
  <c r="AA100" i="1"/>
  <c r="AA109" i="1"/>
  <c r="AA110" i="1"/>
  <c r="AA112" i="1"/>
  <c r="AA113" i="1"/>
  <c r="AA116" i="1"/>
  <c r="AA117" i="1"/>
  <c r="AA118" i="1"/>
  <c r="AA119" i="1"/>
  <c r="AA120" i="1"/>
  <c r="AA121" i="1"/>
  <c r="AA123" i="1"/>
  <c r="AA126" i="1"/>
  <c r="AA127" i="1"/>
  <c r="AA128" i="1"/>
  <c r="AA130" i="1"/>
  <c r="AA131" i="1"/>
  <c r="AA133" i="1"/>
  <c r="AA134" i="1"/>
  <c r="AA142" i="1"/>
  <c r="AA145" i="1"/>
  <c r="AA146" i="1"/>
  <c r="AA147" i="1"/>
  <c r="AA148" i="1"/>
  <c r="AA7" i="1"/>
  <c r="Y8" i="1"/>
  <c r="AF8" i="1" s="1"/>
  <c r="AG8" i="1" s="1"/>
  <c r="Y11" i="1"/>
  <c r="Y12" i="1"/>
  <c r="Y15" i="1"/>
  <c r="Y16" i="1"/>
  <c r="Y17" i="1"/>
  <c r="Y18" i="1"/>
  <c r="Y19" i="1"/>
  <c r="Y21" i="1"/>
  <c r="Y27" i="1"/>
  <c r="Y28" i="1"/>
  <c r="Y29" i="1"/>
  <c r="Y30" i="1"/>
  <c r="Y31" i="1"/>
  <c r="Y33" i="1"/>
  <c r="Y36" i="1"/>
  <c r="Y37" i="1"/>
  <c r="Y39" i="1"/>
  <c r="Y40" i="1"/>
  <c r="Y41" i="1"/>
  <c r="Y42" i="1"/>
  <c r="Y44" i="1"/>
  <c r="Y45" i="1"/>
  <c r="Y46" i="1"/>
  <c r="Y47" i="1"/>
  <c r="Y48" i="1"/>
  <c r="Y50" i="1"/>
  <c r="Y51" i="1"/>
  <c r="Y52" i="1"/>
  <c r="Y53" i="1"/>
  <c r="Y54" i="1"/>
  <c r="Y55" i="1"/>
  <c r="Y58" i="1"/>
  <c r="Y61" i="1"/>
  <c r="Y65" i="1"/>
  <c r="Y66" i="1"/>
  <c r="Y67" i="1"/>
  <c r="Y68" i="1"/>
  <c r="Y69" i="1"/>
  <c r="Y70" i="1"/>
  <c r="Y71" i="1"/>
  <c r="Y72" i="1"/>
  <c r="Y73" i="1"/>
  <c r="Y74" i="1"/>
  <c r="Y75" i="1"/>
  <c r="Y76" i="1"/>
  <c r="Y78" i="1"/>
  <c r="Y79" i="1"/>
  <c r="Y80" i="1"/>
  <c r="Y81" i="1"/>
  <c r="Y82" i="1"/>
  <c r="Y83" i="1"/>
  <c r="Y84" i="1"/>
  <c r="Y85" i="1"/>
  <c r="Y86" i="1"/>
  <c r="Y87" i="1"/>
  <c r="Y88" i="1"/>
  <c r="Y89" i="1"/>
  <c r="Y90" i="1"/>
  <c r="Y91" i="1"/>
  <c r="Y92" i="1"/>
  <c r="Y93" i="1"/>
  <c r="Y94" i="1"/>
  <c r="Y98" i="1"/>
  <c r="Y99" i="1"/>
  <c r="Y100" i="1"/>
  <c r="Y107" i="1"/>
  <c r="Y108" i="1"/>
  <c r="Y109" i="1"/>
  <c r="Y110" i="1"/>
  <c r="Y112" i="1"/>
  <c r="Y113" i="1"/>
  <c r="Y114" i="1"/>
  <c r="Y115" i="1"/>
  <c r="AF115" i="1" s="1"/>
  <c r="AG115" i="1" s="1"/>
  <c r="Y116" i="1"/>
  <c r="Y117" i="1"/>
  <c r="Y118" i="1"/>
  <c r="Y119" i="1"/>
  <c r="Y120" i="1"/>
  <c r="Y121" i="1"/>
  <c r="Y122" i="1"/>
  <c r="Y123" i="1"/>
  <c r="Y126" i="1"/>
  <c r="Y127" i="1"/>
  <c r="Y128" i="1"/>
  <c r="Y130" i="1"/>
  <c r="Y131" i="1"/>
  <c r="Y133" i="1"/>
  <c r="Y134" i="1"/>
  <c r="Y142" i="1"/>
  <c r="Y143" i="1"/>
  <c r="Y144" i="1"/>
  <c r="Y145" i="1"/>
  <c r="Y146" i="1"/>
  <c r="Y147" i="1"/>
  <c r="Y148" i="1"/>
  <c r="Y7" i="1"/>
  <c r="W15" i="1"/>
  <c r="W16" i="1"/>
  <c r="W17" i="1"/>
  <c r="W18" i="1"/>
  <c r="W19" i="1"/>
  <c r="W21" i="1"/>
  <c r="W27" i="1"/>
  <c r="W28" i="1"/>
  <c r="W29" i="1"/>
  <c r="W30" i="1"/>
  <c r="W31" i="1"/>
  <c r="W33" i="1"/>
  <c r="W36" i="1"/>
  <c r="W39" i="1"/>
  <c r="W40" i="1"/>
  <c r="W41" i="1"/>
  <c r="W42" i="1"/>
  <c r="W44" i="1"/>
  <c r="W45" i="1"/>
  <c r="W46" i="1"/>
  <c r="W47" i="1"/>
  <c r="W48" i="1"/>
  <c r="W50" i="1"/>
  <c r="W51" i="1"/>
  <c r="W52" i="1"/>
  <c r="W53" i="1"/>
  <c r="W54" i="1"/>
  <c r="W55" i="1"/>
  <c r="W58" i="1"/>
  <c r="W61" i="1"/>
  <c r="W74" i="1"/>
  <c r="W75" i="1"/>
  <c r="W76" i="1"/>
  <c r="W78" i="1"/>
  <c r="W79" i="1"/>
  <c r="W80" i="1"/>
  <c r="W81" i="1"/>
  <c r="W82" i="1"/>
  <c r="W83" i="1"/>
  <c r="W85" i="1"/>
  <c r="W86" i="1"/>
  <c r="W93" i="1"/>
  <c r="W94" i="1"/>
  <c r="W98" i="1"/>
  <c r="W99" i="1"/>
  <c r="W100" i="1"/>
  <c r="W109" i="1"/>
  <c r="W110" i="1"/>
  <c r="W112" i="1"/>
  <c r="W113" i="1"/>
  <c r="W116" i="1"/>
  <c r="W117" i="1"/>
  <c r="W118" i="1"/>
  <c r="W119" i="1"/>
  <c r="W120" i="1"/>
  <c r="W121" i="1"/>
  <c r="W123" i="1"/>
  <c r="W126" i="1"/>
  <c r="W127" i="1"/>
  <c r="W128" i="1"/>
  <c r="W130" i="1"/>
  <c r="W133" i="1"/>
  <c r="W134" i="1"/>
  <c r="W142" i="1"/>
  <c r="W145" i="1"/>
  <c r="W146" i="1"/>
  <c r="W147" i="1"/>
  <c r="W148" i="1"/>
  <c r="W7" i="1"/>
  <c r="U15" i="1"/>
  <c r="U16" i="1"/>
  <c r="U17" i="1"/>
  <c r="U18" i="1"/>
  <c r="U19" i="1"/>
  <c r="U21" i="1"/>
  <c r="U27" i="1"/>
  <c r="U28" i="1"/>
  <c r="U29" i="1"/>
  <c r="U30" i="1"/>
  <c r="U31" i="1"/>
  <c r="U33" i="1"/>
  <c r="U36" i="1"/>
  <c r="U39" i="1"/>
  <c r="U40" i="1"/>
  <c r="U41" i="1"/>
  <c r="U42" i="1"/>
  <c r="U44" i="1"/>
  <c r="U45" i="1"/>
  <c r="U46" i="1"/>
  <c r="U47" i="1"/>
  <c r="U48" i="1"/>
  <c r="U50" i="1"/>
  <c r="U51" i="1"/>
  <c r="U52" i="1"/>
  <c r="U53" i="1"/>
  <c r="U54" i="1"/>
  <c r="U55" i="1"/>
  <c r="U58" i="1"/>
  <c r="U61" i="1"/>
  <c r="U74" i="1"/>
  <c r="U78" i="1"/>
  <c r="U79" i="1"/>
  <c r="U80" i="1"/>
  <c r="U81" i="1"/>
  <c r="U82" i="1"/>
  <c r="U83" i="1"/>
  <c r="U85" i="1"/>
  <c r="U86" i="1"/>
  <c r="U93" i="1"/>
  <c r="U94" i="1"/>
  <c r="U97" i="1"/>
  <c r="U98" i="1"/>
  <c r="U99" i="1"/>
  <c r="U100" i="1"/>
  <c r="U109" i="1"/>
  <c r="U110" i="1"/>
  <c r="U112" i="1"/>
  <c r="U113" i="1"/>
  <c r="U116" i="1"/>
  <c r="U117" i="1"/>
  <c r="U118" i="1"/>
  <c r="U119" i="1"/>
  <c r="U120" i="1"/>
  <c r="U121" i="1"/>
  <c r="U123" i="1"/>
  <c r="U126" i="1"/>
  <c r="U127" i="1"/>
  <c r="U128" i="1"/>
  <c r="U130" i="1"/>
  <c r="U133" i="1"/>
  <c r="U134" i="1"/>
  <c r="U142" i="1"/>
  <c r="U145" i="1"/>
  <c r="U146" i="1"/>
  <c r="U147" i="1"/>
  <c r="U148" i="1"/>
  <c r="U7" i="1"/>
  <c r="S15" i="1"/>
  <c r="S16" i="1"/>
  <c r="S17" i="1"/>
  <c r="S18" i="1"/>
  <c r="S19" i="1"/>
  <c r="S21" i="1"/>
  <c r="S27" i="1"/>
  <c r="S28" i="1"/>
  <c r="S29" i="1"/>
  <c r="S30" i="1"/>
  <c r="S31" i="1"/>
  <c r="S33" i="1"/>
  <c r="S40" i="1"/>
  <c r="S41" i="1"/>
  <c r="S42" i="1"/>
  <c r="S44" i="1"/>
  <c r="S45" i="1"/>
  <c r="S46" i="1"/>
  <c r="S47" i="1"/>
  <c r="S48" i="1"/>
  <c r="S50" i="1"/>
  <c r="S51" i="1"/>
  <c r="S52" i="1"/>
  <c r="S53" i="1"/>
  <c r="S54" i="1"/>
  <c r="S55" i="1"/>
  <c r="S58" i="1"/>
  <c r="S61" i="1"/>
  <c r="S74" i="1"/>
  <c r="S78" i="1"/>
  <c r="S79" i="1"/>
  <c r="S80" i="1"/>
  <c r="S81" i="1"/>
  <c r="S82" i="1"/>
  <c r="S83" i="1"/>
  <c r="S85" i="1"/>
  <c r="S86" i="1"/>
  <c r="S93" i="1"/>
  <c r="S94" i="1"/>
  <c r="S98" i="1"/>
  <c r="S99" i="1"/>
  <c r="S100" i="1"/>
  <c r="S109" i="1"/>
  <c r="S110" i="1"/>
  <c r="S112" i="1"/>
  <c r="S113" i="1"/>
  <c r="S114" i="1"/>
  <c r="AF114" i="1" s="1"/>
  <c r="AG114" i="1" s="1"/>
  <c r="S116" i="1"/>
  <c r="S117" i="1"/>
  <c r="S118" i="1"/>
  <c r="S119" i="1"/>
  <c r="S120" i="1"/>
  <c r="S121" i="1"/>
  <c r="S123" i="1"/>
  <c r="S124" i="1"/>
  <c r="S125" i="1"/>
  <c r="S126" i="1"/>
  <c r="S127" i="1"/>
  <c r="S128" i="1"/>
  <c r="S130" i="1"/>
  <c r="S133" i="1"/>
  <c r="S134" i="1"/>
  <c r="S142" i="1"/>
  <c r="S145" i="1"/>
  <c r="S146" i="1"/>
  <c r="S147" i="1"/>
  <c r="S148" i="1"/>
  <c r="S7" i="1"/>
  <c r="N148" i="1"/>
  <c r="N146" i="1"/>
  <c r="N143" i="1"/>
  <c r="N142" i="1"/>
  <c r="N138" i="1"/>
  <c r="N137" i="1"/>
  <c r="N135" i="1"/>
  <c r="N134" i="1"/>
  <c r="N133" i="1"/>
  <c r="N130" i="1"/>
  <c r="N128" i="1"/>
  <c r="N126" i="1"/>
  <c r="N120" i="1"/>
  <c r="N116" i="1"/>
  <c r="N114" i="1"/>
  <c r="N110" i="1"/>
  <c r="N107" i="1"/>
  <c r="N103" i="1"/>
  <c r="N100" i="1"/>
  <c r="N95" i="1"/>
  <c r="N94" i="1"/>
  <c r="N93" i="1"/>
  <c r="N90" i="1"/>
  <c r="N87" i="1"/>
  <c r="N85" i="1"/>
  <c r="N83" i="1"/>
  <c r="N81" i="1"/>
  <c r="N78" i="1"/>
  <c r="N75" i="1"/>
  <c r="N72" i="1"/>
  <c r="N68" i="1"/>
  <c r="N65" i="1"/>
  <c r="N61" i="1"/>
  <c r="N59" i="1"/>
  <c r="N58" i="1"/>
  <c r="N51" i="1"/>
  <c r="N48" i="1"/>
  <c r="N44" i="1"/>
  <c r="N39" i="1"/>
  <c r="N36" i="1"/>
  <c r="N33" i="1"/>
  <c r="N27" i="1"/>
  <c r="N21" i="1"/>
  <c r="N19" i="1"/>
  <c r="N18" i="1"/>
  <c r="N11" i="1"/>
  <c r="N9" i="1"/>
  <c r="N7" i="1"/>
  <c r="M148" i="1"/>
  <c r="M146" i="1"/>
  <c r="M143" i="1"/>
  <c r="M142" i="1"/>
  <c r="M138" i="1"/>
  <c r="M137" i="1"/>
  <c r="M135" i="1"/>
  <c r="M134" i="1"/>
  <c r="M133" i="1"/>
  <c r="M130" i="1"/>
  <c r="M128" i="1"/>
  <c r="M126" i="1"/>
  <c r="M123" i="1"/>
  <c r="M122" i="1"/>
  <c r="M120" i="1"/>
  <c r="M116" i="1"/>
  <c r="M114" i="1"/>
  <c r="M110" i="1"/>
  <c r="M107" i="1"/>
  <c r="M103" i="1"/>
  <c r="M100" i="1"/>
  <c r="M95" i="1"/>
  <c r="M94" i="1"/>
  <c r="M93" i="1"/>
  <c r="M90" i="1"/>
  <c r="M87" i="1"/>
  <c r="M85" i="1"/>
  <c r="M83" i="1"/>
  <c r="M81" i="1"/>
  <c r="M78" i="1"/>
  <c r="M75" i="1"/>
  <c r="M72" i="1"/>
  <c r="M68" i="1"/>
  <c r="M65" i="1"/>
  <c r="M61" i="1"/>
  <c r="M59" i="1"/>
  <c r="M58" i="1"/>
  <c r="M51" i="1"/>
  <c r="M48" i="1"/>
  <c r="M44" i="1"/>
  <c r="M39" i="1"/>
  <c r="M36" i="1"/>
  <c r="M33" i="1"/>
  <c r="M27" i="1"/>
  <c r="M21" i="1"/>
  <c r="M19" i="1"/>
  <c r="M18" i="1"/>
  <c r="M11" i="1"/>
  <c r="M9" i="1"/>
  <c r="M7" i="1"/>
  <c r="K148" i="1"/>
  <c r="K146" i="1"/>
  <c r="K143" i="1"/>
  <c r="K142" i="1"/>
  <c r="K138" i="1"/>
  <c r="K137" i="1"/>
  <c r="K135" i="1"/>
  <c r="K134" i="1"/>
  <c r="K133" i="1"/>
  <c r="K130" i="1"/>
  <c r="K128" i="1"/>
  <c r="K126" i="1"/>
  <c r="K123" i="1"/>
  <c r="K122" i="1"/>
  <c r="K120" i="1"/>
  <c r="K116" i="1"/>
  <c r="K114" i="1"/>
  <c r="K110" i="1"/>
  <c r="K107" i="1"/>
  <c r="K103" i="1"/>
  <c r="K100" i="1"/>
  <c r="K95" i="1"/>
  <c r="K94" i="1"/>
  <c r="K93" i="1"/>
  <c r="K90" i="1"/>
  <c r="K87" i="1"/>
  <c r="K85" i="1"/>
  <c r="K83" i="1"/>
  <c r="K81" i="1"/>
  <c r="K78" i="1"/>
  <c r="K75" i="1"/>
  <c r="K72" i="1"/>
  <c r="K68" i="1"/>
  <c r="K65" i="1"/>
  <c r="K61" i="1"/>
  <c r="K59" i="1"/>
  <c r="K58" i="1"/>
  <c r="K51" i="1"/>
  <c r="K48" i="1"/>
  <c r="K44" i="1"/>
  <c r="K39" i="1"/>
  <c r="K36" i="1"/>
  <c r="K33" i="1"/>
  <c r="K27" i="1"/>
  <c r="K21" i="1"/>
  <c r="K19" i="1"/>
  <c r="K18" i="1"/>
  <c r="K15" i="1"/>
  <c r="K11" i="1"/>
  <c r="K9" i="1"/>
  <c r="U11" i="4"/>
  <c r="U10" i="4"/>
  <c r="U9" i="4"/>
  <c r="U8" i="4"/>
  <c r="U7" i="4"/>
  <c r="U6" i="4"/>
  <c r="U5" i="4"/>
  <c r="U4" i="4"/>
  <c r="U3" i="4"/>
  <c r="K7" i="1"/>
  <c r="AJ141" i="1" l="1"/>
  <c r="AK141" i="1" s="1"/>
  <c r="AJ132" i="1"/>
  <c r="AK132" i="1" s="1"/>
  <c r="AJ24" i="1"/>
  <c r="AK24" i="1" s="1"/>
  <c r="AJ26" i="1"/>
  <c r="AK26" i="1" s="1"/>
  <c r="AJ23" i="1"/>
  <c r="AK23" i="1" s="1"/>
  <c r="AL23" i="1" s="1"/>
  <c r="AM23" i="1" s="1"/>
  <c r="AJ25" i="1"/>
  <c r="AK25" i="1" s="1"/>
  <c r="AJ13" i="1"/>
  <c r="AK13" i="1" s="1"/>
  <c r="AJ14" i="1"/>
  <c r="AK14" i="1" s="1"/>
  <c r="AJ139" i="1"/>
  <c r="AK139" i="1" s="1"/>
  <c r="AJ77" i="1"/>
  <c r="AK77" i="1" s="1"/>
  <c r="AJ38" i="1"/>
  <c r="AK38" i="1" s="1"/>
  <c r="AJ32" i="1"/>
  <c r="AK32" i="1" s="1"/>
  <c r="AJ57" i="1"/>
  <c r="AK57" i="1" s="1"/>
  <c r="AJ56" i="1"/>
  <c r="AK56" i="1" s="1"/>
  <c r="AF133" i="1"/>
  <c r="AG133" i="1" s="1"/>
  <c r="AJ133" i="1" s="1"/>
  <c r="AK133" i="1" s="1"/>
  <c r="AL133" i="1" s="1"/>
  <c r="AM133" i="1" s="1"/>
  <c r="AF124" i="1"/>
  <c r="AG124" i="1" s="1"/>
  <c r="AJ124" i="1" s="1"/>
  <c r="AK124" i="1" s="1"/>
  <c r="AF73" i="1"/>
  <c r="AG73" i="1" s="1"/>
  <c r="AJ73" i="1" s="1"/>
  <c r="AK73" i="1" s="1"/>
  <c r="AF33" i="1"/>
  <c r="AG33" i="1" s="1"/>
  <c r="AJ33" i="1" s="1"/>
  <c r="AK33" i="1" s="1"/>
  <c r="AF148" i="1"/>
  <c r="AG148" i="1" s="1"/>
  <c r="AJ148" i="1" s="1"/>
  <c r="AK148" i="1" s="1"/>
  <c r="AL148" i="1" s="1"/>
  <c r="AM148" i="1" s="1"/>
  <c r="AF65" i="1"/>
  <c r="AG65" i="1" s="1"/>
  <c r="AJ65" i="1" s="1"/>
  <c r="AK65" i="1" s="1"/>
  <c r="AJ137" i="1"/>
  <c r="AK137" i="1" s="1"/>
  <c r="AF128" i="1"/>
  <c r="AG128" i="1" s="1"/>
  <c r="AJ128" i="1" s="1"/>
  <c r="AK128" i="1" s="1"/>
  <c r="AL128" i="1" s="1"/>
  <c r="AM128" i="1" s="1"/>
  <c r="AF120" i="1"/>
  <c r="AG120" i="1" s="1"/>
  <c r="AJ120" i="1" s="1"/>
  <c r="AK120" i="1" s="1"/>
  <c r="AF112" i="1"/>
  <c r="AG112" i="1" s="1"/>
  <c r="AJ112" i="1" s="1"/>
  <c r="AK112" i="1" s="1"/>
  <c r="AF104" i="1"/>
  <c r="AG104" i="1" s="1"/>
  <c r="AJ104" i="1" s="1"/>
  <c r="AK104" i="1" s="1"/>
  <c r="AL104" i="1" s="1"/>
  <c r="AM104" i="1" s="1"/>
  <c r="AO104" i="1" s="1"/>
  <c r="AQ104" i="1" s="1"/>
  <c r="AS104" i="1" s="1"/>
  <c r="AF96" i="1"/>
  <c r="AG96" i="1" s="1"/>
  <c r="AJ96" i="1" s="1"/>
  <c r="AK96" i="1" s="1"/>
  <c r="AF109" i="1"/>
  <c r="AG109" i="1" s="1"/>
  <c r="AJ109" i="1" s="1"/>
  <c r="AK109" i="1" s="1"/>
  <c r="AF101" i="1"/>
  <c r="AG101" i="1" s="1"/>
  <c r="AJ101" i="1" s="1"/>
  <c r="AK101" i="1" s="1"/>
  <c r="AF92" i="1"/>
  <c r="AG92" i="1" s="1"/>
  <c r="AJ92" i="1" s="1"/>
  <c r="AK92" i="1" s="1"/>
  <c r="AF15" i="1"/>
  <c r="AG15" i="1" s="1"/>
  <c r="AJ15" i="1" s="1"/>
  <c r="AK15" i="1" s="1"/>
  <c r="AF74" i="1"/>
  <c r="AG74" i="1" s="1"/>
  <c r="AJ74" i="1" s="1"/>
  <c r="AK74" i="1" s="1"/>
  <c r="AF146" i="1"/>
  <c r="AG146" i="1" s="1"/>
  <c r="AJ146" i="1" s="1"/>
  <c r="AK146" i="1" s="1"/>
  <c r="AF145" i="1"/>
  <c r="AG145" i="1" s="1"/>
  <c r="AJ145" i="1" s="1"/>
  <c r="AK145" i="1" s="1"/>
  <c r="AF138" i="1"/>
  <c r="AG138" i="1" s="1"/>
  <c r="AJ138" i="1" s="1"/>
  <c r="AK138" i="1" s="1"/>
  <c r="AF131" i="1"/>
  <c r="AG131" i="1" s="1"/>
  <c r="AJ131" i="1" s="1"/>
  <c r="AK131" i="1" s="1"/>
  <c r="AF123" i="1"/>
  <c r="AG123" i="1" s="1"/>
  <c r="AJ123" i="1" s="1"/>
  <c r="AK123" i="1" s="1"/>
  <c r="AJ115" i="1"/>
  <c r="AK115" i="1" s="1"/>
  <c r="AF107" i="1"/>
  <c r="AG107" i="1" s="1"/>
  <c r="AJ107" i="1" s="1"/>
  <c r="AK107" i="1" s="1"/>
  <c r="AF99" i="1"/>
  <c r="AG99" i="1" s="1"/>
  <c r="AF90" i="1"/>
  <c r="AG90" i="1" s="1"/>
  <c r="AJ90" i="1" s="1"/>
  <c r="AK90" i="1" s="1"/>
  <c r="AF85" i="1"/>
  <c r="AG85" i="1" s="1"/>
  <c r="AJ85" i="1" s="1"/>
  <c r="AK85" i="1" s="1"/>
  <c r="AF81" i="1"/>
  <c r="AG81" i="1" s="1"/>
  <c r="AJ81" i="1" s="1"/>
  <c r="AK81" i="1" s="1"/>
  <c r="AF72" i="1"/>
  <c r="AG72" i="1" s="1"/>
  <c r="AJ72" i="1" s="1"/>
  <c r="AK72" i="1" s="1"/>
  <c r="AF64" i="1"/>
  <c r="AG64" i="1" s="1"/>
  <c r="AJ64" i="1" s="1"/>
  <c r="AK64" i="1" s="1"/>
  <c r="AF55" i="1"/>
  <c r="AG55" i="1" s="1"/>
  <c r="AJ55" i="1" s="1"/>
  <c r="AK55" i="1" s="1"/>
  <c r="AF47" i="1"/>
  <c r="AG47" i="1" s="1"/>
  <c r="AJ47" i="1" s="1"/>
  <c r="AK47" i="1" s="1"/>
  <c r="AF39" i="1"/>
  <c r="AG39" i="1" s="1"/>
  <c r="AJ39" i="1" s="1"/>
  <c r="AK39" i="1" s="1"/>
  <c r="AF30" i="1"/>
  <c r="AG30" i="1" s="1"/>
  <c r="AJ30" i="1" s="1"/>
  <c r="AK30" i="1" s="1"/>
  <c r="AF12" i="1"/>
  <c r="AG12" i="1" s="1"/>
  <c r="AJ12" i="1" s="1"/>
  <c r="AK12" i="1" s="1"/>
  <c r="AL12" i="1" s="1"/>
  <c r="AM12" i="1" s="1"/>
  <c r="AO12" i="1" s="1"/>
  <c r="AQ12" i="1" s="1"/>
  <c r="AS12" i="1" s="1"/>
  <c r="AN140" i="1"/>
  <c r="AP140" i="1" s="1"/>
  <c r="AR140" i="1" s="1"/>
  <c r="AF88" i="1"/>
  <c r="AG88" i="1" s="1"/>
  <c r="AJ88" i="1" s="1"/>
  <c r="AK88" i="1" s="1"/>
  <c r="AF84" i="1"/>
  <c r="AG84" i="1" s="1"/>
  <c r="AF78" i="1"/>
  <c r="AG78" i="1" s="1"/>
  <c r="AJ78" i="1" s="1"/>
  <c r="AK78" i="1" s="1"/>
  <c r="AF69" i="1"/>
  <c r="AG69" i="1" s="1"/>
  <c r="AJ69" i="1" s="1"/>
  <c r="AK69" i="1" s="1"/>
  <c r="AF61" i="1"/>
  <c r="AG61" i="1" s="1"/>
  <c r="AJ61" i="1" s="1"/>
  <c r="AK61" i="1" s="1"/>
  <c r="AF52" i="1"/>
  <c r="AG52" i="1" s="1"/>
  <c r="AJ52" i="1" s="1"/>
  <c r="AK52" i="1" s="1"/>
  <c r="AF44" i="1"/>
  <c r="AG44" i="1" s="1"/>
  <c r="AJ44" i="1" s="1"/>
  <c r="AK44" i="1" s="1"/>
  <c r="AF27" i="1"/>
  <c r="AG27" i="1" s="1"/>
  <c r="AJ27" i="1" s="1"/>
  <c r="AK27" i="1" s="1"/>
  <c r="AF18" i="1"/>
  <c r="AG18" i="1" s="1"/>
  <c r="AJ18" i="1" s="1"/>
  <c r="AK18" i="1" s="1"/>
  <c r="AF9" i="1"/>
  <c r="AG9" i="1" s="1"/>
  <c r="AJ9" i="1" s="1"/>
  <c r="AK9" i="1" s="1"/>
  <c r="AN55" i="1"/>
  <c r="AP55" i="1" s="1"/>
  <c r="AR55" i="1" s="1"/>
  <c r="AT55" i="1" s="1"/>
  <c r="AN45" i="1"/>
  <c r="AP45" i="1" s="1"/>
  <c r="AR45" i="1" s="1"/>
  <c r="AT45" i="1" s="1"/>
  <c r="AF110" i="1"/>
  <c r="AG110" i="1" s="1"/>
  <c r="AJ110" i="1" s="1"/>
  <c r="AK110" i="1" s="1"/>
  <c r="AF102" i="1"/>
  <c r="AG102" i="1" s="1"/>
  <c r="AJ102" i="1" s="1"/>
  <c r="AK102" i="1" s="1"/>
  <c r="AF93" i="1"/>
  <c r="AG93" i="1" s="1"/>
  <c r="AJ93" i="1" s="1"/>
  <c r="AK93" i="1" s="1"/>
  <c r="AL93" i="1" s="1"/>
  <c r="AM93" i="1" s="1"/>
  <c r="AF142" i="1"/>
  <c r="AG142" i="1" s="1"/>
  <c r="AJ142" i="1" s="1"/>
  <c r="AK142" i="1" s="1"/>
  <c r="AL142" i="1" s="1"/>
  <c r="AM142" i="1" s="1"/>
  <c r="AF144" i="1"/>
  <c r="AG144" i="1" s="1"/>
  <c r="AJ144" i="1" s="1"/>
  <c r="AK144" i="1" s="1"/>
  <c r="AF130" i="1"/>
  <c r="AG130" i="1" s="1"/>
  <c r="AJ130" i="1" s="1"/>
  <c r="AK130" i="1" s="1"/>
  <c r="AF122" i="1"/>
  <c r="AG122" i="1" s="1"/>
  <c r="AJ122" i="1" s="1"/>
  <c r="AK122" i="1" s="1"/>
  <c r="AL122" i="1" s="1"/>
  <c r="AM122" i="1" s="1"/>
  <c r="AJ114" i="1"/>
  <c r="AK114" i="1" s="1"/>
  <c r="AF106" i="1"/>
  <c r="AG106" i="1" s="1"/>
  <c r="AJ106" i="1" s="1"/>
  <c r="AK106" i="1" s="1"/>
  <c r="AF98" i="1"/>
  <c r="AG98" i="1" s="1"/>
  <c r="AF80" i="1"/>
  <c r="AG80" i="1" s="1"/>
  <c r="AJ80" i="1" s="1"/>
  <c r="AK80" i="1" s="1"/>
  <c r="AF71" i="1"/>
  <c r="AG71" i="1" s="1"/>
  <c r="AJ71" i="1" s="1"/>
  <c r="AK71" i="1" s="1"/>
  <c r="AF63" i="1"/>
  <c r="AG63" i="1" s="1"/>
  <c r="AJ63" i="1" s="1"/>
  <c r="AK63" i="1" s="1"/>
  <c r="AF54" i="1"/>
  <c r="AG54" i="1" s="1"/>
  <c r="AJ54" i="1" s="1"/>
  <c r="AK54" i="1" s="1"/>
  <c r="AF46" i="1"/>
  <c r="AG46" i="1" s="1"/>
  <c r="AJ46" i="1" s="1"/>
  <c r="AK46" i="1" s="1"/>
  <c r="AF37" i="1"/>
  <c r="AG37" i="1" s="1"/>
  <c r="AJ37" i="1" s="1"/>
  <c r="AK37" i="1" s="1"/>
  <c r="AF29" i="1"/>
  <c r="AG29" i="1" s="1"/>
  <c r="AJ29" i="1" s="1"/>
  <c r="AK29" i="1" s="1"/>
  <c r="AF22" i="1"/>
  <c r="AG22" i="1" s="1"/>
  <c r="AJ22" i="1" s="1"/>
  <c r="AK22" i="1" s="1"/>
  <c r="AF11" i="1"/>
  <c r="AG11" i="1" s="1"/>
  <c r="AJ11" i="1" s="1"/>
  <c r="AK11" i="1" s="1"/>
  <c r="AF147" i="1"/>
  <c r="AG147" i="1" s="1"/>
  <c r="AJ147" i="1" s="1"/>
  <c r="AK147" i="1" s="1"/>
  <c r="AF140" i="1"/>
  <c r="AG140" i="1" s="1"/>
  <c r="AJ140" i="1" s="1"/>
  <c r="AK140" i="1" s="1"/>
  <c r="AF134" i="1"/>
  <c r="AG134" i="1" s="1"/>
  <c r="AJ134" i="1" s="1"/>
  <c r="AK134" i="1" s="1"/>
  <c r="AL134" i="1" s="1"/>
  <c r="AM134" i="1" s="1"/>
  <c r="AF125" i="1"/>
  <c r="AG125" i="1" s="1"/>
  <c r="AJ125" i="1" s="1"/>
  <c r="AK125" i="1" s="1"/>
  <c r="AF7" i="1"/>
  <c r="AG7" i="1" s="1"/>
  <c r="AJ7" i="1" s="1"/>
  <c r="AK7" i="1" s="1"/>
  <c r="AF143" i="1"/>
  <c r="AG143" i="1" s="1"/>
  <c r="AJ143" i="1" s="1"/>
  <c r="AK143" i="1" s="1"/>
  <c r="AF129" i="1"/>
  <c r="AG129" i="1" s="1"/>
  <c r="AJ129" i="1" s="1"/>
  <c r="AK129" i="1" s="1"/>
  <c r="AL129" i="1" s="1"/>
  <c r="AM129" i="1" s="1"/>
  <c r="AF121" i="1"/>
  <c r="AG121" i="1" s="1"/>
  <c r="AJ121" i="1" s="1"/>
  <c r="AK121" i="1" s="1"/>
  <c r="AF113" i="1"/>
  <c r="AG113" i="1" s="1"/>
  <c r="AJ113" i="1" s="1"/>
  <c r="AK113" i="1" s="1"/>
  <c r="AF105" i="1"/>
  <c r="AG105" i="1" s="1"/>
  <c r="AJ105" i="1" s="1"/>
  <c r="AK105" i="1" s="1"/>
  <c r="AF97" i="1"/>
  <c r="AG97" i="1" s="1"/>
  <c r="AJ97" i="1" s="1"/>
  <c r="AK97" i="1" s="1"/>
  <c r="AF89" i="1"/>
  <c r="AG89" i="1" s="1"/>
  <c r="AJ89" i="1" s="1"/>
  <c r="AK89" i="1" s="1"/>
  <c r="AF79" i="1"/>
  <c r="AG79" i="1" s="1"/>
  <c r="AJ79" i="1" s="1"/>
  <c r="AK79" i="1" s="1"/>
  <c r="AF70" i="1"/>
  <c r="AG70" i="1" s="1"/>
  <c r="AJ70" i="1" s="1"/>
  <c r="AK70" i="1" s="1"/>
  <c r="AF62" i="1"/>
  <c r="AG62" i="1" s="1"/>
  <c r="AJ62" i="1" s="1"/>
  <c r="AK62" i="1" s="1"/>
  <c r="AF53" i="1"/>
  <c r="AG53" i="1" s="1"/>
  <c r="AJ53" i="1" s="1"/>
  <c r="AK53" i="1" s="1"/>
  <c r="AF45" i="1"/>
  <c r="AG45" i="1" s="1"/>
  <c r="AJ45" i="1" s="1"/>
  <c r="AK45" i="1" s="1"/>
  <c r="AF36" i="1"/>
  <c r="AG36" i="1" s="1"/>
  <c r="AJ36" i="1" s="1"/>
  <c r="AK36" i="1" s="1"/>
  <c r="AF28" i="1"/>
  <c r="AG28" i="1" s="1"/>
  <c r="AJ28" i="1" s="1"/>
  <c r="AK28" i="1" s="1"/>
  <c r="AF21" i="1"/>
  <c r="AG21" i="1" s="1"/>
  <c r="AJ21" i="1" s="1"/>
  <c r="AK21" i="1" s="1"/>
  <c r="AF10" i="1"/>
  <c r="AG10" i="1" s="1"/>
  <c r="AJ10" i="1" s="1"/>
  <c r="AK10" i="1" s="1"/>
  <c r="AN131" i="1"/>
  <c r="AP131" i="1" s="1"/>
  <c r="AR131" i="1" s="1"/>
  <c r="AT131" i="1" s="1"/>
  <c r="AN109" i="1"/>
  <c r="AP109" i="1" s="1"/>
  <c r="AR109" i="1" s="1"/>
  <c r="AT109" i="1" s="1"/>
  <c r="AN31" i="1"/>
  <c r="AP31" i="1" s="1"/>
  <c r="AR31" i="1" s="1"/>
  <c r="AT31" i="1" s="1"/>
  <c r="AF136" i="1"/>
  <c r="AG136" i="1" s="1"/>
  <c r="AJ136" i="1" s="1"/>
  <c r="AK136" i="1" s="1"/>
  <c r="AF127" i="1"/>
  <c r="AG127" i="1" s="1"/>
  <c r="AJ127" i="1" s="1"/>
  <c r="AK127" i="1" s="1"/>
  <c r="AF111" i="1"/>
  <c r="AG111" i="1" s="1"/>
  <c r="AJ111" i="1" s="1"/>
  <c r="AK111" i="1" s="1"/>
  <c r="AF103" i="1"/>
  <c r="AG103" i="1" s="1"/>
  <c r="AJ103" i="1" s="1"/>
  <c r="AK103" i="1" s="1"/>
  <c r="AF95" i="1"/>
  <c r="AG95" i="1" s="1"/>
  <c r="AJ95" i="1" s="1"/>
  <c r="AK95" i="1" s="1"/>
  <c r="AF94" i="1"/>
  <c r="AG94" i="1" s="1"/>
  <c r="AJ94" i="1" s="1"/>
  <c r="AK94" i="1" s="1"/>
  <c r="AF87" i="1"/>
  <c r="AG87" i="1" s="1"/>
  <c r="AJ87" i="1" s="1"/>
  <c r="AK87" i="1" s="1"/>
  <c r="AF83" i="1"/>
  <c r="AG83" i="1" s="1"/>
  <c r="AJ83" i="1" s="1"/>
  <c r="AK83" i="1" s="1"/>
  <c r="AF76" i="1"/>
  <c r="AG76" i="1" s="1"/>
  <c r="AJ76" i="1" s="1"/>
  <c r="AK76" i="1" s="1"/>
  <c r="AF68" i="1"/>
  <c r="AG68" i="1" s="1"/>
  <c r="AJ68" i="1" s="1"/>
  <c r="AK68" i="1" s="1"/>
  <c r="AF60" i="1"/>
  <c r="AG60" i="1" s="1"/>
  <c r="AJ60" i="1" s="1"/>
  <c r="AK60" i="1" s="1"/>
  <c r="AF51" i="1"/>
  <c r="AG51" i="1" s="1"/>
  <c r="AJ51" i="1" s="1"/>
  <c r="AK51" i="1" s="1"/>
  <c r="AF17" i="1"/>
  <c r="AG17" i="1" s="1"/>
  <c r="AJ17" i="1" s="1"/>
  <c r="AK17" i="1" s="1"/>
  <c r="AJ8" i="1"/>
  <c r="AK8" i="1" s="1"/>
  <c r="AF135" i="1"/>
  <c r="AG135" i="1" s="1"/>
  <c r="AJ135" i="1" s="1"/>
  <c r="AK135" i="1" s="1"/>
  <c r="AF126" i="1"/>
  <c r="AG126" i="1" s="1"/>
  <c r="AJ126" i="1" s="1"/>
  <c r="AK126" i="1" s="1"/>
  <c r="AF75" i="1"/>
  <c r="AG75" i="1" s="1"/>
  <c r="AJ75" i="1" s="1"/>
  <c r="AK75" i="1" s="1"/>
  <c r="AF67" i="1"/>
  <c r="AG67" i="1" s="1"/>
  <c r="AJ67" i="1" s="1"/>
  <c r="AK67" i="1" s="1"/>
  <c r="AF59" i="1"/>
  <c r="AG59" i="1" s="1"/>
  <c r="AJ59" i="1" s="1"/>
  <c r="AK59" i="1" s="1"/>
  <c r="AF50" i="1"/>
  <c r="AG50" i="1" s="1"/>
  <c r="AJ50" i="1" s="1"/>
  <c r="AF42" i="1"/>
  <c r="AG42" i="1" s="1"/>
  <c r="AJ42" i="1" s="1"/>
  <c r="AK42" i="1" s="1"/>
  <c r="AF16" i="1"/>
  <c r="AG16" i="1" s="1"/>
  <c r="AJ16" i="1" s="1"/>
  <c r="AK16" i="1" s="1"/>
  <c r="AN22" i="1"/>
  <c r="AP22" i="1" s="1"/>
  <c r="AR22" i="1" s="1"/>
  <c r="AT22" i="1" s="1"/>
  <c r="AF117" i="1"/>
  <c r="AG117" i="1" s="1"/>
  <c r="AJ117" i="1" s="1"/>
  <c r="AK117" i="1" s="1"/>
  <c r="AF66" i="1"/>
  <c r="AG66" i="1" s="1"/>
  <c r="AJ66" i="1" s="1"/>
  <c r="AK66" i="1" s="1"/>
  <c r="AF58" i="1"/>
  <c r="AG58" i="1" s="1"/>
  <c r="AJ58" i="1" s="1"/>
  <c r="AK58" i="1" s="1"/>
  <c r="AL58" i="1" s="1"/>
  <c r="AM58" i="1" s="1"/>
  <c r="AF49" i="1"/>
  <c r="AG49" i="1" s="1"/>
  <c r="AJ49" i="1" s="1"/>
  <c r="AK49" i="1" s="1"/>
  <c r="AF41" i="1"/>
  <c r="AG41" i="1" s="1"/>
  <c r="AJ41" i="1" s="1"/>
  <c r="AK41" i="1" s="1"/>
  <c r="AN79" i="1"/>
  <c r="AP79" i="1" s="1"/>
  <c r="AR79" i="1" s="1"/>
  <c r="AT79" i="1" s="1"/>
  <c r="AF116" i="1"/>
  <c r="AG116" i="1" s="1"/>
  <c r="AJ116" i="1" s="1"/>
  <c r="AK116" i="1" s="1"/>
  <c r="AF108" i="1"/>
  <c r="AG108" i="1" s="1"/>
  <c r="AJ108" i="1" s="1"/>
  <c r="AK108" i="1" s="1"/>
  <c r="AF100" i="1"/>
  <c r="AG100" i="1" s="1"/>
  <c r="AJ100" i="1" s="1"/>
  <c r="AK100" i="1" s="1"/>
  <c r="AF91" i="1"/>
  <c r="AG91" i="1" s="1"/>
  <c r="AJ91" i="1" s="1"/>
  <c r="AK91" i="1" s="1"/>
  <c r="AF86" i="1"/>
  <c r="AG86" i="1" s="1"/>
  <c r="AJ86" i="1" s="1"/>
  <c r="AK86" i="1" s="1"/>
  <c r="AF82" i="1"/>
  <c r="AG82" i="1" s="1"/>
  <c r="AJ82" i="1" s="1"/>
  <c r="AK82" i="1" s="1"/>
  <c r="AF48" i="1"/>
  <c r="AG48" i="1" s="1"/>
  <c r="AJ48" i="1" s="1"/>
  <c r="AK48" i="1" s="1"/>
  <c r="AF40" i="1"/>
  <c r="AG40" i="1" s="1"/>
  <c r="AJ40" i="1" s="1"/>
  <c r="AK40" i="1" s="1"/>
  <c r="AF31" i="1"/>
  <c r="AG31" i="1" s="1"/>
  <c r="AJ31" i="1" s="1"/>
  <c r="AK31" i="1" s="1"/>
  <c r="AF19" i="1"/>
  <c r="AG19" i="1" s="1"/>
  <c r="AJ19" i="1" s="1"/>
  <c r="AK19" i="1" s="1"/>
  <c r="AJ34" i="1"/>
  <c r="AK34" i="1" s="1"/>
  <c r="AN66" i="1"/>
  <c r="AP66" i="1" s="1"/>
  <c r="AR66" i="1" s="1"/>
  <c r="AT66" i="1" s="1"/>
  <c r="AF119" i="1"/>
  <c r="AG119" i="1" s="1"/>
  <c r="AJ119" i="1" s="1"/>
  <c r="AK119" i="1" s="1"/>
  <c r="AF118" i="1"/>
  <c r="AG118" i="1" s="1"/>
  <c r="AJ118" i="1" s="1"/>
  <c r="AK118" i="1" s="1"/>
  <c r="AO53" i="1"/>
  <c r="AQ53" i="1" s="1"/>
  <c r="AS53" i="1" s="1"/>
  <c r="AN53" i="1"/>
  <c r="AP53" i="1" s="1"/>
  <c r="AR53" i="1" s="1"/>
  <c r="AO118" i="1"/>
  <c r="AQ118" i="1" s="1"/>
  <c r="AS118" i="1" s="1"/>
  <c r="AN118" i="1"/>
  <c r="AP118" i="1" s="1"/>
  <c r="AR118" i="1" s="1"/>
  <c r="AO52" i="1"/>
  <c r="AQ52" i="1" s="1"/>
  <c r="AS52" i="1" s="1"/>
  <c r="AN52" i="1"/>
  <c r="AP52" i="1" s="1"/>
  <c r="AR52" i="1" s="1"/>
  <c r="AO92" i="1"/>
  <c r="AQ92" i="1" s="1"/>
  <c r="AS92" i="1" s="1"/>
  <c r="AN92" i="1"/>
  <c r="AP92" i="1" s="1"/>
  <c r="AR92" i="1" s="1"/>
  <c r="AO63" i="1"/>
  <c r="AQ63" i="1" s="1"/>
  <c r="AS63" i="1" s="1"/>
  <c r="AN63" i="1"/>
  <c r="AP63" i="1" s="1"/>
  <c r="AR63" i="1" s="1"/>
  <c r="AO125" i="1"/>
  <c r="AQ125" i="1" s="1"/>
  <c r="AS125" i="1" s="1"/>
  <c r="AN125" i="1"/>
  <c r="AP125" i="1" s="1"/>
  <c r="AR125" i="1" s="1"/>
  <c r="AO62" i="1"/>
  <c r="AQ62" i="1" s="1"/>
  <c r="AS62" i="1" s="1"/>
  <c r="AN62" i="1"/>
  <c r="AP62" i="1" s="1"/>
  <c r="AR62" i="1" s="1"/>
  <c r="AO147" i="1"/>
  <c r="AQ147" i="1" s="1"/>
  <c r="AS147" i="1" s="1"/>
  <c r="AN147" i="1"/>
  <c r="AP147" i="1" s="1"/>
  <c r="AR147" i="1" s="1"/>
  <c r="AN82" i="1"/>
  <c r="AP82" i="1" s="1"/>
  <c r="AR82" i="1" s="1"/>
  <c r="AO82" i="1"/>
  <c r="AQ82" i="1" s="1"/>
  <c r="AS82" i="1" s="1"/>
  <c r="AO71" i="1"/>
  <c r="AQ71" i="1" s="1"/>
  <c r="AS71" i="1" s="1"/>
  <c r="AN71" i="1"/>
  <c r="AP71" i="1" s="1"/>
  <c r="AR71" i="1" s="1"/>
  <c r="AN86" i="1"/>
  <c r="AP86" i="1" s="1"/>
  <c r="AR86" i="1" s="1"/>
  <c r="AT86" i="1" s="1"/>
  <c r="AO119" i="1"/>
  <c r="AQ119" i="1" s="1"/>
  <c r="AS119" i="1" s="1"/>
  <c r="AT119" i="1" s="1"/>
  <c r="AO111" i="1"/>
  <c r="AQ111" i="1" s="1"/>
  <c r="AS111" i="1" s="1"/>
  <c r="AN111" i="1"/>
  <c r="AP111" i="1" s="1"/>
  <c r="AR111" i="1" s="1"/>
  <c r="AN127" i="1"/>
  <c r="AP127" i="1" s="1"/>
  <c r="AR127" i="1" s="1"/>
  <c r="AT127" i="1" s="1"/>
  <c r="AN108" i="1"/>
  <c r="AP108" i="1" s="1"/>
  <c r="AR108" i="1" s="1"/>
  <c r="AT108" i="1" s="1"/>
  <c r="AN74" i="1"/>
  <c r="AP74" i="1" s="1"/>
  <c r="AR74" i="1" s="1"/>
  <c r="AT74" i="1" s="1"/>
  <c r="AN64" i="1"/>
  <c r="AP64" i="1" s="1"/>
  <c r="AR64" i="1" s="1"/>
  <c r="AT64" i="1" s="1"/>
  <c r="AN41" i="1"/>
  <c r="AP41" i="1" s="1"/>
  <c r="AR41" i="1" s="1"/>
  <c r="AT41" i="1" s="1"/>
  <c r="AN30" i="1"/>
  <c r="AP30" i="1" s="1"/>
  <c r="AR30" i="1" s="1"/>
  <c r="AT30" i="1" s="1"/>
  <c r="AN117" i="1"/>
  <c r="AP117" i="1" s="1"/>
  <c r="AR117" i="1" s="1"/>
  <c r="AT117" i="1" s="1"/>
  <c r="AN91" i="1"/>
  <c r="AP91" i="1" s="1"/>
  <c r="AR91" i="1" s="1"/>
  <c r="AT91" i="1" s="1"/>
  <c r="AN73" i="1"/>
  <c r="AP73" i="1" s="1"/>
  <c r="AR73" i="1" s="1"/>
  <c r="AT73" i="1" s="1"/>
  <c r="AN40" i="1"/>
  <c r="AP40" i="1" s="1"/>
  <c r="AR40" i="1" s="1"/>
  <c r="AT40" i="1" s="1"/>
  <c r="AN29" i="1"/>
  <c r="AP29" i="1" s="1"/>
  <c r="AR29" i="1" s="1"/>
  <c r="AT29" i="1" s="1"/>
  <c r="AN145" i="1"/>
  <c r="AP145" i="1" s="1"/>
  <c r="AR145" i="1" s="1"/>
  <c r="AT145" i="1" s="1"/>
  <c r="AN136" i="1"/>
  <c r="AP136" i="1" s="1"/>
  <c r="AR136" i="1" s="1"/>
  <c r="AT136" i="1" s="1"/>
  <c r="AN28" i="1"/>
  <c r="AP28" i="1" s="1"/>
  <c r="AR28" i="1" s="1"/>
  <c r="AT28" i="1" s="1"/>
  <c r="AO97" i="1"/>
  <c r="AQ97" i="1" s="1"/>
  <c r="AS97" i="1" s="1"/>
  <c r="AN97" i="1"/>
  <c r="AP97" i="1" s="1"/>
  <c r="AR97" i="1" s="1"/>
  <c r="AO89" i="1"/>
  <c r="AQ89" i="1" s="1"/>
  <c r="AS89" i="1" s="1"/>
  <c r="AN89" i="1"/>
  <c r="AP89" i="1" s="1"/>
  <c r="AR89" i="1" s="1"/>
  <c r="AN144" i="1"/>
  <c r="AP144" i="1" s="1"/>
  <c r="AR144" i="1" s="1"/>
  <c r="AT144" i="1" s="1"/>
  <c r="AN124" i="1"/>
  <c r="AP124" i="1" s="1"/>
  <c r="AR124" i="1" s="1"/>
  <c r="AT124" i="1" s="1"/>
  <c r="AN115" i="1"/>
  <c r="AP115" i="1" s="1"/>
  <c r="AR115" i="1" s="1"/>
  <c r="AT115" i="1" s="1"/>
  <c r="AN37" i="1"/>
  <c r="AP37" i="1" s="1"/>
  <c r="AR37" i="1" s="1"/>
  <c r="AT37" i="1" s="1"/>
  <c r="AO121" i="1"/>
  <c r="AQ121" i="1" s="1"/>
  <c r="AS121" i="1" s="1"/>
  <c r="AN121" i="1"/>
  <c r="AP121" i="1" s="1"/>
  <c r="AR121" i="1" s="1"/>
  <c r="AO113" i="1"/>
  <c r="AQ113" i="1" s="1"/>
  <c r="AS113" i="1" s="1"/>
  <c r="AN113" i="1"/>
  <c r="AP113" i="1" s="1"/>
  <c r="AR113" i="1" s="1"/>
  <c r="AO96" i="1"/>
  <c r="AQ96" i="1" s="1"/>
  <c r="AS96" i="1" s="1"/>
  <c r="AN96" i="1"/>
  <c r="AP96" i="1" s="1"/>
  <c r="AR96" i="1" s="1"/>
  <c r="AO88" i="1"/>
  <c r="AQ88" i="1" s="1"/>
  <c r="AS88" i="1" s="1"/>
  <c r="AN88" i="1"/>
  <c r="AP88" i="1" s="1"/>
  <c r="AR88" i="1" s="1"/>
  <c r="AN112" i="1"/>
  <c r="AP112" i="1" s="1"/>
  <c r="AR112" i="1" s="1"/>
  <c r="AT112" i="1" s="1"/>
  <c r="AN70" i="1"/>
  <c r="AP70" i="1" s="1"/>
  <c r="AR70" i="1" s="1"/>
  <c r="AT70" i="1" s="1"/>
  <c r="AN47" i="1"/>
  <c r="AP47" i="1" s="1"/>
  <c r="AR47" i="1" s="1"/>
  <c r="AT47" i="1" s="1"/>
  <c r="AN10" i="1"/>
  <c r="AP10" i="1" s="1"/>
  <c r="AR10" i="1" s="1"/>
  <c r="AT10" i="1" s="1"/>
  <c r="AN80" i="1"/>
  <c r="AP80" i="1" s="1"/>
  <c r="AR80" i="1" s="1"/>
  <c r="AT80" i="1" s="1"/>
  <c r="AN69" i="1"/>
  <c r="AP69" i="1" s="1"/>
  <c r="AR69" i="1" s="1"/>
  <c r="AT69" i="1" s="1"/>
  <c r="AN46" i="1"/>
  <c r="AP46" i="1" s="1"/>
  <c r="AR46" i="1" s="1"/>
  <c r="AT46" i="1" s="1"/>
  <c r="AN76" i="1"/>
  <c r="AP76" i="1" s="1"/>
  <c r="AR76" i="1" s="1"/>
  <c r="AT76" i="1" s="1"/>
  <c r="AN34" i="1"/>
  <c r="AN17" i="1"/>
  <c r="AP17" i="1" s="1"/>
  <c r="AR17" i="1" s="1"/>
  <c r="AT17" i="1" s="1"/>
  <c r="AN8" i="1"/>
  <c r="AP8" i="1" s="1"/>
  <c r="AR8" i="1" s="1"/>
  <c r="AT8" i="1" s="1"/>
  <c r="AN67" i="1"/>
  <c r="AP67" i="1" s="1"/>
  <c r="AR67" i="1" s="1"/>
  <c r="AT67" i="1" s="1"/>
  <c r="AT50" i="1"/>
  <c r="AN42" i="1"/>
  <c r="AP42" i="1" s="1"/>
  <c r="AR42" i="1" s="1"/>
  <c r="AT42" i="1" s="1"/>
  <c r="AN16" i="1"/>
  <c r="AP16" i="1" s="1"/>
  <c r="AR16" i="1" s="1"/>
  <c r="AT16" i="1" s="1"/>
  <c r="AN23" i="1" l="1"/>
  <c r="AP23" i="1" s="1"/>
  <c r="AR23" i="1" s="1"/>
  <c r="AO23" i="1"/>
  <c r="AQ23" i="1" s="1"/>
  <c r="AS23" i="1" s="1"/>
  <c r="AT23" i="1" s="1"/>
  <c r="AU23" i="1" s="1"/>
  <c r="AN104" i="1"/>
  <c r="AP104" i="1" s="1"/>
  <c r="AR104" i="1" s="1"/>
  <c r="AT104" i="1" s="1"/>
  <c r="AL102" i="1"/>
  <c r="AM102" i="1" s="1"/>
  <c r="AL101" i="1"/>
  <c r="AM101" i="1" s="1"/>
  <c r="AL105" i="1"/>
  <c r="AM105" i="1" s="1"/>
  <c r="AL106" i="1"/>
  <c r="AM106" i="1" s="1"/>
  <c r="AL25" i="1"/>
  <c r="AM25" i="1" s="1"/>
  <c r="AL60" i="1"/>
  <c r="AM60" i="1" s="1"/>
  <c r="AN12" i="1"/>
  <c r="AP12" i="1" s="1"/>
  <c r="AR12" i="1" s="1"/>
  <c r="AT12" i="1" s="1"/>
  <c r="AL14" i="1"/>
  <c r="AM14" i="1" s="1"/>
  <c r="AL13" i="1"/>
  <c r="AM13" i="1" s="1"/>
  <c r="AO60" i="1"/>
  <c r="AQ60" i="1" s="1"/>
  <c r="AS60" i="1" s="1"/>
  <c r="AN60" i="1"/>
  <c r="AP60" i="1" s="1"/>
  <c r="AR60" i="1" s="1"/>
  <c r="AL75" i="1"/>
  <c r="AM75" i="1" s="1"/>
  <c r="AL95" i="1"/>
  <c r="AM95" i="1" s="1"/>
  <c r="AN95" i="1" s="1"/>
  <c r="AP95" i="1" s="1"/>
  <c r="AR95" i="1" s="1"/>
  <c r="AL36" i="1"/>
  <c r="AM36" i="1" s="1"/>
  <c r="AL114" i="1"/>
  <c r="AM114" i="1" s="1"/>
  <c r="AO114" i="1" s="1"/>
  <c r="AQ114" i="1" s="1"/>
  <c r="AS114" i="1" s="1"/>
  <c r="AO34" i="1"/>
  <c r="AP34" i="1" s="1"/>
  <c r="AL72" i="1"/>
  <c r="AM72" i="1" s="1"/>
  <c r="AO72" i="1" s="1"/>
  <c r="AQ72" i="1" s="1"/>
  <c r="AS72" i="1" s="1"/>
  <c r="AL27" i="1"/>
  <c r="AM27" i="1" s="1"/>
  <c r="AL21" i="1"/>
  <c r="AM21" i="1" s="1"/>
  <c r="AT97" i="1"/>
  <c r="AL126" i="1"/>
  <c r="AM126" i="1" s="1"/>
  <c r="AO126" i="1" s="1"/>
  <c r="AQ126" i="1" s="1"/>
  <c r="AS126" i="1" s="1"/>
  <c r="AT82" i="1"/>
  <c r="AL135" i="1"/>
  <c r="AM135" i="1" s="1"/>
  <c r="AO135" i="1" s="1"/>
  <c r="AQ135" i="1" s="1"/>
  <c r="AS135" i="1" s="1"/>
  <c r="AT71" i="1"/>
  <c r="AT62" i="1"/>
  <c r="AT92" i="1"/>
  <c r="AT121" i="1"/>
  <c r="AT147" i="1"/>
  <c r="AT125" i="1"/>
  <c r="AT63" i="1"/>
  <c r="AT118" i="1"/>
  <c r="AT84" i="1"/>
  <c r="AT111" i="1"/>
  <c r="AT88" i="1"/>
  <c r="AT113" i="1"/>
  <c r="AT53" i="1"/>
  <c r="AT52" i="1"/>
  <c r="AT96" i="1"/>
  <c r="AT89" i="1"/>
  <c r="AL81" i="1"/>
  <c r="AM81" i="1" s="1"/>
  <c r="AO81" i="1" s="1"/>
  <c r="AQ81" i="1" s="1"/>
  <c r="AS81" i="1" s="1"/>
  <c r="AO58" i="1"/>
  <c r="AQ58" i="1" s="1"/>
  <c r="AS58" i="1" s="1"/>
  <c r="AN58" i="1"/>
  <c r="AP58" i="1" s="1"/>
  <c r="AR58" i="1" s="1"/>
  <c r="AO128" i="1"/>
  <c r="AQ128" i="1" s="1"/>
  <c r="AS128" i="1" s="1"/>
  <c r="AN128" i="1"/>
  <c r="AP128" i="1" s="1"/>
  <c r="AR128" i="1" s="1"/>
  <c r="AO142" i="1"/>
  <c r="AQ142" i="1" s="1"/>
  <c r="AS142" i="1" s="1"/>
  <c r="AN142" i="1"/>
  <c r="AP142" i="1" s="1"/>
  <c r="AR142" i="1" s="1"/>
  <c r="AN93" i="1"/>
  <c r="AP93" i="1" s="1"/>
  <c r="AR93" i="1" s="1"/>
  <c r="AO93" i="1"/>
  <c r="AQ93" i="1" s="1"/>
  <c r="AS93" i="1" s="1"/>
  <c r="AO133" i="1"/>
  <c r="AQ133" i="1" s="1"/>
  <c r="AS133" i="1" s="1"/>
  <c r="AN133" i="1"/>
  <c r="AP133" i="1" s="1"/>
  <c r="AR133" i="1" s="1"/>
  <c r="AO122" i="1"/>
  <c r="AQ122" i="1" s="1"/>
  <c r="AS122" i="1" s="1"/>
  <c r="AN122" i="1"/>
  <c r="AP122" i="1" s="1"/>
  <c r="AR122" i="1" s="1"/>
  <c r="AO129" i="1"/>
  <c r="AQ129" i="1" s="1"/>
  <c r="AS129" i="1" s="1"/>
  <c r="AN129" i="1"/>
  <c r="AP129" i="1" s="1"/>
  <c r="AR129" i="1" s="1"/>
  <c r="AO134" i="1"/>
  <c r="AQ134" i="1" s="1"/>
  <c r="AS134" i="1" s="1"/>
  <c r="AN134" i="1"/>
  <c r="AP134" i="1" s="1"/>
  <c r="AR134" i="1" s="1"/>
  <c r="AO148" i="1"/>
  <c r="AQ148" i="1" s="1"/>
  <c r="AS148" i="1" s="1"/>
  <c r="AN148" i="1"/>
  <c r="AP148" i="1" s="1"/>
  <c r="AR148" i="1" s="1"/>
  <c r="AL130" i="1"/>
  <c r="AM130" i="1" s="1"/>
  <c r="AL146" i="1"/>
  <c r="AM146" i="1" s="1"/>
  <c r="AL107" i="1"/>
  <c r="AM107" i="1" s="1"/>
  <c r="AL123" i="1"/>
  <c r="AM123" i="1" s="1"/>
  <c r="AL54" i="1"/>
  <c r="AM54" i="1" s="1"/>
  <c r="AL90" i="1"/>
  <c r="AM90" i="1" s="1"/>
  <c r="AL116" i="1"/>
  <c r="AM116" i="1" s="1"/>
  <c r="AL143" i="1"/>
  <c r="AM143" i="1" s="1"/>
  <c r="AL18" i="1"/>
  <c r="AM18" i="1" s="1"/>
  <c r="AL44" i="1"/>
  <c r="AM44" i="1" s="1"/>
  <c r="AL39" i="1"/>
  <c r="AM39" i="1" s="1"/>
  <c r="AL7" i="1"/>
  <c r="AM7" i="1" s="1"/>
  <c r="AL11" i="1"/>
  <c r="AM11" i="1" s="1"/>
  <c r="AL68" i="1"/>
  <c r="AM68" i="1" s="1"/>
  <c r="AL59" i="1"/>
  <c r="AM59" i="1" s="1"/>
  <c r="AL9" i="1"/>
  <c r="AM9" i="1" s="1"/>
  <c r="AL85" i="1"/>
  <c r="AM85" i="1" s="1"/>
  <c r="AL15" i="1"/>
  <c r="AM15" i="1" s="1"/>
  <c r="AL94" i="1"/>
  <c r="AM94" i="1" s="1"/>
  <c r="AL103" i="1"/>
  <c r="AM103" i="1" s="1"/>
  <c r="AL137" i="1"/>
  <c r="AM137" i="1" s="1"/>
  <c r="AL51" i="1"/>
  <c r="AM51" i="1" s="1"/>
  <c r="AL120" i="1"/>
  <c r="AM120" i="1" s="1"/>
  <c r="AL138" i="1"/>
  <c r="AM138" i="1" s="1"/>
  <c r="AL33" i="1"/>
  <c r="AM33" i="1" s="1"/>
  <c r="AL19" i="1"/>
  <c r="AM19" i="1" s="1"/>
  <c r="AL100" i="1"/>
  <c r="AM100" i="1" s="1"/>
  <c r="AL48" i="1"/>
  <c r="AM48" i="1" s="1"/>
  <c r="AL65" i="1"/>
  <c r="AM65" i="1" s="1"/>
  <c r="AL110" i="1"/>
  <c r="AM110" i="1" s="1"/>
  <c r="AL61" i="1"/>
  <c r="AM61" i="1" s="1"/>
  <c r="AL87" i="1"/>
  <c r="AM87" i="1" s="1"/>
  <c r="AL78" i="1"/>
  <c r="AM78" i="1" s="1"/>
  <c r="AL83" i="1"/>
  <c r="AM83" i="1" s="1"/>
  <c r="C103" i="1"/>
  <c r="C137" i="1"/>
  <c r="C126" i="1"/>
  <c r="C123" i="1"/>
  <c r="C122" i="1"/>
  <c r="C51" i="1"/>
  <c r="C33" i="1"/>
  <c r="C27" i="1"/>
  <c r="AN25" i="1" l="1"/>
  <c r="AP25" i="1" s="1"/>
  <c r="AR25" i="1" s="1"/>
  <c r="AO25" i="1"/>
  <c r="AQ25" i="1" s="1"/>
  <c r="AS25" i="1" s="1"/>
  <c r="AT25" i="1" s="1"/>
  <c r="AU25" i="1" s="1"/>
  <c r="AO106" i="1"/>
  <c r="AQ106" i="1" s="1"/>
  <c r="AS106" i="1" s="1"/>
  <c r="AN106" i="1"/>
  <c r="AP106" i="1" s="1"/>
  <c r="AR106" i="1" s="1"/>
  <c r="AT106" i="1" s="1"/>
  <c r="AO105" i="1"/>
  <c r="AQ105" i="1" s="1"/>
  <c r="AS105" i="1" s="1"/>
  <c r="AN105" i="1"/>
  <c r="AP105" i="1" s="1"/>
  <c r="AR105" i="1" s="1"/>
  <c r="AT105" i="1" s="1"/>
  <c r="AN102" i="1"/>
  <c r="AP102" i="1" s="1"/>
  <c r="AR102" i="1" s="1"/>
  <c r="AO102" i="1"/>
  <c r="AQ102" i="1" s="1"/>
  <c r="AS102" i="1" s="1"/>
  <c r="AO101" i="1"/>
  <c r="AQ101" i="1" s="1"/>
  <c r="AS101" i="1" s="1"/>
  <c r="AN101" i="1"/>
  <c r="AP101" i="1" s="1"/>
  <c r="AR101" i="1" s="1"/>
  <c r="AT101" i="1" s="1"/>
  <c r="AO95" i="1"/>
  <c r="AQ95" i="1" s="1"/>
  <c r="AS95" i="1" s="1"/>
  <c r="AT95" i="1" s="1"/>
  <c r="AN13" i="1"/>
  <c r="AP13" i="1" s="1"/>
  <c r="AR13" i="1" s="1"/>
  <c r="AO13" i="1"/>
  <c r="AQ13" i="1" s="1"/>
  <c r="AS13" i="1" s="1"/>
  <c r="AN14" i="1"/>
  <c r="AP14" i="1" s="1"/>
  <c r="AR14" i="1" s="1"/>
  <c r="AO14" i="1"/>
  <c r="AQ14" i="1" s="1"/>
  <c r="AS14" i="1" s="1"/>
  <c r="AT60" i="1"/>
  <c r="AU60" i="1" s="1"/>
  <c r="AN126" i="1"/>
  <c r="AP126" i="1" s="1"/>
  <c r="AR126" i="1" s="1"/>
  <c r="AT126" i="1" s="1"/>
  <c r="AN114" i="1"/>
  <c r="AP114" i="1" s="1"/>
  <c r="AR114" i="1" s="1"/>
  <c r="AT114" i="1" s="1"/>
  <c r="AN72" i="1"/>
  <c r="AP72" i="1" s="1"/>
  <c r="AR72" i="1" s="1"/>
  <c r="AT72" i="1" s="1"/>
  <c r="AQ34" i="1"/>
  <c r="AS34" i="1" s="1"/>
  <c r="AR34" i="1"/>
  <c r="AN135" i="1"/>
  <c r="AP135" i="1" s="1"/>
  <c r="AR135" i="1" s="1"/>
  <c r="AT135" i="1" s="1"/>
  <c r="AT93" i="1"/>
  <c r="AT58" i="1"/>
  <c r="AT148" i="1"/>
  <c r="AT133" i="1"/>
  <c r="AT134" i="1"/>
  <c r="AT122" i="1"/>
  <c r="AT142" i="1"/>
  <c r="AT129" i="1"/>
  <c r="AT128" i="1"/>
  <c r="AN81" i="1"/>
  <c r="AP81" i="1" s="1"/>
  <c r="AR81" i="1" s="1"/>
  <c r="AT81" i="1" s="1"/>
  <c r="AO65" i="1"/>
  <c r="AQ65" i="1" s="1"/>
  <c r="AS65" i="1" s="1"/>
  <c r="AN65" i="1"/>
  <c r="AP65" i="1" s="1"/>
  <c r="AR65" i="1" s="1"/>
  <c r="AN120" i="1"/>
  <c r="AP120" i="1" s="1"/>
  <c r="AR120" i="1" s="1"/>
  <c r="AO120" i="1"/>
  <c r="AQ120" i="1" s="1"/>
  <c r="AS120" i="1" s="1"/>
  <c r="AO15" i="1"/>
  <c r="AQ15" i="1" s="1"/>
  <c r="AS15" i="1" s="1"/>
  <c r="AN15" i="1"/>
  <c r="AP15" i="1" s="1"/>
  <c r="AR15" i="1" s="1"/>
  <c r="AO39" i="1"/>
  <c r="AQ39" i="1" s="1"/>
  <c r="AS39" i="1" s="1"/>
  <c r="AN39" i="1"/>
  <c r="AP39" i="1" s="1"/>
  <c r="AR39" i="1" s="1"/>
  <c r="AO123" i="1"/>
  <c r="AQ123" i="1" s="1"/>
  <c r="AS123" i="1" s="1"/>
  <c r="AN123" i="1"/>
  <c r="AP123" i="1" s="1"/>
  <c r="AR123" i="1" s="1"/>
  <c r="AN48" i="1"/>
  <c r="AP48" i="1" s="1"/>
  <c r="AR48" i="1" s="1"/>
  <c r="AO48" i="1"/>
  <c r="AQ48" i="1" s="1"/>
  <c r="AS48" i="1" s="1"/>
  <c r="AO36" i="1"/>
  <c r="AQ36" i="1" s="1"/>
  <c r="AS36" i="1" s="1"/>
  <c r="AN36" i="1"/>
  <c r="AP36" i="1" s="1"/>
  <c r="AR36" i="1" s="1"/>
  <c r="AO75" i="1"/>
  <c r="AQ75" i="1" s="1"/>
  <c r="AS75" i="1" s="1"/>
  <c r="AN75" i="1"/>
  <c r="AP75" i="1" s="1"/>
  <c r="AR75" i="1" s="1"/>
  <c r="AO44" i="1"/>
  <c r="AQ44" i="1" s="1"/>
  <c r="AS44" i="1" s="1"/>
  <c r="AN44" i="1"/>
  <c r="AP44" i="1" s="1"/>
  <c r="AR44" i="1" s="1"/>
  <c r="AO107" i="1"/>
  <c r="AQ107" i="1" s="1"/>
  <c r="AS107" i="1" s="1"/>
  <c r="AN107" i="1"/>
  <c r="AP107" i="1" s="1"/>
  <c r="AR107" i="1" s="1"/>
  <c r="AO83" i="1"/>
  <c r="AQ83" i="1" s="1"/>
  <c r="AS83" i="1" s="1"/>
  <c r="AN83" i="1"/>
  <c r="AP83" i="1" s="1"/>
  <c r="AR83" i="1" s="1"/>
  <c r="AO51" i="1"/>
  <c r="AQ51" i="1" s="1"/>
  <c r="AS51" i="1" s="1"/>
  <c r="AN51" i="1"/>
  <c r="AP51" i="1" s="1"/>
  <c r="AR51" i="1" s="1"/>
  <c r="AO85" i="1"/>
  <c r="AQ85" i="1" s="1"/>
  <c r="AS85" i="1" s="1"/>
  <c r="AN85" i="1"/>
  <c r="AP85" i="1" s="1"/>
  <c r="AR85" i="1" s="1"/>
  <c r="AO18" i="1"/>
  <c r="AQ18" i="1" s="1"/>
  <c r="AS18" i="1" s="1"/>
  <c r="AN18" i="1"/>
  <c r="AP18" i="1" s="1"/>
  <c r="AR18" i="1" s="1"/>
  <c r="AO146" i="1"/>
  <c r="AQ146" i="1" s="1"/>
  <c r="AS146" i="1" s="1"/>
  <c r="AN146" i="1"/>
  <c r="AP146" i="1" s="1"/>
  <c r="AR146" i="1" s="1"/>
  <c r="AO78" i="1"/>
  <c r="AQ78" i="1" s="1"/>
  <c r="AS78" i="1" s="1"/>
  <c r="AN78" i="1"/>
  <c r="AP78" i="1" s="1"/>
  <c r="AR78" i="1" s="1"/>
  <c r="AO137" i="1"/>
  <c r="AQ137" i="1" s="1"/>
  <c r="AS137" i="1" s="1"/>
  <c r="AN137" i="1"/>
  <c r="AP137" i="1" s="1"/>
  <c r="AR137" i="1" s="1"/>
  <c r="AO9" i="1"/>
  <c r="AQ9" i="1" s="1"/>
  <c r="AS9" i="1" s="1"/>
  <c r="AN9" i="1"/>
  <c r="AP9" i="1" s="1"/>
  <c r="AR9" i="1" s="1"/>
  <c r="AO143" i="1"/>
  <c r="AQ143" i="1" s="1"/>
  <c r="AS143" i="1" s="1"/>
  <c r="AN143" i="1"/>
  <c r="AP143" i="1" s="1"/>
  <c r="AR143" i="1" s="1"/>
  <c r="AN130" i="1"/>
  <c r="AP130" i="1" s="1"/>
  <c r="AO130" i="1"/>
  <c r="AQ130" i="1" s="1"/>
  <c r="AS130" i="1" s="1"/>
  <c r="AO87" i="1"/>
  <c r="AQ87" i="1" s="1"/>
  <c r="AS87" i="1" s="1"/>
  <c r="AN87" i="1"/>
  <c r="AP87" i="1" s="1"/>
  <c r="AR87" i="1" s="1"/>
  <c r="AO19" i="1"/>
  <c r="AQ19" i="1" s="1"/>
  <c r="AS19" i="1" s="1"/>
  <c r="AN19" i="1"/>
  <c r="AP19" i="1" s="1"/>
  <c r="AR19" i="1" s="1"/>
  <c r="AO103" i="1"/>
  <c r="AQ103" i="1" s="1"/>
  <c r="AS103" i="1" s="1"/>
  <c r="AN103" i="1"/>
  <c r="AP103" i="1" s="1"/>
  <c r="AR103" i="1" s="1"/>
  <c r="AO59" i="1"/>
  <c r="AQ59" i="1" s="1"/>
  <c r="AS59" i="1" s="1"/>
  <c r="AN59" i="1"/>
  <c r="AP59" i="1" s="1"/>
  <c r="AR59" i="1" s="1"/>
  <c r="AO116" i="1"/>
  <c r="AQ116" i="1" s="1"/>
  <c r="AS116" i="1" s="1"/>
  <c r="AN116" i="1"/>
  <c r="AP116" i="1" s="1"/>
  <c r="AR116" i="1" s="1"/>
  <c r="AU22" i="1"/>
  <c r="AO61" i="1"/>
  <c r="AQ61" i="1" s="1"/>
  <c r="AS61" i="1" s="1"/>
  <c r="AN61" i="1"/>
  <c r="AP61" i="1" s="1"/>
  <c r="AR61" i="1" s="1"/>
  <c r="AO27" i="1"/>
  <c r="AQ27" i="1" s="1"/>
  <c r="AS27" i="1" s="1"/>
  <c r="AN27" i="1"/>
  <c r="AP27" i="1" s="1"/>
  <c r="AR27" i="1" s="1"/>
  <c r="AO94" i="1"/>
  <c r="AQ94" i="1" s="1"/>
  <c r="AS94" i="1" s="1"/>
  <c r="AN94" i="1"/>
  <c r="AP94" i="1" s="1"/>
  <c r="AR94" i="1" s="1"/>
  <c r="AO68" i="1"/>
  <c r="AQ68" i="1" s="1"/>
  <c r="AS68" i="1" s="1"/>
  <c r="AN68" i="1"/>
  <c r="AP68" i="1" s="1"/>
  <c r="AR68" i="1" s="1"/>
  <c r="AN90" i="1"/>
  <c r="AP90" i="1" s="1"/>
  <c r="AR90" i="1" s="1"/>
  <c r="AO90" i="1"/>
  <c r="AQ90" i="1" s="1"/>
  <c r="AS90" i="1" s="1"/>
  <c r="AO33" i="1"/>
  <c r="AQ33" i="1" s="1"/>
  <c r="AS33" i="1" s="1"/>
  <c r="AN33" i="1"/>
  <c r="AP33" i="1" s="1"/>
  <c r="AR33" i="1" s="1"/>
  <c r="AO11" i="1"/>
  <c r="AQ11" i="1" s="1"/>
  <c r="AS11" i="1" s="1"/>
  <c r="AN11" i="1"/>
  <c r="AP11" i="1" s="1"/>
  <c r="AR11" i="1" s="1"/>
  <c r="AN110" i="1"/>
  <c r="AP110" i="1" s="1"/>
  <c r="AR110" i="1" s="1"/>
  <c r="AO110" i="1"/>
  <c r="AQ110" i="1" s="1"/>
  <c r="AS110" i="1" s="1"/>
  <c r="AO138" i="1"/>
  <c r="AQ138" i="1" s="1"/>
  <c r="AS138" i="1" s="1"/>
  <c r="AN138" i="1"/>
  <c r="AP138" i="1" s="1"/>
  <c r="AR138" i="1" s="1"/>
  <c r="AO21" i="1"/>
  <c r="AQ21" i="1" s="1"/>
  <c r="AS21" i="1" s="1"/>
  <c r="AN21" i="1"/>
  <c r="AP21" i="1" s="1"/>
  <c r="AR21" i="1" s="1"/>
  <c r="AO7" i="1"/>
  <c r="AQ7" i="1" s="1"/>
  <c r="AS7" i="1" s="1"/>
  <c r="AN7" i="1"/>
  <c r="AP7" i="1" s="1"/>
  <c r="AR7" i="1" s="1"/>
  <c r="AO54" i="1"/>
  <c r="AQ54" i="1" s="1"/>
  <c r="AS54" i="1" s="1"/>
  <c r="AN54" i="1"/>
  <c r="AP54" i="1" s="1"/>
  <c r="AR54" i="1" s="1"/>
  <c r="AO100" i="1"/>
  <c r="AQ100" i="1" s="1"/>
  <c r="AS100" i="1" s="1"/>
  <c r="AN100" i="1"/>
  <c r="AP100" i="1" s="1"/>
  <c r="AR100" i="1" s="1"/>
  <c r="AT102" i="1" l="1"/>
  <c r="AT14" i="1"/>
  <c r="AU14" i="1" s="1"/>
  <c r="AT13" i="1"/>
  <c r="AU13" i="1" s="1"/>
  <c r="AT34" i="1"/>
  <c r="AT90" i="1"/>
  <c r="AT103" i="1"/>
  <c r="AT100" i="1"/>
  <c r="AT138" i="1"/>
  <c r="AT116" i="1"/>
  <c r="AT137" i="1"/>
  <c r="AT85" i="1"/>
  <c r="AT44" i="1"/>
  <c r="AT123" i="1"/>
  <c r="AU123" i="1" s="1"/>
  <c r="AT65" i="1"/>
  <c r="AT33" i="1"/>
  <c r="AT59" i="1"/>
  <c r="AT51" i="1"/>
  <c r="AT75" i="1"/>
  <c r="AT83" i="1"/>
  <c r="AT21" i="1"/>
  <c r="AT11" i="1"/>
  <c r="AT19" i="1"/>
  <c r="AT9" i="1"/>
  <c r="AT18" i="1"/>
  <c r="AT107" i="1"/>
  <c r="AR130" i="1"/>
  <c r="AT130" i="1" s="1"/>
  <c r="AU130" i="1" s="1"/>
  <c r="AT61" i="1"/>
  <c r="AU61" i="1" s="1"/>
  <c r="AT143" i="1"/>
  <c r="AT146" i="1"/>
  <c r="AU146" i="1" s="1"/>
  <c r="AT36" i="1"/>
  <c r="AT68" i="1"/>
  <c r="AT48" i="1"/>
  <c r="AT120" i="1"/>
  <c r="AT94" i="1"/>
  <c r="AT87" i="1"/>
  <c r="AT54" i="1"/>
  <c r="AT110" i="1"/>
  <c r="AT27" i="1"/>
  <c r="AT78" i="1"/>
  <c r="AT39" i="1"/>
  <c r="AT15" i="1"/>
  <c r="AU76" i="1"/>
  <c r="AU58" i="1"/>
  <c r="AU69" i="1"/>
  <c r="AU145" i="1"/>
  <c r="AU122" i="1"/>
  <c r="AU144" i="1"/>
  <c r="AU124" i="1"/>
  <c r="AU71" i="1"/>
  <c r="AU66" i="1"/>
  <c r="AU135" i="1"/>
  <c r="AU70" i="1"/>
  <c r="AU91" i="1"/>
  <c r="AU129" i="1"/>
  <c r="AT7" i="1"/>
  <c r="AU7" i="1" s="1"/>
  <c r="AU55" i="1"/>
  <c r="AU126" i="1"/>
  <c r="AU121" i="1"/>
  <c r="AU113" i="1"/>
  <c r="AU93" i="1"/>
  <c r="AU128" i="1"/>
  <c r="AU125" i="1"/>
  <c r="AU148" i="1"/>
  <c r="AU147" i="1"/>
  <c r="AU92" i="1" l="1"/>
  <c r="AU127" i="1"/>
  <c r="AU72" i="1"/>
  <c r="AU44" i="1"/>
  <c r="AU142" i="1"/>
  <c r="AU107" i="1"/>
  <c r="AU90" i="1"/>
  <c r="AU134" i="1"/>
  <c r="AU105" i="1"/>
  <c r="AU109" i="1"/>
  <c r="AU12" i="1"/>
  <c r="AU36" i="1"/>
  <c r="AU110" i="1"/>
  <c r="AU101" i="1"/>
  <c r="AU68" i="1"/>
  <c r="AU59" i="1"/>
  <c r="AU10" i="1"/>
  <c r="AU15" i="1"/>
  <c r="AU37" i="1"/>
  <c r="AU41" i="1"/>
  <c r="AU118" i="1"/>
  <c r="AU103" i="1"/>
  <c r="AU51" i="1"/>
  <c r="AU39" i="1"/>
  <c r="AU74" i="1"/>
  <c r="AU19" i="1"/>
  <c r="AU33" i="1"/>
  <c r="AU73" i="1"/>
  <c r="AU112" i="1"/>
  <c r="AU116" i="1"/>
  <c r="AU115" i="1"/>
  <c r="AU64" i="1"/>
  <c r="AU63" i="1"/>
  <c r="AU65" i="1"/>
  <c r="AU119" i="1"/>
  <c r="AU117" i="1"/>
  <c r="AU31" i="1"/>
  <c r="AU114" i="1"/>
  <c r="AU62" i="1"/>
  <c r="AU42" i="1"/>
  <c r="AU131" i="1"/>
  <c r="AU11" i="1"/>
  <c r="AU46" i="1"/>
  <c r="AU16" i="1"/>
  <c r="AU120" i="1"/>
  <c r="AU47" i="1"/>
  <c r="AU8" i="1"/>
  <c r="AU17" i="1"/>
  <c r="AU94" i="1"/>
  <c r="AU45" i="1"/>
  <c r="AU30" i="1"/>
  <c r="AU104" i="1"/>
  <c r="AU9" i="1"/>
  <c r="AU29" i="1"/>
  <c r="AU52" i="1"/>
  <c r="AU18" i="1"/>
  <c r="AU75" i="1"/>
  <c r="AU111" i="1"/>
  <c r="AU88" i="1"/>
  <c r="AU48" i="1"/>
  <c r="AU106" i="1"/>
  <c r="AU27" i="1"/>
  <c r="AU28" i="1"/>
  <c r="AU53" i="1"/>
  <c r="AU34" i="1"/>
  <c r="AU108" i="1"/>
  <c r="AU143" i="1"/>
  <c r="AU133" i="1"/>
  <c r="AU138" i="1"/>
  <c r="AU136" i="1"/>
  <c r="AU21" i="1"/>
  <c r="AU87" i="1"/>
  <c r="AU54" i="1"/>
  <c r="AU40" i="1"/>
  <c r="AU102" i="1"/>
  <c r="AU67" i="1"/>
  <c r="AU83" i="1"/>
  <c r="AU89" i="1"/>
  <c r="AU137" i="1"/>
  <c r="AU80" i="1"/>
  <c r="AU81" i="1"/>
  <c r="AU78" i="1"/>
  <c r="AU79" i="1"/>
  <c r="AU97" i="1"/>
  <c r="AU86" i="1"/>
  <c r="AU95" i="1"/>
  <c r="AU96" i="1"/>
  <c r="AU100" i="1"/>
  <c r="AU82" i="1"/>
  <c r="AU85" i="1"/>
</calcChain>
</file>

<file path=xl/sharedStrings.xml><?xml version="1.0" encoding="utf-8"?>
<sst xmlns="http://schemas.openxmlformats.org/spreadsheetml/2006/main" count="3442" uniqueCount="1335">
  <si>
    <t>Código: F-MC-G04-01
Versión: 6</t>
  </si>
  <si>
    <t>Herramienta de Riesgos de Gestión</t>
  </si>
  <si>
    <t>Vigencia</t>
  </si>
  <si>
    <t>IDENTIFICACIÓN DEL RIESGO</t>
  </si>
  <si>
    <t>ÁNALISIS DEL RIESGO</t>
  </si>
  <si>
    <t>EVALUACIÓN DEL RIESGO</t>
  </si>
  <si>
    <t>MEDIDAS DE RESPUESTA</t>
  </si>
  <si>
    <t>PLAN DE TRATAMIENTO</t>
  </si>
  <si>
    <t>MONITOREO
(líder del proceso)</t>
  </si>
  <si>
    <t>SEGUIMIENTO
Oficina de Control Interno</t>
  </si>
  <si>
    <t>Riesgo Inherente</t>
  </si>
  <si>
    <t>CONTROLES</t>
  </si>
  <si>
    <t>Diseño del Control</t>
  </si>
  <si>
    <t>Ejecución del Control</t>
  </si>
  <si>
    <t>Solidez Individual de cada Control</t>
  </si>
  <si>
    <t>Solidez del Conjunto de Controles</t>
  </si>
  <si>
    <t>Riesgo Residual</t>
  </si>
  <si>
    <t>N°</t>
  </si>
  <si>
    <t>OBJETIVO DEL PROCESO</t>
  </si>
  <si>
    <t xml:space="preserve"> RIESGO</t>
  </si>
  <si>
    <t>Tipo de Riesgo</t>
  </si>
  <si>
    <t>OBJETIVOS ESTRATÉGICOS RELACIONADOS</t>
  </si>
  <si>
    <t>CAUSA</t>
  </si>
  <si>
    <t>Clasificación de la Causa</t>
  </si>
  <si>
    <t>CONSECUENCIAS</t>
  </si>
  <si>
    <t>PROBABILIDAD</t>
  </si>
  <si>
    <t>IMPACTO</t>
  </si>
  <si>
    <t xml:space="preserve">EVALUACIÓN </t>
  </si>
  <si>
    <t>DESCRIPCIÓN DEL CONTROL</t>
  </si>
  <si>
    <t>Causa que ataca</t>
  </si>
  <si>
    <t>CLASE DE CONTROL EXISTENTE</t>
  </si>
  <si>
    <t>1. ¿Existe un responsable asignado de la ejecución?</t>
  </si>
  <si>
    <t>2. ¿El responsable tiene la autoridad y adecuada segregación de funciones en la ejecución del control?</t>
  </si>
  <si>
    <t>3. ¿La oportunidad en que se ejecuta el control ayuda a prevenir la mitigación del riesgo o a detectar la materialización del riesgo en manera oportuna?</t>
  </si>
  <si>
    <t>4. ¿Las actividades que desarrollan en el control realmente buscan por si sola prevenir o detectar las causas que puedan dar origen al riesgo, ejemplo: Verificar, Validar, Cotejar, Comparar, Revisar?</t>
  </si>
  <si>
    <t>5. ¿La fuente de Información que se utiliza en el desarrollo del control es información confiable que permita mitigar el riesgo?</t>
  </si>
  <si>
    <t>6. ¿Las observaciones, desviaciones o diferencias identificadas como resultados de la ejecución del control son investigadas y resueltas de manera oportuna?</t>
  </si>
  <si>
    <t>7. ¿Se deja evidencia o rastro de la ejecución del control, que permita cualquier tercero con la evidencia, llegar a la misma conclusión?</t>
  </si>
  <si>
    <t>Total Diseño de Control</t>
  </si>
  <si>
    <t>RANGO DE CALIFICACIÓN DEL DISEÑO</t>
  </si>
  <si>
    <t>NIVEL DE EJECUCIÓN DEL CONTROL</t>
  </si>
  <si>
    <t>RANGO DE CALIFICACIÓN DE LA EJECUCIÓN</t>
  </si>
  <si>
    <t>SOLIDEZ INDIVIDUAL DE CADA CONTROL</t>
  </si>
  <si>
    <t>Total Solidez Individual</t>
  </si>
  <si>
    <t xml:space="preserve">Promedio de los Controles de  Riesgo </t>
  </si>
  <si>
    <t xml:space="preserve">CALIFICACIÓN DE LA SOLIDEZ DEL CONJUNTO DE CONTROLES </t>
  </si>
  <si>
    <t>Casillas que mueve en Probabilidad</t>
  </si>
  <si>
    <t>Casillas que mueve en Impacto</t>
  </si>
  <si>
    <t>OPCIONES DE MANEJO</t>
  </si>
  <si>
    <t>ACCIONES</t>
  </si>
  <si>
    <t>PERIODICIDAD</t>
  </si>
  <si>
    <t>FECHA INICIO</t>
  </si>
  <si>
    <t>FECHA FINAL</t>
  </si>
  <si>
    <t>RESPONSABLE</t>
  </si>
  <si>
    <t>REGISTRO O EVIDENCIA</t>
  </si>
  <si>
    <t>MONITOREO 1</t>
  </si>
  <si>
    <t>MONITOREO 2</t>
  </si>
  <si>
    <t>MONITOREO 3</t>
  </si>
  <si>
    <t>SEGUIMIENTO 1</t>
  </si>
  <si>
    <t>SEGUIMIENTO 2</t>
  </si>
  <si>
    <t>SEGUIMIENTO 3</t>
  </si>
  <si>
    <t>Gestión contra la Criminalidad y la Reincidencia</t>
  </si>
  <si>
    <t>Generar acciones que contribuyan a la implementación de la política pública de drogas y criminal y penitenciaria, de los mecanismos de cooperación juridica internacional y la justicia transicional con el fin de fortalecer la gestión publica entorno a lucha contra la criminalidad y reincidencia</t>
  </si>
  <si>
    <t>Pérdida de credibilidad institucional al resolver la solicitud  del beneficio jurídico de indulto por fuera de la oportunidad  establecida en la Normativa vigente, debido a  la demora en la gestion realizada por los actores internos involucrados en el trámite, al no conocer la normativa y requisitos asociados al trámite.</t>
  </si>
  <si>
    <t>Gestión Financiera</t>
  </si>
  <si>
    <t>Administrar el ciclo financiero de ingresos y egresos, derechos y obligaciones, asignado alMinisterio de Justicia y del Derecho mediante la aplicación de procedimientos contables, presupuestales y de tesorería, acordescon la normatividad vigente, con el fin de optimizar el uso y ejecución de los recursos financieros del MJD.</t>
  </si>
  <si>
    <t>Gestión de la Información y las comunicaciones</t>
  </si>
  <si>
    <t>Diseñar, implementar, controlar y hacer seguimiento a los lineamientos, directrices y políticas para lagestión, administración y control de la información de responsabilidad del Ministerio de Justicia y del Derecho, que permitan la organización,control, estandarización, difusión y conservación de esta, dando cumplimiento al marco normativo y legal del Gobierno Nacional.</t>
  </si>
  <si>
    <t>Gestión de las Tecnologías y la Información</t>
  </si>
  <si>
    <t>Gestionar y administrar los recursos y servicios (humanos, técnicos y tecnológicos) dispuestospor el Ministerio de Justicia y del Derecho, de manera integral, transparente y oportuna, incorporando los aspectos de eficiencia,calidad, usabilidad y escalabilidad, que permitan garantizar la prestación de los servicios de tecnología y suministro deinformación, con óptimos estándares de calidad, a los usuarios y grupos de interés de la entidad, así como, el fortalecimiento dela gestión estratégica, misional, operativa y administrativa del ministerio.</t>
  </si>
  <si>
    <t>Gestión Documental</t>
  </si>
  <si>
    <t>Orientar la ejecución de las actividades necesarias para garantizar el acceso, la administración yconservación de los documentos físicos y electrónicos producidos y recibidos por la Entidad, en cumplimiento de lasdisposiciones emanadas por parte del Archivo General de la Nación “Jorge Palacios Preciado” y el Ministerio de Tecnologías dela Información – MinTic.</t>
  </si>
  <si>
    <t>Gestión de la Relación con los Grupos de Interés</t>
  </si>
  <si>
    <t>Fortalecimiento del Principio de Seguridad Jurídica</t>
  </si>
  <si>
    <t>[Impacto]  Inoportunidad de la intervención de la DDDOJ en los procesos de control abstracto de constitucionalidad o de nulidad en que deba intervenir ante la Corte Constitucional o el Consejo de Estado, [Causa inmediata] por incumplimiento de los términos procesales establecidos legalmente para intervenir en los procesos de  control abstracto de constitucionalidad o de nulidad, [Causa raíz] debido a fallas en el seguimiento procesal de los procesos de control abstracto de constitucionalidad o de nulidad en que la DDDOJ deba intervenir.</t>
  </si>
  <si>
    <t>Fortalecer el Principio Constitucional de Seguridad Jurídica mediante la defensa delordenamiento jurídico, la formulación de lineamientos o metodologías para desarrollar procesos de depuración delordenamiento jurídico y la divulgación de información normativa a través de la administración funcional del sistema SUIN-JURISCOL y su portal Web.</t>
  </si>
  <si>
    <t>[Impacto] Afectación negativa de la imagen  del Sistema Único de Información Normativa -SUIN-Juriscol- ante la ciudadanía [Causa inmediata] por desactualización de la información normativa incorporada en  el sistema [Causa raíz] por incumplimiento de la programación establecida para cargar en el sistema la información normativa obtenida de las fuentes primarias (quienes la producen: Diario Oficial, Corte Constitucional y Consejo de Estado).</t>
  </si>
  <si>
    <t>Seguimiento y Evaluación</t>
  </si>
  <si>
    <t>Evaluar la objetividad, cumplimiento y efectividad del Sistema Integrado de Gestión delMinisterio de Justicia y del Derecho, en función de los roles relacionados con la evaluación y seguimiento, gestión del riesgo,liderazgo estratégico, enfoque hacia la prevención y relación con entes externos, que de forma razonable y transparente, lepermita alcanzar la eficiencia y eficacia en la consecución de los objetivos y metas asociadas a la planeación estratégica, tomade decisiones asertivas y mejora continua para el cumplimiento de las disposiciones normativas y estándares internacionales.</t>
  </si>
  <si>
    <t xml:space="preserve">Posibilidad que el equipo auditor emita informes de auditoria con desaciertos, debido a la presentación e interpretación inexacta de las evidencias aportadas por el proceso auditado, afectando la eficacia de los planes de mejoramiento y su contribución al valor público.
</t>
  </si>
  <si>
    <t>Incumplimiento normativo de la evaluación y control institucional que impiden el mejoramiento continuo, debido a la ineficiencia de gestión dentro del equipo auditor, ocasionando falta de planeación de las auditorías internas en la entidad.</t>
  </si>
  <si>
    <t>Formulación y Seguimiento de las Políticas Públicas</t>
  </si>
  <si>
    <t xml:space="preserve"> Definir los criterios, parámetros o lineamientos generales para abordar las prioridades de la
agenda pública del sector y de esta manera orientar las decisiones respecto a las necesidades o situaciones de interés público
que competen al sector de Justicia y del Derecho, asi como realizar seguimiento a las acciones definidas para su
implementación o desarrollo y efectuar los ajustes que se requieran.
</t>
  </si>
  <si>
    <t>Insuficiente atención a las necesidades de la población en materia de justicia debido al incumplimiento en la implementación de las políticas públicas del Ministerio de Justicia y del Derecho y el desconocimiento de la metodología para su formulación</t>
  </si>
  <si>
    <t>Gestión Contractual</t>
  </si>
  <si>
    <t>Formulación y Seguimiento de Proyectos Normativos</t>
  </si>
  <si>
    <t xml:space="preserve"> Formular proyectos de actos normativos, de acuerdo con el ordenamiento jurídico vigente y
con las políticas que orientan al Sector Justicia y del Derecho, los cuales han de servir como herramientas para el cumplimiento
de los objetivos del Ministerio, en beneficio de la comunidad y de las partes interesadas.</t>
  </si>
  <si>
    <t>Formulación normativa que no satisfaga las necesidades de la población,  debido a la generación de proyectos normativos con vicios de nulidad, que no cumplan con el ordenamiento jurídico vigente  y/o con las metodologías y lineamientos existentes para la producción normativa,  existente debido a un desconocimiento del marco legal existente.</t>
  </si>
  <si>
    <t>Gestión Jurídica</t>
  </si>
  <si>
    <t xml:space="preserve">Apoyar la concreción del objetivo del Ministerio de Justicia y del Derecho por medio de la
emisión de conceptos jurídicos, viabilidadjurídica sobre actos administrativos y representación judicial de la entidad, con el fin
de contribuir a la prevención del daño antijurídico y fortalecer el recaudo deobligaciones a favor de esta Cartera Ministerial, así
como de promover la unidad de criterio jurídico entre sus dependencias y respecto de los asuntos
jurídicoscorrespondientesalSectorAdministrativodeJusticiaydel Derecho.
</t>
  </si>
  <si>
    <t>Sansiones al Ministerio de Justicia y del Derecho por falta de oportunidad para contestar y proyectar, en los términos legales, los documentos asociados a la revisión y emisión de Actos Administrativos, Consultas ante el Consejo de Estado y Conceptos, derivados de las fallas en la disponibilidad de la información suministrada  y de la supervisión de los términos</t>
  </si>
  <si>
    <t>Pérdida de recursos económicos para el MJD por ls inoportuna Gestión de Las Actividades De Cobro, al no realizar el seguimiento a las obliaciones recibidas y en gestión de cobro</t>
  </si>
  <si>
    <t xml:space="preserve">Afectaciones jurídicas a la Entidad por el deficiente cargue de la información y al efectuar calificaciones de los riesgos procesales de manera inoportuna o con errores, por no tener un seguimiento a la gestión litigiosa realizada </t>
  </si>
  <si>
    <t>Afectaciones jurídicas, económicas y demás por la indebida defensa de los intereses de la Entidad, por el vencimiento de términos en los procesos contenciosos y conciliaciones en los que es parte el Ministerio de Justicia y del Derecho, por falta de seguimiento al estado de los procesos</t>
  </si>
  <si>
    <t>Pérdida de recursos por la inoportunidad en el pago de sentencias y conciliaciones en contra de la entidad, debido al deficiente seguimeinto al estado de los casos</t>
  </si>
  <si>
    <t>Generar acciones que contribuyan a la implementación de la política pública de drogas, criminal y penitenciaria, de los
mecanismos de cooperación juridica internacional y la justicia transicional con el fin de fortalecer la gestión publica entorno a lucha contra la criminalidad y
reincidencia</t>
  </si>
  <si>
    <t>Pérdida de gestión y liderazgo por parte del MJD por no realizar el traslado de las solicitudes de visita al Sistema de Responsabilidad Penal para Adolescentes - SRPA y al Sistema Penintenciario y carcelario que no son competencia del Ministerio de Justicia y el Derecho en los tiempos establecidos, al no llevar un adecuado control de las solicitudes recibidas.</t>
  </si>
  <si>
    <t>Sansiones al Ministerio por el incumplimeinto a los derechs de las peronas privadas de la libertad, al no atender las necesidades expresadas por la PPL, por no realizar el seguimiento a las visitas realizadas ni a los compromisos establecidos que son competencia del Ministerio, al no llevar un control sobre los compromisos establecidos</t>
  </si>
  <si>
    <t>Afectación economica y deterioro a la imagen institucional del Ministerio de Justicia y del Derecho al presentar errores en el proceso de expedición del Certificado de Carencia de Informes por Tráfico de Estupefacientes y posibles utilizaciones indebidas o desvios a la industria ílicita por autorizaciones erroneas, al no cumplir los requisitos normativos para su expedición</t>
  </si>
  <si>
    <t>Incremento en la problemática asociada a las drogas en los territorios debido al incumplimiento en la aplicación de la política de drogas. Este incumplimiento surge por la inasistencia a las actividades planificadas de acompañamiento y asistencia técnica a los entes territoriales, lo cual afecta negativamente la consolidación, implementación y evaluación de la política integral de drogas en Colombia.</t>
  </si>
  <si>
    <t>Gestión del Talento Humano</t>
  </si>
  <si>
    <t>Liderar y ejecutar las actividades propias de la administración y gestión del talento humano, aplicando la normativa vigente y los procedimientos establecidos en la entidad para contribuir a la consecución de los objtivos institucionales.</t>
  </si>
  <si>
    <t>Mejora Integral de la Gestión Institucional</t>
  </si>
  <si>
    <t>Coordinar y administrar la implementación del Sistema Integrado de Gestión del Ministerio deJusticia y de Derecho, con el fin de asegurar su mejora continua, conveniencia, eficacia y eficiencia conforme con losestándares adoptados.</t>
  </si>
  <si>
    <t>Afectación del desempeño institucional y deficiencias en la gestión por procesos, por falta de información para la toma de decisiones a nivel directivo, debido al seguimiento inoportuno al sistema integrado de gestión</t>
  </si>
  <si>
    <t>Direccionamiento y Planeación Institucional</t>
  </si>
  <si>
    <t>Afectación a la gestión y al cumplimiento de las metas institucionales por la inadecuada formulación de los planes y proyectos de inversión al no tener claras las metas establecidas.</t>
  </si>
  <si>
    <t>Vulneración de los derechos de las personas que solicitan la repatriación, al no atender las solicitudes válidas de traslado de personas condenadas de ciudadanos Colombianos detenidos en el exterior y de ciudadanos extranjeros detenidos en Colombia oportunamente, o por no tener la información completa, debido al desconocimiento del trámite</t>
  </si>
  <si>
    <t>Mala imagen institucional por el incumplimiento por parte del Ministerio de las obligaciones contraidas en virtud de los convenios internacionales suscritos en asistencia mutua en materia penal, al tramitar inadecuada y/o inoportunamente las solicitudes, debido a la deficiente revisión de la documentación requerida</t>
  </si>
  <si>
    <t>Pérdida de imagen institucional por el incumplimiento de los tratados de extradición firmados por el país, al tramitar inadecuada y/o inoportunamente las solicitudes formales de extradicción pasiva - activa que se alleguen al ministerio de justicia, al no tener los soportes requeridos para tal fin.</t>
  </si>
  <si>
    <t>Acceso a la Justicia</t>
  </si>
  <si>
    <t>Generar lineamientos, herramientas y acciones que propicien el acceso a la justicia a trav´pes de la articulación y coordinación para el desarrollo de iniciativas sectoriales, la implementación de estrategias y actividades con enfoque étnico, de género y para las personas con discapacidad, la promoción y uso de los métodos de resolución de conflictos en los territorios, la implementación de modelos de atención y el fortalecimiento de Comisarías de Familia y Consultorios Jurídicos, en desarrollo de las políticas y las competencias del Ministerio de Justicia y del Derecho</t>
  </si>
  <si>
    <t>Gestión Administrativa</t>
  </si>
  <si>
    <t>Interrupción de la prestación de los servicios de la entidad o pérdida de elementos por ataques delincuenciales al interior del MJD, debido a deficientes controles para el ingreso y salida, por el desconocimiento de los parámetros de eguridad para las sedes de la entidad</t>
  </si>
  <si>
    <t>Interrupción de los servicios de la Entidad por fallas en el servicio de ascensores, redes eléctricas e hidráulicas y de estabilidad estructural del edificio, debis al deficiente mantenimiento</t>
  </si>
  <si>
    <t>Fallas en la seguridad y en la movilidad de la alta dirección por iIndisponibilidad del servicio de transporte, por la deficiente programación de mantenimientos y control de operaciones</t>
  </si>
  <si>
    <t>Pérdida de oportunidad en la intervención de los procesos en los que tieen interés el MJD, por el vencimiento de términos en la presentacion de memoriales propios de los procesos de extincion de dominio en los que interviene el Ministerio de Justicia y del Derecho, por no realizar seguimeitno oportuno a los procesos</t>
  </si>
  <si>
    <t>Fuga de información confidencial o reservada por inadecuada gestión por parte de los proveedores de TI, al no establecer mecanismos de protección de la información institucional</t>
  </si>
  <si>
    <t xml:space="preserve">[Impacto] Deficiente depuración (derogación expresa) de disposiciones normativas formalmente vigentes que no debían depurarse [Causa inmediata], porque la entidad que desarrolla un proceso de depuración normativa aplica incorrectamente los criterios de depuración normativa establecidos por la DDDOJ   [Causa raíz], por falta de claridad jurídica de la redacción de los criterios de depuración normativa establecidos por la DDDOJ en los lineamientos o metodologías de depuración normativa. </t>
  </si>
  <si>
    <t>Pérdida de recursos económicos por el deficiente registro de los hechos económicos asociados al pago por cuotas frente al otorgamiento de cada una las licencias, al no llevar un estricto control sobre el manejo financiero del pago de licencias y no realizar los cobros de manera oportuna</t>
  </si>
  <si>
    <t xml:space="preserve">Gestión del Conocimiento </t>
  </si>
  <si>
    <t>Afectación en la prestación de los servicios de las comisarías de familia por la generación de instrumentos inadecuados a las necesidades del servicio que prestan, al no generarlos articuladamente con entidades rectoras en el tema</t>
  </si>
  <si>
    <t>Proveer información oportuna, confiable, veraz y accequible a públicos internos y externos del Ministerio de Justicia y del Derecho.</t>
  </si>
  <si>
    <t>Riesgo de Cumplimiento</t>
  </si>
  <si>
    <t>Riesgo Tecnológico</t>
  </si>
  <si>
    <t>Riesgo Estratégico</t>
  </si>
  <si>
    <t>Riesgo Financiero</t>
  </si>
  <si>
    <t>Riesgo Fiscal</t>
  </si>
  <si>
    <t>Riesgo Operativo</t>
  </si>
  <si>
    <t>Incrementar el uso de los Mecanismos de Resolución de Conflictos para la reconstrucción del tejido social y la mitigación del impacto en el sistema judicial.</t>
  </si>
  <si>
    <t>Impulsar el acceso inclusivo a la justicia y el reconocimiento de las justicias propias de los pueblos étnicos, para atender las necesidades jurídicas de las personas y comunidades a partir de enfoques diferenciales y diferenciados.</t>
  </si>
  <si>
    <t>Propiciar el acceso y la divulgación del ordenamiento jurídico a través de herramientas digitales, con enfoques diferenciales, para masificar el conocimiento de las normas vigentes.</t>
  </si>
  <si>
    <t>Incrementar el acceso a los diferentes mecanismos de Justicia Transicional, especialmente en las poblaciones y territorios más afectados por el conflicto armado, para contribuir a la paz total.</t>
  </si>
  <si>
    <t>Desarrollar mecanismos de justicia restaurativa y de alternatividad penal, para transformar la política criminal, mediante la adopción de un enfoque centrado en el respeto de los DDHH y el avance en la superación de las cosas inconstitucionales del Sistema Penitenciario y Carcelario.</t>
  </si>
  <si>
    <t>Contribuir a la transformación de los territorios, el cuidado de la vida y el ambiente, a través de una nueva política de drogas.</t>
  </si>
  <si>
    <t>Fortalecer la gestión institucional, para asegurar la calidad en el servicio con eficiencia, transparencia, innovación y enfoque diferencial e inclusivo, soportada en la gestión de la información, el uso de las tecnologías y el desarrollo humano.</t>
  </si>
  <si>
    <t>Liderar la cooperación judicial internacional en materia de justicia y del derecho.​</t>
  </si>
  <si>
    <r>
      <t xml:space="preserve"> Causa 1: </t>
    </r>
    <r>
      <rPr>
        <sz val="10"/>
        <rFont val="Arial"/>
        <family val="2"/>
      </rPr>
      <t xml:space="preserve">Documentos incompletos o con errores en su elaboración </t>
    </r>
  </si>
  <si>
    <r>
      <rPr>
        <b/>
        <sz val="10"/>
        <rFont val="Arial"/>
        <family val="2"/>
      </rPr>
      <t>Causa 2:</t>
    </r>
    <r>
      <rPr>
        <sz val="10"/>
        <rFont val="Arial"/>
        <family val="2"/>
      </rPr>
      <t xml:space="preserve"> Falta de seguimiento a la oportunidad de radicación y respuesta en la gestión de la etapa precontractual</t>
    </r>
  </si>
  <si>
    <r>
      <rPr>
        <b/>
        <sz val="10"/>
        <rFont val="Arial"/>
        <family val="2"/>
      </rPr>
      <t>Causa 3:</t>
    </r>
    <r>
      <rPr>
        <sz val="10"/>
        <rFont val="Arial"/>
        <family val="2"/>
      </rPr>
      <t xml:space="preserve"> Deficiencia en la definición de los criterios técnicos, legales y/o financieros para la contrucción de los estudios previos y documentos soporte.</t>
    </r>
  </si>
  <si>
    <r>
      <rPr>
        <b/>
        <sz val="10"/>
        <rFont val="Arial"/>
        <family val="2"/>
      </rPr>
      <t xml:space="preserve">Causa 4: </t>
    </r>
    <r>
      <rPr>
        <sz val="10"/>
        <rFont val="Arial"/>
        <family val="2"/>
      </rPr>
      <t>Debilidad en el proceso de seguimiento a la ejecución de los contratos</t>
    </r>
  </si>
  <si>
    <r>
      <rPr>
        <b/>
        <sz val="10"/>
        <rFont val="Arial"/>
        <family val="2"/>
      </rPr>
      <t>Causa 5:</t>
    </r>
    <r>
      <rPr>
        <sz val="10"/>
        <rFont val="Arial"/>
        <family val="2"/>
      </rPr>
      <t xml:space="preserve"> Falta de seguimiento a la liquidación de los contratos</t>
    </r>
  </si>
  <si>
    <r>
      <rPr>
        <b/>
        <sz val="10"/>
        <color theme="1"/>
        <rFont val="Arial"/>
        <family val="2"/>
      </rPr>
      <t>Causa 1:</t>
    </r>
    <r>
      <rPr>
        <sz val="10"/>
        <color theme="1"/>
        <rFont val="Arial"/>
        <family val="2"/>
      </rPr>
      <t>Demora en el proceso de analisis de la situación juridica del solicitante y revisión del acto administrativo</t>
    </r>
  </si>
  <si>
    <r>
      <rPr>
        <b/>
        <sz val="10"/>
        <color theme="1"/>
        <rFont val="Arial"/>
        <family val="2"/>
      </rPr>
      <t>Causa 2</t>
    </r>
    <r>
      <rPr>
        <sz val="10"/>
        <color theme="1"/>
        <rFont val="Arial"/>
        <family val="2"/>
      </rPr>
      <t xml:space="preserve">:Errores de forma y/o de fondo en el acto administrativo que resuelve la solicitud de indulto </t>
    </r>
  </si>
  <si>
    <r>
      <rPr>
        <b/>
        <sz val="10"/>
        <color theme="1"/>
        <rFont val="Arial"/>
        <family val="2"/>
      </rPr>
      <t>Causa 1:</t>
    </r>
    <r>
      <rPr>
        <sz val="10"/>
        <color theme="1"/>
        <rFont val="Arial"/>
        <family val="2"/>
      </rPr>
      <t>Que el seguimiento no se haga de forma oportuna</t>
    </r>
  </si>
  <si>
    <r>
      <rPr>
        <b/>
        <sz val="10"/>
        <color theme="1"/>
        <rFont val="Arial"/>
        <family val="2"/>
      </rPr>
      <t>Causa 2</t>
    </r>
    <r>
      <rPr>
        <sz val="10"/>
        <color theme="1"/>
        <rFont val="Arial"/>
        <family val="2"/>
      </rPr>
      <t>:Que el seguimiento no refleje la realidad</t>
    </r>
  </si>
  <si>
    <r>
      <rPr>
        <b/>
        <sz val="10"/>
        <color theme="1"/>
        <rFont val="Arial"/>
        <family val="2"/>
      </rPr>
      <t>Causa 1</t>
    </r>
    <r>
      <rPr>
        <sz val="10"/>
        <color theme="1"/>
        <rFont val="Arial"/>
        <family val="2"/>
      </rPr>
      <t xml:space="preserve">:Incumplimiento de la programación de cargue del sistema por parte del funcionario designado . </t>
    </r>
  </si>
  <si>
    <r>
      <rPr>
        <b/>
        <sz val="10"/>
        <color theme="1"/>
        <rFont val="Arial"/>
        <family val="2"/>
      </rPr>
      <t xml:space="preserve"> Causa 2:</t>
    </r>
    <r>
      <rPr>
        <sz val="10"/>
        <color theme="1"/>
        <rFont val="Arial"/>
        <family val="2"/>
      </rPr>
      <t>Fallas en la herramienta tecnológica que afecten el correcto funcionamiento del sistema</t>
    </r>
  </si>
  <si>
    <r>
      <rPr>
        <b/>
        <sz val="10"/>
        <rFont val="Arial"/>
        <family val="2"/>
      </rPr>
      <t>Causa 1:</t>
    </r>
    <r>
      <rPr>
        <sz val="10"/>
        <rFont val="Arial"/>
        <family val="2"/>
      </rPr>
      <t>Presentación de evidencias ambiguas, lo que conduce a malinterpretaciones.</t>
    </r>
  </si>
  <si>
    <r>
      <rPr>
        <b/>
        <sz val="10"/>
        <rFont val="Arial"/>
        <family val="2"/>
      </rPr>
      <t>Causa 2:</t>
    </r>
    <r>
      <rPr>
        <sz val="10"/>
        <rFont val="Arial"/>
        <family val="2"/>
      </rPr>
      <t>Falta de conocimiento y/o experticia del auditor sobre el proceso que está auditando.</t>
    </r>
  </si>
  <si>
    <r>
      <rPr>
        <b/>
        <sz val="10"/>
        <rFont val="Arial"/>
        <family val="2"/>
      </rPr>
      <t>Causa 3</t>
    </r>
    <r>
      <rPr>
        <sz val="10"/>
        <rFont val="Arial"/>
        <family val="2"/>
      </rPr>
      <t>:Análisis incompleto de la información realizada por parte del auditor</t>
    </r>
  </si>
  <si>
    <r>
      <rPr>
        <b/>
        <sz val="10"/>
        <rFont val="Arial"/>
        <family val="2"/>
      </rPr>
      <t>Causa 4</t>
    </r>
    <r>
      <rPr>
        <sz val="10"/>
        <rFont val="Arial"/>
        <family val="2"/>
      </rPr>
      <t>:Falta de claridad del alcance, planificación y/o administración de los recursos por desconocimiento del proceso auditado.</t>
    </r>
  </si>
  <si>
    <r>
      <rPr>
        <b/>
        <sz val="10"/>
        <rFont val="Arial"/>
        <family val="2"/>
      </rPr>
      <t>Causa 5:</t>
    </r>
    <r>
      <rPr>
        <sz val="10"/>
        <rFont val="Arial"/>
        <family val="2"/>
      </rPr>
      <t>Falta de colaboración por parte del proceso que se va auditar para la ejecución de la auditoría.</t>
    </r>
  </si>
  <si>
    <r>
      <rPr>
        <b/>
        <sz val="10"/>
        <rFont val="Arial"/>
        <family val="2"/>
      </rPr>
      <t>Causa 2:</t>
    </r>
    <r>
      <rPr>
        <sz val="10"/>
        <rFont val="Arial"/>
        <family val="2"/>
      </rPr>
      <t>Situaciones fortuitas o atención de situaciones no previstas.</t>
    </r>
  </si>
  <si>
    <r>
      <rPr>
        <b/>
        <sz val="10"/>
        <rFont val="Arial"/>
        <family val="2"/>
      </rPr>
      <t xml:space="preserve">Causa 1: </t>
    </r>
    <r>
      <rPr>
        <sz val="10"/>
        <rFont val="Arial"/>
        <family val="2"/>
      </rPr>
      <t>Escasez de auditores disponibles para llevar a cabo la planeación de las auditorías internas.</t>
    </r>
  </si>
  <si>
    <r>
      <rPr>
        <b/>
        <sz val="10"/>
        <rFont val="Arial"/>
        <family val="2"/>
      </rPr>
      <t>Causa 3:</t>
    </r>
    <r>
      <rPr>
        <sz val="10"/>
        <rFont val="Arial"/>
        <family val="2"/>
      </rPr>
      <t>Falta de colaboración por parte del proceso que se va auditar para la ejecución de la auditoría.</t>
    </r>
  </si>
  <si>
    <r>
      <rPr>
        <b/>
        <sz val="10"/>
        <color theme="1"/>
        <rFont val="Arial"/>
        <family val="2"/>
      </rPr>
      <t>Causa 1</t>
    </r>
    <r>
      <rPr>
        <sz val="10"/>
        <color theme="1"/>
        <rFont val="Arial"/>
        <family val="2"/>
      </rPr>
      <t>:Desconocimiento de la metodología para la formulación de políticas públicas en materia de acceso a la justicia</t>
    </r>
  </si>
  <si>
    <r>
      <rPr>
        <b/>
        <sz val="10"/>
        <color theme="1"/>
        <rFont val="Arial"/>
        <family val="2"/>
      </rPr>
      <t>Causa 2</t>
    </r>
    <r>
      <rPr>
        <sz val="10"/>
        <color theme="1"/>
        <rFont val="Arial"/>
        <family val="2"/>
      </rPr>
      <t>:Deficiencias en la formulación de la política pública</t>
    </r>
  </si>
  <si>
    <r>
      <rPr>
        <b/>
        <sz val="10"/>
        <color theme="1"/>
        <rFont val="Arial"/>
        <family val="2"/>
      </rPr>
      <t>Causa 1</t>
    </r>
    <r>
      <rPr>
        <sz val="10"/>
        <color theme="1"/>
        <rFont val="Arial"/>
        <family val="2"/>
      </rPr>
      <t xml:space="preserve">:Desconocimiento del ordenamiento jurídico para la producción de los proyectos de actos normativos  y con las metodologías y lineamientos existentes para la producción normativa.
</t>
    </r>
  </si>
  <si>
    <r>
      <rPr>
        <b/>
        <sz val="10"/>
        <color theme="1"/>
        <rFont val="Arial"/>
        <family val="2"/>
      </rPr>
      <t xml:space="preserve">
Causa 2</t>
    </r>
    <r>
      <rPr>
        <sz val="10"/>
        <color theme="1"/>
        <rFont val="Arial"/>
        <family val="2"/>
      </rPr>
      <t>:Falta de acceso o desactualización de la información legal necesaria para la formulación de proyectos normativos</t>
    </r>
  </si>
  <si>
    <r>
      <rPr>
        <b/>
        <sz val="10"/>
        <color theme="1"/>
        <rFont val="Arial"/>
        <family val="2"/>
      </rPr>
      <t>Causa 1:</t>
    </r>
    <r>
      <rPr>
        <sz val="10"/>
        <color theme="1"/>
        <rFont val="Arial"/>
        <family val="2"/>
      </rPr>
      <t>Dificultad de recopilación de la información y documentación necesaria para proyectar las respuestas</t>
    </r>
  </si>
  <si>
    <r>
      <rPr>
        <b/>
        <sz val="10"/>
        <color theme="1"/>
        <rFont val="Arial"/>
        <family val="2"/>
      </rPr>
      <t>Causa 2:</t>
    </r>
    <r>
      <rPr>
        <sz val="10"/>
        <color theme="1"/>
        <rFont val="Arial"/>
        <family val="2"/>
      </rPr>
      <t xml:space="preserve"> Incorrecto reparto de los requerimientos jurídicos a las dependencias a través del Sistema de Gestión Documental.
</t>
    </r>
  </si>
  <si>
    <r>
      <rPr>
        <b/>
        <sz val="10"/>
        <color theme="1"/>
        <rFont val="Arial"/>
        <family val="2"/>
      </rPr>
      <t>Causa 3:</t>
    </r>
    <r>
      <rPr>
        <sz val="10"/>
        <color theme="1"/>
        <rFont val="Arial"/>
        <family val="2"/>
      </rPr>
      <t xml:space="preserve"> Inadecuado seguimiento a la respuesta de los requerimientos jurídicos dentro de las dependencias, en su rol de primera línea de defensa.</t>
    </r>
  </si>
  <si>
    <r>
      <rPr>
        <b/>
        <sz val="10"/>
        <color theme="1"/>
        <rFont val="Arial"/>
        <family val="2"/>
      </rPr>
      <t>Causa 4</t>
    </r>
    <r>
      <rPr>
        <sz val="10"/>
        <color theme="1"/>
        <rFont val="Arial"/>
        <family val="2"/>
      </rPr>
      <t>:Fallas en la superveción de terminos  por la dificultad para la  recopilación d la información y documentación necesaria para proyectar las respuestas a los requerimientos según sus requisitos de tramite.</t>
    </r>
  </si>
  <si>
    <r>
      <rPr>
        <b/>
        <sz val="10"/>
        <color theme="1"/>
        <rFont val="Arial"/>
        <family val="2"/>
      </rPr>
      <t>Causa 1:</t>
    </r>
    <r>
      <rPr>
        <sz val="10"/>
        <color theme="1"/>
        <rFont val="Arial"/>
        <family val="2"/>
      </rPr>
      <t>Falta de envío oportuno y con calidad del título ejecutivo, por parte de las áreas generadoras</t>
    </r>
  </si>
  <si>
    <r>
      <rPr>
        <b/>
        <sz val="10"/>
        <color theme="1"/>
        <rFont val="Arial"/>
        <family val="2"/>
      </rPr>
      <t>Causa 2:</t>
    </r>
    <r>
      <rPr>
        <sz val="10"/>
        <color theme="1"/>
        <rFont val="Arial"/>
        <family val="2"/>
      </rPr>
      <t>:Inactividad procesal dentro de las actuaciones administrativas de gestión de cobro.</t>
    </r>
  </si>
  <si>
    <r>
      <rPr>
        <b/>
        <sz val="10"/>
        <color theme="1"/>
        <rFont val="Arial"/>
        <family val="2"/>
      </rPr>
      <t>Causa 3:</t>
    </r>
    <r>
      <rPr>
        <sz val="10"/>
        <color theme="1"/>
        <rFont val="Arial"/>
        <family val="2"/>
      </rPr>
      <t>Falta de seguimiento a los procesos de cobro coactivo</t>
    </r>
  </si>
  <si>
    <r>
      <rPr>
        <b/>
        <sz val="10"/>
        <color theme="1"/>
        <rFont val="Arial"/>
        <family val="2"/>
      </rPr>
      <t xml:space="preserve">Causa 1: </t>
    </r>
    <r>
      <rPr>
        <sz val="10"/>
        <color theme="1"/>
        <rFont val="Arial"/>
        <family val="2"/>
      </rPr>
      <t>Fallas en el seguimiento al cargue y registro en el sistema E-kogui de la calificación de los riesgos procesales.</t>
    </r>
  </si>
  <si>
    <r>
      <rPr>
        <b/>
        <sz val="10"/>
        <color theme="1"/>
        <rFont val="Arial"/>
        <family val="2"/>
      </rPr>
      <t>Causa 2:</t>
    </r>
    <r>
      <rPr>
        <sz val="10"/>
        <color theme="1"/>
        <rFont val="Arial"/>
        <family val="2"/>
      </rPr>
      <t xml:space="preserve"> Desactualización del estado del proceso por parte de los apoderados en los formatos establecidos y en E-kogui.</t>
    </r>
  </si>
  <si>
    <r>
      <rPr>
        <b/>
        <sz val="10"/>
        <color theme="1"/>
        <rFont val="Arial"/>
        <family val="2"/>
      </rPr>
      <t>Causa 3:</t>
    </r>
    <r>
      <rPr>
        <sz val="10"/>
        <color theme="1"/>
        <rFont val="Arial"/>
        <family val="2"/>
      </rPr>
      <t xml:space="preserve"> Fallas en E-kogui que elimina  registros ya incorporados.</t>
    </r>
  </si>
  <si>
    <r>
      <rPr>
        <b/>
        <sz val="10"/>
        <color theme="1"/>
        <rFont val="Arial"/>
        <family val="2"/>
      </rPr>
      <t>Causa 1:</t>
    </r>
    <r>
      <rPr>
        <sz val="10"/>
        <color theme="1"/>
        <rFont val="Arial"/>
        <family val="2"/>
      </rPr>
      <t>Falta de seguimiento a las notificaciones de los procesos contenciosos y a las conciliaciones</t>
    </r>
  </si>
  <si>
    <r>
      <rPr>
        <b/>
        <sz val="10"/>
        <color theme="1"/>
        <rFont val="Arial"/>
        <family val="2"/>
      </rPr>
      <t>Causa 2:</t>
    </r>
    <r>
      <rPr>
        <sz val="10"/>
        <color theme="1"/>
        <rFont val="Arial"/>
        <family val="2"/>
      </rPr>
      <t>Falta de seguimiento de los apoderados y del coordinador al registro de información procesal y E-kogui</t>
    </r>
  </si>
  <si>
    <r>
      <rPr>
        <b/>
        <sz val="10"/>
        <color theme="1"/>
        <rFont val="Arial"/>
        <family val="2"/>
      </rPr>
      <t>Causa 1</t>
    </r>
    <r>
      <rPr>
        <sz val="10"/>
        <color theme="1"/>
        <rFont val="Arial"/>
        <family val="2"/>
      </rPr>
      <t>:Falta de seguimiento al cargue de la información en el registro de información procesal y en E-kogui</t>
    </r>
  </si>
  <si>
    <r>
      <rPr>
        <b/>
        <sz val="10"/>
        <color theme="1"/>
        <rFont val="Arial"/>
        <family val="2"/>
      </rPr>
      <t>Causa 2:</t>
    </r>
    <r>
      <rPr>
        <sz val="10"/>
        <color theme="1"/>
        <rFont val="Arial"/>
        <family val="2"/>
      </rPr>
      <t>Demora en la entrega de información a financiera para el respectivo pago</t>
    </r>
  </si>
  <si>
    <r>
      <rPr>
        <b/>
        <sz val="10"/>
        <color theme="1"/>
        <rFont val="Arial"/>
        <family val="2"/>
      </rPr>
      <t xml:space="preserve">Causa 1: </t>
    </r>
    <r>
      <rPr>
        <sz val="10"/>
        <color theme="1"/>
        <rFont val="Arial"/>
        <family val="2"/>
      </rPr>
      <t xml:space="preserve">Olvido por parte del personal de la solicitud </t>
    </r>
  </si>
  <si>
    <r>
      <rPr>
        <b/>
        <sz val="10"/>
        <color theme="1"/>
        <rFont val="Arial"/>
        <family val="2"/>
      </rPr>
      <t>Causa 2</t>
    </r>
    <r>
      <rPr>
        <sz val="10"/>
        <color theme="1"/>
        <rFont val="Arial"/>
        <family val="2"/>
      </rPr>
      <t>:Falta de conocimiento de las obligaciones misionales por parte del personal asociado a la Dirección de Política Criminal y Penintenciaria</t>
    </r>
  </si>
  <si>
    <r>
      <t>Causa3 :</t>
    </r>
    <r>
      <rPr>
        <sz val="10"/>
        <color theme="1"/>
        <rFont val="Arial"/>
        <family val="2"/>
      </rPr>
      <t>Desconocimiento de la normatividad asociada</t>
    </r>
  </si>
  <si>
    <r>
      <rPr>
        <b/>
        <sz val="10"/>
        <color theme="1"/>
        <rFont val="Arial"/>
        <family val="2"/>
      </rPr>
      <t>Causa 1:</t>
    </r>
    <r>
      <rPr>
        <sz val="10"/>
        <color theme="1"/>
        <rFont val="Arial"/>
        <family val="2"/>
      </rPr>
      <t xml:space="preserve"> Falta de conocimiento de las obligaciones misionales por parte del personal asociado a la Dirección de Política Criminal y Penintenciaria</t>
    </r>
  </si>
  <si>
    <r>
      <rPr>
        <b/>
        <sz val="10"/>
        <color theme="1"/>
        <rFont val="Arial"/>
        <family val="2"/>
      </rPr>
      <t>Causa 2:</t>
    </r>
    <r>
      <rPr>
        <sz val="10"/>
        <color theme="1"/>
        <rFont val="Arial"/>
        <family val="2"/>
      </rPr>
      <t>Fallas en el seguimiento a las visitas y sus respectivos compromisos</t>
    </r>
  </si>
  <si>
    <r>
      <rPr>
        <b/>
        <sz val="10"/>
        <color theme="1"/>
        <rFont val="Arial"/>
        <family val="2"/>
      </rPr>
      <t>Causa 1:</t>
    </r>
    <r>
      <rPr>
        <sz val="10"/>
        <color theme="1"/>
        <rFont val="Arial"/>
        <family val="2"/>
      </rPr>
      <t>Gestión y seguimiento deficientes en los procesos de contratación de personal para el equipo territorial.</t>
    </r>
  </si>
  <si>
    <r>
      <rPr>
        <b/>
        <sz val="10"/>
        <color theme="1"/>
        <rFont val="Arial"/>
        <family val="2"/>
      </rPr>
      <t>Causa 2:</t>
    </r>
    <r>
      <rPr>
        <sz val="10"/>
        <color theme="1"/>
        <rFont val="Arial"/>
        <family val="2"/>
      </rPr>
      <t>Deficiente colaboración y convocatoria de los entes territoriales para los consejos seccionales de estupefacientes y formulación de la política regional</t>
    </r>
  </si>
  <si>
    <r>
      <rPr>
        <b/>
        <sz val="10"/>
        <color theme="1"/>
        <rFont val="Arial"/>
        <family val="2"/>
      </rPr>
      <t>Causa 1 :</t>
    </r>
    <r>
      <rPr>
        <sz val="10"/>
        <color theme="1"/>
        <rFont val="Arial"/>
        <family val="2"/>
      </rPr>
      <t>Novedades registradas extemporáneamente</t>
    </r>
  </si>
  <si>
    <r>
      <rPr>
        <b/>
        <sz val="10"/>
        <color theme="1"/>
        <rFont val="Arial"/>
        <family val="2"/>
      </rPr>
      <t>Causa 1:</t>
    </r>
    <r>
      <rPr>
        <sz val="10"/>
        <color theme="1"/>
        <rFont val="Arial"/>
        <family val="2"/>
      </rPr>
      <t>Falencia en la revisión de requisitos mínimos</t>
    </r>
  </si>
  <si>
    <r>
      <rPr>
        <b/>
        <sz val="10"/>
        <color theme="1"/>
        <rFont val="Arial"/>
        <family val="2"/>
      </rPr>
      <t>Causa 1:</t>
    </r>
    <r>
      <rPr>
        <sz val="10"/>
        <color theme="1"/>
        <rFont val="Arial"/>
        <family val="2"/>
      </rPr>
      <t>No reportar información a tiempo por parte de los responsable del proceso</t>
    </r>
  </si>
  <si>
    <r>
      <rPr>
        <b/>
        <sz val="10"/>
        <color theme="1"/>
        <rFont val="Arial"/>
        <family val="2"/>
      </rPr>
      <t>Causa 2:</t>
    </r>
    <r>
      <rPr>
        <sz val="10"/>
        <color theme="1"/>
        <rFont val="Arial"/>
        <family val="2"/>
      </rPr>
      <t>Debilidad en la planeación de los reportes o seguimiento</t>
    </r>
  </si>
  <si>
    <r>
      <rPr>
        <b/>
        <sz val="10"/>
        <color theme="1"/>
        <rFont val="Arial"/>
        <family val="2"/>
      </rPr>
      <t>Causa 3:</t>
    </r>
    <r>
      <rPr>
        <sz val="10"/>
        <color theme="1"/>
        <rFont val="Arial"/>
        <family val="2"/>
      </rPr>
      <t xml:space="preserve">Desconocimiento del SIG, </t>
    </r>
  </si>
  <si>
    <t xml:space="preserve">Orientar la gestion de la entidad y del sector para que las acciones se deriven de una planeación eficiente y articulada que optimice 
el uso de los recursos en el logro de los objetivos institucionales. </t>
  </si>
  <si>
    <r>
      <rPr>
        <b/>
        <sz val="10"/>
        <color theme="1"/>
        <rFont val="Arial"/>
        <family val="2"/>
      </rPr>
      <t>Causa 1:I</t>
    </r>
    <r>
      <rPr>
        <sz val="10"/>
        <color theme="1"/>
        <rFont val="Arial"/>
        <family val="2"/>
      </rPr>
      <t>nadecuada aplicación de la metodología para la formulación de los  proyectos de inversión por parte de los formuladores</t>
    </r>
  </si>
  <si>
    <r>
      <rPr>
        <b/>
        <sz val="10"/>
        <color theme="1"/>
        <rFont val="Arial"/>
        <family val="2"/>
      </rPr>
      <t>Causa 2:I</t>
    </r>
    <r>
      <rPr>
        <sz val="10"/>
        <color theme="1"/>
        <rFont val="Arial"/>
        <family val="2"/>
      </rPr>
      <t>ncorrecta aplicación de los lineamientos por parte de los responsables en el proceso de formulación de la planeación institucional.</t>
    </r>
  </si>
  <si>
    <r>
      <rPr>
        <b/>
        <sz val="10"/>
        <color theme="1"/>
        <rFont val="Arial"/>
        <family val="2"/>
      </rPr>
      <t>Causa 3:</t>
    </r>
    <r>
      <rPr>
        <sz val="10"/>
        <color theme="1"/>
        <rFont val="Arial"/>
        <family val="2"/>
      </rPr>
      <t>Desarticulación de los planes y proyectos frente a los objetivos estratégicos</t>
    </r>
  </si>
  <si>
    <r>
      <rPr>
        <b/>
        <sz val="10"/>
        <color theme="1"/>
        <rFont val="Arial"/>
        <family val="2"/>
      </rPr>
      <t>Causa 4</t>
    </r>
    <r>
      <rPr>
        <sz val="10"/>
        <color theme="1"/>
        <rFont val="Arial"/>
        <family val="2"/>
      </rPr>
      <t>: Retrasos en la gestión interna en la fase de ejecución</t>
    </r>
  </si>
  <si>
    <r>
      <rPr>
        <b/>
        <sz val="10"/>
        <color theme="1"/>
        <rFont val="Arial"/>
        <family val="2"/>
      </rPr>
      <t>Causa 1</t>
    </r>
    <r>
      <rPr>
        <sz val="10"/>
        <color theme="1"/>
        <rFont val="Arial"/>
        <family val="2"/>
      </rPr>
      <t>:La solicitud no es enviada con el expediente completo</t>
    </r>
  </si>
  <si>
    <r>
      <rPr>
        <b/>
        <sz val="10"/>
        <color theme="1"/>
        <rFont val="Arial"/>
        <family val="2"/>
      </rPr>
      <t>Causa 2</t>
    </r>
    <r>
      <rPr>
        <sz val="10"/>
        <color theme="1"/>
        <rFont val="Arial"/>
        <family val="2"/>
      </rPr>
      <t>:Revisión inadecuada de la documentación por parte del funcionario designado del caso</t>
    </r>
  </si>
  <si>
    <r>
      <rPr>
        <b/>
        <sz val="10"/>
        <color theme="1"/>
        <rFont val="Arial"/>
        <family val="2"/>
      </rPr>
      <t>Causa 3</t>
    </r>
    <r>
      <rPr>
        <sz val="10"/>
        <color theme="1"/>
        <rFont val="Arial"/>
        <family val="2"/>
      </rPr>
      <t>:Descuido del funcionario encargado del caso para la atención de la solicitud</t>
    </r>
  </si>
  <si>
    <r>
      <rPr>
        <b/>
        <sz val="10"/>
        <color theme="1"/>
        <rFont val="Arial"/>
        <family val="2"/>
      </rPr>
      <t>Causa 1:</t>
    </r>
    <r>
      <rPr>
        <sz val="10"/>
        <color theme="1"/>
        <rFont val="Arial"/>
        <family val="2"/>
      </rPr>
      <t xml:space="preserve"> La autoridad judicial remite la solicitud de asistencia judicial sin el lleno de los requisitos previstos en el convenio internacional aplicable</t>
    </r>
  </si>
  <si>
    <r>
      <rPr>
        <b/>
        <sz val="10"/>
        <color theme="1"/>
        <rFont val="Arial"/>
        <family val="2"/>
      </rPr>
      <t>Causa 2:</t>
    </r>
    <r>
      <rPr>
        <sz val="10"/>
        <color theme="1"/>
        <rFont val="Arial"/>
        <family val="2"/>
      </rPr>
      <t xml:space="preserve"> Fallas en la revisión de la documentación soporte de la solicitud del servicio</t>
    </r>
  </si>
  <si>
    <r>
      <rPr>
        <b/>
        <sz val="10"/>
        <color theme="1"/>
        <rFont val="Arial"/>
        <family val="2"/>
      </rPr>
      <t>Causa 1</t>
    </r>
    <r>
      <rPr>
        <sz val="10"/>
        <color theme="1"/>
        <rFont val="Arial"/>
        <family val="2"/>
      </rPr>
      <t xml:space="preserve">:Fallas en el sistema de circuito cerrado de TV </t>
    </r>
  </si>
  <si>
    <r>
      <rPr>
        <b/>
        <sz val="10"/>
        <color theme="1"/>
        <rFont val="Arial"/>
        <family val="2"/>
      </rPr>
      <t>Causa 1</t>
    </r>
    <r>
      <rPr>
        <sz val="10"/>
        <color theme="1"/>
        <rFont val="Arial"/>
        <family val="2"/>
      </rPr>
      <t>:Falta de mantenimiento de los equipos, redes eléctricas e hidráulicas</t>
    </r>
  </si>
  <si>
    <r>
      <rPr>
        <b/>
        <sz val="10"/>
        <color theme="1"/>
        <rFont val="Arial"/>
        <family val="2"/>
      </rPr>
      <t>Causa 2</t>
    </r>
    <r>
      <rPr>
        <sz val="10"/>
        <color theme="1"/>
        <rFont val="Arial"/>
        <family val="2"/>
      </rPr>
      <t xml:space="preserve"> Falta de coordinación con las ESP para los mantenimientos que impliquen suspensión del servicio.</t>
    </r>
  </si>
  <si>
    <r>
      <rPr>
        <b/>
        <sz val="10"/>
        <color theme="1"/>
        <rFont val="Arial"/>
        <family val="2"/>
      </rPr>
      <t xml:space="preserve">Causa 3 </t>
    </r>
    <r>
      <rPr>
        <sz val="10"/>
        <color theme="1"/>
        <rFont val="Arial"/>
        <family val="2"/>
      </rPr>
      <t xml:space="preserve">Fallas en los sistemas de tanques de agua y planta electrica </t>
    </r>
  </si>
  <si>
    <r>
      <rPr>
        <b/>
        <sz val="10"/>
        <color theme="1"/>
        <rFont val="Arial"/>
        <family val="2"/>
      </rPr>
      <t>Causa 1:</t>
    </r>
    <r>
      <rPr>
        <sz val="10"/>
        <color theme="1"/>
        <rFont val="Arial"/>
        <family val="2"/>
      </rPr>
      <t xml:space="preserve">Falta de seguimiento a los estados, y/o notificaciones en  los  procesos de extincion de dominio </t>
    </r>
  </si>
  <si>
    <r>
      <rPr>
        <b/>
        <sz val="10"/>
        <color theme="1"/>
        <rFont val="Arial"/>
        <family val="2"/>
      </rPr>
      <t>Causa 2:</t>
    </r>
    <r>
      <rPr>
        <sz val="10"/>
        <color theme="1"/>
        <rFont val="Arial"/>
        <family val="2"/>
      </rPr>
      <t xml:space="preserve"> Falta de envío oportuno y con calidad de las piezas procesales por parte de la Fiscalia y Juzgados de extincion de dominio </t>
    </r>
  </si>
  <si>
    <r>
      <rPr>
        <b/>
        <sz val="10"/>
        <color theme="1"/>
        <rFont val="Arial"/>
        <family val="2"/>
      </rPr>
      <t>Causa 1</t>
    </r>
    <r>
      <rPr>
        <sz val="10"/>
        <color theme="1"/>
        <rFont val="Arial"/>
        <family val="2"/>
      </rPr>
      <t>:No realizar las actuaciones procesales en los términos legales</t>
    </r>
  </si>
  <si>
    <r>
      <rPr>
        <b/>
        <sz val="10"/>
        <color theme="1"/>
        <rFont val="Arial"/>
        <family val="2"/>
      </rPr>
      <t>Causa 2:</t>
    </r>
    <r>
      <rPr>
        <sz val="10"/>
        <color theme="1"/>
        <rFont val="Arial"/>
        <family val="2"/>
      </rPr>
      <t xml:space="preserve"> Falta de control sobre los términos procesales</t>
    </r>
  </si>
  <si>
    <r>
      <rPr>
        <b/>
        <sz val="10"/>
        <color theme="1"/>
        <rFont val="Arial"/>
        <family val="2"/>
      </rPr>
      <t>Causa 1:</t>
    </r>
    <r>
      <rPr>
        <sz val="10"/>
        <color theme="1"/>
        <rFont val="Arial"/>
        <family val="2"/>
      </rPr>
      <t>Redacción insuficientemente clara, desde el punto de vista estrictamente tecnico-jurídico, de los criterios de depuración normativa que se incluyen en los lineamientos o metodologías de depuración normativa.</t>
    </r>
  </si>
  <si>
    <r>
      <rPr>
        <b/>
        <sz val="10"/>
        <color theme="1"/>
        <rFont val="Arial"/>
        <family val="2"/>
      </rPr>
      <t>Causa 1:</t>
    </r>
    <r>
      <rPr>
        <sz val="10"/>
        <color theme="1"/>
        <rFont val="Arial"/>
        <family val="2"/>
      </rPr>
      <t xml:space="preserve"> Desarticulación en la generación de instrumentos técnicos</t>
    </r>
  </si>
  <si>
    <r>
      <rPr>
        <b/>
        <sz val="10"/>
        <color theme="1"/>
        <rFont val="Arial"/>
        <family val="2"/>
      </rPr>
      <t xml:space="preserve">
Causa 3</t>
    </r>
    <r>
      <rPr>
        <sz val="10"/>
        <color theme="1"/>
        <rFont val="Arial"/>
        <family val="2"/>
      </rPr>
      <t>: Desconocimiento de las funciones de las comisarías de familia</t>
    </r>
  </si>
  <si>
    <t>Externa</t>
  </si>
  <si>
    <t>Interna</t>
  </si>
  <si>
    <t>Interna o Externa</t>
  </si>
  <si>
    <r>
      <rPr>
        <b/>
        <sz val="10"/>
        <color theme="1"/>
        <rFont val="Arial"/>
        <family val="2"/>
      </rPr>
      <t>Causa 1:</t>
    </r>
    <r>
      <rPr>
        <sz val="10"/>
        <color theme="1"/>
        <rFont val="Arial"/>
        <family val="2"/>
      </rPr>
      <t>Devolución de la documentación soporte de la solicitud de extradicción pasiva que se envía a la CSJ Investigación disciplinaria</t>
    </r>
  </si>
  <si>
    <r>
      <rPr>
        <b/>
        <sz val="10"/>
        <color theme="1"/>
        <rFont val="Arial"/>
        <family val="2"/>
      </rPr>
      <t>Causa 2:</t>
    </r>
    <r>
      <rPr>
        <sz val="10"/>
        <color theme="1"/>
        <rFont val="Arial"/>
        <family val="2"/>
      </rPr>
      <t>Devolución de la documentación soporte de la extradición activa por parte del país requerido</t>
    </r>
  </si>
  <si>
    <t>Riesgo Seguridad de la Información</t>
  </si>
  <si>
    <t>Acción de tutela
Habeas Corpus
Requerimiento o intervención de un ente de control</t>
  </si>
  <si>
    <t>Pérdida de credibilidad, confiabilidad y fiabilidad en la información Contable y Financiera</t>
  </si>
  <si>
    <t>Requerimientos por parte de los entes de control</t>
  </si>
  <si>
    <t>Investigación disciplinaria</t>
  </si>
  <si>
    <t>Requerimientos por parte de entes de control</t>
  </si>
  <si>
    <t>Pérdida de credibilidad institucional.</t>
  </si>
  <si>
    <t>Deterioro de la imagen institucional</t>
  </si>
  <si>
    <t>No se fortalece la seguridad jurídica</t>
  </si>
  <si>
    <t>Investigación de carácter disciplinarios para el funcionario</t>
  </si>
  <si>
    <t>Pérdida de imagen del sistema SUIN-Juriscol del Ministerio de Justicia y del Derecho</t>
  </si>
  <si>
    <t>No se fortalece el principio de seguridad jurídica del país</t>
  </si>
  <si>
    <t xml:space="preserve"> Informes inconsistentes</t>
  </si>
  <si>
    <t>Toma de decisiones erradas</t>
  </si>
  <si>
    <t>Desviación en los resultados de la auditoria</t>
  </si>
  <si>
    <t xml:space="preserve"> Afectación de la mejora continua del MJD</t>
  </si>
  <si>
    <t>Procesos sin un adecuado mejoramiento continuo</t>
  </si>
  <si>
    <t>Reprogramación de las auditorias ya programadas</t>
  </si>
  <si>
    <t>Pérdida imagen institucional.</t>
  </si>
  <si>
    <t>Falta de conocimiento y decisión por parte de la Alta Dirección frente a temas priorizados en el Plan Anual de Auditoria.</t>
  </si>
  <si>
    <t>Hallazgo por parte de Entes de Control</t>
  </si>
  <si>
    <t xml:space="preserve">
 No se aporta a la convivencia ni solución de los conflictos en las comunidades
</t>
  </si>
  <si>
    <t xml:space="preserve">
Desconfianza en el sistema de justicia</t>
  </si>
  <si>
    <t>Afectar la prestación de los servicios misionales del Ministerio de Justicia y del Derecho</t>
  </si>
  <si>
    <t>Indisponibilidad de los bienes y servicios requeridos por el MJD para su funcionamiento.</t>
  </si>
  <si>
    <t>Castigo al prespuesto de Adquisición de Bienes y Servicios para la siguiente vigencia por parte del MHCP por inejecución del presupuesto</t>
  </si>
  <si>
    <t>Requerimientos de entes de control</t>
  </si>
  <si>
    <t>Pérdida de competencia para liquidar los contratos</t>
  </si>
  <si>
    <t xml:space="preserve">Reproceso </t>
  </si>
  <si>
    <t>Reclamaciones o quejas de los usuarios</t>
  </si>
  <si>
    <t>Investigaciones penales o disciplinarias</t>
  </si>
  <si>
    <t>Retrasos en la emision de actos administrativos y reclamaciones de los ususrios.</t>
  </si>
  <si>
    <t>Pérdida de oportunidad en el recaudo de los recursos a favor de la Nación</t>
  </si>
  <si>
    <t>Incumplimiento en las metas y objetivos de la Dirección Jurídica</t>
  </si>
  <si>
    <t>Sanciones de los organos de control al Ministerio</t>
  </si>
  <si>
    <t>Afectación de la ejecución presupuestal</t>
  </si>
  <si>
    <r>
      <rPr>
        <b/>
        <sz val="10"/>
        <color theme="1"/>
        <rFont val="Arial"/>
        <family val="2"/>
      </rPr>
      <t>Causa 4:</t>
    </r>
    <r>
      <rPr>
        <sz val="10"/>
        <color theme="1"/>
        <rFont val="Arial"/>
        <family val="2"/>
      </rPr>
      <t xml:space="preserve"> Errores al realizar el reporte de calificación del riesgo en Ekogui.</t>
    </r>
  </si>
  <si>
    <t>Pérdida de oportunidad en la defensa de los intereses de la Nación</t>
  </si>
  <si>
    <t>Daño Jurídico</t>
  </si>
  <si>
    <t>Investigaciones disciplinarias contra los funcionarios</t>
  </si>
  <si>
    <t>Deterioro de la imagen del Ministerio</t>
  </si>
  <si>
    <t>Detrimento patrimonial por la causación de intereses moratorios</t>
  </si>
  <si>
    <t>Afectación en las capacidades de atención de las entidades que conforman el sistema nacional penintenciario y carcelario</t>
  </si>
  <si>
    <t>Investigaciones disciplinarias</t>
  </si>
  <si>
    <t>Pérdida de Imagen Institucional</t>
  </si>
  <si>
    <t>Incumplimiento en las asistencias técnicas planeadas en los territorios en materia de drogas.</t>
  </si>
  <si>
    <t>Incumplimiento de los objetivos y metas en el Plan de acción de la Política territorial de drogas</t>
  </si>
  <si>
    <t xml:space="preserve">Incumplimiento de lineamiento normativo </t>
  </si>
  <si>
    <t>Investigaciones disciplianrias y/o fiscales y/o penales
Requerimientos por parte de Entes de Control</t>
  </si>
  <si>
    <t>Detrimento patrimonial</t>
  </si>
  <si>
    <t>Hallazgos en los resultados de auditoría.</t>
  </si>
  <si>
    <t>Insuficiente información sobre el estado del SIG</t>
  </si>
  <si>
    <t xml:space="preserve">No poder tomar decisiones frente al sistema </t>
  </si>
  <si>
    <t xml:space="preserve"> perdida de imagen institucional</t>
  </si>
  <si>
    <t>afectación en la gestiòn y desempeño de la entidad</t>
  </si>
  <si>
    <t>Retrasos en la ejecución del presupuesto de inversión por leyendas de previo concepto</t>
  </si>
  <si>
    <t>Afectación de le ejecución presupuestal de la entidad</t>
  </si>
  <si>
    <t>Incumplimiento de las metas asignadas a la entidad en el PND y del referente estratégico de la Entidad</t>
  </si>
  <si>
    <t>Sobreacumulación de peticiones sobre un caso</t>
  </si>
  <si>
    <t xml:space="preserve">Incidencia negativa en la decisión judicial </t>
  </si>
  <si>
    <t xml:space="preserve">Afectación judicial en la cooperación entre gobiernos y autoridades judiciales </t>
  </si>
  <si>
    <t>Requerimiento por parte de un ente de control</t>
  </si>
  <si>
    <t>Afectación en temas de convivencia y solución de conflictos en el orden territorial</t>
  </si>
  <si>
    <t>Perdida del monitoreo visual del ingreso de personas ajenas o visitantes a la entidad.</t>
  </si>
  <si>
    <t>Retraso o suspensión en el normal desarrollo de las actividades del MJD.</t>
  </si>
  <si>
    <t>Daños y haberías en los equipos de computación, comunicación y otros. Suspensión del servicio de la entidad por quedar inhabilitado el edificio.</t>
  </si>
  <si>
    <t>Falta de abastecimiento de agua y riesgo de daños en los equipos</t>
  </si>
  <si>
    <t>Retrasos en el cumplimiento de agenda de la alta dirección (Ministro, Viceministros y Directivos)</t>
  </si>
  <si>
    <t>Una deficiente depuración de la normativa objeto del  proceso de depuración del ordenamiento jurídico</t>
  </si>
  <si>
    <t>Subestimación de las cifras en los estados financieros frente a los ingresos recibidos por la Entidad</t>
  </si>
  <si>
    <t>Pérdida de conocimiento</t>
  </si>
  <si>
    <t>Deficiente ejecución presupuestal</t>
  </si>
  <si>
    <t>Las decisiones o rutas implementadas sean inadecuadas para la prestación del servicio</t>
  </si>
  <si>
    <t>Casi seguro</t>
  </si>
  <si>
    <t>Probable</t>
  </si>
  <si>
    <t>Posible</t>
  </si>
  <si>
    <t>Improbable</t>
  </si>
  <si>
    <t>Rara vez</t>
  </si>
  <si>
    <r>
      <t xml:space="preserve">
</t>
    </r>
    <r>
      <rPr>
        <b/>
        <sz val="10"/>
        <color theme="1"/>
        <rFont val="Arial"/>
        <family val="2"/>
      </rPr>
      <t xml:space="preserve">Causa 2: </t>
    </r>
    <r>
      <rPr>
        <sz val="10"/>
        <color theme="1"/>
        <rFont val="Arial"/>
        <family val="2"/>
      </rPr>
      <t xml:space="preserve">Desconocimiento de las funciones y competencias de las entidades
</t>
    </r>
  </si>
  <si>
    <t>Catastrófico</t>
  </si>
  <si>
    <t>Insignificante</t>
  </si>
  <si>
    <t>Moderado</t>
  </si>
  <si>
    <t>calificación</t>
  </si>
  <si>
    <t>Impacto</t>
  </si>
  <si>
    <t>Evaluación</t>
  </si>
  <si>
    <t>Alto</t>
  </si>
  <si>
    <t>Bajo</t>
  </si>
  <si>
    <t>Extremo</t>
  </si>
  <si>
    <t>Catastrofico</t>
  </si>
  <si>
    <t>Mayor</t>
  </si>
  <si>
    <t>Menor</t>
  </si>
  <si>
    <t>Detectivo</t>
  </si>
  <si>
    <t>Preventivo</t>
  </si>
  <si>
    <t>SI</t>
  </si>
  <si>
    <t>NO</t>
  </si>
  <si>
    <t>Completa</t>
  </si>
  <si>
    <t>Incompleta</t>
  </si>
  <si>
    <t>No existe</t>
  </si>
  <si>
    <t>Débil</t>
  </si>
  <si>
    <t>Fuerte</t>
  </si>
  <si>
    <t>Siempre</t>
  </si>
  <si>
    <t>Fuerte+Fuerte=Fuerte</t>
  </si>
  <si>
    <t>Fuerte+Moderado=Moderado</t>
  </si>
  <si>
    <t>Moderado+Moderado=Moderado</t>
  </si>
  <si>
    <t>Fuerte+Débil=Débil</t>
  </si>
  <si>
    <t>Moderado+Fuerte=Moderado</t>
  </si>
  <si>
    <t>Moderado+Débil=Débil</t>
  </si>
  <si>
    <t>Débil+Fuerte=Débil</t>
  </si>
  <si>
    <t>Débil+Moderado=Débil</t>
  </si>
  <si>
    <t>Débi+Débil=Débil</t>
  </si>
  <si>
    <t>Probabilidad</t>
  </si>
  <si>
    <t>Tipo_de_Riesgo</t>
  </si>
  <si>
    <t>Clase de Causa</t>
  </si>
  <si>
    <t>Opciones_de_Manejo</t>
  </si>
  <si>
    <t>Control_Existente</t>
  </si>
  <si>
    <t>Medidas_de_Respuesta</t>
  </si>
  <si>
    <t>Solidez Controles</t>
  </si>
  <si>
    <t>Raro</t>
  </si>
  <si>
    <t>Aceptar el Riesgo</t>
  </si>
  <si>
    <t>Rara Vez</t>
  </si>
  <si>
    <t>Rara vezInsignificante</t>
  </si>
  <si>
    <t>Asumir el riesgo</t>
  </si>
  <si>
    <t>Evitar el Riesgo</t>
  </si>
  <si>
    <t>Correctivo</t>
  </si>
  <si>
    <t>Rara vezMenor</t>
  </si>
  <si>
    <t xml:space="preserve"> Reducir el riesgo</t>
  </si>
  <si>
    <t>Moderada</t>
  </si>
  <si>
    <t>Compartir el Riesgo</t>
  </si>
  <si>
    <t>Rara vezModerado</t>
  </si>
  <si>
    <t>Reducir el riesgo</t>
  </si>
  <si>
    <t>Reducir el Riesgo</t>
  </si>
  <si>
    <t>Rara vezMayor</t>
  </si>
  <si>
    <t>Evitar el riesgo</t>
  </si>
  <si>
    <t>Riesgo de Tecnología</t>
  </si>
  <si>
    <t>Rara vezCatastrófico</t>
  </si>
  <si>
    <t>Riesgo de Imagen</t>
  </si>
  <si>
    <t>ImprobableInsignificante</t>
  </si>
  <si>
    <t>ImprobableMenor</t>
  </si>
  <si>
    <t>ImprobableModerado</t>
  </si>
  <si>
    <t>ImprobableMayor</t>
  </si>
  <si>
    <t>ImprobableCatastrófico</t>
  </si>
  <si>
    <t>PosibleInsignificante</t>
  </si>
  <si>
    <t>PosibleMenor</t>
  </si>
  <si>
    <t>PosibleModerado</t>
  </si>
  <si>
    <t>PosibleMayor</t>
  </si>
  <si>
    <t>PosibleCatastrófico</t>
  </si>
  <si>
    <t>ProbableInsignificante</t>
  </si>
  <si>
    <t>ProbableMenor</t>
  </si>
  <si>
    <t>ProbableModerado</t>
  </si>
  <si>
    <t>ProbableMayor</t>
  </si>
  <si>
    <t>ProbableCatastrófico</t>
  </si>
  <si>
    <t>Casi seguroInsignificante</t>
  </si>
  <si>
    <t>Casi seguroMenor</t>
  </si>
  <si>
    <t>Control</t>
  </si>
  <si>
    <t>Casi seguroModerado</t>
  </si>
  <si>
    <t>Casi seguroMayor</t>
  </si>
  <si>
    <t>Algunas Veces</t>
  </si>
  <si>
    <t>Casi seguroCatastrófico</t>
  </si>
  <si>
    <t>No se ejecuta</t>
  </si>
  <si>
    <t>Detectivo/Correctivo</t>
  </si>
  <si>
    <t>Tipo de Proceso</t>
  </si>
  <si>
    <t>Procesos</t>
  </si>
  <si>
    <t>Objetivos</t>
  </si>
  <si>
    <t>Objetivos Estratégicos</t>
  </si>
  <si>
    <t>Estratégico</t>
  </si>
  <si>
    <r>
      <t>1. </t>
    </r>
    <r>
      <rPr>
        <sz val="11"/>
        <color rgb="FF212529"/>
        <rFont val="Arial"/>
        <family val="2"/>
      </rPr>
      <t>Fortalecer el sistema de justicia para que sea accesible, oportuno y cercano al ciudadano.</t>
    </r>
  </si>
  <si>
    <r>
      <t>2. </t>
    </r>
    <r>
      <rPr>
        <sz val="11"/>
        <color rgb="FF212529"/>
        <rFont val="Arial"/>
        <family val="2"/>
      </rPr>
      <t>Formular y coordinar la política pública en materia de justicia transicional, en el marco de la reconciliación nacional.</t>
    </r>
  </si>
  <si>
    <r>
      <t>3. </t>
    </r>
    <r>
      <rPr>
        <sz val="11"/>
        <color rgb="FF212529"/>
        <rFont val="Arial"/>
        <family val="2"/>
      </rPr>
      <t>Liderar la formulación, implementación y seguimiento de las políticas en materia criminal y penitenciaria</t>
    </r>
  </si>
  <si>
    <r>
      <t>4. </t>
    </r>
    <r>
      <rPr>
        <sz val="11"/>
        <color rgb="FF212529"/>
        <rFont val="Arial"/>
        <family val="2"/>
      </rPr>
      <t>Consolidar la política integral de drogas, su implementación y evaluación.</t>
    </r>
  </si>
  <si>
    <r>
      <t>5. </t>
    </r>
    <r>
      <rPr>
        <sz val="11"/>
        <color rgb="FF212529"/>
        <rFont val="Arial"/>
        <family val="2"/>
      </rPr>
      <t>Afianzar una gestión institucional innovadora y ética, soportada en el desarrollo humano y la participación ciudadana.</t>
    </r>
  </si>
  <si>
    <t>Misional</t>
  </si>
  <si>
    <t>Apoyo</t>
  </si>
  <si>
    <t>Calificación de Impacto</t>
  </si>
  <si>
    <t>Evidencia</t>
  </si>
  <si>
    <t>Si</t>
  </si>
  <si>
    <t>No</t>
  </si>
  <si>
    <t>No se Ejecuta</t>
  </si>
  <si>
    <t>Actas consejo de redacción</t>
  </si>
  <si>
    <t>N/A</t>
  </si>
  <si>
    <t>El equipo de profesionales de la Oficina de Prensa y Comunicaciones informa en la reunión semanal del Consejo de redacción los temas que tiene previstos para cubrir y difundir y si encuentra lenguaje técnico que pueda confundir, se asesora con qué fuente puede aclarar la información para difundirla en forma clara y precisa.
Evidencia: Actas del Consejo de redacción semanal.</t>
  </si>
  <si>
    <t>Para el presente seguimiento, el riesgo es nuevo.
Sin embargo, es fundamental que la dependencia revise la definición y estructura del riesgo (impacto + causa inmediata + causa raíz), ya que actualmente no está bien definido. También se debe reconsiderar la identificación y definición de las causas, utilizando metodologías como los 5 porque’s o el diagrama de espina de pescado.
Es crucial que la dependencia valide la pertinencia de crear este nuevo riesgo, en colaboración con la asesoría de la OAP, dado que podría integrarse con los riesgos ya identificados por la DTGIJ.
Se espera que, para el próximo seguimiento, la dependencia lleve a cabo un proceso de fortalecimiento del riesgo, siguiendo lo establecido en la Guía de Administración del Riesgo del Ministerio y del DAFP.</t>
  </si>
  <si>
    <r>
      <rPr>
        <b/>
        <sz val="10"/>
        <color theme="1"/>
        <rFont val="Arial"/>
        <family val="2"/>
      </rPr>
      <t>Causa 1:</t>
    </r>
    <r>
      <rPr>
        <sz val="10"/>
        <color theme="1"/>
        <rFont val="Arial"/>
        <family val="2"/>
      </rPr>
      <t xml:space="preserve">  La información publicada en las plataformas  de la Entidad es parcial, incomprensible, poco confiable, y no posee un lenguaje claro para la ciudadanía generando mala interpretación.
</t>
    </r>
  </si>
  <si>
    <t>PQRSDF  o solicitudes de información por falta de claridad en las publicaciones  del ministerio.
Mala imagen institucional.
Pérdida de confianza de la Ciudadanía generando desinterés en la participación de la gestión de la Entidad.</t>
  </si>
  <si>
    <t>Pérdida de Credibilidad de la Imagen Institucional  por la divulgación de información confusa a la ciudadanía frente a los planes, proyectos, programas y servicios que ofrece la Entidad.</t>
  </si>
  <si>
    <t>Para evitar la difusión de información confusa y que se preste a mala interpretación por parte de nuestros públicos internos y externos, el grupo de profesionales de la Oficina de Prensa y Comunicaciones, revisa el insumo proporcionado por la fuente de información y si presenta  lenguaje técnico, poco comprensible, se asesora de la fuente y lo publica de forma clara y de fácil entendimiento.
Evidencia: Acta de reunión y lista de asistencia del Consejo de redacción semanal.</t>
  </si>
  <si>
    <t>Información publicada en las plataformas  de la Entidad es parcial, incomprensible, poco confiable, y no posee un lenguaje claro para la ciudadanía generando mala interpretación.</t>
  </si>
  <si>
    <t>Verificar y hacer seguimiento a la información publicada a través de los consejos de redacción semanales.</t>
  </si>
  <si>
    <t>Semanal</t>
  </si>
  <si>
    <t>Jefe de Prensa y Comunicaciones</t>
  </si>
  <si>
    <t>Pérdida de credibilidad en la aplicación de los métodos de resolución de conflictos (MRC) debido a deficiencias en la implementación de los Programas y Estrategias de la Dirección de Métodos Alternativos de Solución de Conflictos,  derivadas del desconocimiento de las ventajas y beneficios de su uso en los territorios</t>
  </si>
  <si>
    <r>
      <rPr>
        <b/>
        <sz val="10"/>
        <color theme="1"/>
        <rFont val="Arial"/>
        <family val="2"/>
      </rPr>
      <t>Causa 1</t>
    </r>
    <r>
      <rPr>
        <sz val="10"/>
        <color theme="1"/>
        <rFont val="Arial"/>
        <family val="2"/>
      </rPr>
      <t>:Desconocimiento e inadecuada aplicación de los lineamientos establecidos en los procedimientos internos para la implementación del Programa Nacional de Casas de Justicia y Convivencia Cudadana</t>
    </r>
  </si>
  <si>
    <r>
      <rPr>
        <b/>
        <sz val="10"/>
        <color theme="1"/>
        <rFont val="Arial"/>
        <family val="2"/>
      </rPr>
      <t>Causa 2:</t>
    </r>
    <r>
      <rPr>
        <sz val="10"/>
        <color theme="1"/>
        <rFont val="Arial"/>
        <family val="2"/>
      </rPr>
      <t>Desconocimiento e inadecuada aplicación de los lineamientos establecidos en los procedimientos internos para la implementación del Programa Nacional de Justicia en Equidad</t>
    </r>
  </si>
  <si>
    <r>
      <rPr>
        <b/>
        <sz val="10"/>
        <color theme="1"/>
        <rFont val="Arial"/>
        <family val="2"/>
      </rPr>
      <t>Causa 3:</t>
    </r>
    <r>
      <rPr>
        <sz val="10"/>
        <color theme="1"/>
        <rFont val="Arial"/>
        <family val="2"/>
      </rPr>
      <t>Desconocimiento e inadecuada aplicación de los lineamientos establecidos en los procedimientos internos para la implementación del Programa Nacional de Conciliación Extrajudicial en Derecho, Arbitraje y Amigable Composición</t>
    </r>
  </si>
  <si>
    <r>
      <rPr>
        <b/>
        <sz val="10"/>
        <color theme="1"/>
        <rFont val="Arial"/>
        <family val="2"/>
      </rPr>
      <t xml:space="preserve">Causa 4: </t>
    </r>
    <r>
      <rPr>
        <sz val="10"/>
        <color theme="1"/>
        <rFont val="Arial"/>
        <family val="2"/>
      </rPr>
      <t>Desconocimiento e inadecuada aplicación de los lineamientos establecidos en los procedimientos internos para la implementación de la Estrategia Sistemas Locales de Justicia</t>
    </r>
  </si>
  <si>
    <t>Aporte deficiente a la convivencia y a la solución de los conflictos en las comunidades</t>
  </si>
  <si>
    <t>Incumplimiento en la ejecución  de las actividades misionales</t>
  </si>
  <si>
    <t>El(la) coordinador(a) del grupo de casas de justicia y convivencia ciudadana, quien designe o el enlace de calidad de la DMASC realiza una capacitación o socialización sobre los lineamientos y procedimientos vigentes del Programa Nacional de Casas de Justicia y Convivencia Ciudadana para fortalecer  su ejecución; al final, efectúa una evaluación a los asistentes. Si no asiste la mayoría de los integrantes se envía el material a través del correo electrónico. 
Evidencia: soporte de asistencia a la capacitación o socialización con el material respectivo, soporte de la evaluación, correo de envío del material. 
Este control aplica para el grupo de casas de justicia y convivencia ciudadana.</t>
  </si>
  <si>
    <t xml:space="preserve">El(la) coordinador(a) del grupo de justicia en equidad, quien designe o el enlace de calidad de la DMASC realiza una capacitación o socialización sobre los lineamientos y procedimientos vigentes del Programa Nacional de Justicia en Equidad para fortalecer  su ejecución; al final, efectúa una evaluación a los asistentes. Si no asiste la mayoría de los integrantes se envía el material a través del correo electrónico. 
Evidencia: soporte de asistencia a la capacitación o socialización con el material respectivo, soporte de la evaluación, correo de envío del material. 
Este control aplica para el grupo de justicia en equidad. </t>
  </si>
  <si>
    <t>Desconocimiento e inadecuada aplicación de los lineamientos establecidos en los procedimientos internos para la implementación del Programa Nacional de Casas de Justicia y Convivencia Cudadana</t>
  </si>
  <si>
    <t>Desconocimiento e inadecuada aplicación de los lineamientos establecidos en los procedimientos internos para la implementación del Programa Nacional de Justicia en Equidad</t>
  </si>
  <si>
    <t>Desconocimiento e inadecuada aplicación de los lineamientos establecidos en los procedimientos internos para la implementación del Programa Nacional de Conciliación Extrajudicial en Derecho, Arbitraje y Amigable Composición</t>
  </si>
  <si>
    <t>Desconocimiento e inadecuada aplicación de los lineamientos establecidos en los procedimientos internos para la implementación de la Estrategia Sistemas Locales de Justicia</t>
  </si>
  <si>
    <t>El(la) coordinador(a) del grupo de conciliación extrajudicial en derecho, arbitraje y amigable composición, quien designe o el enlace de calidad de la DMASC realiza una capacitación o socialización sobre los lineamientos y procedimientos vigentes del Programa Nacional de Conciliación Extrajudicial en Derecho, Arbitraje y Amigable Composición para fortalecer  su ejecución; al final, efectúa una evaluación a los asistentes. Si no asiste la mayoría de los integrantes se envía el material a través del correo electrónico. 
Evidencia: soporte de asistencia a la capacitación o socialización con el material respectivo, soporte de la evaluación, correo de envío del material. 
Este control aplica para el  grupo de conciliación extrajudicial en derecho, arbitraje y amigable composición</t>
  </si>
  <si>
    <t>El(la) coordinador(a) del grupo de sistemas locales de justicia, quien designe o el enlace de calidad de la DMASC realiza una capacitación o socialización sobre los lineamientos vigentes de la Estrategia Sistemas Locales de Justicia  para fortalecer  su ejecución; al final, efectúa una evaluación a los asistentes. Si no asiste la mayoría de los integrantes se envía el material a través del correo electrónico. 
Evidencia: soporte de asistencia a la capacitación o socialización con el material respectivo, soporte de la evaluación, correo de envío del material. 
Este control aplica para el  grupo de sistemas locales de justicia.</t>
  </si>
  <si>
    <t xml:space="preserve">Acompañamiento al grupo de casas de justicia y convivencia ciudadana (CJCC), para garantizar la correcta aplicación de los lineamientos vigentes. </t>
  </si>
  <si>
    <t xml:space="preserve">Acompañamiento al grupo de justicia en equidad (GJE, para garantizar la correcta aplicación de los lineamientos vigentes. </t>
  </si>
  <si>
    <t xml:space="preserve">Acompañamiento al grupo de conciliación en derecho, arbitraje y amigable composición (CEDAAC) del procedimiento vigente, para garantizar la correcta aplicación de los lineamientos vigentes. </t>
  </si>
  <si>
    <t xml:space="preserve">Acompañamiento  al grupo de sistemas locales de justicia (SLJ), para garantizar la correcta aplicación de los lineamientos vigentes. </t>
  </si>
  <si>
    <t>Por demanda</t>
  </si>
  <si>
    <t>Coordinador(a) del grupo de justicia en equidad con el apoyo del enlace de calidad</t>
  </si>
  <si>
    <t>Soporte del acompañamiento brindado al grupo de GJE</t>
  </si>
  <si>
    <t>Coordinador(a) del grupo CEDAAC con el apoyo del enlace de calidad</t>
  </si>
  <si>
    <t>Soporte del acompañamiento brindado al grupo CEDAAC</t>
  </si>
  <si>
    <t>Coordinador(a) del grupo de sistemas locales de justicia</t>
  </si>
  <si>
    <t>Soporte del acompañamiento brindado al grupo SLJ</t>
  </si>
  <si>
    <t>Coordinador(a) del grupo CJCC con el apoyo del enlace de calidad</t>
  </si>
  <si>
    <t>Soporte del acompañamiento brindado al grupo de CJCC</t>
  </si>
  <si>
    <t>DMASC: El riesgo no se ha materializado, el control ha sido efectivo
Con corte a abril de 2024, se realizaron cinco (5) capacitaciones para fortalecer a los integrantes del grupo de casas de justicia y convivencia ciudadana en la correcta aplicación de los lineamientos vigentes, el sistema de información y en elementos en materia de gestión documental, así:
1) El 19 de febrero de 2024 se realizó capacitación sobre la guía de acompañamiento técnico del Programa Nacional de Casas de Justicia y Convivencia Ciudadana (PNCJCC).
2) El 26 de febrero de 2024 se realizó capacitación sobre los lineamientos de implementación y mantenimiento del PNCJCC.
3) El 4 de marzo de 2024 se realizó capacitación en materia de gestión documental, con el fin de fortalecerlos en la organización de los archivos derivados de la gestión que adelantan en desarrollo de los lineamientos de implementación, acompañamiento técnico y de los modelos de atención. 
4) El 11 de marzo de 2024 se realizó capacitación teórica sobre el Sistema de Información del PNCJCC.
5) El 18 de marzo de 2024 se realizó capacitación práctica sobre el Sistema de Información del PNCJCC.
Evidencias: soportes  de las capacitaciones realizadas
Link de evidencias: 
https://minjusticiagovco-my.sharepoint.com/:f:/g/personal/mauricio_ordonez_minjusticia_gov_co/Emlg237AvDxPlIwoiLVLSm4BxG_1qnOnV27ALuglBG-tgg?e=gJz5NT</t>
  </si>
  <si>
    <t>DMASC: El riesgo no se ha materializado, el control ha sido efectivo
El 6 de marzo de 2024, se realizó capacitación brindada en materia de gestión documental dirigida a los integrantes del grupo de justicia en equidad con el fin de fortalecerlos en la organización de los archivos asociados a su gestión y a los lineamientos establecidos por el Programa Nacional de Justicia en Equidad.
Evidencias: soportes  de la capacitación realizada
Link de evidencias: https://minjusticiagovco-my.sharepoint.com/:f:/g/personal/mauricio_ordonez_minjusticia_gov_co/Ep2_QJw8-OlIlbuW73tt-ZkBABSMkZCX0c4SgngyOZ4imQ?e=mHG3QZ</t>
  </si>
  <si>
    <t>DMASC: El riesgo no se ha materializado, el control ha sido efectivo
Con corte a abril de 2024, se realizaron tres  (3) capacitaciones para fortalecer a los integrantes del grupo de conciliación extrajudicial en derecho, arbitraje y amigable composición (CEDAAC) en la correcta aplicación de los lineamientos vigentes, el sistema de información y en elementos en materia de gestión documental:
1) El 26 de febrero de 2024 se realizó capacitación donde se dieron indicaciones al grupo CEDAAC en materia de gestión documental.
2) El 13 de marzo de 2024 se realizó capacitación sobre el procedimiento vigente de visitas de inspección, control y vigilancia.
3) El 20 de marzo de 2024 se realizó capacitación sobre las generalidades del aplicativo SICAAC y las funcionalidades relacionadas con las funciones de inspección, control y vigilancia, con el fin de reforzar la consulta y uso del sistema de información en el ejercicio de estas funciones. 
Evidencias: soportes  de las capacitaciones realizadas
Link de evidencias: https://minjusticiagovco-my.sharepoint.com/:f:/g/personal/mauricio_ordonez_minjusticia_gov_co/EkVcBFnrjp1AnNyRa7Sc0BoBJspbv4Xc_Y1oQfXobSweOg?e=Gvb3DE</t>
  </si>
  <si>
    <t>Seguimiento II cuatrimestre de 2024
El riesgo no se ha materializado, el control ha sido efectivo
Con corte a agosto de 2024 se realizaron siete (7) capacitaciones para fortalecer a los integrantes del grupo de casas de justicia y convivencia ciudadana en la correcta aplicación de los lineamientos vigentes, el sistema de información y en elementos en materia de gestión documental, así:
1) El 19 de febrero de 2024 se realizó capacitación sobre la guía de acompañamiento técnico del Programa Nacional de Casas de Justicia y Convivencia Ciudadana (PNCJCC).
2) El 26 de febrero de 2024 se realizó capacitación sobre los lineamientos de implementación y mantenimiento del PNCJCC.
3) El 4 de marzo de 2024 se realizó capacitación en materia de gestión documental, con el fin de fortalecerlos en la organización de los archivos derivados de la gestión que adelantan en desarrollo de los lineamientos de implementación, acompañamiento técnico y de los modelos de atención. 
4) El 11 de marzo de 2024 se realizó capacitación teórica sobre el Sistema de Información del PNCJCC.
5) El 18 de marzo de 2024 se realizó capacitación práctica sobre el Sistema de Información del PNCJCC.
6) El 2 de julio de 2024 se realizó la primera parte de la capacitación sobre la guía de acompañamiento técnico del Programa Nacional de Casas de Justicia y Convivencia Ciudadana (PNCJCC).
7) El 11 de julio de 2024 se realizó la segunda parte de la capacitación sobre la guía de acompañamiento técnico del Programa Nacional de Casas de Justicia y Convivencia Ciudadana (PNCJCC).
Nota: en este periodo se realizó la revisión y ajuste de la formulación del riesgo atendiendo las observaciones de la OCI. Uno de los ajustes consistió en la incorporación de una evaluación de la capacitación realizada, lo cual se cumplirá en el III cuatrimestre de 2024.
Evidencias: soportes  de las capacitaciones realizadas
Link de evidencias: 
https://minjusticiagovco-my.sharepoint.com/:f:/g/personal/mauricio_ordonez_minjusticia_gov_co/EsxVjD75p1hJru8w4c8jbNgBQXYNI0MMiOVw7vv1hCk5Hg?e=S540YU</t>
  </si>
  <si>
    <t>El proceso ha atendido las sugerencias de la OCI; sin embargo, sería bueno que en los controles se implementara un método de evaluación, doende se pueda obtener información del impacto que están generando estos programas.
Hace falta establecer un control para la causa 4 o revisar si dicha causa ya se encuentra implicita en las demás causas identificadas. También, se recomienda que el proceso fortalezca más los controles con actividades de seguimiento al procedimiento que permita identificar su correcta implementación.
Se recomienda validar causas relacionadas con la implementación del programa en los territorios.
El proceso atendió las sugerencias de la OCI, en cuanto al mejoramiento de las acciones del plan de tratamiento.
Se recomienda para el próximo seguimiento subsanar las recomendaciones descritras anteriormente.</t>
  </si>
  <si>
    <t>En la presente evaluación, se observa que la dependencia está implementando correctamente los controles y proporciona los documentos que respaldan esta implementación.
Sin embargo, se reitera la necesidad de atender las apreciaciones realizadas en la evaluación anterior para promover una mejora continua en la gestión de los riesgos.
Además, al actualizar las causas que pueden dar lugar a la materialización del riesgo, la dependencia también debe considerar la actualización y reestructuración de los controles. En este seguimiento, aunque se han actualizado las causas, los controles permanecen sin cambios.
Se sugiere a la dependencia que realice revisiones periódicas de la valoración del riesgo para identificar cual</t>
  </si>
  <si>
    <t>Pérdida de credibilidad en las actividades de inspección, control y vigilancia que se ejercen sobre los centros de conciliación, arbitraje y amigable composición, por deficiencias en la planeación y  ejecución de las visitas a los centros de conciliación, de conformidad con las funciones legales de inspección, control y vigilancia, debido al desconocimiento de los lineamientos establecidos e inadecuado diligenciamiento de los instrumentos.</t>
  </si>
  <si>
    <r>
      <rPr>
        <b/>
        <sz val="10"/>
        <color theme="1"/>
        <rFont val="Arial"/>
        <family val="2"/>
      </rPr>
      <t>Causa 1:</t>
    </r>
    <r>
      <rPr>
        <sz val="10"/>
        <color theme="1"/>
        <rFont val="Arial"/>
        <family val="2"/>
      </rPr>
      <t>Deficiencias en la planeación, ejecución  y diligenciamiento de instrumentos de las visitas de inspección, control y vigilancia que se realizan a los centros de conciliación, arbitraje y amigable composición</t>
    </r>
  </si>
  <si>
    <r>
      <rPr>
        <b/>
        <sz val="10"/>
        <color theme="1"/>
        <rFont val="Arial"/>
        <family val="2"/>
      </rPr>
      <t>Causa2</t>
    </r>
    <r>
      <rPr>
        <sz val="10"/>
        <color theme="1"/>
        <rFont val="Arial"/>
        <family val="2"/>
      </rPr>
      <t>: Desconocimiento de los procedimientos o lineamientos establecidos para la realización de las visitas de inspección, control y vigilancia a los centros de conciliación, arbitraje y amigable composición</t>
    </r>
  </si>
  <si>
    <t>Afectación en la calidad del servicio que prestan los centros de conciliación, arbitraje y amigable composición</t>
  </si>
  <si>
    <t>Incumplimiento en la aplicación de la normatividad vigente, fuga de información e investigaciones disciplinarias</t>
  </si>
  <si>
    <t>El(la) coordinador(a) del grupo de conciliación extrajudicial en derecho, arbitraje y amigable composición o el servidor designado, una vez al año, a fin de evitar el incumplimiento en la realización de las visitas de inspección, control y vigilancia de los centros que deberán ser visitados en la vigencia, realizará  la planeación, el seguimiento a su cumplimiento y a la verificación de los instrumentos aplicados, considerando la disponibilidad y limitaciones frente a los recursos humanos y financieros dasignados. Si las visitas no se pueden realizar, se registra el motivo en el seguimiento realizado. 
Evidencia: Planeación y seguimiento de las visitas de inspección, control y vigilancia. 
Este control aplica para el  grupo de conciliación extrajudicial en derecho, arbitraje y amigable composición</t>
  </si>
  <si>
    <t>El(la) coordinador(a) del grupo de conciliación extrajudicial en derecho, arbitraje y amigable composición, quien designe o el enlace de calidad de la DMASC realiza una capacitación o socialización sobre los lineamientos y procedimiento vigente de visitas de inspección, control y vigilancia, así como, sobre el diligenciamiento de los instrumentos de visita, con el fin de fortalecer su ejecución; al final, efectúa una evaluación a los asistentes. Si no asiste la mayoría de los integrantes se envía el material a través del correo electrónico. 
Evidencia: soporte de asistencia a la capacitación o socialización con el material respectivo, soporte de la evaluación, correo de envío del material. 
Este control aplica para el grupo de conciliación extrajudicial en derecho, arbitraje y amigable composición</t>
  </si>
  <si>
    <t>Deficiencias en la planeación, ejecución  y diligenciamiento de instrumentos de las visitas de inspección, control y vigilancia que se realizan a los centros de conciliación, arbitraje y amigable composición</t>
  </si>
  <si>
    <t>Desconocimiento de los procedimientos o lineamientos establecidos para la realización de las visitas de inspección, control y vigilancia a los centros de conciliación, arbitraje y amigable composición</t>
  </si>
  <si>
    <t>Realización de inspección virtual a los centros que fueron planeados para las visitas in situ y que no se pudieron realizar, utilizando el Sistema de Información de la Conciliación, el Arbitraje y Amigable Composición:  de conformidad con los lineamientos e instrumentos establecidos.
En caso de identificar incumplimiento, se envía el respectivo requerimiento para que sea subsanado por parte del centro de conciliación, arbitraje y amigable composición.</t>
  </si>
  <si>
    <t>Director(a) de MASC con el apoyo del coordinador(a) del grupo CEDAAC</t>
  </si>
  <si>
    <t>Soportes de la inspección virtual y/o requerimientos (si aplica).</t>
  </si>
  <si>
    <t>El riesgo no se ha materializado, el control ha sido efectivo
Con corte a abril de 2024, se realizaron quince (15) sesiones de trabajo para la actualización del procedimiento y de los instrumentos de las visitas de inspección, control y vigilancia, donde entre otras cosas,  se determinó que acorde con lo establecido en la Ley 2220 de 2022 se debe realizar la planeación de los centros que se van a visitar de forma aleatoria, sobre lo cual se está trabajando en realizar el ajuste correspondiente en el lineamiento y en los formatos establecidos.
Asimismo, se efectuó la planeación y seguimiento de las visitas que se realizaron con corte al primer trimestre de 2024.
Evidencias suministradas: Soporte de l avance en la actualización del procedimiento y de  la planeación y seguimiento de las  visitas de inspección  2024.
Link de evidencias: 
https://minjusticiagovco-my.sharepoint.com/:f:/g/personal/mauricio_ordonez_minjusticia_gov_co/EmJ3IcBsTEVDkPgkCfLOLrgBV20MPf4DnAveb6ZkzfGkfA?e=nN27Yj</t>
  </si>
  <si>
    <t>Seguimiento II cuatrimestre de 2024
El riesgo no se ha materializado, el control ha sido efectivo
En el primer cuatrimestre de 2024 se realizó una (1) capacitación para fortalecer a los integrantes del grupo de conciliación extrajudicial en derecho, arbitraje y amigable composición (CEDAAC) en la correcta aplicación del procedimiento vigente de visitas de inspección, control y vigilancia, donde se realizó un ejercicio práctico para mejorar el diligenciamiento de los instrumentos aplicados en las visitas y se envió un instructivo.
Es importante mencionar que el procedimiento de visitas de inspección, control y vigilancia se está actualizando. Por lo tanto, cuando culmine este proceso se gestionará una capacitación con los integrantes del grupo CEDAAC.
Nota: en este periodo se realizó la revisión y ajuste de la formulación del riesgo atendiendo las observaciones de la OCI, incorporandose como nuevo control.
Evidencias: soporte  de la capacitacion realizada y de las sesiones de actualización del procedimiento
Link de evidencias: https://minjusticiagovco-my.sharepoint.com/:f:/g/personal/mauricio_ordonez_minjusticia_gov_co/EohmjpPwbmJIq_L3MCrUMM4BPvuChq-iY_hUBiVrhSUhoQ?e=tffDrF</t>
  </si>
  <si>
    <t>Persiste la debilidad en la identificación del impacto en la descripción del riesgo. Es importante llevar a cabo un análisis de las causas del riesgo para determinar el impacto que este puede generar en caso que se materialice.
Se sugiere revisar y analizar con prontitud la descripción del control para determinar su efectividad en abordar la causa. Además, es necesario validar la creación de nuevos controles que se enfoquen en las causas identificadas, especialmente para las causas 2 y 3.
Por otro lado, aún se presenta debilidad en la formulación de las acciones del plan de tratamiento del riesgo según la opción de manejo después de controles para determinar como esa acción puede fortalecer el control, no puede pasar que la acción sea el mismo control.</t>
  </si>
  <si>
    <t>La dependencia ha realizado ajustes en la descripción del riesgo, incluyendo la identificación del impacto. Sin embargo, se recomienda que revise la redacción del riesgo y valide la causa raíz, ya que la materialización del riesgo no siempre se debe al desconocimiento de los colaboradores.
Asimismo, es importante recordar que cada causa debe tener un control asociado, como se mencionó en el seguimiento anterior. Por lo tanto, es crucial desarrollar controles para aquellas causas que actualmente no cuentan con uno.
Persisten las debilidades identificadas en la evaluación anterior relacionadas con los controles y las acciones del plan de tratamiento, por lo que se espera que estas sean subsanadas en el próximo seguimiento.</t>
  </si>
  <si>
    <t>Pérdida de imagen institucional  debido a la desactualización de la información estadística de las solicitudes de conciliación en derecho que se publica en el sitio web del Sistema de Información de la Conciliación, el Arbitraje y la Amigable  Composición (SICAAC),  como resultado de deficiencias en el seguimiento al reporte</t>
  </si>
  <si>
    <r>
      <rPr>
        <b/>
        <sz val="10"/>
        <color theme="1"/>
        <rFont val="Arial"/>
        <family val="2"/>
      </rPr>
      <t>Causa 1:</t>
    </r>
    <r>
      <rPr>
        <sz val="10"/>
        <color theme="1"/>
        <rFont val="Arial"/>
        <family val="2"/>
      </rPr>
      <t>Deficiencias en el seguimiento de la publicación semestral de las estadísticas de las solicitudes de conciliación en derecho, en el sitio web del SICAAC</t>
    </r>
  </si>
  <si>
    <t>Demora en la generación de informes estadísticos con cifras desactualizadas</t>
  </si>
  <si>
    <r>
      <t xml:space="preserve">El(la) coordinador(a) del grupo de conciliación extrajudicial en derecho, arbitraje y amigable composición, quien designe o el administrador del SICAAC, semestralmente verifica en el sitio web del aplicativo, la fecha de corte de la publicación de la información estadística de la conciliación en derecho. Si se presenta alguna inconsistencia, se reporta por correo electrónico a la Dirección de Tecnología para adelantar la gestión correspondiente. 
</t>
    </r>
    <r>
      <rPr>
        <i/>
        <sz val="10"/>
        <rFont val="Arial"/>
        <family val="2"/>
      </rPr>
      <t xml:space="preserve">
Evidencia: Pantallazo de verificación en el SICAAC y correo electrónico enviado al área de tecnología, cuando aplique.</t>
    </r>
    <r>
      <rPr>
        <sz val="10"/>
        <rFont val="Arial"/>
        <family val="2"/>
      </rPr>
      <t xml:space="preserve">
</t>
    </r>
    <r>
      <rPr>
        <u/>
        <sz val="10"/>
        <rFont val="Arial"/>
        <family val="2"/>
      </rPr>
      <t>Este control aplica para el grupo de conciliación extrajudicial en derecho, arbitraje y amigable composición en el marco de la operación estadística OECED (NTCPE 1000:2020).</t>
    </r>
  </si>
  <si>
    <t>Deficiencias en el seguimiento de la publicación semestral de las estadísticas de las solicitudes de conciliación en derecho, en el sitio web del SICAAC</t>
  </si>
  <si>
    <t>Incumplimiento en el acompañamiento técnico (capacitación, soporte técnico, mejoras)  que se brinda a los usuarios sobre el uso correcto de los Sistemas de Información de la DMASC (SICAAC, SICEQ, SICJCC), debido a la insuficiencia de personal ocasionado por la no disponibilidad de recurso humano con el conocimiento y experticia requerida para su manejo y uso</t>
  </si>
  <si>
    <r>
      <rPr>
        <b/>
        <sz val="10"/>
        <color theme="1"/>
        <rFont val="Arial"/>
        <family val="2"/>
      </rPr>
      <t xml:space="preserve">Causa 1: </t>
    </r>
    <r>
      <rPr>
        <sz val="10"/>
        <color theme="1"/>
        <rFont val="Arial"/>
        <family val="2"/>
      </rPr>
      <t>Falta de personal para el manejo, uso y soporte de los Sistemas de Información de la DMASC (SICAAC, SICEQ, SICJCC)</t>
    </r>
  </si>
  <si>
    <r>
      <rPr>
        <b/>
        <sz val="10"/>
        <color theme="1"/>
        <rFont val="Arial"/>
        <family val="2"/>
      </rPr>
      <t>Causa 2:</t>
    </r>
    <r>
      <rPr>
        <sz val="10"/>
        <color theme="1"/>
        <rFont val="Arial"/>
        <family val="2"/>
      </rPr>
      <t xml:space="preserve"> Ausencia de conocimiento y experticia para la administración de los sistemas de información de la DMASC (SICAAC, SICEQ, SICJCC)</t>
    </r>
  </si>
  <si>
    <t>El(la) Director(a) de Métodos Alternativos de Solución de Conflictos, de forma permanente asigna una persona que apoye el acompañamiento técnico y administración de los sistemas de información de la dependencia (SICAAC, SICEQ, SICJCC) con el fin de garantizar su operación y el soporte a los usuarios. 
Evidencia: soporte de asignación de personal de apoyo de los tres sistemas de información
Este control aplica para los grupos de conciliación extrajudicial en derecho, arbitraje y amigable composición; justicia en equidad; y, casas de justicia y convivencia ciudadana.</t>
  </si>
  <si>
    <t>Los(las) administradores(as) de los sistemas de información de la DMASC (SICAAC, SICEQ, SICJCC), al menos una vez al año, realizan una capacitaciópn y/o socialización sobre las funcionalidades de los aplicativos con los integrantes de su grupo, con el fin de transferir el conocimiento adquirido; asimismo, se tendrpa disponible el material sobre el manejo de los aplicativos (videos, presentaciones o manuales de usuario).
Evidencia: soporte de la capacitación y/o socialización y el material de apoyo de los sistemas de información.
Este control aplica para los grupos de conciliación extrajudicial en derecho, arbitraje y amigable composición; justicia en equidad; y, casas de justicia y convivencia ciudadana.</t>
  </si>
  <si>
    <t>Falta de personal para el manejo, uso y soporte de los Sistemas de Información de la DMASC (SICAAC, SICEQ, SICJCC)</t>
  </si>
  <si>
    <t>Ausencia de conocimiento y experticia para la administración de los sistemas de información de la DMASC (SICAAC, SICEQ, SICJCC)</t>
  </si>
  <si>
    <t>El Auditor Líder de la OCI, en cada proceso de auditoría durante la fase de comunicación de realización al auditado, envía una carta de representación. El objetivo de esta carta es establecer un compromiso entre ambas partes, donde el auditado asegura la veracidad, calidad y puntualidad de la información proporcionada a la OCI. Esta carta debe ser firmada por el líder del proceso auditado. En caso de que el auditado no responda a la solicitud de entrega del documento por correo electrónico o a través del EPX, se le reitera la solicitud según los términos establecidos en el memorando de apertura de la auditoría. Como evidencia de este proceso, se conservan la carta de representación, el acta de reunión y/o grabación, y el memorando de apertura de la auditoría.</t>
  </si>
  <si>
    <t>Falta de conocmiento y/o experticia del auditor sobre el proceso que está auditando.</t>
  </si>
  <si>
    <t>Análisis incompleto de la información realizado por parte del auditor</t>
  </si>
  <si>
    <t>Falta de claridad del alcance, planificación y/o administración de los recursos por desconocimiento del proceso auditado.</t>
  </si>
  <si>
    <t>Falta de colaboración por parte del proceso que se va auditar para la ejecución de la auditoría.</t>
  </si>
  <si>
    <t>Realizar la reunión de apertura para explicar y resolver inquietudes con respecto a la información requerida para llevar a cabo la auditoría.</t>
  </si>
  <si>
    <t>Cada vez que se realice una auditoría</t>
  </si>
  <si>
    <t>Equipo auditor de la Oficina de Control Interno</t>
  </si>
  <si>
    <t>Grabación, lista de asistencia o acta de reunión de apertura de la auditoría</t>
  </si>
  <si>
    <t>Se revisan las evidencias entregadas por el proceso, realizando un buen trabajo en el análisis de la ejecución de sus controles y evaluación de la efectividad de sus controles, obteniendo así la mitigación del riesgo.</t>
  </si>
  <si>
    <t>Realizar reunión para dar lineamientos y directrices para abordar las auditorías bajo enfoque en riesgos y determinando la mejora institucional</t>
  </si>
  <si>
    <t>Mensualmente</t>
  </si>
  <si>
    <t>Jefe Oficina de Control Interno y Equipo auditor de la Oficina de Control Interno</t>
  </si>
  <si>
    <t>Reunión de la reunión de grupo primario</t>
  </si>
  <si>
    <r>
      <rPr>
        <b/>
        <sz val="10"/>
        <rFont val="Arial"/>
        <family val="2"/>
      </rPr>
      <t>Causa 4</t>
    </r>
    <r>
      <rPr>
        <sz val="10"/>
        <rFont val="Arial"/>
        <family val="2"/>
      </rPr>
      <t>:Inadecuada planeación del trabajo de auditoría.</t>
    </r>
  </si>
  <si>
    <t>El jefe de control interno, o quien haga sus veces, solicita recursos para la contratación de personal al menos una vez al año durante la presentación del anteproyecto. Esto se hace con el objetivo de asegurar que exista el suficiente personal para llevar a cabo toda la planificación del Plan Anual de Auditoría. En el caso de que los recursos no sean aprobados, las auditorías se llevarán a cabo según la disponibilidad de personal existente, y se realizarán los ajustes necesarios en el Plan Anual de Auditoría de ser necesario. Como evidencia de este proceso, se conserva el anteproyecto de la OCI y, si corresponde, el Plan Anual de Auditoría modificado.</t>
  </si>
  <si>
    <t>El jefe de la OCI presenta anualmente al CICCI - para su aprobación- el documento metodológico que contiene los lineamientos para el establecimiento del Plan Anual de Auditoría. Incorporando componentes como: introducción, objetivo, alcance, fuentes de criterios, conocimiento de la entidad, alienación con la planeación estratégica, determinación del universo de auditoría y del plan de auditoria, en caso de que algunos de los elementos que constituyen el documento metologico falte o se tenga que actualizar este será presentado nuevamente al CICCI para la aprobación del ajuste al plan anual Evidencia: Acta de aprobación del plan anual.</t>
  </si>
  <si>
    <t>El Auditor Líder de la OCI cada vez que haya un proceso de auditoría (según aplique) informa mediante memorando el plan de auditoria y establece la fecha de reunión de apertura con el fin de aclarar inquietudes frente al alcance de la auditoria, el cronograma y entrega de la información. El auditado al responder la carta de representación, pone de presente que la información que habrá de entregar es confiable, oportuna y completa. En caso de que el auditado hago caso omiso a la entrega del documento a través de correo electronico o el EPX,  se le reitera la solicitud en los términos establecidos en el memorando de apertura. Evidencia: Carta representación, acta de reunión y/o grabación. memorando de apertura de la auditoria</t>
  </si>
  <si>
    <t xml:space="preserve">El grupo de profesionales junto con el jefe de la Oficina realizan reuniones mensuales de seguimiento a la gestión de acuerdo con la programación anual, con el fin de revisar el avance de actividades a cargo de cada profesional y establecer tiempos para su cumplimiento. En caso que se presente desviación de los lineamientos impartidos, el Jefe de la OCI en revisión del informe preliminar adelantará las observaciones y correcciones del caso al líder auditor para que realice los cambios o ajustes requeridos. Así mismo, puede realizar control sobre la auditoria durante el proceso del mismo. Evidencia: Acta de reunión, correo electrónico, cronograma del plan anual. </t>
  </si>
  <si>
    <t>Escasez de auditores disponibles para llevar a cabo la planeación de las auditorías internas.</t>
  </si>
  <si>
    <t>Situaciones fortuitas o atención de situaciones no previstas tanto externas como internas</t>
  </si>
  <si>
    <t>Inadecuada planeación del trabajo de auditoría.</t>
  </si>
  <si>
    <t xml:space="preserve">Realizar seguimiento a la programación y ejecución de las auditorías </t>
  </si>
  <si>
    <t>Acta de reunión grupo primario y seguimiento de la planeación mensual</t>
  </si>
  <si>
    <t>En el segundo cuatrimestre de 2024, se realizó análisis de causas y se estableció que hasta el momento el entorno no ha cambiado para generar nuevos controles.
Se adelantan las auditorias programadas en el plan anual de auditoria interna 2024. Se comparte muestra que comprueba la ejecución del control y del plan de tratamiento del riesgo en el cual se adelantan las reuniones con la dependencia auditada para resolver las inquietudes con respecto al cuestionario en el programa de auditoria. Se adelantan durante el periodo las reuniones de grupo de la OCI, en donde se realiza el seguimiento al cumplimiento de la ejecución y se generan lineamientos para la ejecución de las auditorias programadas y en ejecución. Las evidencias se encuentran en el One Drive y publicados en la pág web de la entidad.
https://www.minjusticia.gov.co/ministerio-co/planeacion-gestion-control/auditorias-internas/auditorias-internas
https://minjusticiagovco-my.sharepoint.com/:f:/r/personal/mauricio_ordonez_minjusticia_gov_co/Documents/Evidencias%20riesgos/OCI/2024/Segundo%20Cuatrimestre/Riesgos%20de%20gesti%C3%B3n?csf=1&amp;web=1&amp;e=bIGMxn</t>
  </si>
  <si>
    <t>El proceso realizó el ajuste del riesgo incluyendo la causa inmediata en la definición del mismo.
Se evidencia la ejecución de los controles y de las actividades del plan de tratamiento.
Se sugiere seguir evaluando según su contexto si existen nuevas causas o controles que se puedan fortalecer.</t>
  </si>
  <si>
    <t>El o la coordinadora del grupo de politica criminal de adolescentes y jovenes semanalmente realizará la coordinación con el ICBF del alistamiento para realizar las visitas definidas en el cronograma, para la verificación de las condiciones de privación de la libertad de los adolescentes y jovenes en el SRPA. En caso de no poder realizar la visita por problemas con los operadores del ICBF o situaciones de seguridad al interior de los centros, se reprogramará la fecha de la visita y se ajustará el cronograma. Evidencias: cronograma y correo de ICBF con la información para la visita.</t>
  </si>
  <si>
    <t>El director de politica criminal y penitenciaria anualmente solicitará los recursos para atender las visitas de verificación de las condiciones de privación de la libertad de los adolescentes y jovenes en el SRPA en el marco del proyecto de inversión que se formule para cada vigencia, con el fin de obtener los recursos necesarios para dar cumplimiento a las obligaciones establecidas en la normativa vigente. En caso de no tener los recursos se solicitarán nuevamente para su asignación. Evidencia: formato de anteproyecto de presupuesto, correo electrónico de envío.</t>
  </si>
  <si>
    <t xml:space="preserve">
No se realizan las visitas de   verificación de las condiciones de privación de la libertad de los adolescentes y jovenes en el SRPA de acuerdo con el cronograma.</t>
  </si>
  <si>
    <t>Insuficiente asignación de recursos para la verificación de las condiciones de privación de la libertad de los adolescentes y jovenes en el SRPA.</t>
  </si>
  <si>
    <t>El director de politica criminal y penitenciaria realizará capacitaciones bimensuales dando línea de respuesta de los derechos de petición que son remitidos a la Dirección de Política Criminal. Evidencia: lista de asistencia o acta.</t>
  </si>
  <si>
    <t>No permitir el incumplimiento de la normatividad vigente respecto a la atención de los derechos de petición que formule la ciudadania.</t>
  </si>
  <si>
    <t>El director de politica criminal y penitenciaria dará instrucciones para realizar el seguimiento mediante una matriz de excel de los derechos de petición que se alleguen a la dirección de política criminal. Evidencia: matriz de excel</t>
  </si>
  <si>
    <t>Posibilidad de afectacion economica por daño antijuridico, debido al incumplimiento en los parámetros y terminos que fija la ley, en relación con la gestión de PQRDS, por debilidades en los controles  para las respuestas oportunas de PQRSD.</t>
  </si>
  <si>
    <r>
      <rPr>
        <b/>
        <sz val="10"/>
        <color theme="1"/>
        <rFont val="Arial"/>
        <family val="2"/>
      </rPr>
      <t>Causa 1:</t>
    </r>
    <r>
      <rPr>
        <sz val="10"/>
        <color theme="1"/>
        <rFont val="Arial"/>
        <family val="2"/>
      </rPr>
      <t>A.  Debilidades en los controles  para las respuestas oportunas de PQRSD.</t>
    </r>
  </si>
  <si>
    <r>
      <rPr>
        <b/>
        <sz val="10"/>
        <color theme="1"/>
        <rFont val="Arial"/>
        <family val="2"/>
      </rPr>
      <t>Causa 2</t>
    </r>
    <r>
      <rPr>
        <sz val="10"/>
        <color theme="1"/>
        <rFont val="Arial"/>
        <family val="2"/>
      </rPr>
      <t xml:space="preserve">Desconocimiento por parte de servidores y contratistas para el correcto manejo del sistema de gestión documental, y del nucleo esencial del derecho de petición, que soporta la gestión de las PQRSD.
</t>
    </r>
  </si>
  <si>
    <r>
      <rPr>
        <b/>
        <sz val="10"/>
        <color theme="1"/>
        <rFont val="Arial"/>
        <family val="2"/>
      </rPr>
      <t>Causa 3</t>
    </r>
    <r>
      <rPr>
        <sz val="10"/>
        <color theme="1"/>
        <rFont val="Arial"/>
        <family val="2"/>
      </rPr>
      <t>Falta de seguimiento y control del GSC; en los terminos de las  respuestas de las PQRSD de las dependencias.</t>
    </r>
  </si>
  <si>
    <r>
      <rPr>
        <b/>
        <sz val="10"/>
        <color theme="1"/>
        <rFont val="Arial"/>
        <family val="2"/>
      </rPr>
      <t xml:space="preserve">Causa 4: </t>
    </r>
    <r>
      <rPr>
        <sz val="10"/>
        <color theme="1"/>
        <rFont val="Arial"/>
        <family val="2"/>
      </rPr>
      <t>Falta  de seguimiento y control en la gestión de PQRSD por parte del GSC</t>
    </r>
  </si>
  <si>
    <r>
      <rPr>
        <b/>
        <sz val="10"/>
        <color theme="1"/>
        <rFont val="Arial"/>
        <family val="2"/>
      </rPr>
      <t>Causa 5</t>
    </r>
    <r>
      <rPr>
        <sz val="10"/>
        <color theme="1"/>
        <rFont val="Arial"/>
        <family val="2"/>
      </rPr>
      <t>:Incumplimiento en las condiciones que fija la ley, en relación con la gestión y respuesta de PQRDS.</t>
    </r>
  </si>
  <si>
    <t>Investigaciones Disciplinarias, acciones de tutela y demandas contra la entidad</t>
  </si>
  <si>
    <t>Manejo incorrecto por uso o abuso del aplicativo SGDA, para las respuestas a las PQRSD.</t>
  </si>
  <si>
    <t>Incumplimiento en la respuesta oportuna a las PQRSD por las dependencias.</t>
  </si>
  <si>
    <t>Incumplimiento en la respuesta oportuna a las PQRSD  por parte del GSC.</t>
  </si>
  <si>
    <t>Investigaciones Disciplinarias, Acciones de tutela y demandas contra la entidad</t>
  </si>
  <si>
    <t xml:space="preserve"> El (la) Coordinador(a) del GSC o quien el (ella) delegue, semestralmente verificara el reporte de casoso registrados en mesa de ayuda relacionados con el aplicativo para la gestión de PQRSD y  realizará un documento de necesidades y requerimientos al aplicativo, con el fin de validar las funcionalidades del mismo. Para evitar demoras en la proyección del documento, el mismo debe ser gestionado desde los meses de mayo y noviembre de cada vigencia. Evidencia: Documento  necesidades y requerimientos al aplicativo</t>
  </si>
  <si>
    <t>Debilidades en los controles  para las respuestas oportunas de PQRSD.</t>
  </si>
  <si>
    <r>
      <t>El (la) Coordinador(a) del GSC o quien el (ella) delegue, de manera semestral,  realizar reuniones internas con el GSC con el fin de verificar la efectividad de  los controles que se encuentran establecidos en el procedimiento:</t>
    </r>
    <r>
      <rPr>
        <sz val="11"/>
        <color rgb="FFFF0000"/>
        <rFont val="Arial"/>
        <family val="2"/>
      </rPr>
      <t xml:space="preserve"> </t>
    </r>
    <r>
      <rPr>
        <sz val="11"/>
        <color theme="1"/>
        <rFont val="Arial"/>
        <family val="2"/>
      </rPr>
      <t xml:space="preserve">"Gestion de requerimientos de los grupos de interes, codigo: P-GG-01 ", y de ser necesario realizar las modificaciones a lugar para velar por el cumplimiento del nucleo esencial del derecho de petición. Evidencias: Acta de reunion para revisión al procedimiento semestral y actualización de requerirse. </t>
    </r>
  </si>
  <si>
    <t>El (la) Coordinador(a) del GSC o quien el (ella) delegue,  de manera semestral, programará las capacitaciones  del sistema de gestión documental, verificando los listados de asistencia y asi mismo, la participacion de todas las dependencias, especialmente de aquellas que generan mas inconsitencias, incluyendo los temas referentes al daño antijuridico. En caso de la inasistencia de alguna dependencia, se programara la capacitación en el mes siguiente, para el cumplimiento del programa. Evidencia: Programa de capacitaciones y listado de asistencia.</t>
  </si>
  <si>
    <t>Desconocimiento por parte de servidores y contratistas para el correcto manejo del Sistema de Gestión Documental que soporta la gestión de las PQRSD</t>
  </si>
  <si>
    <t>El (la) Coordinador(a) del GSC o quien el (ella) delegue, de manera quincenal,  verificará a traves de correo electronico, que las dependencias del MJD realicen el monitoreo a traves del enlace responsable, de acuerdo al reporte semanal que remite el encargado del GSC y la gestion evidenciada para su respuesta. En caso que el enlace responsable de cada dependencia, no realice el seguimiento quincenal, se enviara un correo al responsable del area, para instar a cumplir con el control requerido. Evidencia: Correos electronico y drive compartido con las evidencias que cargan los enlances sobre el monitoreo realizado a las PQRSD de las dependencias.</t>
  </si>
  <si>
    <t>Falta de seguimiento y control en los terminos y las  respuestas de las PQRSD dentro de las dependencias, en su rol de primera línea de defensa.</t>
  </si>
  <si>
    <t>El (la) Coordinador(a) del GSC o quien el (ella) delegue, de manera semanal, validará a traves del reporte enviado, las inconsistencias y alertas que se remiten a cada una de las dependencia, que sirven como insumo para verificar el monitoreo semanal que realizan los enlaces de las dependencias. En caso de no remitir el reporte semanal, se reiterará a traves de correo electronico. Evidencias: Reporte semanal de inconsistencias y alertas,  remitido por correo electronico a las dependencias y correo de reiteración en los casos que aplique.</t>
  </si>
  <si>
    <t>Falta  de seguimiento y control en la gestión de PQRD por parte del GSC</t>
  </si>
  <si>
    <t>El (la) Coordinador(a) del GSC o quien el (ella) delegue, validará en el reporte semanal, las condiciones de las respuestas a las PQRSD correspondientes al GSC, con el fin de dar cumplimiento al nucleo esencial del derecho de petición. En caso de no remitir el reporte semanal, se reiterará a traves de correo electronico.. Evidencias: Reporte semanal de inconsistencias y alertas correspondientes al GSC.</t>
  </si>
  <si>
    <t>Inncumplimiento en las condiciones que fija la ley, en relación con la gestión y respuesta de PQRDS.</t>
  </si>
  <si>
    <t>Incumplimiento en la calidad de la información, al no hacer uso de los lineamientos establecidos en la guia de verificación de la calidad de información.</t>
  </si>
  <si>
    <r>
      <rPr>
        <b/>
        <sz val="10"/>
        <color theme="1"/>
        <rFont val="Arial"/>
        <family val="2"/>
      </rPr>
      <t>Causa 1:</t>
    </r>
    <r>
      <rPr>
        <sz val="10"/>
        <color theme="1"/>
        <rFont val="Arial"/>
        <family val="2"/>
      </rPr>
      <t>La fuente  ( Entidades Públicas), no realiza la actualización periódica de los datos entregados para el reporte</t>
    </r>
  </si>
  <si>
    <r>
      <rPr>
        <b/>
        <sz val="10"/>
        <color theme="1"/>
        <rFont val="Arial"/>
        <family val="2"/>
      </rPr>
      <t>Causa 2</t>
    </r>
    <r>
      <rPr>
        <sz val="10"/>
        <color theme="1"/>
        <rFont val="Arial"/>
        <family val="2"/>
      </rPr>
      <t xml:space="preserve">La información recibida no cumple con los atributos de calidad mínimos para su uso </t>
    </r>
  </si>
  <si>
    <r>
      <rPr>
        <b/>
        <sz val="10"/>
        <color theme="1"/>
        <rFont val="Arial"/>
        <family val="2"/>
      </rPr>
      <t>Causa 3</t>
    </r>
    <r>
      <rPr>
        <sz val="10"/>
        <color theme="1"/>
        <rFont val="Arial"/>
        <family val="2"/>
      </rPr>
      <t>:El tablero de control no se encuentra actualizado de acuerdo a su periodicidad</t>
    </r>
  </si>
  <si>
    <t>Información desactualizada</t>
  </si>
  <si>
    <t>Información no apta para su uso</t>
  </si>
  <si>
    <t>2.El profesional designado de la  Subdirección de Gestión de la Información, al menos una vez al año, para evitar la inadecuada organización, control, estandarización, difusión y conservación de la información, divulgará la aplicación del Formato de inspección y análisis (F-IC-G07-01) tanto para las áreas misionales como para la subdirección. La divulgación se podrá realizar por estos medios: Mailyng, intranet y/o reuniones. 
Adicionalmente se realiza la aplicación del formato de inspección y análisis de acuerdo a lo definido en la guía de verificación de la calidad de la información, cada vez que se reciba una fuente de información.
Evidencia: Socialización y material utilizado.
Formatos de inspección y análisis diligenciado</t>
  </si>
  <si>
    <t>3.La Subdirección de Gestión de la Información, mensualmente, realiza un seguimiento al PLAN DE TRABAJO DISEÑO Y ACTUALIZACIÓN TABLEROS DE CONTROL para asegurar la frecuencia de actualización de la información y el tablero de control.
Evidencia: PLAN DE TRABAJO DISEÑO Y ACTUALIZACIÓN TABLEROS DE CONTROL</t>
  </si>
  <si>
    <t>Demora en la entrega de información por parte de la fuente</t>
  </si>
  <si>
    <t>La fuente no realiza la actualización periódica de los datos entregados para el reporte</t>
  </si>
  <si>
    <t xml:space="preserve">Interpretación errónea de los datos entregados </t>
  </si>
  <si>
    <t>Demoras en la gestión institucional por la indisponibilidad de un bien o servicio de tecnología, al no tener los recursos necesarios para la gestión de mantenimiento</t>
  </si>
  <si>
    <r>
      <rPr>
        <b/>
        <sz val="10"/>
        <color theme="1"/>
        <rFont val="Arial"/>
        <family val="2"/>
      </rPr>
      <t>Causa 1</t>
    </r>
    <r>
      <rPr>
        <sz val="10"/>
        <color theme="1"/>
        <rFont val="Arial"/>
        <family val="2"/>
      </rPr>
      <t>:Falta de asignación de recursos en el PAA para la gestión de mantenimiento</t>
    </r>
  </si>
  <si>
    <t>Afectación de la imagen y la preservacion de servicios a nivel  institucional</t>
  </si>
  <si>
    <t>El profesional designado realiza seguimiento mensual a las actividades del PAA específicamente en los ítems de los recursos de gestión de mantenimiento.
Evidencia: Matriz de seguimiento a las líneas del PAA- Matriz de seguimiento a la ejecución a los contratos.</t>
  </si>
  <si>
    <t>Falencia en el proceso pre contractual de servicios y bienes tecnologicos</t>
  </si>
  <si>
    <t>Informes de seguimiento al convenio o acuerdo de intercambio de información. En caso de encontrar incumplimiento de las condiciones  pactadas en el convenio o acuerdo se genera reporte a la fuente de datos.</t>
  </si>
  <si>
    <t>Cada vez que ocurra</t>
  </si>
  <si>
    <t>Subdirección de Gestión de  Información en Justicia.</t>
  </si>
  <si>
    <t>Formato de inspección y análisis (F-IC-G07-01) de acuerdo a lo definido en la guía de verificación de la calidad de la información</t>
  </si>
  <si>
    <t>Seguimiento al PLAN DE TRABAJO DISEÑO Y ACTUALIZACIÓN TABLEROS DE CONTROL para asegurar la frecuencia de actualización de la información y el tablero de control.</t>
  </si>
  <si>
    <t>Validar en los informes trimestrales de PQRSD las inconsistencias presentadas para verificar si los controles han sido efectivos, para el seguimiento de las PQRSD.</t>
  </si>
  <si>
    <t>trimestral</t>
  </si>
  <si>
    <t>El Coordinador (a) de Grupo de servicio al Ciudadano o quien el (ella) delegue.</t>
  </si>
  <si>
    <t>Validar las inconsistencias identificadas y realizar mesas de trabajo con las dependencias que tienen mayor relevancia en este calculo.</t>
  </si>
  <si>
    <t>Validar en mesas de trabajo con las dependencias y los enlaces de PQRSD, si el monitoreo realizado es efectivo para la disminución en las inconsistencias que se presentan en los informes trimestrales.</t>
  </si>
  <si>
    <t>En caso de incumplimiento de las metas en los indicadores reportados en Daruma, el profesional de calidad del GSC, debe  establecer el plan contingente, para que en el mes siguiente  se trabaje en el cumplimiento del indicador respecto a las meta.</t>
  </si>
  <si>
    <t>Verificar si el procedimiento es efectivo para garantizar la calidad de las respuestas a las PQRSD que respónde el GSC.</t>
  </si>
  <si>
    <t>1. Informe PQRSD trimestral
2. Link de publicación
3. Revision de indicadores en Daruma
4. Evidencias del seguimiento trimestral a los indicadores del proceso.
5. Evidencia del plan contingente en caso de incumplimiento a las metas de los indicadores.</t>
  </si>
  <si>
    <t>Procedimiento revisado y ajustado, de acuerdo a los controles actuyalmente establecidos para el cumplimiento de los terminos en la respuesta a PQRSD.</t>
  </si>
  <si>
    <t>Comunicación Oficial</t>
  </si>
  <si>
    <t>Corrección del reporte.</t>
  </si>
  <si>
    <t>La Subdirección de Gestión de la Información verificó el cumplimiento y realizó el seguimiento de las condiciones pactadas en los diferentes convenios o acuerdos de intercambio de información. No se evidenció incumplimientos.</t>
  </si>
  <si>
    <t xml:space="preserve">La Subdirección de Gestión de la Información en el presente periodo verificó el cumplimiento y realizó el seguimiento de las condiciones pactadas en los diferentes convenios o acuerdos de intercambio de información. No se evidenció incumplimientos.
NOTA: En atención a la observación “Al examinar el riesgo, se nota que la causa raíz no está relacionada con el riesgo descrito..”. Al revisar la descripción del riesgo versus la causa evidenciamos la relación entre la causa y el riesgo de la siguiente forma: 
     • “Mala imagen institucional al entregar reportes o tableros de control de información de forma inconsistente …debido al desconocimiento de los lineamientos para el análisis y calidad de los datos…” se relaciona con la causa “Interpretación errónea de los datos entregados”. De igual forma en el riesgo se indica “…o inoportuna, por la demora en la generación de los acuerdos de intercambio de información…” se relaciona con las causas “La fuente no realiza la actualización periódica de los datos entregados para el reporte y demora en la entrega de información por parte de la fuente”
Por otra parte, respecto al comentario “Se observa que se ha eliminado la causa "falta de interoperabilidad de los sistemas de información", identificada en la vigencia anterior.” Al revisar la vigencia anterior, no encontramos esta causa. Por lo tanto, verificamos que no se realizó eliminación alguna de causas ya que se mantuvieron las mismas de la vigencia anterior.
Por todo lo anterior, no consideramos necesario realizar ajustes a las causas debido a que estas promueven un adecuado tratamiento a los controles y por ende el riesgo no se ha materializado hasta el momento.
</t>
  </si>
  <si>
    <t>Al examinar el riesgo, se nota que la causa raíz no está relacionada con el riesgo descrito, por lo que es necesario verificar y analizar nuevamente la causa raíz. Adicionalmente, se sugiere emplear la estructura de redacción de riesgos propuesta en la guía de riesgos del DAFP.
Se observa que se ha eliminado la causa "falta de interoperabilidad de los sistemas de información", identificada en la vigencia anterior. Es importante que la dependencia valide esta causa para determinar si realmente contribuye a la materialización del riesgo y considerar su inclusión en el diseño del control de mitigación. Por otro parte, es necesario evaluar si dicha causa puede atribuirse a otros factores, como desinterés o falta de compromiso en la entrega de la información institucional.
Se evidencia que la dependencia fortaleció las acciones de los tratamientos que cumplen con el objetivo de fortalecer le control.
Por último, la dependencia debe mejorar en la descripción del monitero para tener una mejor interpretación de los controles. De igual manera, debe aportar las evidencias que respalden la implementación de controles y así comprobar su efectividad.</t>
  </si>
  <si>
    <t>No se contempló realizar la socialización para este periodo.</t>
  </si>
  <si>
    <t>La Subdirección de Gestión de la Información para evitar interpretación errónea de los datos realizó la divulgación de lineamientos de análisis y calidad de datos al intetior de la entidad mediante la publicación de mailing masivo y de banner informativo en la página de la intranet.
NOTA: En atención a la observación “Al examinar el riesgo, se nota que la causa raíz no está relacionada con el riesgo descrito..”. Al revisar la descripción del riesgo versus la causa evidenciamos la relación entre la causa y el riesgo de la siguiente forma: 
     • “Mala imagen institucional al entregar reportes o tableros de control de información de forma inconsistente …debido al desconocimiento de los lineamientos para el análisis y calidad de los datos…” se relaciona con la causa “Interpretación errónea de los datos entregados”. De igual forma en el riesgo se indica “…o inoportuna, por la demora en la generación de los acuerdos de intercambio de información…” se relaciona con las causas “La fuente no realiza la actualización periódica de los datos entregados para el reporte y demora en la entrega de información por parte de la fuente”
Por otra parte, respecto al comentario “Se observa que se ha eliminado la causa "falta de interoperabilidad de los sistemas de información", identificada en la vigencia anterior.” Al revisar la vigencia anterior, no encontramos esta causa. Por lo tanto, verificamos que no se realizó eliminación alguna de causas ya que se mantuvieron las mismas de la vigencia anterior.
Por todo lo anterior, no consideramos necesario realizar ajustes a las causas debido a que estas promueven un adecuado tratamiento a los controles y por ende el riesgo no se ha materializado hasta el momento.</t>
  </si>
  <si>
    <t>La Subdirección de Gestión de la Información en el presente periodo verificó el cumplimiento y realizó el seguimiento de las condiciones pactadas en los diferentes convenios o acuerdos de intercambio de información. No se evidenció incumplimientos.
NOTA: En atención a la observación “Al examinar el riesgo, se nota que la causa raíz no está relacionada con el riesgo descrito..”. Al revisar la descripción del riesgo versus la causa evidenciamos la relación entre la causa y el riesgo de la siguiente forma: 
     • “Mala imagen institucional al entregar reportes o tableros de control de información de forma inconsistente …debido al desconocimiento de los lineamientos para el análisis y calidad de los datos…” se relaciona con la causa “Interpretación errónea de los datos entregados”. De igual forma en el riesgo se indica “…o inoportuna, por la demora en la generación de los acuerdos de intercambio de información…” se relaciona con las causas “La fuente no realiza la actualización periódica de los datos entregados para el reporte y demora en la entrega de información por parte de la fuente”
Por otra parte, respecto al comentario “Se observa que se ha eliminado la causa "falta de interoperabilidad de los sistemas de información", identificada en la vigencia anterior.” Al revisar la vigencia anterior, no encontramos esta causa. Por lo tanto, verificamos que no se realizó eliminación alguna de causas ya que se mantuvieron las mismas de la vigencia anterior.
Por todo lo anterior, no consideramos necesario realizar ajustes a las causas debido a que estas promueven un adecuado tratamiento a los controles y por ende el riesgo no se ha materializado hasta el momento.</t>
  </si>
  <si>
    <t>Presentar la propuesta del plan anual de adquisiciones  con la linea del contrato solicitado</t>
  </si>
  <si>
    <t>La Dirección de Tecnologías y Gestión de la Ifnormación, y las dos Subdirecciones según sea el caso.</t>
  </si>
  <si>
    <t>Estudios Previos</t>
  </si>
  <si>
    <t>No se ha materializado el riesgo, se presentan como evidencias los procesos precontractuales del cuatrimestre</t>
  </si>
  <si>
    <t>No se ha materializado el riesgo, se presentan como evidencias los procesos precontractuales del cuatrimestre
NOTA: En atencion a la observacion recibida dado que la revisión de los riesgos requiere una sesión con el enlace de calidad, el ingeniero encargado del riesgo y el director técnico, para el momento del envio de este seguimiento no es posible presentar los la revision de los riesgos a tiempo. esto dado que recibimos la matriz con las observaciones de la OCI el viernes 23 de agosto y se solicitó el reporte para el martes 27 de agosto, lo que nos daba solo 3 días, tiempo insuficiente para realizar la revisión de los riesgos y sus controles observados . La revision  será reportado en fechas posteriores.</t>
  </si>
  <si>
    <t>La OCI sugiere validar la definición del impacto y de la causa raíz propuesta por la dependencia, para la identificación de la misma se sugiere utilizar la metodología de los 5 porque's. Es posible que alguna de las causas identificadas en la columna G explique el motivo del riesgo.
Para el Control Nº 1, se sugiere especificar el profesional designado, lo cual podría lograrse al mencionar su cargo. En cuanto al Control 2, es fundamental que el proceso valide la tipología del control, ya que se trata de un control detectivo ya que tal como se describe implica una actividad que se realiza durante el seguimiento a los mantenimientos.
Se recomienda validar el control 3, debido a que,  es el mismo del control 2, por lo que podría considerarse la racionalización de las dos causas o revisar y establecer un control propio para la causa, que vaya enfocado al: "Incumplimiento de las políticas de Uso de los Recursos Informáticos y de Seguridad de las Información".
Para el Control Nº 4, se debe revisar la periodicidad establecida, ya que se menciona que solo se actualiza cuando sea necesario; sin embargo, también se debe considerar la revisión continua de los planes. Del mismo modo, se debe proponer que cualquier cambio en el plan se comunique a las personas directamente involucradas en el proceso.
Por último, la dependencia debe mejorar en la descripción del monitero para tener una mejor interpretación de los controles. De igual manera, debe aportar las evidencias que respalden la implementación de controles y así comprobar su efectividad; también, deben verificar que links que aportan como evidencias cuenten con todos los permisos para poder acceder a ellos.
Se espera que estos ajustes se puedan evidenciar en el próximo seguimiento.</t>
  </si>
  <si>
    <t>Deficiencias en la gestión o demoras en los procesos por la pérdida de información contenida en medio electrónico, al no contar con la seguridad necesaria para salvaguardar la información o los backups requeridos</t>
  </si>
  <si>
    <r>
      <rPr>
        <b/>
        <sz val="10"/>
        <rFont val="Arial"/>
        <family val="2"/>
      </rPr>
      <t>Causa 1:</t>
    </r>
    <r>
      <rPr>
        <sz val="10"/>
        <rFont val="Arial"/>
        <family val="2"/>
      </rPr>
      <t>Fallas de los dispositivos que salvaguardan la informacion.</t>
    </r>
  </si>
  <si>
    <t>Afectación de la imagen y la preservacion de la informacion a nivel  institucional</t>
  </si>
  <si>
    <t>1.El profesional designado como supervisor  y los que hacen parte del equipo de trabajo cada vez que se presente un evento contingente (falla, indisponibilidad, intermitencia) de los servicios tecnológicos que soportan al Ministerio, evalúa el evento y determina si activa el plan de Contingencia del componente afectado.  
Evidencia: Documentación de activación de contingencia por parte del líder de Plan de recuperación de Desastres- DRP.</t>
  </si>
  <si>
    <t>Fallas de los dispositivos que salvaguardan la informacion.</t>
  </si>
  <si>
    <r>
      <rPr>
        <b/>
        <sz val="10"/>
        <color theme="1"/>
        <rFont val="Arial"/>
        <family val="2"/>
      </rPr>
      <t>Causa 1</t>
    </r>
    <r>
      <rPr>
        <sz val="10"/>
        <color theme="1"/>
        <rFont val="Arial"/>
        <family val="2"/>
      </rPr>
      <t>:Perdida de informacion por ataques ciberneticos  a los servicios tecnologicos del Ministerio</t>
    </r>
  </si>
  <si>
    <t>Ataques ciberneticos  a los servicios tecnologicos del Ministerio</t>
  </si>
  <si>
    <t xml:space="preserve">Mitigar y remediar el evento ocurrido  y continuar con el monitoreo como control. </t>
  </si>
  <si>
    <t>El Subdirector de Tecnologías y Sistemas de información</t>
  </si>
  <si>
    <t>Caso en Mesa de ayuda</t>
  </si>
  <si>
    <t>perdida de la informacion por el Inadecuado uso de la información por parte de terceros</t>
  </si>
  <si>
    <r>
      <rPr>
        <b/>
        <sz val="10"/>
        <color theme="1"/>
        <rFont val="Arial"/>
        <family val="2"/>
      </rPr>
      <t xml:space="preserve"> Causa 1:</t>
    </r>
    <r>
      <rPr>
        <sz val="10"/>
        <color theme="1"/>
        <rFont val="Arial"/>
        <family val="2"/>
      </rPr>
      <t>Ausencia de seguimiento al acuerdo de confidencialidad, al no tener la firma del acuerdo de confidencialidad, suscrito por el proveedor de TI y establecido por el MJD</t>
    </r>
  </si>
  <si>
    <t>El Supervisor del Contrato de TI, cada vez que se firme un contrato y con el fin de asegurar la  confidencilidad, disponilidad  e integridad de la información, verifica  que se encuentra firmado el  Acuerdo de confidencialidad.   Si no se firma el acuerdo, no se prodrá dar inico a la ejcución del contrato o acuerdo de intercambio de información o convenio. 
Evidencia: Acuerdo de confidencialidad suscrito, y polizas del contrato</t>
  </si>
  <si>
    <t xml:space="preserve"> Incumplimiento por parte del proveedor  y falta de de seguimiento al acuerdo de confidencialidad, suscrito por el proveedor de TI y establecido por el MJD</t>
  </si>
  <si>
    <t>Aplicar las Pólizas del contrato</t>
  </si>
  <si>
    <t>STSI y SGIJ</t>
  </si>
  <si>
    <t>Acuerdos de confidencialidad firmados</t>
  </si>
  <si>
    <t>Para este periodo se llevo a cabo la contratación de un servicio de bolsa de horas para acompañamiento y/o capacitación del Aplicaivo Kactus.
Como evidencia se adjunta acuerdo de confidencialidad firmado por el proveedor.</t>
  </si>
  <si>
    <t>Se informa que para este cuatrimestre no se materializo el riesgo, sin embargo se quiere exponer, que  para la vigencia 2024 la responsabilidad de realizar la verificación para el aseguramiento de la confidencilidad, disponilidad  e integridad de la información, estipulado por el Acuerdo de confidencialidad  fue tomada por  el área de Talento Humano y Gestión Contractual ya que poseen la especialización necesaria en la gestión de contratos y cumplimiento de obligaciones legales por parte de los proveedores, lo cual incluye los acuerdos de confidencialidad. Esta área cuenta con la expertis necesaria para manejar las implicaciones legales y contractuales que conlleva el incumplimiento de estos acuerdos.
El área de Talento Humano y Gestión Contractual está alineada con las normativas legales y las mejores prácticas en la gestión de acuerdos de confidencialidad y otros aspectos contractuales. Esta responsabilidad la cual también esta estipulada en la política de seguridad de la información del MJD, asegura que los procedimientos de verificación del cumplimiento contractual estén en conformidad con las normativas vigentes y las políticas internas de la Entidad.</t>
  </si>
  <si>
    <t xml:space="preserve">El proceso tiene una definición de riesgo correcto, que corresponde a la estructura definida por la Guía de Riesgos de la DAFP (impacto+ causa inmediata+ causa raíz).
Se requiere que el proceso realice un análisis de posibles causas que puedan llegar a originar que el riesgo se materialice de forma interna, de esta manera se pueden definir controles efectivos que eviten se materialice. 
Con respecto a la acción definida en el plan de tratamiento, revisar  ya que es igual a los controles, hace parte de las desviaciones del control.  Las acciones son distintas a los controles, y deben aportar valor o fortalecer el control. 
Se espera que para el próximo seguimiento se pueda contar con la subsanación de estas recomendaciones. De igual manera, se espera que se mejore en la descripción del monitoreo donde se evidencia la aplicación de los controles y; así mismo, se aporte las evidencias correspondientes.
</t>
  </si>
  <si>
    <t>Sanción fiscal, disciplinaria y/o administrativa al Ministerio de Justicia y del Derecho debido a debido a la no suscripción, ejecución y/o liquidación de los contratos, por debilidades en los controles establecidos en las diferentes etapas de contratación</t>
  </si>
  <si>
    <t>El abogado del GGC encargado de adelantar la contratación, cada vez que se va a efectuar la suscripción de un contrato, verifica que la información radicada por parte de cada dependencia corresponda con los requisitos establecidos,  a través de una lista de chequeo la cual debera consultar en el SIG,  donde están los documentos requeridos y la revisión con la información física suministrada por el contratista. En caso de encontrar documentación faltante, requiere al enlace a través de correo electronico el suministro de la documentación faltante o incompleta para poder continuar con el proceso de contratación, en un plazo prudente de tal forma que no se retrase el proceso de suscripción. Evidencia: la lista de chequeo diligenciada, la información de la carpeta del contratista y los correos a que hubo lugar en donde solicitó la información faltante o incompleta (en los casos que aplique).</t>
  </si>
  <si>
    <r>
      <rPr>
        <b/>
        <sz val="10"/>
        <color theme="1"/>
        <rFont val="Arial"/>
        <family val="2"/>
      </rPr>
      <t>Causa 1:</t>
    </r>
    <r>
      <rPr>
        <sz val="10"/>
        <color theme="1"/>
        <rFont val="Arial"/>
        <family val="2"/>
      </rPr>
      <t xml:space="preserve"> Documentos incompletos o con errores en su elaboración </t>
    </r>
  </si>
  <si>
    <t>El/la Coordinaror (a) del Grupo de Gestión Contractual mensualmente enviará por correo electrónico el PAA actualizado con el cruce de información presupuestal registrada en SIIF a la Secretaria General, Oficina Asesora de Planeación, el Grupo de Gestión Financiera y Contable y a quien considere, con el fin de que las mismas tomen como insumo para los diferentes reportes en los comités de seguimiento presupuestal y demás actividades de seguimiento de la Ejecución del PAA en aras de contribuir con una adecuada ejecución del PAA. Evidencia: Correos electrónicos con el PAA</t>
  </si>
  <si>
    <r>
      <t xml:space="preserve">Causa 2: </t>
    </r>
    <r>
      <rPr>
        <sz val="10"/>
        <color theme="1"/>
        <rFont val="Arial"/>
        <family val="2"/>
      </rPr>
      <t>Falta de seguimiento a la oportunidad de radicación y respuesta en la gestión de la etapa precontractual</t>
    </r>
  </si>
  <si>
    <t>El profesional designado del GGC cada vez que se va a efectuar la suscripción de un contrato, revisa los estudios previos y los documentos soporte de la contratación a fin de verificar que el proceso pre contractual cumpla con los requisitos técnicos, legales y financieros. En caso de encontrar inconsistencias o información faltante y si el hecho es subsanable, se solicita la modificación o complemento a la dependencia responsable en un plazo prudente de tal forma que no se retrase el proceso de suscripción. Si por otro lado la situación no es subsanable, se hace devolución de la documentación completa junto a un memorando donde se explican las razones de esta decisión y se solicita la modificación de la documentación existente. Evidencia: Correo electrónico o memorando.</t>
  </si>
  <si>
    <r>
      <t xml:space="preserve">Causa 3: </t>
    </r>
    <r>
      <rPr>
        <sz val="10"/>
        <color theme="1"/>
        <rFont val="Arial"/>
        <family val="2"/>
      </rPr>
      <t>Deficiencia en la definición de los criterios técnicos, legales y/o financieros para la contrucción de los estudios previos y documentos soporte.</t>
    </r>
  </si>
  <si>
    <t>El profesional designado del GGC cada vez que le sea asignado un proceso de contratación con pluralidad de oferentes, verificará el cumplimiento de los requistios técnicos, jurídicos y financieros de la evaluación del proceso para que cumplan en estricto sentido con lo solicitado en el pliego de condiciones de tal manera que el proceso se adjudique en debida forma. En caso de que la evaluacion no cumpla con lo establecido, se devolverá mediante correo electrónico a la dependencia responsable para que realicen los ajustes del caso. Evidencias: Correo electrónico.</t>
  </si>
  <si>
    <t>El supervisor e interventor deberá presentar informes de ejecución según la periodicidad pactada en el contrato, en los cuales se verifique el avance de la ejecución del contrato, las actividades realizadas, los bienes suministrados, los servicios prestados, las obras ejecutadas, las cantidades recibidas y de más que correspondan, según la naturaleza del contrato. Los cuales deberán referirse al cumplimiento y seguimiento del contrato, en el aspecto jurídico, técnico, administrativo, financiero y contable. Evidencias: Base de datos de los contratos o convenios en ejecución con su respectivo link de consulta en Secop.</t>
  </si>
  <si>
    <r>
      <t xml:space="preserve">Causa 4: </t>
    </r>
    <r>
      <rPr>
        <sz val="10"/>
        <color theme="1"/>
        <rFont val="Arial"/>
        <family val="2"/>
      </rPr>
      <t>Debilidad en el proceso de seguimiento a la ejecución de los contratos</t>
    </r>
  </si>
  <si>
    <t>El supervisor para cada informe de pago, realizará el seguimiento periódico a los riesgos del contrato en el formato F-GC-07-01 con el fin de detectar la materialización del riesgo o la alta probabilidad de ocurrencia. Si se evidencia que el riesgo se materializó o que tiene alta probabilidad de ocurrencia deberá informar al Grupo de Gestión Contractual mediante memorando. Evidencias: Base de datos de los contratos o convenios en ejecución con su respectivo link de consulta en Secop y memorando.</t>
  </si>
  <si>
    <t>El Coordinador del GGC o quien delegue, trimestralmente realizará seguimiento al cumplimiento del "Plan de liquidaciones de contratos" definido por el Grupo de Gestión Contractual de acuerdo con los criterios de priorización, con el fin de evitar la pérdida de competencia para liquidar los contratos de la entidad. Si se evidencia el no cumplimiento en la radicación del trámite de liquidación, el GGC remite correo electrónico o memorando al supervisor del contrato conminándolo al cumplimiento. Evidencia: Reporte trimestral y correo electrónico o memorando (si aplica este último).</t>
  </si>
  <si>
    <r>
      <rPr>
        <b/>
        <sz val="10"/>
        <color theme="1"/>
        <rFont val="Arial"/>
        <family val="2"/>
      </rPr>
      <t>Causa 5:</t>
    </r>
    <r>
      <rPr>
        <sz val="10"/>
        <color theme="1"/>
        <rFont val="Arial"/>
        <family val="2"/>
      </rPr>
      <t xml:space="preserve"> Falta de seguimiento a la liquidación de los contratos</t>
    </r>
  </si>
  <si>
    <r>
      <t xml:space="preserve">2.El profesional designado y los que hacen parte del equipo de trabajo a fin de </t>
    </r>
    <r>
      <rPr>
        <sz val="12"/>
        <color rgb="FF4F81BD"/>
        <rFont val="Abadi"/>
        <family val="2"/>
      </rPr>
      <t xml:space="preserve"> </t>
    </r>
    <r>
      <rPr>
        <sz val="12"/>
        <rFont val="Abadi"/>
        <family val="2"/>
      </rPr>
      <t>salvaguardar la informacion y evitar ataques ciberneticos a los servicios tecnológicos del Ministerio, ejecutara tareas como análisis de vulnerabilidades, ingeni</t>
    </r>
    <r>
      <rPr>
        <sz val="12"/>
        <color rgb="FF000000"/>
        <rFont val="Abadi"/>
        <family val="2"/>
      </rPr>
      <t>era social, procedimientos de ethical haking, implementación de equipos de seguridad perimetral, Simulación de ataques cibernéticos, reporte a la autoridad competente, remediación, entre otros. 
Evidencia : Plan de análisis de vulnerabilidades, Resultados de los análisis de vulnerabilidades, Resultados de la remediación, retest para verificación de la corrección de las vulnerabilidades.</t>
    </r>
  </si>
  <si>
    <t>Realizar capacitaciones en las etapas precontractual, contractual - supervisión y poscontractual</t>
  </si>
  <si>
    <t>Semestral</t>
  </si>
  <si>
    <t>Coordinador del grupo de Gestión Contractual o a quien designe</t>
  </si>
  <si>
    <t xml:space="preserve">Correos electrónicos o listas de asistencia o actas de reunión o grabación </t>
  </si>
  <si>
    <t xml:space="preserve">El 23 de febrero de 2024, se realizó la capacitación procedimiento de liquidaciones de contratos, convenios y ordenes de compra
Se realiza capacitación en lo que concierne al uso de la sección “plan de pagos” dispuesto en la sección 7 “ejecución del contrato”.
El GGC actualizó el riesgo, atendiendo las recomendaciones de la OCI realizadas en sus diferentes informes durante el 2023:
- Identificación del riesgo contemplando en su descripción el impacto y la causa raíz del riesgo, como resultado del analisis de causas realizado por el proceso, conforme a la metodología definida en la guía de administración de riesgos del MJD (se adjunta archivo denominado "Identificación causa raíz riesgo de gestión GGC 2024")
- Identificación de causas y controles para las diferentes etapas de la contratación (precontractual, contractual y liquidación)
- Se modifican e incluyen nuevas acciones de tratamiento para el fortalecimiento de los controles y mitigar la materializacíon del riesgo. </t>
  </si>
  <si>
    <t>Se realizaron las siguientes capacitaciones: 
1. "Tema socialización supervisión de contratos y convenios" 17 mayo de 2024. Se adjunta pantallazos y link de Teams
2. Capacitación para validación de hojas de vida sigep. 21 de junio de 2024. Se adjunta pantallazos y link de Teams</t>
  </si>
  <si>
    <t>Se evidencia que la dependencia realizó la actualización del riesgo.
Falta identificar la clasificación de la causa No. 2.
En cuanto a los controles se tienen las siguientes precisiones:
- Control 2: Debe revisarse la estructura de este debido a que, no cumple con la establecida en la Guía de Riesgos.
- Control 3: Hacen falta relacionar las evidencias que hacen parte del control
- Contol 4: Para los dos controles implementados para esta causa, hace falta mejorar la descripción del mismo, de tal manera que también se pueda identificar la estructura del mismo.
- Control 5: Carece de la estructura para la definición de un control.
Se recomienda a la dependencia que valide el diligenciamiento de todas las casillas de la matriz, esto es importante para la valoración del riesgo. 
El proceso ha mejorado las acciones del plan de tratamiento del riesgo. 
Se espera en el próximo seguimiento la subsanación de estas recomendaciones.</t>
  </si>
  <si>
    <t>Para el presente seguimiento, se observa la implementación de los controles y el seguimiento correspondiente. Sin embargo, no se atendieron las recomendaciones de la OCI relacionadas con los controles ni con el adecuado diligenciamiento de esta matriz, lo que es fundamental para una evaluación o valoración precisa del riesgo.
Desde la OCI, es crucial señalar que, si no se define correctamente los controles, su interpretación puede resultar ambigua, lo que afectaría su efectividad. Por lo tanto, se reiteran las siguientes observaciones:
- Control 2: Es necesario revisar la estructura de este control, ya que no cumple con lo establecido en la Guía de Riesgos. Falta definir un responsable, la periodicidad de su realización, las desviaciones y la relación de evidencias.
- Control 3: Es necesario incluir las evidencias relacionadas con este control.
- Control 4: Para los dos controles implementados para esta causa, se requiere mejorar la descripción para facilitar la identificación de su estructura.
- Control 5: Este control también carece de la estructura necesaria para su definición, al igual que el Control 2.
Además, se ha identificado que las causas 5 y 6 son idénticas, por lo que se sugiere sustituir una de ellas para evitar duplicidad en las causas y los controles.</t>
  </si>
  <si>
    <t xml:space="preserve">Realizar seguimiento a los estudios de sector y costos de manera trimestral.  </t>
  </si>
  <si>
    <t>Trimestral</t>
  </si>
  <si>
    <t>Correos electrónicos y base de segumiento</t>
  </si>
  <si>
    <t xml:space="preserve">Se realiza por parte el GGC apoyo a las dependencias en la elaboración de las fichas técnicas y analisis del sector de los procesos de contratación del MJD. Evidencias. base de seguimiento a revisión de procesos.
El GGC actualizó el riesgo, atendiendo las recomendaciones de la OCI realizadas en sus diferentes informes durante el 2023:
- Identificación del riesgo contemplando en su descripción el impacto y la causa raíz del riesgo, como resultado del analisis de causas realizado por el proceso, conforme a la metodología definida en la guía de administración de riesgos del MJD (se adjunta archivo denominado "Identificación causa raíz riesgo de gestión GGC 2024")
- Identificación de causas y controles para las diferentes etapas de la contratación (precontractual, contractual y liquidación)
- Se modifican e incluyen nuevas acciones de tratamiento para el fortalecimiento de los controles y mitigar la materializacíon del riesgo. </t>
  </si>
  <si>
    <t xml:space="preserve">Se realiza por parte el GGC apoyo a las dependencias en la elaboración de las fichas técnicas y analisis del sector de los procesos de contratación del MJD. Evidencias. base de seguimiento a revisión de procesos y correos.
</t>
  </si>
  <si>
    <t>Remitir recomendaciones a los supervisores sobre la publicación de los informes de supervisión y documentos soporte de ejecución en SECOP II y las que se consideren necesarias para la adecuada labor de la supervisión.</t>
  </si>
  <si>
    <t xml:space="preserve">Circulares y/o memorandos y/o correos electrónicos </t>
  </si>
  <si>
    <t xml:space="preserve">Se realizaron recomendaciones generales a los supervisores, sobre la adecuada labor de la supervisión. Se adjunta correo del 11 de abril de 2024 Recomendaciones para la adecuada supervisión de contratos y convenios,  MJD-MEM24-0002152  Linemaientos liberacón de recursos, MJD-MEM24-0001882 Lineamientos cierre de contratos de prestación de servicios profesionales y/o de apoyo a la gestión en SECOP II.
El GGC actualizó el riesgo, atendiendo las recomendaciones de la OCI realizadas en sus diferentes informes durante el 2023:
- Identificación del riesgo contemplando en su descripción el impacto y la causa raíz del riesgo, como resultado del analisis de causas realizado por el proceso, conforme a la metodología definida en la guía de administración de riesgos del MJD (se adjunta archivo denominado "Identificación causa raíz riesgo de gestión GGC 2024")
- Identificación de causas y controles para las diferentes etapas de la contratación (precontractual, contractual y liquidación)
- Se modifican e incluyen nuevas acciones de tratamiento para el fortalecimiento de los controles y mitigar la materializacíon del riesgo.  Durante la vigencia 2024 se han realizado ls siguientes mesas de trabajo:
26 de febrero.
GRUPO GESTIÓN ADMINISTRATIVA.
27 de febrero.
DIRECCIÓN DE TECNOLOGÍAS Y GESTIÓN DE INFORMACIÓN EN
JUSTICIA.
SUBDIRECCIÓN DE CONTROL Y FISCALIZACIÓN DE SUSTANCIAS
QUÍMICAS Y ESTUPEFACIENTES.
28 de febrero
GRUPO – JURISCOL
DIRECCION DE DESA. DEL DERECHO Y ORDENAMIENTO JURIDICO
GESTOIÒN FINANCIERA Y CONTABLE
DIRECCIÒN DE JUSTICIA FORMAL
29 de febrero
VICEMINISTERIO DE POLÍTICA CRIMINAL
ATENCIÒN AL CIUDADADANO
SECRETARÌA GENERAL
JUSTICIA TRANSICIONAL
1 de marzo
DIRECCIÒN DE ASUNTOS INTERNACIONALES
DIRECCIÒN DE POLÌTICA DE DROGAS
DIRECCIÒN DE GESTIÒN HUMANA
4 de marzo
GRUPO GESTIÓN DOCUMENTAL
5 de marzo
DIRECCIÒN DE POLÌTICA CRIMINAL3, 
3. El informe de seguimiento se realiza de forma trimestral.
</t>
  </si>
  <si>
    <t>Se realizaron recomendaciones generales a los supervisores, sobre la adecuada labor de la supervisión. Se adjunta: 
1. Correo del 21 de mayo de 2024 - Recomendaciones para los supervisores de contratos. 
2.  MJD- MEM24-0003206-GGC-40200 Recomendaciones para los supervisores de contratos en el cumplimiento de la obligación de publicación de documentos en el Secop ii, Tienda Virtual y Sicfr. 
3. Correo socializacion memorando MJD-MEM24-0004536 
4. MJD-MEM24-0004536 Lieneamientos para el Cumplimiento solicitud y cierre de contratos de prestación de servicios profesionales y/o de apoyo a la gestión en Secop II.</t>
  </si>
  <si>
    <t>Reporte trimestral del indicador de liquidaciones</t>
  </si>
  <si>
    <t>Reporte del indicador en DARUMA</t>
  </si>
  <si>
    <t>1. Se han realizado las mesas de trabajo. Evidencias mesas de trabajo. Link y pantallazos https://minjusticiagovco.sharepoint.com/:f:/r/sites/GrupodeGestinContractual/Documentos%20compartidos/GESTI%C3%93N%20CONTRACTUAL/LIQUIDACIONES/SOPORTES%20TR%C3%81MITES%20DE%20LIQUIDACI%C3%93N%20GRUPO%20DE%20GESTI%C3%93N%20CONTRACTUAL/EVIDENCIAS%20SEGUIMIENTO?csf=1&amp;web=1&amp;e=tczRMQ
2. Informe de Seguimiento 
3. Listado de reunión seguimiento liquidaciones Secretaria General</t>
  </si>
  <si>
    <t>Presentar en las sesiones de los Comités de Seguimiento a la Ejecución Presupuestal el estado del PAA con el fin generar las alertas a que haya lugar para ejecutar en debida forma el presupuesto de la entidad. Evidencias: Presentaciones del estado del Plan Anual de Adquisiciones.</t>
  </si>
  <si>
    <t>Presentaciones del estado del Plan Anual de Adquisiciones</t>
  </si>
  <si>
    <t>El profesional designado para el tramité de la Dirección de Justicia Transicional, semanalmente luego de haber remitido para revisón el acto administrativo, a fin de evitar demoras que puedan entorpecer el tramite, realizará un seguimiento al proceso de revisión, para lo cual solicitará información al responsable del mismo sobre el avance del proceso. Si en el momento de realizar el seguimiento, se evidencia una demora superior a 5 días hábiles por parte del responsable de la revisión, se notificará de esta situación al líder de la Dirección de Justicia Transicional, el cual enviara un memorando reiterando la solicitud de revisión. Evidencia: Hoja de ruta del tramité
Estado de la solicitud en el sistema de Información Interinstitucional de Justicia Transicional 
Memorandos remitidos a las areas involucradas en el proceso de revisión
Reiteración de la solicitud en los casos a los que haya lugar</t>
  </si>
  <si>
    <t>Demora en el proceso de analisis de la situación juridica del solicitante y revisión del acto administrativo</t>
  </si>
  <si>
    <t>El Ministro,  Viceministro y/o Dirección Jurídica, cada vez que se genere un proyecto de resolución por la cual se resuelve  la solicitud de indulto, procederá a relizar la revision de legalidad y de forma del acto administrativo, para evitar que sean  expedidos sin el cumplimiento de los requisitos. Ningún proyecto de acto administrativo se remitirá sin la firma del Ministro.  Como evidencia quedan los correos electrónicos de revisión entre dependencias y el oficio remisorio a presidencia.</t>
  </si>
  <si>
    <t xml:space="preserve">Errores de forma y/o de fondo en el acto administrativo que resuelve la solicitud de indulto </t>
  </si>
  <si>
    <t xml:space="preserve">
Realizar una jornada de socialización sobre la aplicación del tramite de indulto a los difrentes involucrados en el proceso
</t>
  </si>
  <si>
    <t>Una vez al año y/o cuando se actualice el procedimiento</t>
  </si>
  <si>
    <t xml:space="preserve">Disponer los documentos soporte en los medios digitales utilizados por la entidad, para facilitar la revisión y la trazabilidad del proyecto de resolución, para cada una de las dependencias que intervienen en el proceso  </t>
  </si>
  <si>
    <t>Se realiza cada vez que se tenga un expediene conformado</t>
  </si>
  <si>
    <t>Dirección de Justicia Transicional</t>
  </si>
  <si>
    <t>Comunicación de salida</t>
  </si>
  <si>
    <t>En virtud de las observaciones realizadas por la OCI, para el último seguimiento de 2023, se hizo la revisión de los controles y su relación con la medición del riesgo en los siguientes términos: La Dirección de Justicia transicional se reunió en mesa técnica con la Oficina de Control Interno, para atender a  los ajustes solicitados, así:
1. Se ajusta la descripción del riesgo conforme la guía del DAFP.
2. Se hace la revisión de los controles y se determina que estos esten ajustados a la metodología de riesgos, concluyendo en la formulación presentada.
Por otra parte, para el primer cuatrimestre de 2024, no se han presentado solicitudes de indulto nuevas para tramitar en la DJT. Sin embargo, se ha seguido adelantando un plan de tratamiento por parte de la primera línea de defensa desde la DJT, compuesto por las siguientes acciones:
1. El día 15 de febrero se realiza una capacitación a los involucrados en el procedimiento de indulto de la DJT y el GALC, con el fin de garantizar el conocimiento de los requisitos y el paso a paso del procedimiento actual.
2. Se crea una matriz de seguimiento que da cuenta de todo el procedimiento, desde el ingreso de la petición, su asignacion al profesional de la DJT, anotaciones y el respectivo seguimiento. En este sentido, se evidencian peticiones de indulto, pero que por falta de requisitos no inician el trámite. Sin embargo, se les hace seguimiento y registro. 
Frente al procedimiento actual, de acuerdo con las acciones de tratamiento descritas, se han logrado identificar gestiones y acciones valiosas, que pueden llegar a nutrir el procedimiento vigente. Por lo cual, se plantea una mesa técnica para evaluar el procedimiento y darle revisión a lo registrado. Dicha mesa de trabajo se llevará a cabo en el mes de mayo.
Adicionalmente, se mantienen los controles manejados previamente, como lo es el formato F-CR-16-01 “Hoja de Ruta del expediente”.
Finalmente, es posible concluir que no se han materializado riesgos, y por el contrario, la Dirección ha sido diligente con sus gestiones de mitigación de los riesgos y mejora de los procesos.</t>
  </si>
  <si>
    <t>Para el año 2024 no se han iniciado nuevos trámites de beneficio jurídico de indulto. En particular, para el mes de Mayo se recibió petición mediante MJD-EXT24-0028478, en la cual se solicita amnistía e indulto en general, por su condición de Gestor de Paz. Se le responde oficio explicando los requisitos para acceder al beneficio jurídico de indulto, y se le solicita completar su petición en términos del CPACA. A su vez, se traslada a la JEP para lo de su competencia mediante MJD-OFI24-0022575. Sin embargo, no se recibe respuesta y se configura desistimiento tácito.
Se continua con el diligenciamiento de la matriz de seguimiento implementada con el fin de mantener un seguimiento de las solicitudes presentadas y controlar los tiempos de respuesta al ciudadano. 
Como una acción de mejora para la gestión del procedimiento el día 21 de mayo se realiza mesa de trabajo para determinar acciones concretas para mejorar el procedimiento, de lo cual se establecen diversos compromisos de GALC y los enlaces de calidad:
1. Agregar la definición de Desistimiento Tácito.
2. Ajustar nueva actividad en la cual se describen las condiciones para que se configure el desistimiento tácito.
3. Formato de solicitud indulto. Se determina la elaboración de un formato de solicitud de indulto, el cual permitirá guiar al solicitante previo a la radicación ante el Ministerio, y permitirle entregar la información completa al momento de su radicación conforme a los requisitos de ley. Evitando asi reprocesos y haciendo más eficiente la respuesta al ciudadano solicitante.
5. Se propone la elaboración de un "ABC del indulto, que permita a la ciudadania el conocimiento previo de la generalidad del trámite de indulto, asi como los requisitos básicos.
5. Reunión con el Grupo de Servicio al ciudadano: Una vez se tengan estos elementos listos (Abc del indulto y formato del indulto) se solicitará reunión para revisar la publicación del trámite de Indulto en la p</t>
  </si>
  <si>
    <t>Se evidencia que la dependencia ha actualizado la descripción del riesgo, incluyendo la causa raíz.
Se recomienta que en el control 2 se detalle el método utilizado para revisar la legalidad y la forma del acto administrativo. Se sugiere especificar si se emplea una lista de chequeo o algún otro documento de orientación (hacer referencia al procedimiento), garantizando la fiabilidad de la fuente de información y que no haya posibilidad de error. Se espera que la implementación del control sea eficiente debido a que no se remite ningún documento sin la firma del Ministro.
Se recomienda revisar y validar la firma del presidente, estableciendo o fortaleciendo un control sobre esta actividad. Es crucial evaluar el impacto que puede tener cualquier retraso en la firma, con el fin de prevenir excesos en los tiempos de expedición del documento y, de esta manera, evitar la materialización del riesgo asociado a la falta de cumplimiento en la oportunidad estratégica.</t>
  </si>
  <si>
    <t>En el presente seguimiento, la dependencia no ha recibido solicitudes para tramitar el beneficio jurídico de indulto. La OCI recomienda que la DJT continúe con el diligenciamiento de la matriz de solicitudes de indulto como parte del monitoreo, contribuyendo así a mitigar el riesgo asociado.
La OCI reitera las recomendaciones realizadas en el seguimiento anterior, ya que estas pueden fortalecer la implementación y efectividad de los controles.
Para el próximo seguimiento, se espera que la dependencia implemente las mejoras y/o actualice el procedimiento P-CR-16, tal como se describe en el monitoreo, lo cual es fundamental para el proceso de mejora continua.</t>
  </si>
  <si>
    <t>Anual</t>
  </si>
  <si>
    <t>Se continua con la respectiva aplicación de los controles establecidos para el proceso, a través de la revisión, registro, radicación y seguimiento de las cuentas de cobro (PN / PJ), en la planilla-control F-GF-24-01, evidenciando la trazabilidad de cada una de las cuentas radicadas ante el GGFC - Central de Cuentas; de igual forma, en los casos que aplica, se realizan las respectivas devoluciones a las dependencias, debido al incumplimento de los lineamientos establecidos.
Se realizó el levantamiento correspondiente al procedimiento "P-GF-25 v1. Tramite de Cuentas y Facturas, y del Formato F-GF-25-02 v.1 Anexo 1. Requisitos y Documentos Soporte para el Trámite y Pago de Obligaciones", los cuales se encuentran en proceso de revisión por parte de la Secretaría General. Una vez se cuente con el procedimiento aprobado, se procederá con el envío de la circular a todas las dependencias, reiterando el cumplimiento de los requisitos para el trámite y pago de cuentas. 
De igual forma, se continua con la revisión de las cuentas por parte del área de Tesorería, así como la devolución a Central de Cuentas, de aquellas liquidaciones y/o obligaciones que presentaron inconsistencias y/o errores.
Por lo anterior, para el 1er. cuatrimestre 2024, no se evidencia la materialización de este riesgo. Se adjuntan las evidencias correspondientes.
*En el mes de septiembre de 2023, se realiza revisión y ajuste al mapa de riesgos, en mesa de trabajo conjunta con la OAP y los líderes de proceso del GGFC, en atención a las observaciones realizadas por parte de la OCI, de igual forma para este seguimiento se realiza revisión y ajuste.</t>
  </si>
  <si>
    <t>Se continua con la respectiva aplicación de los controles establecidos para el proceso, a través de la revisión, registro, radicación y seguimiento de las cuentas de cobro (PN / PJ), en la planilla-control F-GF-24-01, evidenciando la trazabilidad de cada una de las cuentas radicadas ante el GGFC - Central de Cuentas, de igual forma, en los casos que aplica, se realizan las respectivas devoluciones a las dependencias, debido al incumplimento de los lineamientos establecidos.
Con respecto al procedimiento "P-GF-25 v1. Tramite de Cuentas y Facturas, y del Formato F-GF-25-02 v.1 Anexo 1. Requisitos y Documentos Soporte para el Trámite y Pago de Obligaciones", el pasado 16 de agosto de 2024, se remitió la versión final de los documentos, para la última revisión por parte de la Secretaría General. Una vez se cuente con el procedimiento aprobado, se procederá con el envío de la circular a todas las dependencias, reiterando el cumplimiento de los requisitos para el trámite y pago de cuentas.
De igual forma, se continua con la revisión de las cuentas por parte del área de Tesorería, así como la devolución a Central de Cuentas, de aquellas liquidaciones y/o obligaciones que presentaron inconsistencias y/o errores.
Por lo anterior, para el 2do. cuatrimestre 2024, no se evidencia la materialización de este riesgo. Se adjuntan las evidencias correspondientes.</t>
  </si>
  <si>
    <t>La OCI observa que, en comparación con el seguimiento anterior, la dependencia eliminó el tipo de riesgo fiscal. Se recomienda validar esta tipología.
Se recomienda validar el diligenciamiento en completitud de la matriz, debido a que se encuentran filas sin diligencias y casillas mal diligenciadas. Es de resaltar que cada causa debe tener un control asociado
Aunque la dependencia ajustó las causas para que se encuentren relacionadas específicamente con el proceso, es importante considerar  causas adicionales que no se base únicamente en la información contable. Se sugiere contemplar la posibilidad de que la falta de conocimiento por parte del profesional encargado de revisar los documentos, en materia de contratos y/o verificación de entregables, también pueda ser una causa . Se recomienda realizar un análisis exhaustivo para identificar más causas potenciales.
Se evidencia que se replantearon las acciones del tratamiento reforzando los controles planteados; sin embargo, se sugiere que se vayan ir planteando otras acciones de mejora para cuando estas ya sean efectivas.
Por último, se evidencia que los controles se han implementado de forma adecuada y ha evitado la materialización del riesgo.</t>
  </si>
  <si>
    <t>Las evidencias presentadas permiten corroborar lo descrito por la dependencia en el monitoreo, así como la implementación de los controles establecidos. Además, se verifica que la dependencia ha completado el diligenciamiento de la matriz de riesgo en este seguimiento.
La OCI insiste en que la dependencia debe realizar un análisis exhaustivo de las posibles causas que podrían desencadenar la materialización del riesgo, ya que no se han identificado otras causas adicionales a las mencionadas en el seguimiento anterior.
Para el próximo seguimiento, se espera que la dependencia implemente el procedimiento "P-GF-25 v1. Trámite de Cuentas y Facturas" y el formato "F-GF-25-02 v.1 Anexo 1. Requisitos y Documentos Soporte para el Trámite y Pago de Obligaciones," los cuales aún están pendientes de verificación y aprobación por parte de la Secretaría General. Cabe destacar que, una vez implementados estos documentos, será necesario actualizar el riesgo, sus causas y los controles asociados, dado que el entorno de riesgo cambiará.</t>
  </si>
  <si>
    <t>Líder de Contabilidad</t>
  </si>
  <si>
    <t>Se da continuidad a la aplicación de los controles establecidos para el proceso, realizando las capacitaciones a las dependencias generadoras de información contable, así como el envío de las respectivas solicitudes de información contable, a aquellas dependencias las cuales no dieron cumplimiento a las fechas establecidas; lo anterior, con el fin de poder elaborar y presentar los EEFF del MJD de manera oportuna; por lo anterior, para el 1er. cuatrimestre 2024, no se evidencia la materialización de este riesgo. Se adjuntan las evidencias correspondientes.
*En el mes de septiembre de 2023, se realiza revisión y ajuste al mapa de riesgos, en mesa de trabajo conjunta con la OAP y los líderes de proceso del GGFC, en atención a las observaciones realizadas por parte de la OCI, de igual forma para este seguimiento se realiza revisión y ajuste.</t>
  </si>
  <si>
    <t>Se da continuidad a la aplicación de los controles establecidos para el proceso, así como el envío de las respectivas solicitudes de información contable (cuando aplique), a aquellas dependencias las cuales no dieron cumplimiento a las fechas establecidas; lo anterior, con el fin de poder elaborar y presentar los EEFF del MJD de manera oportuna; por lo anterior, para el 2do. cuatrimestre 2024, no se evidencia la materialización de este riesgo. 
Se adjuntan las evidencias correspondientes.</t>
  </si>
  <si>
    <t>Se ha evidenciado que el proceso ha llevado a cabo la actualización de la definición del riesgo. No obstante, es necesario examinar la metodología del DAFP en lo que respecta al impacto, (denomínese el impacto como las consecuencias que puede ocasionar a la organización la materialización del riesgo). Por otra parte, es fundamental que el proceso realice un análisis de las causas que podrían provocar la materialización del riesgo, con el fin de mejorar la elaboración de los controles, entre las causantes se podría tener en cuenta el desinterés o compromiso del personal.También, se recomienda revisar la tipología del riesgo.
Se sugiere revisar el diligenciamiendo de la columna P. Por otro parte, la OCI sugiere que cuando existan actualizaciones de los procedimientos, es importante que la dependencia se asegure de que el enlace contable de las demás dependencias esté al tanto y comprenda dicha actualización.
Se recomienda que para este riesgo se aportan evidencias con respecto a los correos que son enviados a las dependencias cuando no han reportado la información contable.</t>
  </si>
  <si>
    <t xml:space="preserve">En este seguimiento, se evidencia que la dependencia no ha actualizado la definición del riesgo, como se indicó en el seguimiento anterior, ni ha realizado un análisis exhaustivo de las causas que podrían llevar a su materialización.
Es fundamental validar el diligenciamiento de la columna P.
Las evidencias presentadas permiten corroborar la implementación de los controles; sin embargo, es necesario fortalecer la documentación aportada mediante la inclusión de correos electrónicos enviados por la dependencia, lo que permitiría a la OCI verificar de manera más completa la efectividad del control establecido.
</t>
  </si>
  <si>
    <r>
      <t xml:space="preserve">No se ha materializado el riesgo, los controles y acciones de tratamiento se han ejecutado y son efectivos. 
</t>
    </r>
    <r>
      <rPr>
        <b/>
        <sz val="10"/>
        <color theme="1"/>
        <rFont val="Arial"/>
        <family val="2"/>
      </rPr>
      <t xml:space="preserve">
Control 1_fila 43: </t>
    </r>
    <r>
      <rPr>
        <sz val="10"/>
        <color theme="1"/>
        <rFont val="Arial"/>
        <family val="2"/>
      </rPr>
      <t xml:space="preserve"> Se adjunta como evidencia la Presentación en el marco del PIC y listado de asistencia correspondiente a la Capacitación de Lineamientos y Normatividad Archivística Publico, realizada el 16 de abril de 2024. Presentación y listas de asistencia a las capacitaciones sobre el correcto uso del aplicativo SGDEA, con temas como son elaboración de documentos, respuesta múltiple, respuesta masiva, combinación de correspondencia, creación de particulares, búsquedas, consultas de documentos y generación de reportes. Una capacitación es del mes de febrero de 2024 y las otras son de la jornada que se realizó del 3 al 12 de abril de 2024, donde se realizaron dos capacitaciones presenciales en el auditorio de la sede Chapinero los días 8 y 9 de abril, las demás capacitaciones fueron virtuales, y se capacitó 58 de las 59 dependencias de la entidad. 
Se envío la invitación a través de teams a todos y cada uno de los usuarios que se encontraban activos en el aplicativo SGDEA al 02 de abril del año en curso. 
Respecto a la acción de desviación del control (inasistencia), teniendo en cuenta que la ejecución de las capacitación, será aportada para el siguiente monitoreo.
</t>
    </r>
    <r>
      <rPr>
        <b/>
        <sz val="10"/>
        <color theme="1"/>
        <rFont val="Arial"/>
        <family val="2"/>
      </rPr>
      <t>Control 2_fila 44:</t>
    </r>
    <r>
      <rPr>
        <sz val="10"/>
        <color theme="1"/>
        <rFont val="Arial"/>
        <family val="2"/>
      </rPr>
      <t xml:space="preserve">  Se remitió correo, al coordinador del GGA con el listado de las personas pertecientes al GGD. Se anexa formato de control de ingreso y salida del Archivo de Gestión del personal que labora en el  MJD y que no pertenecen al GGD.
</t>
    </r>
    <r>
      <rPr>
        <b/>
        <sz val="10"/>
        <color theme="1"/>
        <rFont val="Arial"/>
        <family val="2"/>
      </rPr>
      <t>Control 3_fila 45:</t>
    </r>
    <r>
      <rPr>
        <sz val="10"/>
        <color theme="1"/>
        <rFont val="Arial"/>
        <family val="2"/>
      </rPr>
      <t xml:space="preserve">- Se realizó el monitoreo y control de las condiciones ambientales del mes de enero al mes de abril. - Se diligenció el formato de inspección de sistemas de almacenamiento e instalaciones físicas y se gestionaron las mejoras por medio de correo electrónico. - Se realizaron ajustes a los documentos precontractuales del proceso de saneamiento ambiental y control de plagas. - Se realizaron acciones de atención de emergencias documentales en el archivo central.
</t>
    </r>
    <r>
      <rPr>
        <b/>
        <sz val="10"/>
        <color theme="1"/>
        <rFont val="Arial"/>
        <family val="2"/>
      </rPr>
      <t>Acción 1_fila 43:</t>
    </r>
    <r>
      <rPr>
        <sz val="10"/>
        <color theme="1"/>
        <rFont val="Arial"/>
        <family val="2"/>
      </rPr>
      <t xml:space="preserve">Se adjunta como evidenia el Informe de avance implementación SIC trimestre I-2024
</t>
    </r>
    <r>
      <rPr>
        <b/>
        <sz val="10"/>
        <color theme="1"/>
        <rFont val="Arial"/>
        <family val="2"/>
      </rPr>
      <t xml:space="preserve">Acción 2_fila 44: </t>
    </r>
    <r>
      <rPr>
        <sz val="10"/>
        <color theme="1"/>
        <rFont val="Arial"/>
        <family val="2"/>
      </rPr>
      <t xml:space="preserve">Se adjuntas evidencias de las actividades realizadas durante el primer cuatrimestre, para la elaboración el diagnóstico integral de archivos. 
</t>
    </r>
    <r>
      <rPr>
        <b/>
        <sz val="10"/>
        <color theme="1"/>
        <rFont val="Arial"/>
        <family val="2"/>
      </rPr>
      <t>Acción 3_fila 44:</t>
    </r>
    <r>
      <rPr>
        <sz val="10"/>
        <color theme="1"/>
        <rFont val="Arial"/>
        <family val="2"/>
      </rPr>
      <t xml:space="preserve"> Se adjunta borrador del procedimiento de recostrucción de expedientes
Por otra parte, se precisa que el GGD actualizó el riesgo, atendiendo las recomendaciones de la OCI realizadas en sus diferentes informes durante el 2023:
- Identificación del riesgo contemplando en su descripción el impacto,  causa raíz y causa inmediata del riesgo, conforme a la metodología definida en la guía de administración de riesgos del MJD.
- Se modifican e incluyen nuevas acciones de tratamiento para el fortalecimiento de los controles y mitigar la materializacíon del riesgo, diferentes a los controles establecidos</t>
    </r>
  </si>
  <si>
    <t xml:space="preserve">No se ha materializado el riesgo, los controles y acciones de tratamiento se han ejecutado y son efectivos. 
Control 1: Se adjunta como evidencia:
- Presentación en el marco del PIC y listado de asistencia correspondiente a la Capacitación de "Lineamientos Archivisticos: socializacion del procedimiento de prestamo de expedientes", realizada el 31 de mayo y el 31 de julio de 2024, 
- Presentación en el marco del PIC y listado de asistencia correspondiente a la Capacitación de "SIC de conservacion y biodeterioro"
- Presentación en el marco del PIC y listado de asistencia correspondiente a la Capacitación "Correcto uso del aplicativo SGDEA", con temas relacionados son elaboración de documentos, respuesta múltiple, respuesta masiva, combinación de correspondencia, creación de particulares, búsquedas, consultas de documentos y generación de reportes, realizadas en tres fechas 16, 22 y 27 de mayo de 2024. 
Control 2:  Se remitió correo, al coordinador del GGA con el listado de las personas pertecientes al GGD. Se anexa formato de control de ingreso y salida del Archivo de Gestión del personal que labora en el  MJD y que no pertenecen al GGD.
Control 3:  Informe de avance de implementación del Sistema Integrado de Conservación de acuerdo al Decreto 1080 de 2015 y el Acuerdo 001 de 2024 del AGN (trimestre II)
Acción 1:Se adjunta como evidencia el Documento del SIC aprobado por el CIGD en sesión del 28 junio de 2024 
Acción 2:  Se adjunta el documento del diagnóstico integral de archivos. 
Acción 3: Se adjunta correo con asunto "Socialización creación de documentos GGD: "Procedimiento reconstrucción de expedientes documentales P-GD-11 y formato F-GD-11-01"" y link de consulta del procedimiento en el SIG https://sii.minjusticia.gov.co/app.php/staff/document/view?id=5307
Los ajustes solicitado por la OAP y OCI, serán considerados para el siguiente monitoreo teniendo en cuenta que se requiere el acompañamiento y asesoría de la OAP, requerido desde Secretaría General.
https://sii.minjusticia.gov.co/app.php/staff/document/view?id=5307
Los ajustes solicitado por la OAP y OCI, serán considerados para el siguiente monitoreo teniendo en cuenta que se requiere el acompañamiento y asesoría de la OAP, requerido desde Secretaría General.
</t>
  </si>
  <si>
    <t>Se evidencia que la dependencia ha atendido las recomendaciones de la OCI; sin embargo, es necesario que se evalué la causa inmediata ya que aplica solamente para el manejo de los documentos a cargo del GGD y este riesgo se debe orientar a todo el proceso.
La OCI sugiere que en el control 2, también exista un monitoreo sobre las personas que se han retirado del MJD y por lo cual no deberían tener acceso a los documentos, se puede tener como evidencia correo de eliminación de permisos de esas personas. Por otra parte, se sugiere que en la redacción del control se aclare cual es el propósito o fin de este.
Para el control 3, se sugiere que sea más explicita la periodicidad, ya que se describe que se realizará de manera periódica durante el año, pero no se establece con exactitud si cada mes, cada trimestre, etc; o al menos se describa la cantidad de actividades que se van a realizar en el año.
Por otro lado, la dependencia no ha acatado las recomendaciones de la OCI  sobre establecer controles para las siguientes causas: "Infraestructura insuficiente para la administración, almacenamientos, conservación y custodia de la documentación." y  "Factores de deterioro fisicos, quimicos y biologicos". 
Asimismo, se enfatiza que la causa: "Infraestructura insuficiente para la administración, almacenamiento, conservación y custodia de la documentación", ya se ha materializado, como se identificó en la auditoría interna de calidad de 2023. De igual manera, la dependencia no ha llevado a cabo el seguimiento y mejora correspondiente, conforme a la Guía de Administración del Riesgo del MJD 2022, dado que no se han establecido controles para abordar esa causa desde el año 2023. O si llegado el caso la dependencia ya cuenta con un plan de mejora, deberá relacionarlo para tener conocimiento de que ya se cuenta con un plan de mejora.
La OCI recomienda que, la dependencia valide el diligenciamiento adecuado de toda la matriz ya que, se encuentran varias filas sin diligenciar y esto afecta la valoración del riesgo.
Es indispensable que se revise estas recomendaciones y se puedan subsanar para el próximo seguimiento.</t>
  </si>
  <si>
    <t xml:space="preserve">
El Grupo de Gestión Documental Cada año, a fin de generar una adecuada distribución de correspondencia al interior de la entidad, Programará una serie de Capacitaciones con cada dependencia sobre el sistema de gestión documental electrónica y de archivos SGDEA y los tipos de solicitud. Se identificarán las personas que no asistan a las capacitaciones inicialmente citadas, para ser citadas nuevamente en una posterior capacitación en el segundo semestre de la vigencia.
Evidencia: Registro de asistencia de las capacitaciones realizadas y reporte de inasistencia </t>
  </si>
  <si>
    <t>Mensual</t>
  </si>
  <si>
    <t>No se ha materializado el riesgo, los controles y acciones de tratamiento se han ejecutado y son efectivos. 
Control 1_fila 49: Se adjunta como evidencia presentación y  listas de asistencia a las capacitaciones sobre el correcto uso del aplicativo SGDEA, con temas como son elaboración de documentos, respuesta múltiple, respuesta masiva, combinación de correspondencia, creación de particulares, búsquedas, consultas de documentos y generación de reportes. Una capacitación es del mes de febrero de 2024 y las otras son de la jornada que se realizó del 3 al 12 de abril de 2024, donde se realizaron dos capacitaciones presenciales en el auditorio de la sede Chapinero los días 8 y 9 de abril, las demás capacitaciones fueron virtuales, y se capacitó 58 de las 59 dependencias de la entidad. 
Se envío la invitación a través de teams a todos y cada uno de los usuarios que se encontraban activos en el aplicativo SGDEA al 02 de abril del año en curso. 
Respecto a la acción de desviación del control (inasistencia), teniendo en cuenta que la ejecución de las capacitación de acuerdo al PIC cerraron a 30 de abril de 2024, será aportada para el siguiente monitoreo.
Control 2_fila 50: Se adjunta como evidencia los informes power BI Enero a abril correspondientes a  cambio de tipologías, y enero para radicación, los informes de archivo plano generasos en excel en razón a que el tablero de radicación desde el mes de febrero genero problemas en la actualización de puestas de enlace, a la fecha se escalo  a Evolutión con número de caso 4560.
Acción 1_fila 49: Esta acción fue implementada e incorporada al riesgo en el mes de abril de 2024, considerando su efectividad y aporte a la mitigación de la materialización del riesgo, en reemplazo de las acciones de reporte previamente definidas, por lo tanto, se apota evidencia a partir de su implememtación.
Acción 2_fila 50: Esta acción fue incorporada al riesgo en el mes de abril de 2024, y será implementada a partir del segundo cuatrimestre del 2024, considerando su efectividad y aporte a la mitigación de la materialización del riesgo en reemplazo de las acciones de reporte previamente definidas, por lo tanto, aun no se cuenta con evidencias de ejecución.
Por otra parte, se precisa que el GGD actualizó el riesgo, atendiendo las recomendaciones de la OCI realizadas en sus diferentes informes durante el 2023:
- Identificación del riesgo contemplando en su descripción el impacto,  causa raíz y causa inmediata del riesgo, conforme a la metodología definida en la guía de administración de riesgos del MJD.
- Se modifican e incluyen nuevas acciones de tratamiento para el fortalecimiento de los controles y mitigar la materializacíon del riesgo, diferentes a los controles establecidos</t>
  </si>
  <si>
    <t>No se ha materializado el riesgo, los controles y acciones de tratamiento se han ejecutado y son efectivos. 
Control 1: Se adjunta como evidencia presentación y  listas de asistencia a las capacitaciones sobre el correcto uso del aplicativo SGDEA, con temas como son elaboración de documentos, respuesta múltiple, respuesta masiva, combinación de correspondencia, creación de particulares, búsquedas, consultas de documentos y generación de reportes, realizadas los días 16,22 y 27 de mayo de 2024.
Control 2: Se adjunta como evidencia:
- Radicacion: Informes Power BI Mayo a Agosto.
- Tipologias :Informes Power BI de Junio, julio y Agosto, y excel con el detalle del cambio de tipologías de mayo a agosto, ya que debido a inconvenientes con el formulario de registro no tiene informacion de mayo.
Acción 1: Se aporta evidencia de implememtación de controles de calidad realizados en el periodo mayo a agosto de 2024.
Acción 2: Esta acción fue implementada a partir del segundo cuatrimestre del 2024, se adjuntan evidencias de las reuniones realizadas con el personal de radicacion donde se retroalimentan los errores.</t>
  </si>
  <si>
    <t>El proceso ha identificado la causa raíz del riesgo atendiendo las recomendaciones de la OCI. Después, de establecida la causa raíz se pueden establecer controles efectivos.
Se evidencia que la dependencia acató las observacione sobre las acciones a implementar en el plan de tratamiento fortaleciendo la efectividad de los controles.
La dependencia cuenta con una buena descripción del monitoreo, donde se puede evidenciar la implementación y efectividad de los controles establecidos.</t>
  </si>
  <si>
    <t>Se revisaron las evidencias aportadas por el proceso, destacándose un análisis exhaustivo en la ejecución e implementación de los controles establecidos.
Además, se observa una adecuada descripción del monitoreo, lo que refleja una eficiente gestión del riesgo por parte del proceso.</t>
  </si>
  <si>
    <t>Grupo de Gestión Documental - Grupo de servicio al Ciudadano</t>
  </si>
  <si>
    <t xml:space="preserve">
1. Convocatoria realizada
2. Listados de asistencia
3. Memorandos (cuando aplique)
4. Programación de capacitaciones.</t>
  </si>
  <si>
    <t>1. Memorando convocatoria a capacitaciones. 2. Cronograma con programacion de capacitaciones. 3. Listado de asistencia a capacitaciones de febrero y marzo.</t>
  </si>
  <si>
    <t>Se anexan las siguientes evidencias: Memorando con la convocatoria realizada. Programacion de las mesas de trabajo en donde se realizaron revisiones a la gestion de PQRSD por GSC, tipologias documentales por parte del GGD y daño antijuridico por OCID. Acta y listado de asistencia.</t>
  </si>
  <si>
    <t>Grupo Servicio al Ciudadano - Enlaces PRDS de cada una de las dependencias.</t>
  </si>
  <si>
    <t>1. Correos electronicos de seguimiento de los enlaces de PQRDS
2. Requerimiento al líder (jefe) de la dependencia (si se requiere)
3. Correo del enlace al responsable con las alertas de próximos vencimientos.</t>
  </si>
  <si>
    <t>1. Correos electronico a los enlaces con alertas proximas a vencer. 2. Correos electronico de enlaces con inconsistencias</t>
  </si>
  <si>
    <t>Grupo de Servicio al Ciudadano</t>
  </si>
  <si>
    <t>1. Informe construido
2. Link de publicación
3. Correo a GCID
4. Evidencias de presentación a comité
5. Evidencias de divulgación al Ministro y las dependencias</t>
  </si>
  <si>
    <t>1. Informe tercer trimestre del 2023 publicado. 2. Informe primer triumestre en primera edición. 3. Memorando divulgacion al señor Ministro de informe de ultimo trimestre 2023. 4. Correo electronico a Secretaria General del informe 1 trimestre 2024.5. Correo a CID.</t>
  </si>
  <si>
    <t>Para el cumplimiento del control y seguimiento en la gestión de PQRD de cada dependencia. Se envía la evidencia de los correos remitidos a los enlaces de PQRDS de las diferentes areas y que se encuentran publicados en el drive dispuesto, junto con las carpetas compartidas que soportan el seguimiento realizado.</t>
  </si>
  <si>
    <t>1. Presentacion de las capacitaciones realizadas con el temario y la importancia del cumplimiento de terminos.</t>
  </si>
  <si>
    <t>Se evidencian los soportes de la campaña de gestión del cambio, para enfatizar la importancia del cumplimiento de terminos y demas lineamientos en gestión de PQRSD, para el cumplimiento del nucleo esencial del derecho de petición. Se anexan soportes en el drive dispuesto.</t>
  </si>
  <si>
    <t>Se reportan las alertas semanales  oportunas a las dependencias de la Entidad y en el rol de segunda línea de defensa, el envío del correo electrónico a todas las dependencias que tengan PQRS asignadas, sobre próximos vencimientos de términos para responder. En caso de que el destinatario se encuentre en alguna situación administrativa que signifique su no lectura, se remitirá el reporte al personal asignado por el enlace, igualmente se evidencia el correo semanal interno con las alertas del GSC.</t>
  </si>
  <si>
    <t>Se evidencia reuniones previas con los enlaces de PQRD y GGD en el mes agosto para el casos de inconsistencias de PQRD y la proyección, consolidación y publicacion del informe trimestral de PQRSD; asi como la respectiva reunión programada de inconsistencias con las dependencias que las presentan, liderada por el Secretario General. Igualmente, se evidencia correo a OCID con las areas que presentan inconsistencias en el informe.</t>
  </si>
  <si>
    <t>La OCI sugiere que la dependencia valide la estructura de la definición del riesgo de acuerdo con la Guía de Administración del Riesgo, para poder identificar el impacto, la causa inmediata y la causa raíz de manera adecuada.
Para el control 4, la OCI sugiere que se relacionen las evidencias del control; también,  para que el control sea más efectivo, se recomienda que se realicen actividades que aseguren el entendimiento por parte de los colaboradores sobre los temas tratados en las campañas.
Aún se presenta debilidad en la formulación de acciones del plan de tratamiento según la opción del riesgo, estas acciones se deben plantear en pro de fortalecer el control.
Para el próximo seguimiento se espera que las actividades del monitero vayan mas enfocadas a las capacitaciones descritas en los controles.</t>
  </si>
  <si>
    <t>El funcionario designado, semanalmente, a fin de evitar que el seguimiento no se realice de forma oportuna o tenga fallas de la información, revisa y actualiza la información que consigna en los formatos de seguimiento procesal de la Corte Constitucional y del Consejo de Estado, excepto durante la vacancia judicial. 
Cuando al actualizar uno de los formatos de seguimiento se encuentre información relevante que merezca ser actualizada o corregida, la corrección o actualización se incluirá en las siguientes actualizaciones de los formatos.Evidencia: Formatos de seguimiento procesal de la Corte Constitucional y del Consejo de Estado (F-SJ-02-01 y F-SJ-02-02)</t>
  </si>
  <si>
    <t>Que el seguimiento no se haga de forma oportuna</t>
  </si>
  <si>
    <t xml:space="preserve">El funcionario designado, luego de fijadas en lista las demandas de la Corte Constitucional o notificadas las demandas o actuaciones del Consejo de Estado, para evitar el incumplimiento de los términos en los procesos en los que se vaya a intervenir, confirma los términos de los procesos. En caso de registrarse información imprecisa en el formato de control, esta se corregirá. Evidencia: Formato de control de vencimientos de términos procesales de Corte Constitucional y Consejo de Estado F-SJ-02-03    </t>
  </si>
  <si>
    <t>Cada vez que se actualiza la información procesal en los formatos de seguimiento procesal o de vencimientos de Corte Constitucional y Consejo de Estado se revisa la información previamente registrada frente a la que esté publicada digitalmente en las páginas web de estas corporaciones.</t>
  </si>
  <si>
    <t>Cada vez que se detecten errores en la información que se registra.</t>
  </si>
  <si>
    <t>Director DDDOJ</t>
  </si>
  <si>
    <t>Correo electrónico institucional</t>
  </si>
  <si>
    <t xml:space="preserve">El control ha sido efectivo durante el primer cuatrimestre del 2024:
Se han confirmado los términos de los procesos luego de que han sido fijadas en lista las demandas de la Corte Constitucional o notificadas las demandas o actuaciones del Consejo de Estado, para evitar el incumplimiento de los términos. 
Evidencia:
(Se incluye vínculo a  Formato de control de vencimientos de términos procesales de Corte Constitucional y Consejo de Estado F-SJ-02-03 )
https://minjusticiagovco-my.sharepoint.com/:f:/r/personal/dirordenamiento_juridico_minjusticia_gov_co/Documents/P_SeguridadJuridica/DefensaOrdJuridico/Defensa%202024/Vencimientos%202024?csf=1&amp;web=1&amp;e=7VeI9k  </t>
  </si>
  <si>
    <t>REPORTE SEGUNDO CUATRIMESTRE DE 2024:
El control ha sido efectivo durante el segundo cuatrimestre del 2024:
Se han confirmado los términos de los procesos luego de que han sido fijadas en lista las demandas de la Corte Constitucional o notificadas las demandas o actuaciones del Consejo de Estado, para evitar el incumplimiento de los términos. 
Evidencia: (Se incluye vínculo al Formato de control de vencimientos de términos procesales de Corte Constitucional y Consejo de Estado F-SJ-02-03 )
https://minjusticiagovco-my.sharepoint.com/:f:/r/personal/dirordenamiento_juridico_minjusticia_gov_co/Documents/P_SeguridadJuridica/DefensaOrdJuridico/Defensa%202024/Vencimientos%202024?csf=1&amp;web=1&amp;e=7VeI9k 
___________________________________
Dicho lo anterior, La DDDOJ nuevamente sigue las recomendaciones de la OCI:
1.) De modificar la redacción del riesgo, esta se ha corregido, usando la palabra "inoportunidad" que fue sugerida por la OCI, teniendo en cuenta que, según el Diccionario de la RAE, significa, precisamente, "falta de oportunidad". 
2.) De hacer "más explícita y comprensible para el lector" las causas identificadas, la redacción se ha hecho más explícita para describir un asunto que por su naturaleza altamente especializada y estrictamente jurídica, no es susceptible de expresarse con términos no jurídicos que resulten imprecisos o poco rigurosos.
3.) De que "se revise y se realice nuevamente la formulación de las acciones del plan de tratamiento del riesgo."
Así entonces, para satisfacer las recomendaciones 1 y 2 se la OCI, este riesgo se ha replanteado así: [Impacto]  Inoportunidad de la intervención de la DDDOJ en los procesos de control abstracto de constitucionalidad o de nulidad en que deba intervenir ante la Corte Constitucional o el Consejo de Estado, [Causa inmediata] por incumplimiento de los términos procesales establecidos legalmente para intervenir en los procesos de  control abstracto de constitucionalidad o de nulidad, [Causa raíz] debido a fallas en el seguimiento procesal de los procesos de control abstracto de constitucionalidad o de nulidad en que la DDDOJ deba intervenir.
En atención a la recomendación 3 de la OCI en que reiteró revisar y formular la acción del plan de tratamiento del riesgo, se tuvo en cuenta que este, riesgo después de controles, es  (i) de probabilidad "raro", (ii) de impacto moderado y (iii) no se ha materializado en lo corrido del año 2024. 
Así entonces, de acuerdo con la guía de administración de riesgos del DAFP, la DDDOJ observa que la opción de tratamiento puede ser asumir o reducir el riesgo. En este caso, se opta por reducirlo y se toman medidas encaminadas a disminuir su probabilidad de ocurrencia, mediante la implementación de un control. Ese control consiste en que, semanalmente, la información procesal registrada en los formatos de seguimiento procesal o de vencimientos de Corte Constitucional y Consejo de Estado se revisa frente a la que esté publicada digitalmente en las páginas web de estas corporaciones, para efectuar las correcciones que fueren necesarias.</t>
  </si>
  <si>
    <t>Se evidencia que el proceso ajustó el riesgo atendiendo las recomendaciones de la OCI; sin embargo, se sugiere que la descripción del riesgo no inicie con la palabra "falta de", dado que esto denota un factor de riesgo (causa), sino que inicie como por ejemplo: "inoportunidad de...".
La OCI sugiere que las causas identificadas sean definidas y descritas de manera más explícita y comprensible para el lector. De este modo, se podrá determinar si el control aborda efectivamente las causas, con el propósito de evitar la materialización del riesgo.
 Por otra parte, los controles existentes están bien definidos y su ejecución adecuada ha evitado la materialización del riesgo.
La OCI reitera que las acciones de tratamiento están formuladas como una actividad de desviación del control, por lo que se recomienda que se revise y se realice nuevamente la formulación de las acciones del plan de tratamiento del riesgo.
El proceso ha realizado un buen trabajo en la definición de controles y en el análisis de la ejecución de sus controles.
Se recomieda que para el próximo seguimiento la dependencia valide el acceso a los link que relacionan en el monitero, para realizar la verificación de las evidencias.</t>
  </si>
  <si>
    <t>Se evidencia que el proceso ha atendido todas las recomendaciones realizadas por la OCI en el seguimiento anterior, logrando una mejora significativa en la descripción del riesgo. Asimismo, se corrobora una correcta descripción del monitoreo realizado por la dependencia.
Por otro lado, se recomienda que la dependencia mantenga un monitoreo constante y/o actualización de las causas que puedan llevar a la materialización del riesgo, considerando los cambios internos y externos, para asegurar una revisión continua del riesgo y sus causas.
Además, se sugiere validar el acceso a los enlaces incluidos en el monitoreo, ya que en los dos últimos seguimientos no ha sido posible verificar las evidencias que respaldan la implementación de los controles. También se recomienda subir las evidencias al Drive compartido por la OAP, facilitando así la verificación de la información.</t>
  </si>
  <si>
    <t>El funcionario designado, mensualmente, a fin de llevar un control de las tareas asignadas y evitar el incumplimiento de la programación de cargue del sistema, hace seguimiento y revisión del avance de la ejecución de la programación de carguer del sistema. Si al momento de hacer el seguimiento se identifica que una normativa no ha sido cargada en el sistema de acuerdo con lo programado, se hace el requerimiento al funcionario o contratista al que se asignó cargarla para que lo haga. Si por alguna razón el funcionario o contratista no puede realizar el cargue se designara a otro que deberá hacerlo en el menor tiempo posible. Evidencia: Formato Control General
Correos electronicos 
Reasignación del cargue de ser necesario</t>
  </si>
  <si>
    <t>El funcionario designado, cada vez que se presente un incidente grave de la herramienta tecnológica, con el fin de detectar y corregir las posibles fallas cuado ello sea factible, informará a la DTGIJ  para que esa direccion tome las decisiones e implemente las acciones que considere necesarias. Si al momento de detectar los incidentes estos se puede resolver directemente por parte del equipo de trabajo de la DDDOJ se procederá a remediarlo de forma inmediata y posteriormente se comunicará a la DTGIJ. Evidencia: Registro de incidentes en el sistema de mesa de ayuda ARANDA.
Solución, cuando sea posible, por parte de la DDDOJ.</t>
  </si>
  <si>
    <t>El funcionario designado, cada vez que detecta incumplimientos de la programación de cargue del Sistema SUIN-Juriscol y con fin de fortalecer en el equipo de trabajo el conocimiento del procedimiento y la guía de cargue de la información normativa, realiza virtual o presencialmente capacitaciones o talleres para el equipo de trabajo. Si al momento de realizar la capacitación o taller virtual o presencial se presenta una inasistencia mayor o igual a la tercera parte de los citados, se deberá realizar un segundo ejercicio para de esta manera poder dar cobertura a la totalidad del personal invitado. Si aún despues de la segunda citación se sigue presentando inasistencia, se enviará a través de correo la guía para conocimiento de los no asistentes. Evidencia: Asistencia a la capacitación o taller 
Presentación o grabación de la capacitación o taller virtual
Programación o citación a la capacitación
Envío de la guía a los no asistentes cuando así sea necesario</t>
  </si>
  <si>
    <t>Incumplimiento del cargue por parte del funcionario designado</t>
  </si>
  <si>
    <t xml:space="preserve"> Fallas en la herramienta tecnológica que afecten el correcto funcionamiento del sistema</t>
  </si>
  <si>
    <t xml:space="preserve">Incumplimiento de la programación de cargue del sistema por parte del funcionario designado . </t>
  </si>
  <si>
    <t xml:space="preserve">El funcionario designado programa y asigna el cargue de información normativa en el sistema teniendo en cuenta la carga laboral y la eficacia operativa de las personas encargadas de cargar información normativa en el sistema, esto, para reducir la posibilidad de que se afecte el cumplimiento de la programación de cargue del sistema. </t>
  </si>
  <si>
    <t>Cada vez que se presente un incumplimiento injustificado o irrazonable en la programación de cargue de alguna información normativa programada</t>
  </si>
  <si>
    <t>El control ha sido efectivo durante el primer cuatrimestre del 2024:
Se mantiene el control mensual de las tareas asignadas, así como el seguimiento y revisión del avance de la programación de cargue del sistema y no se ha incumplido el cargue de acuerdo con lo programado.
Evidencias: 
CONTROL GENERAL: https://minjusticiagovco-my.sharepoint.com/:f:/r/personal/dirordenamiento_juridico_minjusticia_gov_co/Documents/P_SeguridadJuridica/Divulgacion/CORREOS%20CARGUE/2024/CUADRO%20DE%20CONTROL%20CARGUE?csf=1&amp;web=1&amp;e=BxCmHV
CORREO ELECTRÓNICO: https://minjusticiagovco-my.sharepoint.com/:f:/r/personal/dirordenamiento_juridico_minjusticia_gov_co/Documents/P_SeguridadJuridica/Divulgacion/CORREOS%20CARGUE/2024?csf=1&amp;web=1&amp;e=qY2Ums</t>
  </si>
  <si>
    <t>El control ha sido efectivo durante el primer cuatrimestre del 2024:
No se han presentado fallas en la herramienta tecnológica que afecten el correcto funcionamiento del sistema
Evidencia: 
No aplica por ausencia de fallas</t>
  </si>
  <si>
    <t>El control ha sido efectivo durante el primer cuatrimestre del 2024:
No se han detectado incumplimientos en el desarrollo de la programación de cargue del Sistema SUIN-Juriscol y, por ello, no ha sido necesario realizar, por esa causa, capacitaciones o talleres para el equipo de trabajo.
Evidencia: 
No aplica por ausencia de incumplimientos</t>
  </si>
  <si>
    <t>REPORTE SEGUNDO CUATRIMESTRE DE 2024:
El control ha sido efectivo durante el segundo cuatrimestre del 2024:
1.) Se mantiene el control mensual de las tareas asignadas, así como el seguimiento y revisión del avance de la programación de cargue del sistema y no se ha incumplido el cargue de acuerdo con lo programado.
2.) No se han presentado fallas en la herramienta tecnológica que afecten el correcto funcionamiento del sistema.
3.) No se han detectado incumplimientos en el desarrollo de la programación de cargue del Sistema SUIN-Juriscol y, por ello, no ha sido necesario realizar, por esa causa, capacitaciones o talleres para el equipo de trabajo.
Evidencias: 
CONTROL GENERAL: https://minjusticiagovco-my.sharepoint.com/:f:/r/personal/dirordenamiento_juridico_minjusticia_gov_co/Documents/P_SeguridadJuridica/Divulgacion/CORREOS%20CARGUE/2024/CUADRO%20DE%20CONTROL%20CARGUE?csf=1&amp;web=1&amp;e=BxCmHV
CORREO ELECTRÓNICO: https://minjusticiagovco-my.sharepoint.com/:f:/r/personal/dirordenamiento_juridico_minjusticia_gov_co/Documents/P_SeguridadJuridica/Divulgacion/CORREOS%20CARGUE/2024?csf=1&amp;web=1&amp;e=qY2Ums
_________________________________________________
Dicho lo anterior, La DDDOJ nuevamente sigue las recomendaciones de la OCI:
Se solicita en este reporte a la OAP, verificar si ya se encuentran satisfechas las recomendaciones de la OCI en relación con los controles. La DDDOJ queda atenta a cualquier instrucción.
En atención a la recomendación de la OCI ,en que reiteró "debilidad en la formulación de las acciones en el plan de tratamiento del riesgo", se tuvo en cuenta que este riesgo después de controles,  (i) es de probabilidad "raro", (ii) de impacto mayor y (iii) no se ha materializado en lo corrido del año 2024. 
Así entonces, de acuerdo con la guía de administración de riesgos del DAFP, la DDDOJ observa que la opción de tratamiento puede ser reducir el riesgo, evitarlo, compartirlo o transferirlo. En este caso, se opta por reducirlo, tomando medidas encaminadas a disminuir su probabilidad de ocurrencia mediante la implementación de un control. Ese control es que en la programación y asignación del cargue de información normativa en el sistema se debe tener en cuenta la carga laboral y la eficacia operativa de las personas encargadas de cargar información normativa en el sistema, esto, para que la asignación de las labores de cargue reduzca la posibilidad de que se afecte el cumplimiento de la programación de cargue del sistema.</t>
  </si>
  <si>
    <t>Se evidencia que el proceso ajustó la descripción del  control No 3, tratandose ahora de un control detectivo. Se recomienda revisar la tipología de dicho control.
Revisar la columna X, respecto a los controles 1 y 2, debido a que refiere que son preventivos y su origen o tipología son de controles detectivos.
La OCI reitera que aún se presenta debilidad en la formulación de las acciones en el plan de tratamiento del riesgo. La acción no debe ser una actividad de desviación del control.
El proceso ha realizado un buen trabajo en la definición de controles y en el análisis de la ejecución de sus controles.
Se recomieda que para el próximo seguimiento la dependencia valide el acceso a los link que relacionan en el monitero, para realizar la verificación de las evidencias.</t>
  </si>
  <si>
    <t>Se observa que la dependencia ha cumplido con cada una de las recomendaciones realizadas por la OCI a lo largo de los seguimientos. Asimismo, continúa ofreciendo una buena descripción en el monitoreo e implementación de los controles.
Sin embargo, es necesario revisar la columna X en cuanto al diligenciamiento de esta matriz, lo que permitirá una adecuada valoración del riesgo. 
Se recomienda que la dependencia valide el acceso a los enlaces incluidos en el monitoreo para verificar las evidencias, ya que en los dos seguimientos previos no ha sido posible ingresar a comprobar las evidencias que respaldan la implementación de los controles. Además, se sugiere que las evidencias sean subidas al Drive compartido por la OAP para facilitar la verificación de la información.
Por último, se aconseja que la dependencia realice un monitoreo constante y/o actualización de las causas que pueden llevar a la materialización del riesgo, considerando los cambios internos y externos, para mantener una revisión continua del riesgo y sus causas.</t>
  </si>
  <si>
    <t>El funcionario o contratista designado por cada viceministerio, al menos dos veces al año, a fin de fortalecer el conocimiento en la metodología vigente para la formulación de política pública, realiza capacitación y divulgación de la misma a los funcionarios encargados de formular política pública. Si al momento de realizar la capacitación, el personal asistente es menor a la tercera parte, se deberá reprogramar la capacitación o realizar un proceso de divulgación de la metodología a los no asistentes para de esta forma lograr la cobertura total de las personas involucradas en este proceso Evidencia: 
Asistencia a capacitación
Metodología divulgada 
Diligenciamiento del plan de Formulación de Políticas Públicas</t>
  </si>
  <si>
    <t xml:space="preserve">Actualización y fortalecimiento de los documentos de política pública por parte de las dependencias misionales, identificando las necesidades que se requieren satisfacer en materia de justicia </t>
  </si>
  <si>
    <t>Cada dos años</t>
  </si>
  <si>
    <t>Dependencias misionales</t>
  </si>
  <si>
    <t>Ayudas de memoria, grabaciones de las sesiones y/o planes de acción, documento de política actualizado</t>
  </si>
  <si>
    <t>El riesgo no se ha materializado, el control ha sido efectivo
El 27 de febrero de 2024 se realizó la primera mesa técnica para la formulación de política de la DMASC, donde se efectuó una capacitación sobre el procedimiento vigente de formulación y seguimiento de política pública con el fin de fortalecer a integrantes de los grupos de la dependencia en el conocimiento y aplicación de la metodología establecida por el Ministerio de Justicia y del Derecho. Asimismo, se brindaron indicaciones para continuar con la actualización y fortalecimiento de los documentos de política pública de la DMASC. Se elaboró y envió el acta el 28 de febrero de 2024. 
Adicionalmente, se efectuaron tres (3) mesas técnicas para la construcción y actualización de los documentos de política pública en materia de mediación y con el grupo de conciliación extrajudicial en derecho, arbitraje y amigable composición; dos (2) marzo y una (1) en abril de 2024.
Evidencias: Soportes de la capacitación y de las mesas técnicas realizadas.
Link de evidencias: 
https://minjusticiagovco-my.sharepoint.com/:f:/g/personal/mauricio_ordonez_minjusticia_gov_co/EqyTM2xN1YpLrOtYPZCepncBrownDMJwEjfV4CTEaUZHVQ?e=XsLGkA</t>
  </si>
  <si>
    <t xml:space="preserve">Seguimiento II cuatrimestre de 2024
DMASC: El riesgo no se ha materializado, el control ha sido efectivo
En el primer cuatrimestre de 2024 se ejecutó el control establecido, mediante la realización de una capacitación sobre el procedimiento vigente de formulación y seguimiento de política pública con el fin de fortalecer a integrantes de los grupos de la dependencia en el conocimiento y aplicación de la metodología establecida por el Ministerio de Justicia y del Derecho. Asimismo, se brindaron indicaciones para continuar con la actualización y fortalecimiento de los documentos de política pública de la DMASC. Se elaboró y envió el acta el 28 de febrero de 2024. 
Adicionalmente, con corte a la fecha se efectuaron ocho (8) mesas técnicas para la construcción y actualización de los documentos de política pública: una (1) en febrero, dos (2) marzo, una (1) en abril, dos (2) en mayo, una (1) en junio y una (1) en julio de 2024.
Nota: en este periodo se realizó la revisión y ajuste de la formulación del riesgo atendiendo las observaciones de la OCI.
Evidencias: Soportes de la capacitación y de las mesas técnicas realizadas.
Link de evidencias: https://minjusticiagovco-my.sharepoint.com/:f:/g/personal/mauricio_ordonez_minjusticia_gov_co/EuDZ3rIH__hJhmGDCwVkH-EByf6NU9UlIT6FKalPbsiwWQ?e=JtPW4W
</t>
  </si>
  <si>
    <t xml:space="preserve">Se evidencia que el proceso ajustó el riesgo atendiendo las recomendaciones de la OCI; sin embargo, se sugiere que la descripción del riesgo no inicie con la palabra "falta de", dado que esto denota un factor de riesgo (causa). Para ello, es necesario que se revise el impacto (denominese el impacto como las consecuencias que puede ocasionar a la organización la materialización del riesgo), que puede suceder cuando se materialice el riesgo.
Falta el diligenciamiento de la columna F.
La OCI sugiere que el proceso valide las causas que pueden dar origen a la materialización del riesgo, según su entorno y causas internas. Lo anterior, porque durante el seguimiento solo se evidencia la identificación de 1 causa.
Revisar las acciones planteadas en el plan de tratamiento, debido a que estas deben ser formuladas con el fin de reducir el riesgo y fortalecer los controles establecidos.
</t>
  </si>
  <si>
    <t>Se observa que el riesgo ha sido actualizado y ajustado, teniendo en cuenta las recomendaciones de la OCI en el seguimiento anterior. Asimismo, se ha modificado el plan de tratamiento, lo que contribuye a fortalecer el control establecido. Para los próximos seguimientos, sería muy útil compartir las evidencias relacionadas con el plan de tratamiento, incluso si no hay avances significativos.
Sin embargo, es importante recordar que se deben implementar controles para cada una de las causas identificadas. Por lo tanto, sería necesario diseñar un control específico para la nueva causa identificada: "Deficiencias en la formulación de la política pública".
Se invita a la dependencia a continuar analizando su entorno para asegurarse de que no surjan nuevas causas que puedan materializar el riesgo, con el objetivo de mantener un entorno controlado e identificado.</t>
  </si>
  <si>
    <t>El funcionario o contratista designado por la Dirección Jurídica al menos una vez al año, a fin de fortalecer el conocimiento en el ordenamiento jurídico vigente para la producción de proyectos de actos normativos , realiza capacitación y divulgación de los lineamientos establecidos, a los funcionarios encargados de llevar a cabo este proceso de las áreas misionales. Si al momento de realizar la capacitación, el personal asistente es menor a la tercera parte, se realizará la divulgación de la capacitación realizada a los no asistentes para de esta forma lograr la cobertura total de las personas involucradas en este proceso. De ser posible, esta capacitación y divulgación se realizará en conjunto entre direcciones. Evidencia: 
Asistencia a capacitación
Ordenamiento Jurídico divulgado</t>
  </si>
  <si>
    <t>Realizar capacitación de refuerzo para fortalecer la producción normativa</t>
  </si>
  <si>
    <t xml:space="preserve">Áreas involucradas en el proceso de producción normativa </t>
  </si>
  <si>
    <t>Proyecto normativo ajustado</t>
  </si>
  <si>
    <t>DMASC: El riesgo no se ha materializado, el control ha sido efectivo
En el primer cuatrimestre de 2024 se realizó la revisión del procedimiento vigente de formulación y seguimiento de proyectos normativos, cuyas observaciones fueron acogidas por la Dirección Jurídica del Ministerio. El 15 de febrero de 2024, se radicó en la Oficina Asesora de Planeación el procedimiento firmado por parte de la DMASC. 
Se está a la espera de contar con el procedimiento formalizado en el SIG para proceder a su socialización al interior de la dependencia.
Evidencias: soportes de  la revisión y firma del procedimiento por parte de la DMASC.
Link de evidencias: https://minjusticiagovco-my.sharepoint.com/:f:/g/personal/mauricio_ordonez_minjusticia_gov_co/Eo3-OZeRAvdNorN92e4CUT8BCM58WnMavs7qTCMYzgn3Ng?e=KNNP8s</t>
  </si>
  <si>
    <t>Seguimiento II cuatrimestre de 2024
DMASC: El riesgo no se ha materializado, el control ha sido efectivo
En el primer cuatrimestre de 2024 se realizó la revisión del procedimiento vigente de formulación y seguimiento de proyectos normativos, cuyas observaciones fueron acogidas por la Dirección Jurídica del Ministerio. El 15 de febrero de 2024, se radicó en la Oficina Asesora de Planeación el procedimiento firmado por parte de la DMASC. En el mes de marzo de 2024 en el procedimiento fue publicado en el SIG. 
En el segundo cuatrimestre de 2024 se socializó con el personal de la DMASC el procedimiento P-DN-01 que fue actualizado a la versión 04 por el Ministerio de Justicia y del Derecho para la formulación de normativa de carácter general. Para el tercer cuatrimestre se estará divulgando nuevamente  para fortalecer su aplicación en la dependencia.
Nota: en este periodo se realizó la revisión y ajuste de la formulación del riesgo atendiendo las observaciones de la OCI.
Evidencias: soportes de la revisión y actualización del procedimiento y de la socialización efectuada por parte de la DMASC. 
Link de evidencias: https://minjusticiagovco-my.sharepoint.com/:f:/g/personal/mauricio_ordonez_minjusticia_gov_co/EiY2MBh83zBGjDU1OtT9-EUB1XYzSWSyw4V3-dYYMzUIIg?e=Awobci</t>
  </si>
  <si>
    <t>El proceso ha atendido todas las recomendaciones de la OCI.
Se recomienda que la dependencia valide la presencia de más causas que pueden dar origen a la materialización del riesgo.
Persiste la debilidad en la formulación de acciones que fortalezcan los controles en el plan de tratamiento del riesgo. Se recuerda que el control y la acción son distintas, pero la acción fortalece al control. Se recomienda solicitar la asesoría a la Oficina Asesora de Planeación.
Se espera se subsane estas recomendaciones para el próximo seguimeinto.
Por último, la OCI sugiere que se mejore la descripción del monitoreo, donde se pueda evidenciar la implementación del control para poder determinar su efectividad.</t>
  </si>
  <si>
    <t>Se observa que el proceso ha actualizado el riesgo y sus causas. Sin embargo, es importante recordar que cada causa debe contar con un control asociado que contribuya a mitigar la materialización del riesgo. 
Además, se recomienda explorar otras posibles causas utilizando metodologías como los 5 porque’s o la espina de pescado, de modo que las causas identificadas no se limiten al desconocimiento o a la falta de acceso a la información. 
Es igualmente crucial que las causas sean analizadas de manera continua, ya que cambios en el entorno, tanto interno como externo, pueden modificar las causas subyacentes al riesgo. 
Aún persiste una debilidad en la formulación de las acciones del plan de tratamiento. Finalmente, la OCI sugiere fortalecer los controles y las acciones del plan de tratamiento para prevenir la materialización del riesgo.</t>
  </si>
  <si>
    <t>El profesional designado, diariamente, con el fin de verificar los términos de respuesta y generar las alertas de seguimiento y  asimismo, verificar la competencia del Grupo de Actuaciones Administrativas, para dar trámite a la solicitud y el término legal para hacerlo, cuando proceda, registra en las matrices diseñadas los requerimientos recibidos por parte de las diferentes dependencias. Si al momento de realizar la verificación determina que los requerimientos son competencia de otra dependencia interna, se realiza la respectiva reasignación de los requerimientos. Evidencia: 
Matriz de consultas del Consejo de Estado
Matriz de actuaciones administrativas
Matriz de solicitudes generales (Conceptos Jurídicos)
Reasignación de los requerimientos cuanda haya lugar</t>
  </si>
  <si>
    <t>El funcionario encargado cada que se presente un requerimiento, a fin de determinar si se necesita o no documentacion o informacion adicional, revisa el requerimiento jurídico cumpliendo con los procedimientos establecidos. Si al momento de realizar la revisión determina la necesidad de contar con documentación o información adicional, prioriza la obtención de estos elementos, si además luego de la revisión concluye que no es posible resolver la petición dentro del termino legal vigente se debe informar esta circunstancia al peticionario, antes del vencimiento de los términos expresando los motivos de la demora y señalando a la vez el plazo en que se dará respuesta. Evidencia: 
Solicitud de información o documentación a las dependencias o entidades 
Respuesta justificando las razones de demora al peticionario</t>
  </si>
  <si>
    <t>Los funcionarios designados del Grupo de Actuaciones administrativas cuando se requiera, a fin de fortalecer la adecuada distribución de correspondencia al interior del Ministerio, capacitarán al grupo de gestión Documental (mesa de entrada) y al Grupo de Servicio al Ciudadano sobre los temas de competencia del GAA. Si al momento de realizar la capacitación se presentase ausencia mayoritaria de algun grupo, se deberá emitir un lineamiento general sobre términos y competencias los cuales han sido tratados en el ejercicio de la capacitación, el cual se remitira a los no asistentes. Evidencia: 
Asistencia de capacitaciones
Lineamiento general remitido a traves de correo electronico a los no asistentes</t>
  </si>
  <si>
    <t>C. Inadecuado seguimiento a la respuesta de los requerimientos jurídicos dentro de las dependencias, en su rol de primera línea de defensa.</t>
  </si>
  <si>
    <t>Demora en la entrega de información por parte de las áreas</t>
  </si>
  <si>
    <t xml:space="preserve">B. Incorrecto reparto de los requerimientos jurídicos a las dependencias a través del Sistema de Gestión Documental.
</t>
  </si>
  <si>
    <t>Reunión con el Director Coordinador y profesionales a fin de revisar los casos que presentaron inconsistencias y su tratamiento</t>
  </si>
  <si>
    <t xml:space="preserve">Cuando aplique </t>
  </si>
  <si>
    <t>Director Jurídico</t>
  </si>
  <si>
    <t>Acta - Lista de Asistencia</t>
  </si>
  <si>
    <t xml:space="preserve">No se han materializado los riesgos derivados de la falta de oportunidad en la emisión de actos administrativos, consultas y conceptos. Durante este periodo no presentó vencimiento de termitos en estos trámites. De allí que se pueda concluir que los controles incluidos en los cuadros de seguimiento han sido efectivos.se han enviado los reportes a los profesionales con la alerta correspondiente para responder en terminos legales. </t>
  </si>
  <si>
    <t>No se han materializado los riesgos derivados de la falta de oportunidad en la emisión de actos administrativos, consultas y conceptos. Durante este periodo no presentó vencimiento de termitos en estos trámites. De allí que se pueda concluir que los controles incluidos en los cuadros de seguimiento han sido efectivos.se han enviado los reportes a los profesionales con la alerta correspondiente para responder dentro de terminos legales. Se elaboro el MJD-MEM24-0004741 del 31 julio de 2024 con lineamientos para responder dentro de los terminos legales y registrar en las matrices de seguimeinto.</t>
  </si>
  <si>
    <t>El proceso ha atendido a todas las sugerencias de la OCI, evidenciando la gestión del riesgo, la implementación de controles y estableciendo acciones en el plan de tratamiento del riesgo. 
Revisar que todas las causas tenga asociada su clasificación.
La OCI recomienda que el proceso defina con precisión los controles asignados a las causas 1 y 4. Asimismo, es importante asegurar que todas las causas listadas en la columna P estén correctamente identificadas en la columna G.
Revisar la tipología de los riesgos porque por su descripción no corresponden a la tipología asignada.
Se recomienda que en la acción de plan de tratamiento del riesgo, se le establezca una periodicidad y no cuando aplique, de forma tal que aporte a los controles establecidos.
Se espera que para la próxima vigencia se revise y analice el riesgo con respecto a sus causas, nuevos controles (si es necesario) y la valoración del riesgo.</t>
  </si>
  <si>
    <t>En el presente seguimiento, se observa que aún no se han establecido los controles para abordar las causas 1 y 4, que están listadas en la columna G. Es importante recordar que cada causa debe contar con un control asociado para contribuir a la mitigación de la materialización del riesgo.
Se sugiere nuevamente que se defina una periodicidad para las acciones del plan de tratamiento, lo que ayudará a fortalecer el control y permitirá verificar si los colaboradores han asimilado los lineamientos impartidos por la dependencia.
Se espera que en el próximo seguimiento se compartan las evidencias que respalden la implementación de cada uno de los controles, para que la OCI pueda verificar su efectividad. Por último, se recomienda asegurar el correcto diligenciamiento de esta matriz.</t>
  </si>
  <si>
    <t>Inactividad procesal dentro de las actuaciones administrativas de gestión de cobro.</t>
  </si>
  <si>
    <t>Falta de envío oportuno y con calidad del título ejecutivo, por parte de las áreas generadoras</t>
  </si>
  <si>
    <t>Falta de seguimiento a los procesos de cobro coactivo</t>
  </si>
  <si>
    <t xml:space="preserve">Reunion con el Grupo Financiero - Director Juridico - Coordiandor GAA a fin de revisar los casos criticos y suposible tratamiento o reclasificación contable </t>
  </si>
  <si>
    <t xml:space="preserve">Acta - Lista de Asistencia </t>
  </si>
  <si>
    <t>Durante este este periodo no se materializo el riesgo en los procesos de cobro persuasivo y coactivo para lo cual la Coordinación del Grupo de Actuaciones Administrativas de la Dirección Jurídica realizo impulso procesal e indicando que de conformidad con las disposiciones del numeral 15 del artículo 9 de la Resolución 685 de 2017, con corte a 30 de abril tenemos los siguientes temas de cobro coactivo:
Temas de cobro coactivo 
Procesos de cobro derivados de condenas de costas procesales y disciplinarios 19 Se encuentran en etapa de cobro persuasivo y coactivo
Procesos derivados de multas
penales 15.000 aproximadamente Expedientes se encuentran en etapa de recepción, seguimiento, organización interna, registro de multas penales, estructuración interna y solicitud de personal capacitado ante la carga laboral presentada ante el crecimiento en la remisión de los títulos ejecutivos complejos constitutivos de multas penales en vista de lo dispuesto en el artículos 6 de la Ley 2197 de 2022.
Procesos derivados de Licencia de cannabis 24 Se encuentran en etapa de análisis para cobro persuasivo y coactivo
Procesos derivados de Incapacidades medicas 15 Los títulos fueron devueltos a esperas de correcciones de forma por parte del Grupo de Gestión Humana.</t>
  </si>
  <si>
    <t xml:space="preserve">Durante este este periodo no se materializo el riesgo en los procesos de cobro persuasivo y coactivo para lo cual la Coordinación del Grupo de Actuaciones Administrativas de la Dirección Jurídica realizo impulso procesal e indicando que de conformidad con las disposiciones del numeral 15 del artículo 9 de la Resolución 685 de 2017, con corte a 30 de abril tenemos los siguientes temas de cobro coactivo:
Los procesos administrativos de cobro persuasivo coactivo adelantados por  el Grupo de Actuaciones Administrativas de la Dirección Jurídica a corte 31 de julio  de 2024 son:
Dieciocho (18) Procesos de cobro derivados de condenas de costas procesales y disciplinarios  por valor de $ 133.263.539
Treinta y uno (31) Procesos derivados de Licencia de cannabis $ 194.535.727
Actualmente tenemos una nueva competencia en cobro coactivo derivada en el marco de la expedición de la Ley de Seguridad Ciudadana, el Congreso reformó a partir del25 de enero de 2022 la competencia de cobro y la destinación del recaudo particularmente mediante el artículo 6° de la Ley 2197 de 2022 se modificó el artículo 42 de la Ley 599 de 2000 –Código Penal-, estableciendo que los recursos obtenidos por concepto de multas que ingresen al Tesoro Nacional con imputación a la prevención del delito y al fortalecimiento de la estructura carcelaria:(i) se deben consignar a nombre del Ministerio de Justicia y del Derecho, en un Fondo cuenta especial; (ii) que con éstos se podría cofinanciar infraestructura y dotación de centros penitenciarios y carcelarios en todo el territorio nacional; cobro del cual actualmente se encuentra en la etapa de recepción, seguimiento, organización y estructuración  con personal capacitado debido al crecimiento en la remisión de los títulos ejecutivos complejos constitutivos de multas penales  existiendo un aproximado anualmente de Quince mil (15.000) expedientes.
Con relación a la gestión de cobro coactivo actualmente frente al recaudo en el mes recaudo en el mes de junio fue un total de dos mil doscientos ochenta y un mil millones quinientos diecinueve mil doscientos ochenta y dos pesos ($ 2.281.519.282)m/cte. </t>
  </si>
  <si>
    <t>El proceso tiene correctamente idenficado el riesgo y las causas que le ateñen, lo que le permitio establecer unos controles eficaces para la mitigación de ocurrencia del riesgo.
Se seguiere una racionalización de controles debido a que con un control se pueden atacar varias causas; sin embargo, la dependencia tendría que validar esta situación o crear un control por cada causa.
Se recomienda que la acción de plan de tratamiento del riesgo, se le establezca una periodicidad y no cuando aplique, de forma tal que aporte a los controles establecidos.
Se espera que para la próxima vigencia el proceso revise y analice si según su contexto se han generado e identificado nuevas causas y/o controles (si llega hacer necesario).
También, se recomienda ser mas explícitos con la descripción del monitoreo que se realiza desde la primera línea de defensa, para poder comprobar que los controles están siendo efectivos y las acciones de tratamiento también aportan a la efectividad de los controles.</t>
  </si>
  <si>
    <t>Se recomienda que la dependencia realice una revisión constante de su proceso y de los cambios en el entorno para identificar posibles nuevas causas o la necesidad de incluir nuevos controles en la matriz. Esto ayudará a mitigar el impacto de la materialización del riesgo.
Se reitera la importancia de establecer una periodicidad para las acciones del plan de tratamiento, lo cual es esencial para cumplir con el objetivo de fortalecer los controles definidos.
Se espera que en el próximo seguimiento se presenten las evidencias que respalden la implementación de cada uno de los controles, de modo que la OCI pueda verificar su efectividad.</t>
  </si>
  <si>
    <t>El abogado apoderado, semanalmente, a fin de verificar que los datos registrados se encuentren vigentes y actualizados,   realiza revisión del E-kogui y de los procesos a cargo, mediante la comparación del formato: Información consolidada procesal vs información del E-kogui, Si al momento de realizar la revisión encuentra información incosistente o no actualizada, realiza la solicitud a la Agencia Nacional de Defensa Jurídica del Estado para que esta realice las correcciones respectivas en el aplicativo Evidencia: 
Formato de información consolidada procesal
Formato de inclusión y exclusión enviado a la ANDJ en los casos que sea necesario
Respuesta de la ANDJ en los casos donde se solicite alguna modificación</t>
  </si>
  <si>
    <t>Desactualización del estado del proceso por parte de los apoderados en los formatos establecidos y en E-kogui.</t>
  </si>
  <si>
    <t>Fallas en E-kogui que elimina  registros ya incorporados.</t>
  </si>
  <si>
    <t>Errores al realizar el reporte de calificación del riesgo en Ekogui.</t>
  </si>
  <si>
    <t>Fallas en el seguimiento al cargue y registro en el sistema E-kogui de la calificación de los riesgos procesales.</t>
  </si>
  <si>
    <t xml:space="preserve">Reunion con la Agencia Nacional de Defensa Juridica del Estado, a fin de generar acciones conjuntas que permita disminuir las inconsistencias en el cargue de la información al sistema </t>
  </si>
  <si>
    <t>No se materializo el riesgo en este sentido se  verifica en Plataforma Ekogui el estado de procesos en el que se logra evidenciar la paridad de informacion registrada, haciendo enfasis en las calificaciones de los riesgos procesales a corte 31 de diciembre  de 2023</t>
  </si>
  <si>
    <t>No se materializo el riesgo en este sentido se  verifico en Plataforma Ekogui el estado de procesos en el que se logra evidenciar la paridad de informacion registrada, haciendo enfasis en las calificaciones de los riesgos procesales a corte 31 de Julio  de 2024, se cuenta con el reporte de calificación de procesos  con fecha 27 de agosto de 2024</t>
  </si>
  <si>
    <t>El proceso ha atendido las sugerencias de la OCI.
Evaluar la posibilidad de consolidar las causas 1, 2 y 4, considerando que la naturaleza tanto de las causas como de los controles correspondientes es similar. Además, sería conveniente explorar la implementación de un control distinto que contribuya a la mitigación del riesgo identificado, tal como controles enfocados al cargue de la información.
Se recomienda que la acción en el plan de tratamiento del riesgo, se determine una periodicidad y no cuando se requiera, de forma tal, que sea de control del proceso y aporte a los controles.
También, se recomienda ser mas explícitos con la descripción del monitoreo que se realiza desde la primera línea de defensa, para poder comprobar que los controles están siendo efectivos y las acciones de tratamiento también aportan a la efectividad de los controles.</t>
  </si>
  <si>
    <t>Se observa que en este seguimiento no se atendieron las observaciones de la OCI sobre la racionalización de causas y controles, lo que ha permitido que persista la debilidad identificada en el seguimiento anterior. 
Es crucial que la dependencia examine el proceso y establezca controles adicionales que puedan contribuir a mitigar la materialización del riesgo identificado. Asimismo, es fundamental revisar los cambios en el entorno, tanto internos como externos, para determinar si pueden surgir nuevas causas y, por ende, nuevos controles.
Se espera que en el próximo seguimiento se presenten las evidencias que respalden la implementación de cada uno de los controles, permitiendo así a la OCI verificar su efectividad.</t>
  </si>
  <si>
    <t xml:space="preserve">El coordinador del Grupo de Defensa juridica, mensualmente  realiza un seguimiento a los términos de los procesos contenciosos y de las conciliaciones en los que es parte el Ministerio de Justicia y del Derecho en los registros realizados por los apoderados en los formatos preestablecidos en los procedimientos y en el eKOGUI. Si al momento de realizar el seguimiento, identifica procesos contenciosos o conciliatorios próximos a vencerse, prioriza estos procesos para adelantar los tramites correspondientes según el estado del proceso  Evidencia: 
Formatos establecidos en los procesos
Correos con alertas de vencimiento </t>
  </si>
  <si>
    <t>Falta de seguimiento a las notificaciones de los procesos contenciosos y a las conciliaciones</t>
  </si>
  <si>
    <t>Falta de seguimiento de los apoderados y del coordinador al registro de información procesal y E-kogui</t>
  </si>
  <si>
    <t xml:space="preserve">Remision de memorando a fin de exortar al funcionario para que justifique el vencimiento, remita las opciones que procede juridicamente en el caso concreto e inciciar el proceso disiciplinario que corresponda </t>
  </si>
  <si>
    <t xml:space="preserve">Memorando /Correo Electrónico </t>
  </si>
  <si>
    <t>No se materializo el riesgo en este sentido se  verifica en Plataforma Ekogui el estado de procesos en el que se logra evidenciar la paridad de informacion registrada, haciendo enfasis en las calificaciones de los riesgos procesales, se hizo seguieminto según reporte de ekogui y se concilio de acuerdo al formato F9 para saber que procesos necesitaban ser calificados, la proxima calificación se hace con corte 25 de junio de 2024.</t>
  </si>
  <si>
    <t>No se materializo el riesgo en este sentido se  verifica en Plataforma Ekogui el estado de procesos en el que se logra evidenciar la paridad de informacion registrada, haciendo enfasis en las calificaciones de los riesgos procesales, se hizo seguieminto según reporte de ekogui del primer semestre de 2024.</t>
  </si>
  <si>
    <t>Se sugiere analizar a profundidad si las causas identificadas para el riesgo se limitan exclusivamente a la falta de seguimiento, o si existe otra causa raíz que amerite mayor atención. Se recomienda emplear la metodología de los 5 porqués para profundizar en este análisis.
Asimismo, es crucial evaluar si los riesgos 20 y 21 pueden ser racionalizados, ya que el riesgo 21 podría interpretarse como una causa del riesgo 20, ambos se encuentran relacionados con deficiencias en el seguimiento de las actividades internas de la dependencia, lo cual podría afectar de manera similar el objetivo estratégico en cuestión. Lo anterior, busca evitar la duplicidad de riesgos por actividades o tareas similares. 
Se enfatiza en la importancia de revisar detalladamente las causas para establecer controles más efectivos. Aunque los controles actuales puedan mitigar las causas identificadas, es fundamental reconocer que no son los únicos medios efectivos para lograrlo.
Por otra parte, se insiste en lo dicho por la OCI en seguimientos anteriores: "...la acción en el plan de tratamiento del riesgo se debe revisar, ya que esta no debe ser igual al control o convertirse en una tarea." 
También, se recomienda ser mas explícitos con la descripción del monitoreo que se realiza desde la primera línea de defensa, para poder comprobar que los controles están siendo efectivos y las acciones de tratamiento también aportan a la efectividad de los controles.</t>
  </si>
  <si>
    <t>En este seguimiento, se evidencia que la dependencia no ha atendido las observaciones realizadas por la OCI en la evaluación anterior. Por ello, se reiteran todas las observaciones previamente formuladas.
La OCI enfatiza nuevamente la necesidad imperativa de que la dependencia racionalice sus riesgos y contemple el proceso en su totalidad, ya que resulta ineficiente abordar un riesgo por cada actividad que realiza. 
Se recuerda que la acción planteada en el plan de tratamiento debe ser revisada y replanteada. 
La OCI sugiere que se tomen en cuenta todas las observaciones de los distintos seguimientos y que se implementen en la próxima evaluación, evidenciando así una mejora en este aspecto.</t>
  </si>
  <si>
    <t>El coordinador del Grupo de Defensa Jurídica, al menos dos veces al semestre, a fin de priorizar los pagos de las sentencias y conciliaciones, realiza seguimiento a las calificaciones de los riesgos procesales contenidas en E-kogui y en los formatos de consolidación procesal.  Si al momento del seguimiento identifica la obligación de pago de una sentencia o conciliación próxima a realizarse, procederá a solicitar al abogado la información para la solicitud del PAC en financiera para el tramité correspondiente. Evidencia: 
Formato de consolidación procesal
Comunicación al abogado 
Solicitud de PAC</t>
  </si>
  <si>
    <t>Falta de seguimiento al cargue de la información en el registro de información procesal y en E-kogui</t>
  </si>
  <si>
    <t>Demora en la entrega de información a financiera para el respectivo pago</t>
  </si>
  <si>
    <t>Los abogados del Grupo de Defensa Jurídica   mensualmente, para identificar los pagos de las sentencias  y conciliaciones en contra del MJD,  al momento de realizar la actualizacion de la información en el sistema  E-Kogui  y en los formatos preestablecidos en los procedimientos pueden detectar sentencias y conciliaciones con pagos próximos a realizarse. Si al momento de actualizar la información, identifica que existen pagos próximos a realizarse, debera informar al coordinador del Grupo, para que este realice las gestiones internas presupuestales a las que haya lugar  Evidencia: 
Matriz de contingencias procesales 
Informes E-Kogui 
Correo electronico al coordinador informando los pagos proximos a realizarse detectados</t>
  </si>
  <si>
    <t xml:space="preserve">Reunion con Secretario General- Grupo financiero -Director Jurídico a fin de establecer el mecanismo y lineamoentos que permita la oportuno pago de los compromisos judiciales </t>
  </si>
  <si>
    <t>No se ha materializado el riesgo y los controles han sido efectivos, para lo cual durante el periodo de revisión el GDJ dio atención y trámite a las demandas que se notificaron en contra de la entidad. El trámite de todas las demandas inicia con la notificación al MJD, finalizando su gestión según los términos legales. En este sentido se realizó la revisión del estado procesal de los pleitos en los que interviene el MJD, con las limitaciones propias del alto flujo de procesos a cargo de los apoderados de la Dirección Jurídica.</t>
  </si>
  <si>
    <t xml:space="preserve">No se ha materializado el riesgo y los controles han sido efectivos, para lo cual durante el periodo de revisión el GDJ dio atención y trámite a las demandas que se notificaron en contra de la entidad. El trámite de todas las demandas inicia con la notificación al MJD, finalizando su gestión según los términos legales. En este sentido se realizó la revisión de las condenas en contra de la entidad verificando el oportuno pago de los mismos. </t>
  </si>
  <si>
    <t>Revisando la estructura del riesgo, hace falta incluir la causa raíz que da origen al riesgo, para esto se puede implementar la estrategia de los 5 porque's; también, utilizar la Guía de riesgos de la DAFP. 
Evaluar si la falta de seguimiento adecuado constituye la causa raíz de la pérdida de recursos.
Se recomienda revisar todos los riesgos asociados al proceso, dado que la descripción de varios de ellos pueden representar una causa o efecto de otro riesgo. Es esencial entender que un riesgo puede ser consolidado si se identifican que todas sus causas subyacen, evitando así la creación de riesgos por cada actividad que internamente realiza el proceso.
Respecto a las medidas de tratamiento, la OCI sugiere definir una periodicidad para estas acciones, contribuyendo así al refuerzo de los controles y a la eficaz mitigación del riesgo.
También, se recomienda ser mas explícitos con la descripción del monitoreo que se realiza desde la primera línea de defensa, para poder comprobar que los controles están siendo efectivos y las acciones de tratamiento también aportan a la efectividad de los controles.</t>
  </si>
  <si>
    <t>Se reiteran las recomendaciones y observaciones que la OCI planteó en la evaluación anterior, ya que no han sido atendidas hasta la fecha. 
La OCI enfatiza en la necesidad urgente de que la dependencia racionalice sus riesgos y aborde el proceso en su totalidad, en lugar de crear un riesgo por cada actividad que realiza, lo cual resulta tedioso.</t>
  </si>
  <si>
    <t>Hacer seguimiento a la respuesta al peticionario y a su vez del traslado a la instancia, dependencia o entidad competente.</t>
  </si>
  <si>
    <t>Cada vez que se presente un incumplimiento en los términos de traslado</t>
  </si>
  <si>
    <t>Director de Política Criminal</t>
  </si>
  <si>
    <t>Respuesta en SGDA</t>
  </si>
  <si>
    <t>Por el momento no se tienen avances registrados, teniendo en cuenta que su inicio se contemplo para el mes de junio.</t>
  </si>
  <si>
    <t>En el mes de agosto se suscribió el convenio con la UNODC para dar cumplimiento a esta actividad. Con el fin de avanzar en la conformación del muestreo aleatorio de los centro donde se realizarán las visitas se solicitó al ICBF el directorio de los Centros del SRPA.</t>
  </si>
  <si>
    <t>Revisando la descripción del riesgo se evidencia que ya cumple con la estructura establecida en la Guía de riesgos de la DAFP (impacto+causa inmediata+causa raíz), y atendido también las recomendaciones de la OCI.
Hace falta diseñar e implementar un control para la causa "Desconocimiento de la normatividad asociada". Tener en cuenta que cada causa debe tener relacionado un control. 
La acción de tratamiento planteada requiere mejoras, ya que se percibe más como una tarea operativa del proceso que como una medida que fortalezca el control y aborde las necesidades específicas de la opción de manejo establecida para el tratamiento del riesgo.
Se espera que para el próximo seguimiento el proceso subsane la recomendación presentada por la OCI. De igual manera, se espera avances en la implementación de los controles.</t>
  </si>
  <si>
    <t>En el presente seguimiento, no se han atendido los comentarios realizados por la OCI en la evaluación anterior. Es crucial que la dependencia implemente los ajustes necesarios para asegurar una adecuada gestión del riesgo y fomentar la mejora continua en el proceso.
Además, las evidencias presentadas por la dependencia no corresponden a aquellas que respaldan la implementación de los controles. Aunque se menciona un convenio con la UNODC para cumplir con estos controles, es fundamental que se proporcionen las evidencias que respalden lo descrito en el control.
Finalmente, la dependencia debe validar las causas previamente identificada cuando se comience con la implementación del convenio, ya que el entorno puede cambiar y es esencial identificar nuevas causas y definir controles adecuados para prevenir la materialización del riesgo asociado a este convenio. La responsabilidad de este riesgo sigue siendo de la dependencia del Ministerio.</t>
  </si>
  <si>
    <t>Se ajusto el riesgo a partir del  mes de abril y se cuenta con la solicitud de recursos en el anteproyecto que se adjunta como soporte.</t>
  </si>
  <si>
    <t>Con los recursos asignados ala Dirección para el cumplimiento de estas acciones se suscribió el convenio con la UNODC.</t>
  </si>
  <si>
    <t>En caso de materializarse el  riesgo y no realizar el seguimiento a los compromisos establecidos por el MJD se elaborará un documento en el que la entidad pueda entregar la información para consulta que contenga los avances relativos al compromiso para presentar a la instancia, dependencia o entidad correspondiente.</t>
  </si>
  <si>
    <t>Cada vez que no se realice el seguimiento a los compromisos</t>
  </si>
  <si>
    <t>Documento elaborado</t>
  </si>
  <si>
    <t xml:space="preserve">No se materializo el riesgo porque se han llevvado controles efectivos. </t>
  </si>
  <si>
    <t>No se materializo el riesgo porque se han llevvado controles efectivos</t>
  </si>
  <si>
    <t>Al revisar la estructura del riesgo, es fundamental analizar cuál es la causa inmediata y la causa raíz que provocan el impacto descrito, ya que en la descripción del riesgo se están relacionando varias causas que podrían no ser la causa raíz. No obstante, esas causas mencionadas en la descripción del riesgo podrían ser consideradas en la columna G, donde se identifican las causas. Se sugiere seguir la Guía de riesgos de la DAFP para estructurar la descripción del riesgo de manera adecuada.
Hace falta diseñar e implementar un control para la causa "Olvido por parte del personal de la solicitud ". Tener en cuenta que cada causa debe tener relacionado un control. 
Revisar la descripción de la acción establecida en el plan de tratamiento, debido que la idea es que esta acción fortalezca el control  y  se debe establecer en pro de que no se materialice el riesgo.
Se sugiere al proceso analizar y verificar si es posible racionalizar los riesgos identificados, ya que varios de ellos pueden ser tanto causas como consecuencias de otros riesgos. Esto puede llevar a establecer controles que no cumplen con la efectividad esperada.
También, se recomienda ser mas explícitos con la descripción del monitoreo que se realiza desde la primera línea de defensa, para poder comprobar que los controles están siendo efectivos y las acciones de tratamiento también aportan a la efectividad de los controles.</t>
  </si>
  <si>
    <t>La dependencia no ha realizado los ajustes necesarios en este seguimiento en respuesta a las apreciaciones de la OCI en la evaluación anterior. Es esencial que la dependencia implemente las modificaciones requeridas para garantizar una adecuada gestión del riesgo y fomentar la mejora continua en el proceso.
La OCI recalca la necesidad de que la dependencia racionalice sus riesgos, considerando el proceso en su totalidad, ya que es ineficiente abordar un riesgo para cada actividad que esta realiza. 
Se espera que en el próximo seguimiento se presenten las evidencias que respalden la implementación de cada control, permitiendo así que la OCI pueda verificar su efectividad.</t>
  </si>
  <si>
    <t>Permanente</t>
  </si>
  <si>
    <t>Errores detectados en la revisión del trámite por parte de los profesionales que intervienen en el otorgamiento del Certificado de Carencia de Informes por Trafico de Estupefacientes - CCITE.</t>
  </si>
  <si>
    <t>Subdirección de Control y Fiscalización de Sustancias Químicas y Estuperfacientes - Grupo de Sustancias y Productos Químicos Controlados</t>
  </si>
  <si>
    <t xml:space="preserve">Durante el I Cuatrimestre de 2024, el riesgo no se ha materializado y el control ha sido efectivo. Lo anterior, teniendo en cuenta que con el objetivo de mitigar el riesgo y fortalecer el conocimiento de los profesionales, 
CONTROL: Se llevaron a cabo las siguientes capacitaciones al interior del grupo de Sustancias Químicas: 
1) El 20 de febrero de 2024, El equipo de atención al ciudadano del grupo de Sustancias Químicas de la SCFSQE llevó a cabo una capacitación con el objetivo de socializar los lineamientos con los que se desarrollaran los trámites para la gestión de la correspondencia, PQRS y Atención telefónica.
2) El 06 de marzo de 2024, se llevó a cabo una capacitación dirigida a los técnicos del grupo de Sustancias Químicas en donde se impartieron lineamientos para la correcta respuesta a PQRS de cáracter técnico, soporte e información general.
3) El 07 de marzo de 2024, se llevó a cabo una capacitación dirigida a los ingenieros químicos y químicos del grupo de Sustancias Químicas en donde se impartieron lineamientos para la correcta respuesta a PQRS y se realizó la conceptualización para el uso del Thinner en la industria ilicita.
ACCIÓN PLAN DE TRATAMIENTO:  Adicionalmente, durante el I Cuatrimestre de 2024, no se realizaron actualizaciones procedimentales. </t>
  </si>
  <si>
    <t>Durante la vigencia del I Cuatrimestre de 2024, el riesgo no se ha materializado y el control ha sido efectivo. Se realizaron las siguientes actividades, con la finalidad de mitigar el riesgo.
CONTROL: Los profesionales de la Subdirección de Control y Fiscalización de Sustancias Químicas y Estupefacientes- Grupo Control de Sustancias Químicas,  realizaron la validación juridica y tecnica de la solicitud, conforme al marco normativo vigente, se realizaron requerimientos por medio de SICOQ, a los solicitantes que no cumplieron con los requerimientos iniciales de la solicitud.
ACCIÓN PLAN DE TRATAMIENTO: Luego de realizar el estudio integral de los tramites asignados para la expedición de Certificado de Carencia de Informes por Trafico de Estupefacientes - CCITE; al evidenciar que exiten errores dentro de la revisión inicial del trámite, se procede a devolver el mismo para que sea asignado al abogado encargado para que subsane mediante mesa de trabajo lo que haga falta para dar impulso a la solicitud, esto en virtud de actividades de mejoramiento de los procedimientos administrativos. Se tomo una muestra aleatorea de los correos electronicos.</t>
  </si>
  <si>
    <t xml:space="preserve">CONTROL: 
Durante el segundo cuatrimestre de 2024, el riesgo no se ha materializado y el control ha sido efectivo. Lo anterior, teniendo en cuenta que con el objetivo de mitigar el riesgo y fortalecer el conocimiento de los profesionales, se llevaron a cabo las siguientes capacitaciones al interior del Grupo de Sustancias Químicas: 
1. El 26 de junio la Subdirección organizó una reinducción de reconocimiento y apropiación de todas las actividades que se realizan en los grupos internos (grupo cannabis, grupo sustancias químicas, grupo financiero, grupo contratación, centralizadores, grupo de planeación, grupo de PQRDS, grupo de regulación, entre otros).Tuvo una asistencia de más de 100 funcionarios y contratistas de la Subdirección y se llevó a cabo en la sede de Chapinero del Ministerio de Justicia. (Se relaciona lista de asistencia, Presentación de todos los grupos de la Subdirección).
2. El 23 de agosto se realizó la capacitación interna con el grupo de Sustancias Químicas, la cual se trató de la Generación electrónica del CCITE y Autorizaciones Extraordinarias, esta formación se realizó en las instalaciones de Minjusticia, con una presencia de 29 asistentes, entre funcionarios y contratistas de la Subdirección, grupo de Sustancias Químicas. (Como evidencia se adjuntan lista de asistencia y reporte fotográfico de la capacitación.)
ACCIÓN PLAN DE TRATAMIENTO: 
Durante la vigencia del II Cuatrimestre de 2024, se realizaron un total de 199 mesas de trabajo con usuarios para solventar dudas relacionadas con aspectos técnicos, jurídicos o tecnologícos asosciadas al trámite de expedición de CCITE y autorizaciones extraordinarias, estás mesas permiten validar la documentación aportada para el cumplimiento de los requisitos.
Se anexa como evidencia, una muestra aleatoria de algunas actas de mesas de reunión que se realizaron en el periodo objeto del reporte. </t>
  </si>
  <si>
    <t>Revisando la estructura del riesgo se evidencia que está identifcada correctamente. 
Se recomienda que el proceso valide si el impacto de ese riesgo es la afectación económica, recordando que el impacto se refiere a las consecuencias que puede ocasionar a la organización la materialización del riesgo.
Para el control 2, sería beneficioso contar con un documento de respaldo para la revisión del cumplimiento de los requisitos generales y específicos del trámite. También, es necesario revisar la tipología del control, ya que no se encuentra definida.
La OCI sugiere que la dependencia revise las acciones del plan tratamiento, dado que, estas no pueden ser las mismas acciones que se desarrollen en la implementación de los controles.
Se debe evaluar si existen otros controles que ayuden a revisar o validar la información contenida en los certificados antes de su emisión, como parte de un control de salida no conforme, y no enfocarse únicamente en la socialización del procedimiento o lineamientos para llevar a cabo la actividad. Se recomienda analizar el riesgo, sus causas y consecuencias, con el fin de determinar controles preventivos y detectivos que eviten una posible materialización.
Para el próximo seguimiento la OCI sugiere que, con respecto al primer control también se evidencien las capacitaciones que se llevan a cabo al personal involucrado en el proceso del MJD, ya que esa es la finalidad del control.
Se espera que para el próximo seguimiento se subsanen las recomendaciones planteadas por la OCI.</t>
  </si>
  <si>
    <t xml:space="preserve">Se observa que, en este seguimiento, la dependencia ha realizado ajustes en las causas y planes de tratamiento. Sin embargo, aún es necesario que se apropie y comprenda adecuadamente estas actualizaciones para lograr la madurez y mejoras deseadas.
En lo que respecta a la acción del plan de tratamiento relacionada con las mesas de trabajo con los usuarios, se deben consignar conclusiones u oportunidades de mejora que surjan de estas sesiones. Esto permitirá identificarlas y utilizarlas posteriormente para fomentar la mejora continua y el fortalecimiento del manejo del riesgo.
Se reitera la apreciación realizada a la subdirección con respecto a evaluar la posibilidad de implementar otros controles que ayuden a revisar o validar la información contenida en los certificados antes de su emisión, considerando esto como parte de un control de salida no conforme. Es fundamental no limitarse únicamente a la socialización del procedimiento o los lineamientos, sino también llevar a cabo un monitoreo constante e identificar las causas y cambios en el entorno que puedan dar lugar a la materialización del riesgo.
</t>
  </si>
  <si>
    <t>La medida de control más adecuada es la asignación de un asesor jurídico en la Dirección de Política de Drogas y Actividades Relacionadas, quien será responsable de revisar y ajustar la documentación y la información durante la etapa precontractual de cada proceso de contratación. Este asesor asegurará que todos los aspectos técnicos y jurídicos estén en conformidad con las necesidades de la dependencia antes de la entrega de la documentación a la Secretaría General. Además, se establecerá un mecanismo de comunicación oficial para recibir y documentar cualquier solicitud de ajuste por parte del líder de la Entidad, con el fin de evitar devoluciones y asegurar un proceso de contratación eficiente y efectiv</t>
  </si>
  <si>
    <t>Devolución de la documentación requerida para la contratación de personal.</t>
  </si>
  <si>
    <t>La Dirección de Política de Drogas y Actividades Relacionadas, de acuerdo con lo estableido en el plan de acción de la política de drogas, oficiará a los entes territoriales para la programación de los consejos seccionales de estupefacientes y demás reuniones relacionadas con la asistencia y participación. En caso de no genearse los espacios de diálogo, se reiterarán las comunicaciones. Como evidencia quedan los oficios de convocatoria y/o reiteración</t>
  </si>
  <si>
    <t>Deficiente colaboración y convocatoria de los entes territoriales para los consejos seccionales de estupefacientes y formulación de la política regional</t>
  </si>
  <si>
    <t>Proceder con la corrección de la información precontracual  inconsistente o no clara y solicitud de la información faltante.</t>
  </si>
  <si>
    <t>Cada vez que se requiera</t>
  </si>
  <si>
    <t>Director de Política de Drogas y Actividades Relacionadas</t>
  </si>
  <si>
    <t>Diferentes versiones de los documentos previos y contractuales necesarios para gestionar los procesos de contratación, al igual que las solicitudes de gestión adelantadas por correo electrónico, en los cuales se observa la realización de actividades de control a cada uno de los textos y soportes de cada proceso contractual.</t>
  </si>
  <si>
    <t>Es importante indicar que hasta la fecha (abril de 2024), no se ha materializado el riesgo por la inadecuada gestión y seguimiento de los procesos para la contratación de personal del equipo territorial, esta situación ha permitido cumplir con las asistencias técnicas y asesorías planeadas inicialmente en los territorios en materia de drogas.
Vinculo de acceso a los documentos de gestion contractual 
https://minjusticiagovco-my.sharepoint.com/:f:/r/personal/rafael_vargas_minjusticia_gov_co/Documents/2024?csf=1&amp;web=1&amp;e=dJNrXE</t>
  </si>
  <si>
    <t>Es importante destacar que, hasta la fecha, se han implementado acciones preventivas para mitigar el riesgo derivado de la inadecuada gestión y seguimiento de los procesos de contratación del personal del equipo territorial. Estas medidas han permitido cumplir con las asistencias técnicas y asesorías inicialmente planificadas en los territorios en materia de drogas.
Este cumplimiento se refleja en los procesos de fortalecimiento de capacidades institucionales, así como en el seguimiento y monitoreo del proceso de territorialización de la Política de Drogas, a través de las modalidades de Consejos Seccionales de Estupefacientes, Comités Departamentales de Drogas y Mesas Técnicas.</t>
  </si>
  <si>
    <t>Se evidencia que el proceso aún no ha definido adecuadamente el riesgo, su descripción no es clara y no sigue la estructura recomendada por la DAFP (impacto + causa inmediata + causa raíz). Es urgente que el proceso revise y ajuste la descripción del riesgo para identificar las causas que lo generan y establecer controles efectivos.
Por lo anterior, cuando el riesgo no está correctamente estructurado, resulta difícil determinar las causas y los controles necesarios para mitigarlo.
Revisar el diligenciamiento de la columna P.
Se debe revisar la formulación de las actividades del tratamiento del control, dado que las planteadas son tareas que se realizan en la ejecución del control y no ayudan a fortalecerlo.</t>
  </si>
  <si>
    <t>La dependencia aún no ha logrado definir adecuadamente el riesgo, manteniendo la estructura recomendada en la guía de riesgos (impacto + causa inmediata + causa raíz). Se sugiere que la dependencia revise la Guía de Administración del Riesgo del Ministerio para ajustar la descripción del riesgo, lo que facilitará la identificación de las causas y el establecimiento de controles que contribuyan a mitigar la materialización del riesgo.
El nuevo diseño del control 1 no se alinea con la estructura adecuada de un control, lo que dificulta la verificación de su efectividad.
La OCI reitera con urgencia la necesidad de que el proceso revise y ajuste la descripción del riesgo para identificar las causas subyacentes y establecer controles efectivos. También es imperativo que la dependencia implemente acciones de mejora para prevenir la materialización del riesgo.
Mientras la dependencia no cuente con una definición y estructura clara y precisa del riesgo, será complicado y poco efectivo formular las causas y controles necesarios para mitigar su materialización, ya que no se tiene una visión clara del objetivo a alcanzar. Por lo tanto, la OCI no llevará a cabo una evaluación adicional hasta que se realicen las correcciones pertinentes.
Se espera que en el próximo seguimiento se compartan las evidencias que respalden la implementación de cada uno de los controles y que la OCI pueda verificar dicha implementación.</t>
  </si>
  <si>
    <t>Reiterar a los entes territoriales sobre la importancia y la necesidad de abrir espacios de diálogo para recibir la asistencia técnica en materia de política de drogas</t>
  </si>
  <si>
    <t>Cada vez que no haya respuesta de los entes territoriales</t>
  </si>
  <si>
    <t>Oficios, listados de asistencia y documentos de trabajo relacionados que el equipo de formulación de política de drogas y territorios de la Dirección, esta información está bajo la custodia del equipo de formulación de la nueva política nacional de drogas</t>
  </si>
  <si>
    <t>La Dirección de Política de Drogas y Actividades Relacionadas por intermedio del equipo territorial, viene realizando las actividades de acompañamiento y asesoría establecidas, para lo cual hasta la fecha se han llevado a cabo 34 asistencias técnicas en el marco de los Consejos Seccionales de Estupefacientes (CSE), Comités territoriales de Drogas (CDD), y Mesas Técnicas (MT) en 21 entes territoriales: Bogotá D.C., Antioquia, Córdoba, Guaviare, Cundinamarca, Atlántico, San Andrés Islas, Risaralda, Caldas, Quindío, Tolima, Cauca, Valle del Cauca, Sucre, Norte de Santander, Santander, Nariño, Boyacá, Casanare, Meta y Arauca, lo cual es un indicador de la no materialización del riesgo de gestión identificado.</t>
  </si>
  <si>
    <r>
      <rPr>
        <b/>
        <sz val="10"/>
        <color theme="1"/>
        <rFont val="Arial"/>
        <family val="2"/>
      </rPr>
      <t>Causa 1</t>
    </r>
    <r>
      <rPr>
        <sz val="10"/>
        <color theme="1"/>
        <rFont val="Arial"/>
        <family val="2"/>
      </rPr>
      <t xml:space="preserve">:Inadecuado manejo de la documentación por parte de los profesionales  que intervienen en el otorgamiento del Certificado de Carencia de Informes por Trafico de Estupefacientes - CCITE debido  a la masividad del trámite.
</t>
    </r>
  </si>
  <si>
    <t xml:space="preserve">Realización de mesas de trabajo con los usuarios con el propósito de aclarar dudas y verificar los documentos presentados para el cumplimiento de requisitos.
</t>
  </si>
  <si>
    <t>Novedades registradas extemporáneamente</t>
  </si>
  <si>
    <t>No se ha materializado el riesgo y los controles han
sido efectivos, por lo que se generó: Circular N° MJDCIR24-0000013-DMJ-10000 donde se establece el
cronograma de entrega de novedades de Nómina al Grupo de Gestión Humana garantizando los tiempos de ingreso al sistema de liquidación. Causación oportuna, al recibir las novedades revisadas e ingresadas en el aplicativo Kactus, así mismo se puede evidenciar los correos enviados a principio de cada mes recordando
la entrega maxima de novedades, y las Entidades que no las envian oporuntamente, nuemente por correo &lt;hace la solucitud.
Realización de pre - nómina de enero a abril de 2023:
Una vez ingresadas las novedades de la nómina correspondiente, se procede a liquidar la prenomina y se genera un archivo en excel, con el fin de revisar, identificar y ajustar inconsistencias que se puedan presentar, conforme a la validación respectiva.
EVIDENCIAS APORTADAS:
1.Prenóminas enero,febrero, marzo (Retroactivo) y abril de 2024.
2. Circular N° MJD-CIR24-0000013-DMJ-10000_Memorando Cronograma Novedades _Nómina_Grupo de Gestión Humana.
Conforme a lo establecido en el cronograma de nómina, las novedades que lleguen posterior al cierre de las mismas serán incluida en la nómina del mes siguiente.</t>
  </si>
  <si>
    <t>El Grupo de Gestión Humana se encuentra en proceso de ajuste de los riesgos, para lo cual, solicitará mesas técnicas con la OAP y la Secretaria General para revisión y posterior aprobación. El presente reporte se genera a partir de los riesgos formalizados a la fecha.
Los controles y actividades del trátamiento al riesgo son efectivos, por lo tanto no se ha materializado el riesgo. Durante el segundo cuatrimestre del año se continuo con el cumplimiento de la Circular N° MJD-CIR24-0000013-DMJ-10000 y el cronograma de cierres mensual para la generación de la nómina, para cual se remiten correos electrónicos desde el GGH a las entidades externas para la presentación de novedades a tiempo, así como al interior de la entidad. Conforme a lo establecido en el cronograma de nómina, las novedades que lleguen posterior al cierre de las mismas serán incluida en la nómina del mes siguiente, garantizando que la nómina no tenga afectación por inclusión de novedades de forma extemporánea.
Evidencias:
- Correos electrónicos  dirigidos a entidades externas y dependencias de la entidad, que generan novedades y que pueden tener afectación en la nómina. 
- Base de datos con la información insumo para liquidación de la nómina
- Prenomina
- Liquidación final de la nómina.</t>
  </si>
  <si>
    <t xml:space="preserve">Se encuentra que el proceso ha atendido las recomendaciones de la OCI, y ha realizado la  descripción del riesgo  correctamente incluyendo la estructura del riesgo definida por la DAFP.
Se recomienda que el proceso revise las acciones del tratamiento del riesgo, debido a que la acción: "Se realiza una prenómina en la cual se verifican las respectivas liquidaciones", en su descripción constituye una actividad que se realiza dentro de los controles y no cumple con la finalidad del tratamiento que es fortalecer los controles establecidos. También, se puede fortalecer la descripción y periocidad de acción del tratamiento nº 2.
Se espera que para el próximo seguimiento se subsane esta recomendación. </t>
  </si>
  <si>
    <t>Para el presente seguimiento, la dependencia indica en el monitoreo que los riesgos están en proceso de actualización y aprobación. En consecuencia, esta evaluación se basa en las evidencias proporcionadas.
Se observa que la dependencia ha continuado implementando los controles de manera adecuada y, hasta ahora, estos han demostrado ser efectivos. Se sugiere que la dependencia realice una revisión constante del entorno para identificar nuevas causas que puedan dar lugar a la materialización del riesgo.
Sin embargo, persiste la debilidad en la formulación de las acciones del plan de tratamiento, por lo que se recomienda atender las observaciones realizadas en la evaluación anterior en relación a este particular.</t>
  </si>
  <si>
    <t xml:space="preserve">El riesgo no se materializó en el primer cuatrimestre, toda vez que se ha llevado los siguientes controles durante el primer cuatrimestre:
 Capacitaciones con alianzas sin costo: De acuerdo con el diagnóstico de necesidades de capacitación publicado el 31 de enero en la página web del Ministerio, se están ejecutando los cursos y diplomados dirigidos a nuestros colaboradores, con el apoyo interinstitucional por parte de la Caja de Compensación Familiar Colsubsidio y la Escuela Superior de Administración Pública- ESAP y DANE
Contrato PIC 2024: Se está adelantando la suscripción del contrato para realizar las capacitaciones enmarcadas dentro del Plan Institucional de Capacitación según lineamientos del Departamento Administrativo de la Función Pública para la presente vigencia, en el cual se contemplan las siguientes capacitaciones para la realización de 5 diplomados y 1 curso. Nos encontramos en etapa de cotizaciones o preguntas hasta el 30 de abril, mediante la solicitud de información MJD-SI-036-2024 que se encuentra publicada en SECOP II en el siguiente enlace
 Inducción: Se impartió inducción a los funcionarios del Ministerio de Justicia y del Derecho a 15 funcionarios que ingresaron en el primer cuatrimestre. 
CURSO DE INDUCCIÓN PARA ALTOS FUNCIONARIOS DEL ESTADO COLOMBIANO – ESAP:  En el primer cuatrimestre se realizó la convocatoria para el Curso de Inducción, dirigido a directivos y asesores de la Administración Pública, que brinda formación, capacitación e inducción para la alta gerencia y directivo(a)s del Estado en las líneas de Habilidades para la alta gerencias y Asuntos Estratégicos para el cambio.
Programa de Bilingüismo: En el primer cuatrimestre del 2024 se adelantó el programa de Bilingüismo con la caja de Compensación familiar Colsubsidio, se aclara que para la vigencia 2023 se manejaban los niveles Curso English - BASICS I BASICS II, MID I, MID II, PLATFORM II, ADVANCED, UPPER I, UPPER II, y para 2024 se homologo a los niveles Introducción a inglés empresarial, iniciación, básico, intermedio, inglés práctico conversacional iniciación, básico e intermedio. 
Eventos de capacitación internos: Se brindo apoyo para la divulgación y  listas de asistencia a las siguientes capacitaciones internas en la entidad(módulo de pagos Secop II,  lineamientos y normatividad archivística)
</t>
  </si>
  <si>
    <t>El Grupo de Gestión Humana se encuentra en proceso de ajuste de los riesgos, para lo cual, solicitará mesas técnicas con la OAP y la Secretaria General para revisión y posterior aprobación. El presente reporte se genera a partir de los riesgos formalizados a la fecha.
Los controles y actividades del trátamiento al riesgo son efectivos, por lo tanto no se ha materializado el riesgo. Durante el segundo cuatrimestre del año se realizaron las siguientes actividades con el fin de evitar la materialización del riesgo:
1. Capacitaciones con alianzas interadministrativas a costo cero. 
2. Suscripción del contrato 718 de 2024 el cual inició el 18 de julio y cuya fecha de terminación es el 30 de noviembre de 2024. Teniendo en cuenta el PIC 2024 y la encuesta necesidades de la entidad se dio inicio a la realización de 1 curso y 5 diplomados, los cuales se desarrollaran por la Agencia Internacional consultora. Correo de inscripción a los diplomados y curso.
3. Realización del curso vitual de inducción a las personas que fueron vinculadas en el periodo.
4. Programa de bilingüismo. Se realiza la segunda convocatoria con una inscripción de 30 funcionarios, finaliza en septiembre 2024. (costo cero)
5. Curso de inducción para altos funcionarios del estado colombiano – ESAP. Segunda convocatoria de 20 directivos. Pendiente certificación de quienes realizaron el curso. (costo cero)
Adicionalmente, trimestralmente se realiza seguimiento al PIC, estableciendo el avance de cumplimiento. 
Evidencias: 
Cuadro trimestral de seguimiento al PIC
Matriz de inscritos a los diplomados y curso contrato 718 de 2024
Correo convocatoria de inscripciones diplomados</t>
  </si>
  <si>
    <t>La dependencia ha seguido las recomendaciones de la OCI; sin embargo, persiste la falencia en la estructura del riesgo, debido a que no se ha analizado cuál es la causa inmediata y la causa raíz que provocan el impacto descrito, ya que en la descripción del riesgo se están relacionando varias causas que podrían no ser la causa raíz. Es crucial que se valide cada una de las causas descritas y se identifique la causa raíz utilizando la metodología de los "5 por qué".
No obstante, esas causas mencionadas en la descripción del riesgo podrían ser consideradas en la columna G, donde se identifican las causas. Se sugiere seguir la Guía de riesgos de la DAFP para estructurar la descripción del riesgo de manera adecuada.
Se sugiere simplificar la descripción del riesgo incluyendo únicamente la causa inmediata y la causa raíz.
Es recomendable que el proceso revise la descripción de los controles establecidos para asegurarse de que sigan la estructura definida por la Guía de Riesgos de la DAFP. También, los controles deben estar más alineados con la causa que pretenden abordar, considerando también otros factores que puedan influir en su efectividad.
Por otra parte, se evidencia que hace falta establecer controles para las siguientes causas: "Demoras en el proceso contractual para la contratación de proveedores de servicio de capacitación" y "Desinterés en la participación de los servidores". Tener en cuenta que cada causa debe tener un control asociado.</t>
  </si>
  <si>
    <t>Para el presente seguimiento, la dependencia indica en el monitoreo que los riesgos están en proceso de actualización y aprobación. Por ello, esta evaluación se basa en las evidencias proporcionadas.
Sin embargo, al revisar las evidencias, la OCI confirma que se continúa implementando el control establecido para este riesgo.
En esta evaluación, se observan las mismas debilidades mencionadas en el seguimiento anterior. Se espera que en el próximo seguimiento, junto con la actualización del riesgo, se aborden estas debilidades y se logre una mejora en este aspecto.</t>
  </si>
  <si>
    <t>El proceso cuenta con un riesgo bien definido, por lo tanto el control establecido es eficiente que ha logrado que no se materialice el riesgo.
Se recomienda que el proceso revise constantemente su entorno y si existen nuevas causas que puedan dar origen a la materialización del riesgo, para anticipar su identificación y establecer los controles pertinentes.
Se enfatiza que aún existe debilidad en la definición de la acción del plan de tratamiento según la opción de manejo, no puede ser igual al control establecido para eliminar la causa, las acciones deben complementar o fortalecer al control. 
El proceso cuenta con una buena descripción del monitoreo donde se puede evienciar la implementación de los controles.
Se recomienda atender estas observaciones de manera que se revise y actualice el riesgo en la próxima medición y contar con las evidencias que soporten su ejecución.</t>
  </si>
  <si>
    <t>Para el presente seguimiento, la dependencia indica en el monitoreo que los riesgos están en proceso de actualización y aprobación. Por lo tanto, esta evaluación se basa en las evidencias proporcionadas.
Sin embargo, al revisar las evidencias relacionadas con el diligenciamiento del formato F-TH-01-08, se identificaron los siguientes casos:
• Para la señora Barreto Montes Lorena Cecilia, el formato no está diligenciado y carece de la firma de la persona que realiza la validación de los soportes.
• Para la señora Daza Ospina Elvia Jeannette, el formato está incompleto y no contiene ninguna de las firmas necesarias.
• Para el señor Morales Reyes Cristian Camilo y el señor Rhenals López Víctor Alejandro, el formato tampoco está completamente diligenciado.
Por lo tanto, el GGH debe revisar el correcto diligenciamiento de este formato para garantizar la efectividad del control, reducir el margen de error y mitigar la materialización del riesgo.
Es fundamental que la dependencia considere estas apreciaciones para mejorar la efectividad de la acción y prevenir la materialización del riesgo.
Finalmente, persiste la misma debilidad señalada en el seguimiento anterior, por lo que se espera que, en la próxima evaluación, junto con la actualización del riesgo, se aborden estas deficiencias y se logre una mejora en este aspecto.</t>
  </si>
  <si>
    <t>Falencia en la revisión de requisitos mínimos.</t>
  </si>
  <si>
    <t>El pasado 24 de enero de 2024 se llevo a cabo la sesión No 1 del Comité de  Bienestar Social, Estímulos e incentivos, en el cual se llevo a cabo la presentación de resultados de la encuesta de necesidades desarrollada en diciembre de 2023 a todos(as) funcionarios(as) de la Entidad como herramienta  principal de información para la proyección de las  actividades de bienestar para el año 2024, seguidamente se  llevo a cabo la  aprobación unánime del Plan de  Bienestar Institucional para la  vigencia  2024, en tal sentido se remite acta de la sesión y presentación relacionada.
Así mismo en relación con las actividades 2 y 3, las mismas para el primer cuatrimestre no se han requerido en razón a que nos encontramos en proceso de contratación de la caja para la prestación de servicios logísticos para el desarrollo del Plan.</t>
  </si>
  <si>
    <t>El Grupo de Gestión Humana se encuentra en proceso de ajuste de los riesgos, para lo cual, solicitará mesas técnicas con la OAP y la Secretaria General para revisión y posterior aprobación. El presente reporte se genera a partir de los riesgos formalizados a la fecha.
Los controles y actividades del trátamiento al riesgo son efectivos, por lo tanto no se ha materializado el riesgo. En el segundo cuatrimestre se realizó lo siguiente:
1. Suscripción del contrato 718 de 2024, el cual inició 18 de julio y cuya fecha de terminación es el 30 de noviembre de 2024. Teniendo en cuenta el PIC 2024 y la encuesta necesidades de la entidad se dio inició a la realización de 1 curso y 5 diplomados el 23 de agosto de 2024, los cuales se desarrollaran por la Agencia Internacional consultora. Se generó correo de inscripción a los diplomados y curso, con el fin de cumplir con los cupos por curso o diplomado. 
2. Suscripción del contrato 627 de 2024 el cual inició el 29 de abril y cuya fecha de terminación es el 31 de diciembre de 2024. Teniendo en cuenta el Plan de Bienestar de Bienestar Social 2024 y la encuesta necesidades de la entidad  se están ejecutando las actividades previstas con cargo al presupuesto y a costo cero.
Evidencias:
Planes PIC - PIB 2024 publicados en la web 
Contratos enlace SECOP II
Seguimiento trimestral planes PIC y PIB
LIsta de inscripciones a diplomados y curso</t>
  </si>
  <si>
    <t>Revisando el riesgo se encuentra que el proceso ha atendido las recomendaciones de la OCI, incluyendo en la descripción del riesgo la estructura que se establece por la Guía de riesgos de la DAFP. Sin embargo, se recomienda revisar la identificación del impacto.
La OCI recomienda mejorar en la descripción de los controles, para que sean más entendible y de fácil interpretación para el lector.
Revisar el diligenciamiento de la columna P y X.
Se reitera la recomendación de incluir acciones en el plan de tratamiento que fortalezcan la cultura organizacional, considerando los resultados del clima laboral y que estas se articulen con los planes de bienestar y capacitación.
Se espera que para el próximo seguimiento se subsanen estas recomendaciones.</t>
  </si>
  <si>
    <t>Para el presente seguimiento, la dependencia indica en el monitoreo que los riesgos están en proceso de actualización y aprobación. Por lo tanto, esta evaluación se basa en las evidencias proporcionadas.
Se recomienda que, al actualizar los riesgos, la dependencia realice una racionalización de los mismos para proporcionar un enfoque estratégico y que la definición se haga por proceso, en lugar de por cada actividad que lleva a cabo la dependencia.
Asimismo, es crucial que se complete adecuadamente la matriz de riesgos para asegurar una valoración precisa. Por ello, se sugiere validar el diligenciamiento de esta matriz.
Finalmente, persisten las mismas debilidades mencionadas en el seguimiento anterior. Se espera que, en la próxima evaluación, junto con la actualización del riesgo, se aborden estas deficiencias y se logre una mejora en este aspecto.</t>
  </si>
  <si>
    <t>Cuando se requiera</t>
  </si>
  <si>
    <t>La persona designada o el coordinador del grupo de calidad y transformación organizacional trimestralmente a fin de identificar información o documentación desactualizada o incompleta en el SIG, realizará verificación de la información cargada en el sistema, en caso de encontrar información incompleta o desactualizada, requerirá a través de correo electrónico al responsable y facilitador del proceso el envió o cargue de la información actualizada. Evidencia: correo electrónico solicitando la información, respuesta enviada por el responsable o facilitador del proceso</t>
  </si>
  <si>
    <t>No reportar información a tiempo por parte de los responsable del proceso</t>
  </si>
  <si>
    <t>La persona designada o el coordinador del grupo de calidad y transformación organizacional trimestralmente con el fin de dar cumplimiento a las diferentes actividades relacionadas con el mantenimiento del sistema y permitir un mejor control de los reportes a realizar, hará seguimiento al cronograma establecido para los reportes del SIG, en caso de encontrar incumplimiento o retraso en el envio de la información, requerirá a través de correo electrónico al responsable y facilitador del proceso el envió o cargue de la misma. Evidencia: Cronograma de reporte,  correo electrónico solicitando la información, respuesta enviada por el responsable o facilitador del proceso</t>
  </si>
  <si>
    <t>Debilidad en la planeación de los reportes o seguimiento</t>
  </si>
  <si>
    <t>Coordinador Grupo Calidad</t>
  </si>
  <si>
    <t xml:space="preserve">En el primer cuatrimestre del 2024, se realizaron diferentes actividades de seguimiento del SIG para la identificación y verificación  de información o documentación desactualizada o incompleta en el sistema.
Por otra parte, se ha socializado el aplicativo Daruma el cual contiene la documentación del SIG del MJD a cada de las dependencias para su implementación en el cargue de procedimientos, indicadores, PNC, riesgos entre otros.
Se realiza la respectiva  capacitación  por parte del coordinador del grupo de calidad y transformación organizacional a los enlaces de calidad, con el fin de reforzar los conocimientos en los temas relacionados con el SIG.
Las evidencias se encuentran compartidas  en la carpeta drive Evidencias riesgos.
</t>
  </si>
  <si>
    <t>En el segundo cuatrimestre de 2024, no se materializó el riesgo.
Por otra parte se actualizó la Guia de Administración del Riesgo, se realizó socialización.
De igual manera se elaboró el informe del SIG con corte a junio de 2024</t>
  </si>
  <si>
    <t>Se precisa que el proceso debe definir un control para la causa 3: "Desconocimiento del SIG",  que puede llevar a que el riesgo se materialice.
Falta diligenciar toda la columna H.
Se recomienda fortalecer las acciones y la descripción del plan de tratamiento que vayan acorde según la opción de manejo, estas acciones deben ayudar a fortalecer el control establecido.
Se espera en el próximo seguimiento encontrar la subsanación a estas recomednaciones presentadas por la OCI.</t>
  </si>
  <si>
    <t>Se observa que la dependencia aún no ha abordado las apreciaciones realizadas por la OCI en el seguimiento anterior, por lo que se insiste en estas, dado que las debilidades mencionadas siguen presentes.
En cuanto a las evidencias proporcionadas por la dependencia, se aprecia el informe del SIG, pero no se pueden verificar las demás evidencias que respaldan la definición de los controles establecidos para el riesgo.
Además, todavía no se ha definido un control para la causa 3. Es importante destacar que cada causa debe contar con un control asociado, o debe existir un control lo suficientemente efectivo que pueda mitigar dos o más causas.
Se espera que en el próximo seguimiento la dependencia realice los ajustes necesarios conforme a las observaciones de la OCI.</t>
  </si>
  <si>
    <t>Desconocimiento del SIG</t>
  </si>
  <si>
    <t>Reunión semestral con el fin de hacer seguimiento al estado del SIG
Realizar reuniones periodicas-trimestrales  de validación y seguimiento del SIG                                                               Realizar capacitaciones a los funcionarios y/o contratistas de la Entidad para identificar las falencias en el conocimiento de los servidores del SIG.</t>
  </si>
  <si>
    <t xml:space="preserve">Documento de seguimiento al SIG y listas de asistencia de capacitaciones </t>
  </si>
  <si>
    <t>El grupo de gestión de proyectos y presupuesto de la OAP realizará fortalecimiento del conocimiento técnico y metodológico para la formulación de proyectos de inversión dentro de las herramientas establecidas por el DNP, asistiendo a capactiaciones realizadas por el DNP y replicando estos conocimientosa las entidades adscritas y dependencias que formulen proyectos de inversión con el fin de mantenerlos informados y acutalizados y así reducir el riesgo en mención.
Evidencia: Participación capacitaciones DNP, plan capacitaciones internas y su ejecución con dependencias que formulen proyectos de inversión.</t>
  </si>
  <si>
    <t>Inadecuada aplicación de la metodología para la formulación de los  proyectos de inversión por parte de los formuladores</t>
  </si>
  <si>
    <t>Incorrecta aplicación de los lineamientos por parte de los responsables en el proceso de formulación de la planeación institucional.</t>
  </si>
  <si>
    <t>Correos electrónicos socializando cronograma de capacitaciones de DNP.
Encuesta con el fin de realizar seguimiento en cuanto a la asistencia a las capacitaciones realizadas por el DNP y evidenciar si hace falta fortalecer y profundizar en temas específicos.
Jornada de fortalecimiento Oficina Asesora de Planeación con enlaces de cada una de las dependencias.</t>
  </si>
  <si>
    <t>Cuando aplica</t>
  </si>
  <si>
    <t>Jefe Oficina de la OAP</t>
  </si>
  <si>
    <t>1. Participación capacitaciones DNP
2. Listados de asistencia capacitaciones internas MJD, evidencias de su ejecución.</t>
  </si>
  <si>
    <t>No se materializó el riesgo y se ejecutaron los controles establecidos.
Desde el Grupo de Gestión de Proyectos, se realizaron las siguientes acciones:
1. DNP realiza primera capacitación con fecha 20 de marzo de 2024, con la participación de los enlaces de Dirección de justicia formal de MJD.
2. DNP realiza segunda capacitación con fecha 22 de abril de 2024, con la participación de todos los formuladores de proyectos del MJD. 
Evidencias:
1. Pantallazos y link primera capacitación DNP realizada en fecha 20032024.pdf
2. Pantallazos segunda capacitación DNP realizada en fecha 22042024.pdf</t>
  </si>
  <si>
    <t>No se materializó el riesgo y se ejecutaron los controles establecidos.
Durante este cuatrimestre desde el Grupo de Gestión de Proyectos y Presupuesto se realizó capacitación interna para la reformulación de proyectos para la vigencia 2025 aplicando la metodologia asignada para tal fin por el DNP, apoyo que se dio con personal idoneo contratado por la OAP a través de reuniones de trabajo conjuntas con el DNP minimizando de esta manera reprocesos en la viabilización y  generación de conocimiento a los formuladores de la entidad.
Se adjunta cronograma de reniones de trabajo para formulación de proyectos.</t>
  </si>
  <si>
    <t xml:space="preserve">El proceso ha realizado un buen trabajo con la formulación correcta de los controles, pero se recomienda revisar la columna P donde se relaciona la causa que ataca el control, debido a que no se encuentra un control establecido para la causa 3 o puede ser un error en el diligenciamiento de la columna mencionada anteriormente.
Hace falta identificar la tipología de la causa No. 3
Tener en cuenta que cada causa debe tener un control relacionado.
Se evidencia que el proceso ha reformulado la acción de tratamiento 1 según la opción de manejo que se ha establecido y, esta nueva acción complementa y fortalece el control. </t>
  </si>
  <si>
    <t>En la presente evaluación, se evidencia que aún no se han corregido las observaciones realizadas anteriormente por la OCI, por lo que se insiste en la necesidad de atenderlas.
Se revisaron las evidencias y se corroboró la implementación del primer control establecido para abordar la causa 1. Sin embargo, no se pudo verificar la implementación de los demás controles, lo que impide determinar su efectividad.
Aunque la planificación de los planes se realiza a finales o principios de cada vigencia, es crucial que estos controles se apliquen a lo largo de todo el año, ya que los planes sufren modificaciones. Estas modificaciones deben estar alineadas con el PND, los objetivos estratégicos y la misión de la entidad, además de seguir la metodología institucional, para mantener un enfoque estratégico. Para el caso de las modificaciones, la OAP debe solicitar correcciones si estas no cumplen con los aspectos mencionados. Por lo tanto, es imperativo que se aporten evidencias en cumplimiento de los controles para evaluar su efectividad.</t>
  </si>
  <si>
    <t>Responsable de Plan
Director, Jefe o Coordinador de Grupo</t>
  </si>
  <si>
    <t xml:space="preserve">
1.  Plan de Acción Institucional 
2, Procedimiento P-DP-02 version 21-03-2024
3. Registro de las mesas de trabajo con las dependencias.
</t>
  </si>
  <si>
    <t>No  se materializó el riesgo, se aplicó el control y adicional  se formuló el Plan de Acción, atendiendo los lineamientos institucionales, fue presentado para aprobación en el comité de gestión y desempeño en el mes de enero de 2024.
Con el control se atacan la causa de  incorrecta aplicación de los lineamientos por parte de los responsables en el proceso de formulación de la planeación institucional y la inadecuada aplicación de la metodología para la formulación de los  proyectos de inversión por parte de los formuladores</t>
  </si>
  <si>
    <t>No  se materializó el riesgo, se aplicó el control y adicional  serealizo seguimiento al plan de Acción con corte al segundo trimeste, el cual se encuentra publicado, atendiendo los lineamientos institucionales, fue presentado para aprobación en el comité de gestión y desempeño en el mes de enero de 2024.
Con el control se atacan la causa de  incorrecta aplicación de los lineamientos por parte de los responsables en el proceso de formulación de la planeación institucional y la inadecuada aplicación de la metodología para la formulación de los  proyectos de inversión por parte de los formuladores</t>
  </si>
  <si>
    <t>Acta  de la Alta Dirección y/o presentaciones</t>
  </si>
  <si>
    <t>No se materializó el riesgo, se aplicó el control ,   el jefe de la Oficina Asesora de Planeación presentó al Comité Institucional en el mes de enero de 2024, el 
Plan Estratégico Institucional 2024 -PEI.
Plan de Acción Institucional 2024-PAI, fue aprobado por los miembros del comité sin observaciones.</t>
  </si>
  <si>
    <t>No se materializo el riesgo y se realizaron los controles. Se adelantó el proceso de seguimiento a los proyectos de inversión en ejecución, elaborando el informe de seguimiento con corte a marzo del 2024 y la matriz de seguimiento de metas, el informe fue públicado en la pagina WEB de MJD.
Evidencias: 
1. Informe seguimiento proyectos de inversión I trimestre 2024.pdf
2. Matriz de seguimiento de metas proyectos de inversión.
3. Pantallazo informes publicados en página web MJD</t>
  </si>
  <si>
    <t>El Grupo de Gestión de Proyectos y Presupuesto, mensulmente a fin de informar sobre la ejecución presupuestal y generar recomendaciones o alertas sobre la misma a criterio propio, realiza un informe de seguimiento a la ejecución presupuestal de todas las dependencias del Ministerio de Justicia y el Derecho,  Evidencia: Informe de seguimiento, Acta de Comité seguimiento de ejecución presupuestal, Correos electronicos informando a las dependencias .Se encuentra contenido en Programación presupuestal y seguimiento a los ingresos y a la ejecución de los recursos asignados</t>
  </si>
  <si>
    <t>Se adelantó el proceso de seguimiento a los proyectos de inversión en ejecución, elaborando el informe de seguimiento con corte a Diciembre 31 de 2023 y la matriz de seguimiento de metas, considerando que el cierre financiero anual fue el 20 de Enero de 2024, mencionado informe fue públicado en la pagina WEB de MJD.
Evidencias: 
1. Informe seguimiento proyectos de inversión IV trimestre 2024.pdf
2. Matriz de seguimiento de metas proyectos de inversión.
3. Pantallazo informe publicado en página web MJD_05042024.png</t>
  </si>
  <si>
    <t>No se materializo el riesgo y se realizaron los controles. Durante el segundo trimestre 2024 se realizaron tres (3) comités de seguimiento a la ejecución presupuestal en los meses de abril, mayo y junio. Esta dinámica ha permitido que se dé cumplimiento a la programación del PAA y en consecuencia, una ejecución efectiva de los recursos asignados al Ministerio de Justicia y del Derecho, tanto en los rubros de inversión como funcionamiento.
Así mismo se realizaron dos reuniones de seguimiento presupuestal con entidades adscritas en las fechas 15 de mayo  y 11 de junio. 
En las actas se encuentra los temas, presentación (diapositivas), conclusiones y recomendaciones.
Evidencias:
1. Acta 4° comité seguimiento presupuestal MJD -2024 Abril.pdf
2. Acta 5° comité seguimiento presupuestal MJD -2024 Mayo.pdf
3. Acta 6° comité seguimiento presupuestal MJD -2024 Junio.pdf
4. UNIFICADA ACTA 04 -2024 Seguimiento presupuestal sector.pdf
5. UNIFICADA ACTA 05 -2024 Seguimiento presupuestal sector.pdf
6. UNIFICADA ACTA 06 -2024 Seguimiento presupuestal sector.pdf</t>
  </si>
  <si>
    <t>Se observa que el proceso ha completado la revisión del riesgo y ha considerado su entorno al formular los controles.
Se recomienda que se revise la columna X, debido a que no coincide con lo descrito en la columna Q, según la tipología del riesgo.
Se recomienda que el proceso continúe revisando periódicamente la valoración del riesgo en caso de que surjan cambios en el entorno que requieran la inclusión de nuevas causas y controles.</t>
  </si>
  <si>
    <t>Para la presente evaluación, se han identificado debilidades en la implementación y estructuración de los controles, así como en la definición de las causas.
1. En relación al primer control, no se evidencia la publicación del informe de seguimiento a los proyectos de inversión correspondiente al segundo trimestre en la página web del Ministerio. Esto genera una desviación en el control, que indica que se estaría ocultando información pública al ciudadano y que, a nivel del MJD, no se tendría acceso a los informes de seguimiento de la ejecución de los proyectos. Si bien se reconoce la desviación, no se ha contemplado una acción para abordarla, lo que evidencia una falta en la definición y estructuración del control.
2. Es necesario validar la racionalización de los controles relacionados con el seguimiento de la ejecución presupuestal, dado que el riesgo 36 se centra en este aspecto. Esto resulta en una duplicidad en la formulación de los controles, lo que desvía el enfoque estratégico.
3. El control 3 carece de una estructura clara y no se pudo corroborar su implementación a través de las evidencias proporcionadas por la dependencia.
4. No se comprende cómo los controles establecidos hasta el momento comprenden el monitoreo que deber realizar la OAP sobre el cumplimiento de la gestión de las dependencias. Por lo tanto, sería necesario estructurar un control específico para este propósito, ya que se considera una de las causas de la materialización del riesgo.
5. Las acciones del plan de tratamiento requieren revisión, ya que algunas de ellas son las mismas actividades contempladas en los controles.
Se espera que, en el próximo seguimiento, se subsanen las debilidades mencionadas anteriormente.</t>
  </si>
  <si>
    <t>Director, Jefe o Coordinador de Grupo</t>
  </si>
  <si>
    <t>1. Informe de seguimiento a la ejecución trimestral
2. Evidencias reunión de seguimiento
3. Recomendaciones y/o alertas</t>
  </si>
  <si>
    <t>Durante el primer trimestre 2024 se realizaron tres (3) comités de seguimiento a la ejecución presupuestal en las fechas 17 enero, 07 de febrero y 07 de marzo. Esta dinámica ha permitido que se dé cumplimiento a la programación del PAA y en consecuencia, una ejecución efectiva de los recursos asignados al Ministerio de Justicia y del Derecho, tanto en los rubros de inversión como funcionamiento.
Así mismo se realizaron dos reuniones de seguimiento presupuestal con entidades adscritas en las fechas 14 y 15 de febrero. 
En las actas se encuentra los temas, presentación (diapositivas), conclusiones y recomendaciones.
Evidencias:
1. Acta 1° comité seguimiento presupuestal MJD -2024 unificada_07022024.pdf
2. Acta 2° comité seguimiento presupuestal MJD -2024 unificada_17012024.pdf
3. Acta 3° comité seguimiento presupuestal MJD -2024 unificada_07032024.pdf
4. UNIFICADA ACTA 01 -2024 Seguimiento ejecución presupuestal sector.pdf
5. UNIFICADA ACTA 02 -2024 Seguimiento ejecución presupuestal sector.pdf</t>
  </si>
  <si>
    <t xml:space="preserve">
2. Recomendaciones o alertas informando a dependencia responsable en el marco de la reunión de seguimiento mensual.</t>
  </si>
  <si>
    <t xml:space="preserve">Presentar a la Alta Dirección lel seguimiento al PAI y al PEI
Solicitar reprogramación o reformulación de las actividades del plan del acción con dificultades para su cumplimiento.
Solicitar inclusión de las actividades pendientes de cumplimiento en el plan de acción del año siguiente (cuando el reponsable lo considere posible). </t>
  </si>
  <si>
    <t>Formato solicitud modificación y plan de acción ajustado
Seguimiento al Plan de Acción Institucional</t>
  </si>
  <si>
    <t xml:space="preserve">No se materializó el riesgo, se aplicó el control ,   La Oficina Asesora de Planeación realizó el seguimiento al PAI correspondiente al primer trimestre del 2024. </t>
  </si>
  <si>
    <t>El coordinador del Grupo de traslado de personas condenadas, previo al estudio del caso por parte de la Comisión Intersectorial para el estudio de repatriación de presos y posterior a la revisión y gestión del profesional designado de este, a fin de verificar que la información y la documentación del expediente se encuentre completa, revisará que la información consignada en la hoja de vida del condenado corresponda con la documentación que conforma el expediente, En caso de que al momento de revisar la hoja de vida del condenado, se identifique que el expediente se encuentra incompleto o que la información este incorrecta, en el primer caso se solicita al profesional encargado del caso para que este gestione la documentación faltante, en el segundo caso se solicitara al profesional las correcciones a las que haya lugar. Evidencia: Estudio del caso por parte de la comisión.
Gestión de la documentación faltante a las autoridades correspondientes por parte del profesional encargado del caso, cuando haya lugar.
Recepción por segunda vez de la hoja de vida con las correcciones por parte del profesional encargado del caso.</t>
  </si>
  <si>
    <t>La solicitud no es enviada con el expediente completo</t>
  </si>
  <si>
    <t>El coordinador del Grupo de traslado de personas condenadas, cada dos meses, a fin de verificar que se este realizando la gestión a la solicitud y determinar en que fase se encuentra, revisará los casos en la base de datos de solicitudes de traslado. En caso de que al momento de realizar la verificación se identifique una solicitud que aparece en la base de datos en estado Recibida luego de dos meses, pero no aparece ninguna otra actuación se solicitará al profesional encargado del caso la debida justificación del tema y se procederá a informar a este la prioridad de la gestión de la misma. Evidencia: Observaciones por parte del coordinador en la base de datos sobre el caso
Requerimiento al profesional de la justificación, en el caso que se requiera</t>
  </si>
  <si>
    <t>Descuido del funcionario encargado del caso para la atención de la solicitud</t>
  </si>
  <si>
    <t>Ningun riesgo ya que todas las solicitudes de traslado que llegan y se encuentran completos los expedientes se tramitan en la Comisión Intersectorial siguiente, en caso  hipotetico que se encuentre completitud del expediente de traslado y no se llegare a tramitar, deberia tramitarse de forma inmediata</t>
  </si>
  <si>
    <t>cada 3 meses</t>
  </si>
  <si>
    <t>Coordinador Grupo de Traslado de Personas Condenadas</t>
  </si>
  <si>
    <t>Queda debidamente registrado en el acta de la comision intersectorial, en video o en audio, y  ello queda plasmado en los actos administrativos expedidos por el despacho del señor Ministro, asi mismo se debe actualizar la bases de datos de la coordinación de grupo y el aplicativo SIM</t>
  </si>
  <si>
    <t>El seguimiento lo hace de forma directa el i) Coordinador del Grupo de Traslado de Personas Condenadas, ii) el abogado que realiza el trámite ii)  para el periodo de enero a abril de la vigencia actual,  se realizaron 14 estudios de solicitudes de Repatriación para la revisión ante la Comisión Intersectorial con la validación de la documentación completa de los expedientes. En razón a que los controles han sido efectivos, no se ha materializado el riesgo.</t>
  </si>
  <si>
    <t>Se evidencia que el proceso atendió la recomendación de la OCI, e incluyo en la descripción del riesgo la causa raíz del mismo. Sin embargo, hace falta formular un control que este relacionado con el desconocimiento del trámite, atacando así la causa raíz.
Hace falta establecer un control para la causa 2, según la Guía de riesgos de la DAFP, para cada causa se debe tener un control relacionada que la ataque y mitigue la materialización de la misma o tener un control que sea tan efectivo que ataque dos causas, lo cual se debe realizar la identificación de cuál control ataca dos causas.
Por último, persiste la debilidad en  la formulación de las acciones de tratamiento debido a que, su descripción corresponde a una desviciación del control y no a una acción de tratamiento.
Se espera para el próximo seguimiento se subsanen las recomendaciones.</t>
  </si>
  <si>
    <t>En la presente evaluación, no se observa avance en la gestión del riesgo por parte de la dependencia, ya que no se atendieron las apreciaciones realizadas por la OCI en la evaluación anterior.
Además, la dependencia no presenta las evidencias que respalden la implementación de los controles, y en el monitoreo reportado no se refleja lo realizado en el segundo cuatrimestre, repitiendo la información del cuatrimestre anterior.
Como resultado, no es posible realizar una evaluación ni verificar la efectividad de los controles, dado que no se demuestra su implementación en el presente cuatrimestre.
La dependencia continúa mostrando las mismas debilidades mencionadas en el seguimiento anterior.</t>
  </si>
  <si>
    <t xml:space="preserve">El coordinador del Grupo de Asistencia Judicial de la Dirección de Asuntos Internacionales, cada vez que se reciba una solicitud de asistencia judicial en materia penal y previo al envío de esta a la autoridad central correspondiente, a fin de determinar la viabilidad de la solicitud y  evitar devoluciones o reprocesos por documentación incompleta o inconsistente por parte de la Autoridad Central,revisará el cumplimiento de los requisitos de fondo y forma, previstos en el instrumento internacional aplicable al caso concreto. En caso de que al momento de recibir la solicitud, esta se encuentre sin el lleno de los requisitos, se devuelve a la autoridad judicial requirente con las observaciones del caso. Evidencia: Oficio por parte del Ministerio con las respectivas observaciones en los casos que aplique a la solicitud de la autoridad judicial. </t>
  </si>
  <si>
    <t>La autoridad judicial remite la solicitud de asistencia judicial sin el lleno de los requisitos previstos en el convenio internacional aplicable</t>
  </si>
  <si>
    <t>Fallas en la revisión de la documentación soporte de la solicitud del servicio</t>
  </si>
  <si>
    <t>El coordinador del Grupo de Asistencia Judicial de la Dirección de Asuntos Internacionales, cada vez que se reciba una solicitud de asistencia judicial en materia penal y previo al envío de esta a la autoridad central correspondiente, a fin de determinar la viabilidad de la solicitud y  evitar devoluciones o reprocesos por documentación incompleta o inconsistente por parte de la Autoridad Central,revisará el cumplimiento de los requisitos de fondo y forma, previstos en el instrumento internacional aplicable al caso concreto. En caso de que al momento de recibir la solicitud, esta se encuentre sin el lleno de los requisitos, se devuelve a la autoridad judicial requirente con las observaciones del caso.</t>
  </si>
  <si>
    <t>Coordinador del Grupo de Asistencia Judicial en Materia Penal</t>
  </si>
  <si>
    <t>Oficios por parte del Ministerio a través de los cuales se devuelven las solicitudes con las respectivas observaciones en orden a que las autoridades judiciales subsanen lo que corresponda en las solicitudes para, finalmente, poder enviarlas a los Estados requeridos.</t>
  </si>
  <si>
    <t>Se recibieron y analizaron, de acuerdo a la normatividad vigente solicitudes de asistencia judicial en materia penal, las cuales fueron atendidas de forma oportuna, aquellas que no han cumplido con el lleno de los requisitos se han devuelto, con las observaciones precisas que permitan la subsanación correspondiente sobre las mismas, en orden a que, una vez, los despachos judiciales las presenten otra vez, el Ministerio de justicia y del Derecho las remite  definitivamente. En razón a que los controles han sido efectivos, no se ha materializado el riesgo.</t>
  </si>
  <si>
    <t>Se recibieron y analizaron, de manera oportuna y conforme a la normatividad vigente, las solicitudes de asistencia judicial en materia penal, remitidas por las autoridades judiciales. Aquellas que no han cumplido con el lleno de los requisitos han sido devueltas, con las observaciones precisas que permitan su subsanación, en orden a que, una vez, los despachos judiciales las presenten con los ajustes requeridos, el Ministerio de Justicia y del Derecho las tramite ante la autoridad central del Estado requerido. En razón a que los controles han sido efectivos, no se ha materializado el riesgo.</t>
  </si>
  <si>
    <t>Después de revisado el riesgo se evidencia que el proceso aún no ha atendido las recomendaciones de la OCI, en cuanto a la identificación del impacto del riesgo. Se suguiere, que el proceso revise las recomendaciones que se han realizado en los seguimientos anteriores (año 2023), para poder subsanar todas las recomendaciones que la OCI ha realizado y así tener una gestión efectiva del riesgo.
El proceso muestra una debilidad en la formulación de los controles, ya que ambos son similares, a pesar de que están destinados a abordar causas diferentes. Se sugiere al proceso revisar la efectividad de los controles establecidos para abordar adecuadamente las causas. Esto podría deberse a una definición insuficiente del riesgo.
Por otra parte, se recomienda cambiar la acción del tratamiento dado que, es el mismo control y, el objetivo del plan de tratamiento es fortalecer y/o complementar el control establecido.
Finalmente, se insta al proceso a revisar la racionalización de los riesgos actualmente identificados, ya que en ciertos casos podrían ser causas o consecuencias de un mismo riesgo o podrían ser unificados en un solo riesgo. También, se recomienda ser mas explícitos con la descripción del monitoreo que se realiza desde la primera línea de defensa, para poder comprobar que los controles están siendo efectivos y las acciones de tratamiento también aportan a la efectividad de los controles.</t>
  </si>
  <si>
    <t>En la presente evaluación, no se evidencia una adecuada gestión del riesgo por parte de la dependencia, ya que no ha considerado ninguna de las observaciones realizadas por la OCI en las evaluaciones cuatrimestrales previas.
Por lo tanto, se reiteran las mismas observaciones del seguimiento anterior. Mientras no se observe una mejora en la gestión del riesgo, la OCI no llevará a cabo evaluaciones adicionales hasta que haya un compromiso claro por parte de la dependencia en pro de la mejora.
Finalmente, la dependencia no presenta evidencia que respalde la implementación de los controles establecidos, lo que impide a la OCI valorar la efectividad de dichos controles para mitigar la materialización de los riesgos.</t>
  </si>
  <si>
    <t>La persona designada por el Coordinador del Grupo de Extradicciones, cada vez que se reciba una solicitud de extradicción pasiva y previo a su envío a la Corte Suprema de Justicia, verifica que la solicitud se encuentre completa y conforme a la norma o tratado aplicable, revisará la documentación allegada por el Ministerio de Relaciones Exteriores y realiza el oficio remisorio correspondiente. En caso de que al momento de realizar la verificación se identifique una solicitud incompleta, que no cumpla con la normatividad o el tratado o que no es clara, se solicita la respectiva complementación ante el Ministerio de Relaciones Exteriores. Evidencia: Oficio remisorio de la documentación al organo judicial y Oficio de solicitud de complementación ante el Ministerio de Relaciones Exteriores en los casos donde haya lugar, ambos con revisión del Coordinador del Grupo de Extradiciones.</t>
  </si>
  <si>
    <t>Devolución de la documentación soporte de la solicitud de extradicción pasiva que se envía a la CSJ</t>
  </si>
  <si>
    <t>La persona designada por el Coordinador del Grupo de Extradiciones, cada vez que se reciba una solicitud de extradicción activa y previa su remisión al Ministerio de Relaciones Exteriores, verifica que la solicitud se encuentre completa  y conforme a la norma o tratado aplicable, revisa la documentación enviada por la autoridad judicial requirente y realiza el oficio remisorio correspondiente. En caso de que al momento de realizar la verificación, se identifique una solicitud incompleta, que no cumpla con la normatividad o el tratado o que no es clara, se solicita la respectiva complementación a la autoridad judicial requirente. Evidencia: Oficio de remisón de la documentación y oficio de solicitud de complementación a la autoridad judicial requirente, si es del caso, ambos con la revisión del Coordinador del Grupo de Extradiciones.</t>
  </si>
  <si>
    <t>Devolución de la documentación soporte de la extradición activa por parte del país requerido</t>
  </si>
  <si>
    <t>Identificar la causa que generó el trámite inadecuado y/o inoportuno e implementar un control adicional a las bases de datos de control de tiempos creadas para evitar que se materialicen los riesgos, que pueden concretarse en una revisión semanal del estado de los trámites y reforzar el conocimiento del procedimiento con capacitaciones a los funcionarios que lo aplican.</t>
  </si>
  <si>
    <t>Coordinadora del Grupo de Extradiciones</t>
  </si>
  <si>
    <t>Se realiza la verificación oportuna cada semana, que se esté cumpliendo los plazos y que se atiendan las solicitudes de extradición de conformidad con los procedimientos legales. En razón a que los controles han sido efectivos, no se ha materializado el riesgo.</t>
  </si>
  <si>
    <t>Se evidencia que el proceso aún no ha atendido las recomendaciones de la OCI, en cuanto a la revisión de las causas del riesgo tanto inmediata como raíz.
Dado que el riesgo no está claramente identificado, se establecen controles que resultan poco efectivos. Se recomienda al proceso explorar su entorno en busca de causas de origen interno que permitan tener el riesgo bajo control.
Por otra parte, se evidencia debilidad en la formulación de las acciones de tratamiento del riesgos, se recomienda que el proceso se apoye en la Guía de riesgos de la DAFP, para que pueda subsanar las recomendaciones.
Se recomienda adicionalmente mejorar en la descripción del análisis, el cual debe presentar con medición o datos la ejecución de los controles y las acciones del plan de tratamiento del riesgo.
Finalmente, se insta al proceso a revisar la racionalización de los riesgos actualmente identificados, ya que en ciertos casos podrían ser causas o consecuencias de un mismo riesgo o podrían ser unificados en un solo riesgo.</t>
  </si>
  <si>
    <t>En la presente evaluación, no se observa una gestión adecuada del riesgo por parte de la dependencia, ya que no ha considerado ninguna de las observaciones realizadas por la OCI en las evaluaciones cuatrimestrales previas.
Por lo tanto, se reiteran las mismas observaciones del seguimiento anterior. Hasta que no se evidencie una mejora en la gestión del riesgo, la OCI no llevará a cabo evaluaciones adicionales, a menos que se observe un compromiso real de la dependencia hacia la mejora.
Finalmente, la dependencia no proporciona evidencia que respalde la implementación de los controles establecidos, lo que impide a la OCI valorar la efectividad de dichos controles para mitigar la materialización de los riesgos.</t>
  </si>
  <si>
    <t>La empresa de vigilancia cuando detecte una falla en el sistema de circuito cerrado de TV, para que entre las partes (MJD y Empresa de Vigilancia) se susbsane la deficiencia lo más pronto posible, informara inmediatamente al MJD a través de la coordinación administrativa el evento detectado. Si al momento de solucionar la falla no es posible con los equipos actuales, la empresa de vigilancia realizará el cambio del equipo averiado por un equipo diferente mientras se repara el mismo. Evidencia: Informe trimestral del mantenimiento del circuito cerrado de T.V. y/o informes</t>
  </si>
  <si>
    <t xml:space="preserve">Fallas en el sistema de circuito cerrado de TV </t>
  </si>
  <si>
    <t>Comunicaciones e informes de supervisión</t>
  </si>
  <si>
    <t>El Ministerio de Justicia y del Derecho (MJD) ha contratado a la empresa Unión Temporal Seguridad TC para proporcionar servicios de seguridad y vigilancia privada en sus sedes, bajo el contrato 1217-2023. Este contrato inició el 23 de diciembre de 2023 y finalizará el 15 de junio de 2025. En el contrato se establecieron un total de 96 obligaciones: 66 específicas para la prestación del servicio de seguridad y vigilancia, cinco relacionadas con medios tecnológicos y circuito cerrado de televisión como apoyo, y 25 generales.
Como parte de las primeras acciones del contrato, la Unión Temporal Seguridad TC entregó al Ministerio los estudios de seguridad de las tres sedes, enfocados en la identificación de amenazas, oportunidades de mejora y medidas de mitigación. Entre los temas tratados en estos estudios se incluyen: vulnerabilidades internas y externas, niveles de seguridad, seguridad física, barreras perimétricas, iluminación, visibilidad, topografía, esquema de vigilancia humana, seguridad electrónica, análisis de riesgos y recomendaciones generales.
Basándose en estos estudios, la Unión Temporal asignó 19 guardias de seguridad y realizó la instalación de un circuito cerrado de televisión en las sedes, con 94 cámaras en Chapinero, 43 en la sede Centro y tres en Paloquemao. Estas 140 cámaras son operadas por personal autorizado por la Unión Temporal Seguridad TC. Además, el Ministerio proporcionó un espacio en el sótano de la sede Chapinero para el centro de monitoreo, que cubre tanto Chapinero como la sede Centro, y suministró UPS en caso de pérdida de fluido eléctrico.
Además, la Unión Temporal Seguridad TC envió la matriz de identificación de peligros y valoración de riesgos en las tres sedes del MJD. Iguamente, la Unión Temporal Seguridad TC garantiza dos caninos para la detección y búsqueda de explosivos en la sede Chapinero. Este servicio es prestado con entrenamiento y certificación tanto del manejador canino como de los perros, acorde con la normatividad de la Superintendencia de Vigilancia y Seguridad Privada. 
La Unión Temporal asignó a cada puesto de trabajo un manual de funciones, consignas y procedimientos adaptados a las necesidades del Ministerio, así como stickers para registro e identificación de visitantes, contratistas y funcionarios. También presentó un cronograma de capacitaciones en temas como código de integridad del servicio público, seguridad de instalaciones, detección y manejo de paquetes sospechosos, relaciones humanas, primeros auxilios y prevención de desastres. Estas capacitaciones se llevan a cabo el último viernes de cada mes. La empresa está inscrita en la red de apoyo de la Policía Nacional.
El MJD - GGA cuenta con dos profesionales para el seguimiento del contrato con la Unión Temporal Seguridad TC: uno encargado del seguimiento administrativo, financiero y tecnológico, y otro del seguimiento diario de novedades con los guardias de seguridad. Ambos funcionarios trabajan en coordinación con el supervisor de seguridad de la Unión Temporal Seguridad TC.
Los informes diarios presentados por el supervisor de seguridad de la Unión Temporal TC a la funcionaria del GGA indica que en enero, febrero, marzo y abril de 2024 no se presentaron reportes de investigaciones por hurtos, pérdidas o daños en los bienes de la entidad.
Finalmente, el GGA considera que los riesgos de seguridad y vigilancia a los bienes de las sedes del Ministerio están soportadas por el profesionalismo de la empresa contratada y la supervisión de contrato ejercido por el coordinador del GGA y los dos apoyos técnicos.</t>
  </si>
  <si>
    <t>Realizar charlas y/o capacitaciones al personal de vigilancia sobre el desarrollo de sus funciones en las sedes de la entidad</t>
  </si>
  <si>
    <t>Ivonne Bechara</t>
  </si>
  <si>
    <t>En el segundo cuatrimestre de 2024, el riesgo no se materializó: el sistema de circuito cerrado de televisión (CCTV) operó sin fallas, gracias a los mantenimientos preventivos y correctivos realizados por la Unión Temporal Seguridad TC, encargada de su operación. En el punto 4 de Asistencia Técnica de los informes mensuales de seguridad y vigilancia privada, se detallan los cambios de dispositivos, mantenimientos, revisiones, reinstalaciones de cámaras, cambios de cableado, entre otras actividades.
Además, la Unión Temporal Seguridad TC capacita al personal operativo sobre el cumplimiento de sus funciones el último viernes de cada mes.
Se ha designado un nuevo responsable para el seguimiento de este riesgo. Finalmente, el GGA tiene programada la revisión estructural de riesgos en septiembre de 2024, según la recomendación de la OCI.
Evidencias:
Informes mensuales de la Unión Temporal Seguridad TC de mayo, junio y julio de 2024.
Listados de asistencia a capacitaciones, en los informes mensuales de la Unión Temporal Seguridad TC.</t>
  </si>
  <si>
    <t>El proceso ha tomado en cuenta las recomendaciones de la OCI sobre la descripción del riesgo; no obstante, se sugiere una revisión estructural de acuerdo con la Guía de Riesgos de la DAFP. Esto se debe a que la descripción del impacto como una pérdida de elementos se refiere más a una causa que a un impacto en sí mismo.
Se recomienda que el el proceso revise sus causas actuales y su entorno, de tal manera que puedan establecer más causas que puedan hacer que el riesgo se materialice y; de esa manera, establecer controles eficientes para mitigar la materialización del riesgo.
Por otra parte, las nuevas acciones del tratamiento del riesgo que se formularon están ayudando a fortalecer el control.</t>
  </si>
  <si>
    <t>Se han revisado los informes proporcionados por el proveedor de la empresa de vigilancia, los cuales confirman la implementación de los mantenimientos al sistema de CCTV según lo programado y en cada sede del Ministerio. Además, se documentan las capacitaciones impartidas a los trabajadores; sin embargo, estas capacitaciones no corresponden a las descritas en la acción de tratamiento.
Por otro lado, se recomienda que la dependencia implemente un control para llevar a cabo un monitoreo adecuado de estas actividades.
Respecto a la descripción del riesgo, persiste una debilidad en la identificación del impacto y en el análisis de las causas, ya que no se ha realizado una identificación exhaustiva de las mismas, lo que limita la capacidad de mitigar la materialización del riesgo.</t>
  </si>
  <si>
    <t>La coordinación del grupo de gestión administrativa  anualmente a fin de evitar suspensión del servicio o daños en los equipos, contratara y realizara supervisión del mantenimiento preventivo y correctivo de estos últimos (ascensores, eléctricos e hidráulicos). Si el contrato tarda más de lo estimado en concretarse, se acudira al personal de mantenimiento interno para el cumplimiento de las obligaciones relacionadas mientras se suscribe el mismo, granatizando así la prestación efectiva del servicio y evitar daños a los equipos. Evidencia: Contrato de Mantenimiento
Informes de Supervisión
Actas-informes de supervisión o minutas de Visita</t>
  </si>
  <si>
    <t>El coordinador del grupo de gestión administrativa  cada vez que sea informado de un mantenimiento por parte de las ESP que implique suspensión del servicio, a fin de evitar suspensión de las labores del MJD o daños en los equipos, coordinara con la ESP la posibilidad de realizar el mantenimiento en la fecha estipulada o por el contrario solicitar su aplazamiento, teniendo en cuenta las necesidades del servicio. Si luego de analizada la fecha por parte del MJD y en el caso de que la suspensión por parte de la ESP no se deba llevar a cabo el coordinador del grupo de gestión administrativa se comunicará con la ESP, de forma telefonica e inmediata para reprogramar este, de no recibir respuesta debera recurrir a los demas canales de atención hasta tener una respuesta positiva.  Evidencia: Comunicaciones  
Pronunciamiento del MJD de forma verbal o escrita con la ESP para reprogramar la fecha.  inicio de un estudio de vulnerabilidad sismica y del reforzamiento estructural</t>
  </si>
  <si>
    <t>El equipo de mantenimiento interno del MJD trimestralmente a fin de evitar daños en los equipos, realizara mantenimiento a los tanques de agua y la planta electrica, revisando cualquier situación que sea necesaria corregir y detectando posibles fallas Si al momento de realizar el mantenimiento detecta alguna falla en los equipos deberá subsnar la misma lo más pronto posible e informar esta al coordinador del grupo de gestión administrativa. Evidencia: Registro fotografico del mantenimiento a planta electrica y tanques de agua, Informes de supervisión y/o reportes</t>
  </si>
  <si>
    <t>Falta de mantenimiento de los equipos, redes eléctricas e hidráulicas</t>
  </si>
  <si>
    <t>Falta de coordinación con las ESP para los mantenimientos que impliquen suspensión del servicio.</t>
  </si>
  <si>
    <t xml:space="preserve">Fallas en los sistemas de tanques de agua y planta electrica </t>
  </si>
  <si>
    <t xml:space="preserve">Mantener y actualizar los planes de mantenimeinto preventivo y correctivo a los equipos, con el fin de garantizar la prestación efectiva de los servicios en el MJD. </t>
  </si>
  <si>
    <t>Juan Carlos Polanco GGA</t>
  </si>
  <si>
    <t>Comunicaciones, informes de supervisión o reportes</t>
  </si>
  <si>
    <t xml:space="preserve">El GGA actualizó la programación 2024 de mantenimientos a la infraestructura y equipamiento del Ministerio de Justicia y del Derecho, en el F-GA-G01  Programa de mantenimiento y seguimiento de la infraestrutura y equipamiento general.
En el primer cuatrimestre de 2024, el MJD, a través del GGA suscribió los contratos de mantenimiento de ascensores de la sede Chapinero (C141-2024) y sede Centro (C403-2024); certificación de ascensores de las sedes Chapinero y Centro (C634-2024);  mantenimiento de rayos x (C564-2024); lavado y desinfección de tanques (C602-2024).
El GGA cuenta con tres profesional para el seguimiento técnico y administrativo de los contratos de mantenimiento a la infraestructura y equipamiento.  </t>
  </si>
  <si>
    <t>El proceso atendió las recomendaciones de la OCI.
Se recomienda que todas las columnas y filas de la matriz sean completamente diligenciadas. Falta diligenciar la columna Q, esto es importante para poder contar con una valoración exacta del riesgo.
Aún persiste la debilidad con respecto a las acciones definidas en el plan de tratamiendo; las acciones deben ser distintas a las actividades que se llevan a cabo para desarrollar los controles.</t>
  </si>
  <si>
    <t>En el presente seguimiento, la dependencia presenta como evidencia los contratos celebrados para el mantenimiento de los ascensores, redes eléctricas e hidráulicas, y estabilidad estructural. Sin embargo, no se ha proporcionado la evidencia que respalde la implementación de los controles ni de las acciones de tratamiento.
Continúan las debilidades señaladas por la OCI en el seguimiento anterior, y se espera que estas sean abordadas y corregidas.
La dependencia debe revisar la racionalización de los riesgos cuando su impacto, causas y controles son idénticos. Es fundamental considerar estos aspectos como un proceso integral en lugar de enfocarse en actividades individuales al definir los riesgos. En este caso, sería posible lograr la racionalización de los riesgos 43 y 44.</t>
  </si>
  <si>
    <t xml:space="preserve">Coordinar de manera oportuna con las empresa prestadoras de servicios públicos (ENEL y EAAB) la sus pensión de servicios cuando se requiera para adelantar mantenimientos o arreglos en las redes hidraulicas o electricas de manera que no se suspendan las actividades normales del Ministerio.  Procurar que los arreglos se realicen en horarios no laborales </t>
  </si>
  <si>
    <t>El supervisor del contrato mensualmente verificará el cumplimiento de las obligaciones del contratista realizando una confrontación de los requerimientos técnicos contra los entregables Cuando el supervirsor observe inconsistencias o incumplimientos informara inmediatamente al contratista para que este realice las correciones del caso, en la situación que no se pueda subsanar, se deberá hacer el reporte a gestión contractual. En el caso que los incumplimientos sean reiterativos se podra dar por terminado el contrato siempre y cuando se evidencie que se le notificaron los reportes y no hubo acción correctiva sobre estos.  Evidencia: Informe de supervisión
Requerimientos al contratista
Reporte a Gestión Contractual
*F-GA-02-05 Orden de servicio de mantenimiento.
*F-GA-02-09 matriz de seguimiento plan de mantenimientos
*Matriz interna de históricos de mantenimientos</t>
  </si>
  <si>
    <t>Fallas mecánicas y electrónicas de los automotores</t>
  </si>
  <si>
    <t>Diseñar e implementar los tableros de control de recorridos de los vehículos</t>
  </si>
  <si>
    <t>Coordinador GAIT</t>
  </si>
  <si>
    <t>Planillas de recorridos 
*Informe de supervisión
*Requerimientos al contratista(si aplica)
* Reporte a Gestión Contractual (SI aplica)
*F-GA-02-05 Orden de servicio de mantenimiento.
*F-GA-02-09 matriz de seguimiento plan de mantenimientos
*Matriz interna de históricos de mantenimientos</t>
  </si>
  <si>
    <t>No se ha materializado el riesgo, los controles han sido efectivos a partir de las acciones ejecutadas sobre las herramientas como la matriz de seguimiento plan de mantenimientos y la matriz interna de históricos de mantenimientos,  han sido el mecanismo en donde se consigna todos los mantenimientos y ajustes pertinentes que se originan a partir del documento orden de servicio de mantenimiento , toda vez que los contratistas responsables de prestar el servicio de mantemimiento al parque automotor lo han efectuado dentro de las obligaciones contractuales descritas en los contratos y ordenes de compra: (Ver Contratos No. 584-2024 y Ordenes de compra 123096/23-123099/23-123100/23-123103/23-123200/23-123201/23, con sus correspondientes informes de supervisión.
Por otra parte se precisa que la presente matriz fue actualizada en los siguientes campos: 1 Acciones 2. Fecha inicial  3. Fecha final 4. Registro o evidencia. Estas actualizaciones hacen referencia a mejorar los controles y a mejorar la descripción de las acciones, los ajustes se encuentran en atención a las recomendaciones de la OCI.</t>
  </si>
  <si>
    <t>El riesgo no se ha materializado, y los controles aplicados hasta la fecha han demostrado resultados positivos. El GAIT continúa realizando un seguimiento  a las planillas de recorridos del parque automotor, confirmando la trazabilidad de los servicios solicitados y la agenda atendida. Además, se diligencia y proyecta la matriz de los mantenimientos preventivos, junto con la solicitud de los mantenimientos correctivos, asegurando que los bienes estén en óptimas condiciones y libres de fallas, en concordancia con los contratos y órdenes de compra vigentes. Hasta la fecha, no se ha presentado ningún requerimiento con los contratistas que amerite un reporte al Grupo de Gestión Contractual.
Asimismo, se sigue actualizando la matriz interna de históricos, la cual ha sido una herramienta fundamental para la planificación de mantenimientos por fechas e intervenciones. En respuesta a las recomendaciones entregadas por la OCI, se está revisando y modificando el plan de tratamiento, alineando los controles adicionales enfocados en los conductores.</t>
  </si>
  <si>
    <t xml:space="preserve">El proceso ha realizado un buen trabajo con la definición del riesgo y los controles.
Se sugiere que el proceso revise e incluya causas que esten relacionadas con el Plan Estratégico de Seguridad Vial, que el MJD debe implementar por tener contratados conductores y vehículos. También, debe analizar el entorno y determinar más causas de la ya identificada para tener un adecuado control y evitar la materialización del riesgo.
Se recomienda que se valide la tipología de cada uno de los controles para obtener una correcta valoración sobre el riesgo residual.
Con respecto a las acciones de tratamiento del riesgo, es importante validar la acción 1 debido a que la acción hace parte de una tarea del control. Las acciones son distintas a los controles, y deben aportar valor o fortalecer el control. </t>
  </si>
  <si>
    <t>Se pueden verificar las evidencias proporcionadas por la dependencia, así como el diligenciamiento de las matrices de seguimiento.
Además, es crucial que la dependencia realice un proceso de actualización e identificación de nuevas causas que puedan llevar a la materialización del riesgo, ya que la administración del riesgo es dinámica y varía con el entorno interno y externo. También es importante considerar los planes de contingencia para la construcción de las causas para evitar que el riesgo se materialice.
Persisten las debilidades en la formulación de las acciones del plan de tratamiento.</t>
  </si>
  <si>
    <t xml:space="preserve">El coordinador del Grupo de Extinción de Dominio  semanalmente realiza un seguimiento a los términos de los memoriales de los procesos de extinción de dominio en los que interviene el Ministerio de Justicia y del Derecho, en los registros realizados por los apoderados en los formatos preestablecidos en la Guía de Extinción de Dominio. Si al momento de realizar el seguimiento, identifica memoriales de los procesos de extinción de dominio próximos a vencerse, prioriza  estos procesos para adelantar los trámites correspondientes según el estado del proceso, Evidencia: 
Formatos establecidos en la Guía 
Correos con alertas de vencimiento </t>
  </si>
  <si>
    <t xml:space="preserve">Falta de seguimiento a los estados, y/o notificaciones en  los  procesos de extincion de dominio </t>
  </si>
  <si>
    <t xml:space="preserve">Los abogados Grupo de Extinción de Dominio  semanalmente  para identificar de los proceso de Extinción de Dominio en los que interviene el Ministerio de Justicia y del Derecho , cuales no contienen piezas procesales completas  realiza verificación de la documentación aportada en  las carpetas físicas y digitales de los procesos de extinción de dominio de los que son apoderados   Si al momento de la verificación en las carpetas, se identifica que existen piezas procesales faltantes,  deberá solicitar al juzgado o fiscalía titular las piezas faltantes al proceso judicial Evidencia: 
Carpetas físicas - Digitales 
Correos o memoriales </t>
  </si>
  <si>
    <t xml:space="preserve">Falta de envío oportuno y con calidad de las piezas procesales por parte de la Fiscalia y Juzgados de extincion de dominio </t>
  </si>
  <si>
    <t>No se ha materializado el riesgo y los controles han sido efectivos. Para este período el GED reviso  173  nuevas actuaciones procesales, en los cuales se determinó con base en las directrices de la guia  de Intervención intervenir en  41 nuevos procesos</t>
  </si>
  <si>
    <t>No se ha materializado el riesgo y los controles han sido efectivos. Para este período el GED reviso  264 nuevas actuaciones procesales, de las cuales se determinó con base en las directrices de la guia  de Intervención intervenir en 69 nuevos procesos, lo anterior tras validar y revisar los estados y notificaciones juidiciales.</t>
  </si>
  <si>
    <t>El proceso ha atendido todas las sugerencias de la OCI.
Se sugiere que el proceso valide la información diligenciada en las columnas Q y X debido a que, estas no coinciden.
Con respecto a la acción definida en el plan de tratamiento, revisar  ya que es igual a los controles, hace parte de una tarea del control.  Las acciones son distintas a los controles, y deben aportar valor o fortalecer el control. 
Se espera que para el próximo seguimiento se pueda contar con la subsanación de estas recomendaciones. De igual manera, se espera que se mejore en la descripción del monitoreo donde se evidencia la aplicación de los controles y; de igual manera, se aporte las evidencias correspondientes</t>
  </si>
  <si>
    <t>La Dirección Jurídica ha llevado a cabo una adecuada administración del riesgo en este seguimiento.
Sin embargo, persisten las mismas falencias que se señalaron en el seguimiento anterior, ya que ninguna ha sido corregida.
Se reitera la necesidad de que la dependencia mejore en la descripción del monitoreo y en la presentación de evidencias sobre la implementación de controles. Si se trata de un volumen excesivo de documentos, se podría considerar compartir una muestra representativa, lo que permitiría a la OCI verificar plenamente la efectividad de los controles.</t>
  </si>
  <si>
    <t>Jefe de la Oficina de Control   Disciplinario Interno</t>
  </si>
  <si>
    <t>El proceso atendió las recomendaciones de la OCI.
Persiste la debilidad en la definición de las acciones del plan de tratamiento, revisar  la acción 1 ya que, es una desviación del control. Las acciones son distintas a los controles, y deben aportar valor o fortalecer el control. 
Se espera que para el próximo seguimiento se pueda contar con la subsanación de estas recomendaciones.
Por último, se realiza la misma recomendación de que este riesgo sea trasferido a la OCDI, ya que es un riesgo y control de su competencia.</t>
  </si>
  <si>
    <t>En el presente seguimiento, no se observan avances en la administración del riesgo, ya que no se han corregido ninguna de las observaciones realizadas por la OCI en la evaluación anterior.
Además, no se puede corroborar la existencia de las evidencias mencionadas en la definición del control, lo que impide verificar la adecuada implementación y efectividad de los mismos. Asimismo, falta una descripción del monitoreo que realiza la dependencia.</t>
  </si>
  <si>
    <t>El equipo de trabajo del grupo de calidad normativa, cada vez que se va a redactar un nuevo documento de lineamientos o metodología de depuración normativa, revisa que la redacción de los criterios de depuración normativa sea jurídicamente clara. para facilitar que los criterios de depuración sean correctamente usados por las entidades que desarrollen procesos de depuración normativa. 
Si al momento de revisar el documento de lineamientos o metodología se identifica que  la redacción de algún criterio de depuración normativa no es jurídicamente clara,  el equipo de trabajo analiza, discute y  mejora la redacción para que resulte jurídicamente clara. 
Evidencia: documento con redacción corregido - correo electrónico</t>
  </si>
  <si>
    <t>Falta de claridad jurídica de la redacción de los criterios de depuración normativa, incluidos en los lineamientos o metodologías</t>
  </si>
  <si>
    <t>El grupo de calidad normativa mejora la claridad jurídica de la redacción de los criterios de depuración normativa incluidos en los lineamientos o metodologías de depuración normativa, cuado una entidad que implementa un proceso de depuración normativa formule observaciones jurídicamente concretas, ciertas y pertinentes sobre la falta de claridad jurídica de los criterios de depuración normativa, para reducir el riesgo de que sean incorrectamente aplicados.</t>
  </si>
  <si>
    <t xml:space="preserve">Cada vez que que las entidades que implementen los lineamientos o metodologías de depuración normativa hagan observaciones o sugerencias en relación con la claridad jurídica de los criterios de depuración. </t>
  </si>
  <si>
    <t>El control ha sido efectivo durante el primer cuatrimestre del 2024:
Las entidades que las que se han implementado los lineamientos o metodologías de depuración normativa no han formulado observaciones sobre falta de claridad jurídica  de éstas ni han expresado ninguna crítica o reparo. 
Adicionalmente, el equipo de trabajo del grupo de calidad normativa ha revisado la claridad jurídica de los criterios de depuración normativa.
Evidencia de la revisión por el grupo de tranbajo:
Borrador de documento metodológico versión 2024 revisado por el Coordinador del Grupo de Calidad Normativa de la DDDOJ y remitido a revisión del Director: 
https://minjusticiagovco-my.sharepoint.com/personal/dirordenamiento_juridico_minjusticia_gov_co/_layouts/15/onedrive.aspx?FolderCTID=0x012000B7550A312CD03949A6BE06C33856214A&amp;id=%2Fpersonal%2Fdirordenamiento%5Fjuridico%5Fminjusticia%5Fgov%5Fco%2FDocuments%2FP%5FSeguridadJuridica%2FDepuracionNormativa%2FEvidencia%20control%20riesgos%20gesti%C3%B3n%20Depuraci%C3%B3n%2FPrimer%20cuatrimestre%202024</t>
  </si>
  <si>
    <t xml:space="preserve">
El control ha sido efectivo durante el segundo cuatrimestre del 2024:
Las entidades que han implementado procesos de depuración normativa usando los criterios de depuración normativa incluidos en los lineamientos o metodologías de depuración normativa elaboradas por la DDDOJ, no han formulado observaciones sobre falta de claridad jurídica de la redacción de los criterios de depuración normativa, ni han expresado ninguna crítica o reparo sobre estos. Por lo anterior y sumado a ello, las entidades usuarias de los criterios de depuración normativa no han reportado procesos deficientes de depuración de disposiciones normativas que no debían depurarse.
Adicionalmente, el equipo de trabajo del grupo de calidad normativa ha revisado la claridad jurídica de los criterios de depuración normativa.
Evidencia de la revisión por el grupo de trabajo:
(i) Borrador de documento metodológico versión 2024 revisado por el Coordinador del Grupo de Calidad Normativa de la DDDOJ y remitido a revisión del Director: (ii) Metodologías aprobadas y publicadas en su versión 2024.
https://minjusticiagovco-my.sharepoint.com/:f:/g/personal/dirordenamiento_juridico_minjusticia_gov_co/EnlYA6NKUp9GpV0lFkuVpfYBmptsFnVtuFdTBlhF-cjQnA?e=ZCFR72
_______________________________
Dicho lo anterior, la DDDOJ nuevamente sigue las recomendaciones de la OCI para mejorar la estructura del riesgo. 
Desde un punto de vista estrictamente técnico y jurídico la redacción de criterios para la depuración del Ordenamiento Jurídico es un tema muy especializado, que ha sido estudiado y desarrollado, en la Rama Ejecutiva, únicamente por la DDDOJ. Como resultado de la rigurosidad jurídica con que se han redactado los distintos criterios de depuración normativa, previamente se logró que (i) la Rama Legislativa tramitara y expidiera la Ley 2085 de 2021, acogiendo los criterios depuración para la normativa de rango legal que redactó la DDDOJ; (ii) el Gobierno nacional tramitara y expidiera previamente varios decretos de depuración normativa de los DUR, acogiendo los criterios depuración para la normativa de rango reglamentario que redactó la DDDOJ; (iii) varios entes territoriales adelantaran y adelanten procesos de depuración normativa, acogiendo los criterios depuración para la normativa de nivel territorial que redactó la DDDOJ. 
Con base en lo anterior, se analizó nuevamente cuáles son la causa inmediata y la causa raíz del impacto descrito desde la experticia técnica y jurídica que en materia de depuración normativa tiene la DDDOJ. Producto de ese análisis la DDDOJ reitera que:
1.) La causa raíz del riesgo descrito es la falta de claridad jurídica de la redacción de los criterios de depuración normativa establecidos por la Dirección de Desarrollo del Derecho y del Ordenamiento Jurídico.
2,) Esa causa raíz lleva a la cusa mediata del riesgo descrito, porque hace probable que una entidad que desarrolle un proceso de depuración normativa, siguiendo criterios de depuración normativa que no sean jurídicamente claros, los apliquen incorrectamente.
3.) Como resultado de la causa mediata y la causa raíz se hace plausible el riesgo de una deficiente depuración de disposiciones normativas formalmente </t>
  </si>
  <si>
    <t>La dependencia ha seguido las recomendaciones de la OCI; sin embargo, persiste la falencia en la estructura del riesgo, debido a que no se ha analizado cuál es la causa inmediata y la causa raíz que provocan el impacto descrito, ya que en la descripción del riesgo se están relacionando varias causas que podrían no ser la causa raíz. Es crucial que se valide cada una de las causas descritas y se identifique la causa raíz utilizando la metodología de los "5 por qué".
No obstante, esas causas mencionadas en la descripción del riesgo podrían ser consideradas en la columna G, donde se identifican las causas. Se sugiere seguir la Guía de riesgos de la DAFP para estructurar la descripción del riesgo de manera adecuada.
Por otra parte, se pueden generar causas por las consecuencias que ya fueron identificadas,  tal y como se recomendó en el seguimiento anterior, para tener causas internas y tener un mejor control del riesgo.
Revisar que el control se relacione con la causa identificada en la matriz en la columna P, debido a que la causa descrita no es la misma que origina el riesgo (ver columna G) .
Con respecto a la acción definida en el plan de tratamiento, revisar  ya que es igual a los controles, hace parte de una tarea del control.  Las acciones son distintas a los controles, y deben aportar valor o fortalecer el control. 
Se espera que para el próximo seguimiento se pueda contar con la subsanación de estas recomendaciones. También, se realiza la misma recomendación que en los otros riesgos sobre los link de acceso a las evidencias.</t>
  </si>
  <si>
    <t>En este seguimiento, la dependencia actualizó el riesgo considerando las apreciaciones de la OCI del seguimiento anterior. Sin embargo, se observa una debilidad en la definición del impacto. Es importante recordar que el impacto se refiere a las consecuencias que puede traer para la entidad la materialización del riesgo.
Se reitera la necesidad de llevar a cabo un análisis interno de las causas que pueden conducir a la materialización del riesgo, ya que podrían existir más formas de que esto ocurra y, de este modo, identificar la manera más eficaz de controlarlo.
Asimismo, se repite la recomendación hecha en los otros riesgos de la dependencia, respecto a incluir enlaces de acceso a las evidencias o que se reporten las evidencia en la carpeta que comparte la OAP, lo cual es crucial para verificar la implementación y efectividad del control.</t>
  </si>
  <si>
    <t>Soporte que evidencie la conciliación mensual realizada por el centralizador, el líder jurídico y el líder financiero.</t>
  </si>
  <si>
    <r>
      <t xml:space="preserve">Durante la vigencia del I Cuatrimestre de 2024, el riesgo no se ha materializado y el control ha sido efectivo. Se realizaron las siguientes actividades, con la finalidad de mitigar el riesgo.
</t>
    </r>
    <r>
      <rPr>
        <b/>
        <sz val="10"/>
        <color rgb="FF000000"/>
        <rFont val="Arial"/>
        <family val="2"/>
      </rPr>
      <t xml:space="preserve">CONTROL: </t>
    </r>
    <r>
      <rPr>
        <sz val="10"/>
        <color rgb="FF000000"/>
        <rFont val="Arial"/>
        <family val="2"/>
      </rPr>
      <t xml:space="preserve">El grupo financiero de la Subdirección, realizó análisis, verificación y actualización de toda la información relacionada con los pagos recibidos con el objetivo poder hacer el seguimiento para lograr el recaudo de lo adeudado por los licenciatarios, como consecuencia de este seguimiento se remitieron a cobro coactivo un total de 47 expedientes a la Coordinadora de Actuaciones Administrativas para su correspondiente trámite.
</t>
    </r>
    <r>
      <rPr>
        <b/>
        <sz val="10"/>
        <color rgb="FF000000"/>
        <rFont val="Arial"/>
        <family val="2"/>
      </rPr>
      <t>ACCIÓN PLAN DE TRATAMIENTO:</t>
    </r>
    <r>
      <rPr>
        <sz val="10"/>
        <color rgb="FF000000"/>
        <rFont val="Arial"/>
        <family val="2"/>
      </rPr>
      <t xml:space="preserve"> Así mismo,  con el objetivo de reforzar el control, el Grupo Jurídico de la SCFSQyE reportó de manera oportuna las licencias expedidas en los meses de enero, febrero y marzo de la vigencia 2024 al Grupo Financiero, con el objetivo de ejercer el control de las obligaciones económicas de las sociedades licenciatarias, y así mismo, realizar el oportuno proceso de seguimiento sobre los pagos de las mismas.   </t>
    </r>
  </si>
  <si>
    <r>
      <t xml:space="preserve">Durante el segundo cuatrimestre de 2024, el riesgo no se materializó y el control fue efectivo. 
</t>
    </r>
    <r>
      <rPr>
        <b/>
        <sz val="10"/>
        <color rgb="FF000000"/>
        <rFont val="Arial"/>
        <family val="2"/>
      </rPr>
      <t xml:space="preserve">CONTROL: </t>
    </r>
    <r>
      <rPr>
        <sz val="10"/>
        <color rgb="FF000000"/>
        <rFont val="Arial"/>
        <family val="2"/>
      </rPr>
      <t xml:space="preserve">El grupo financiero de la Subdirección realizó el análisis, verificación y actualización de toda la información relacionada con los pagos recibidos con el objetivo poder hacer el seguimiento para lograr el recaudo de lo adeudado por los licenciatarios, como consecuencia de este seguimiento se crearon un total de 280 expedientes para emitir el acto administrativo de liquidación de la obligación; en el mismo periodo se emitieron un total de 148 actos administrativos de liquidación de la obligación que se encuentran en los terminos de ley para interponer recurso. Se anexa la base que relaciona las empresas a las que se les crea el expediente y la relación de los actos administrativos emitidos del periodo a evaluar.
</t>
    </r>
    <r>
      <rPr>
        <b/>
        <sz val="10"/>
        <color rgb="FF000000"/>
        <rFont val="Arial"/>
        <family val="2"/>
      </rPr>
      <t xml:space="preserve">ACCIÓN PLAN DE TRATAMIENTO: </t>
    </r>
    <r>
      <rPr>
        <sz val="10"/>
        <color rgb="FF000000"/>
        <rFont val="Arial"/>
        <family val="2"/>
      </rPr>
      <t xml:space="preserve"> El Grupo Financiero, Jurídico y el centralizador de la SCFSQyE realizaron la conciliación de la cantidad de las licencias  para consolidar la información que es remitida al Grupo Financiero y Contable del MJD. Se anexan las actas de 18 de junio y 06 de agosto</t>
    </r>
  </si>
  <si>
    <t xml:space="preserve">Se ha atendido las recomendaciones de la OCI, frente a la inclusión de la causa raíz en la estructura del riesgo.
Con respecto a la acción definida en el plan de tratamiento, revisar  ya que es igual a los controles, hace parte de actividades que se realizan como parte de la implementación del control.  Las acciones son distintas a los controles, y deben aportar valor o fortalecer el control. 
Se espera que para el próximo seguimiento se pueda contar con la subsanación de estas recomendaciones. De igual manera, debe mejorar en la descripción del monitero, de tal forma que se de cuenta de la aplicación de los controles.
Se recomienda a la dependencia que valide la opción de racionalizar los riesgos. </t>
  </si>
  <si>
    <t>Se observa que la subdirección continúa implementando los controles necesarios para mitigar el riesgo. Sin embargo, para mejorar la gestión de los riesgos relacionados con las licencias de cannabis y sustancias químicas, es fundamental que se remitan a cada uno de los informes de auditoría realizados por la OCI. Esto permitirá adoptar un enfoque estratégico que ayude a prevenir la materialización del riesgo.
Persisten las debilidades en la formulación de las acciones del plan de tratamiento, ya que no se han actualizado para este seguimiento.
Se recomienda a la dependencia que realice revisiones periódicas de la valoración del riesgo, especialmente si surgen cambios en el entorno que requieran la inclusión de nuevas causas y controles.</t>
  </si>
  <si>
    <t>El superior inmediato, cada vez que se presenta el retiro de un funcionario de la entidad y con el fin recopilar el conocimiento, verifica y aprueba la información registrada en el formato  "ENTREGA DEL PUESTO DE TRABAJO". En caso de no entregar la información requerida por el formato, no se procederá a realizar la liquidación correspondiente. Como evidencia queda el formato "ENTREGA DEL PUESTO DE TRABAJO" firmado por el jefe inmediato.</t>
  </si>
  <si>
    <t>Finalización de la vinculación con el Ministerio</t>
  </si>
  <si>
    <t>Elaborar plan de trabajo que aborde las acciones de la gestión del conocimiento</t>
  </si>
  <si>
    <t>anual</t>
  </si>
  <si>
    <t>GESCOI</t>
  </si>
  <si>
    <t>Plan de trabajo</t>
  </si>
  <si>
    <t>El riesgo no se ha materializado  toda vez que se  aplican los controles relacionados con la entrega del puesto de trabajo y el diligenciamiento del formato de entrega, adicionalmente se inició el trámite para la actualización del mapa de conocimiento tácito y explícito, el cual se realizó en el marco de la capacitación de producto no conforme.
Por otra parte se realizó el plan de trabajo comenzando con  el  inventario del conocimeotno tácito  por dependencias publicado en la intranet institucional para consulta general.  Evidencia: Mapa de conocimiento institucional.</t>
  </si>
  <si>
    <t xml:space="preserve">
1. Se ajusta la descripción del riesgo conforme la guía del DAFP.
2. Se hace la revisión de los controles y se determina que estos esten ajustados a la metodología de riesgos, concluyendo en la formulación presentada.
Por otra parte, para el primer cuatrimestre de 2024, no se han presentado solicitudes de indulto nuevas para tramitar en la DJT. Sin embargo, se ha seguido adelantando un plan de tratamiento por parte de la primera línea de defensa desde la DJT, compuesto por las siguientes acciones:
1. El día 15 de febrero se realiza una capacitación a los involucrados en el procedimiento de indulto de la DJT y el GALC, con el fin de garantizar el conocimiento de los requisitos y el paso a paso del procedimiento actual.
2. Se crea una matriz de seguimiento que da cuenta de todo el procedimiento, desde el ingreso de la petici</t>
  </si>
  <si>
    <t>Tras revisar, se observa que el proceso ha tomado en cuenta las recomendaciones de la OCI al incluir la causa raíz en la descripción del riesgo.
Se recomienda que el proceso realice un análisis exhaustivo de las causas que podrían llevar a la materialización del riesgo. Esto permitiría identificar nuevos controles que garanticen la preservación de la memoria institucional, ya que los controles actuales no abordan completamente la causa raíz del riesgo. Además, esta acción facilitaría la definición de herramientas para conservar, difundir y compartir el conocimiento crítico o relevante de la entidad.
Hacen falta estructurar los controles que ataquen las causas 2 y 3.
Se espera en el próximo seguimiento encontrar los ajustes al riesgo.</t>
  </si>
  <si>
    <t>Persisten las debilidades identificadas en el seguimiento anterior en relación con la identificación de las causas y la estructuración de controles para las causas 2 y 3.
Es crucial que la dependencia analice su entorno e identifique posibles nuevas causas que podrían llevar a la materialización del riesgo. Además, debe reforzar la descripción y estructura de los controles existentes, ya que no se ha podido verificar su efectividad.
Para este seguimiento, no se dispone de evidencias que respalden la implementación de los controles definidos, ni se cuenta con una descripción del monitoreo realizado por la dependencia responsable de la gestión del riesgo.</t>
  </si>
  <si>
    <t>Posibilidad de pérdida de conocimiento institucional por la debilidad en su identificación y desactualización en la documentación del conocimiento tácito de los funcionarios y contratistas</t>
  </si>
  <si>
    <r>
      <rPr>
        <b/>
        <sz val="10"/>
        <color theme="1"/>
        <rFont val="Arial"/>
        <family val="2"/>
      </rPr>
      <t xml:space="preserve">Causa 1: </t>
    </r>
    <r>
      <rPr>
        <sz val="10"/>
        <color theme="1"/>
        <rFont val="Arial"/>
        <family val="2"/>
      </rPr>
      <t>No documentación del conocimiento tácito de los funcionarios y contraristas</t>
    </r>
  </si>
  <si>
    <t>Presentación de la Capacitación o Lista de asistencia.</t>
  </si>
  <si>
    <r>
      <t xml:space="preserve">Se da cumplimiento a la aplicación de los controles establecidos para el proceso, se ejecutaron los respectivos comités de seguimiento a la ejecución presupuestal, de igual forma se enviaron mensualmente a las dependencias ejecutoras de recursos, los reportes correspondientes a la ejecución presupuestal, así como el estado de las reservas pptales.
Se adjuntan las evidencias correspondientes, por lo anterior, para el 1er. cuatrimestre 2024, no se evidencia la materialización de este riesgo.
</t>
    </r>
    <r>
      <rPr>
        <i/>
        <sz val="10"/>
        <rFont val="Arial"/>
        <family val="2"/>
      </rPr>
      <t xml:space="preserve">
*Con respecto a la capacitación que se debe realizar a los Supervisores de Contratos y a los Enlaces Financieros de las dependencias, se tiene programada para el segundo cuatrimestre de 2024.</t>
    </r>
    <r>
      <rPr>
        <sz val="10"/>
        <rFont val="Arial"/>
        <family val="2"/>
      </rPr>
      <t xml:space="preserve">
</t>
    </r>
    <r>
      <rPr>
        <i/>
        <sz val="10"/>
        <rFont val="Arial"/>
        <family val="2"/>
      </rPr>
      <t xml:space="preserve">
*En el mes de septiembre de 2023, se realiza revisión y ajuste al mapa de riesgos, en mesa de trabajo conjunta con la OAP y los líderes de proceso del GGFC, en atención a las observaciones realizadas por parte de la OCI, de igual forma para este seguimiento se realiza revisión y ajuste.</t>
    </r>
  </si>
  <si>
    <t>En virtud de las observaciones realizadas por la OCI, para el último seguimiento de 2023, se hizo la revisión de los controles y su relación con la medición del riesgo en los siguientes términos: La Dirección de Justicia transicional se reunió en mesa técnica con la Oficina de Control Interno, para atender a  los ajustes solicitados, así:
1. Se ajusta la descripción del riesgo conforme la guía del DAFP.
2. Se hace la revisión de los controles y se determina que estos esten ajustados a la metodología de riesgos, concluyendo en la formulación presentada.
Por otra parte, para el primer cuatrimestre de 2024, no se han presentado solicitudes de indulto nuevas para tramitar en la DJT. Sin embargo, se ha seguido adelantando un plan de tratamiento por parte de la primera línea de defensa desde la DJT, compuesto por las siguientes acciones:
1. El día 15 de febrero se realiza una capacitación a los involucrados en el procedimiento de indulto de la DJT y el GALC, con el fin de garantizar el conocimiento de los requisitos y el paso a paso del procedimiento actual.
2. Se crea una matriz de seguimiento que da cuenta de todo el procedimiento, desde el ingreso de la petición, su asignacion al profesional de la DJT, anotaciones y el respectivo seguimiento. En este sentido, se evidencian peticiones de indulto, pero que por falta de requisitos no inician el trámite. Sin embargo, se les hace seguimiento y registro. 
Frente al procedimiento actual, de acuerdo con las acciones de tratamiento descritas, se han logrado identificar gestiones y acciones valiosas, que pueden llegar a nutrir el procedimiento vigente. Por lo cual, se plantea una mesa técnica para evaluar el procedimiento y darle revisión a lo registrado. Dicha mesa de trabajo se llevará a cabo en el mes de mayo.
Adicionalmente, se mantienen los controles manejados previamente, como lo es el formato F-CR-16-01 “Hoja de Ruta del expediente”.</t>
  </si>
  <si>
    <t>El proceso ha formulado adecuadamente el riesgo y ha identificado sus causas. No obstante, se sugiere una revisión constante del riesgo para detectar posibles causas nuevas que puedan desencadenar su materialización, permitiendo así la anticipación en la determinación de controles efectivos.
El proceso ha identificado una causa relacionada con la demora en la liquidación de los contratos, la cual no cuenta con un control asignado. En este sentido, se recomienda que el proceso diseñe un control específico para abordar esta causa.
Se espera en el próximo seguimiento encontrar los ajustes al riesgo</t>
  </si>
  <si>
    <t>Se observa que la dependencia continúa implementando los controles establecidos para mitigar el riesgo. Sin embargo, en este seguimiento se evidencian las siguientes situaciones:
1. La dependencia no llevó a cabo el monitoreo correspondiente para este seguimiento.
2. No hay un control asociado a la causa: demoras en la liquidación de los contratos por parte del GGC.
3. Las acciones 2 y 3 del plan de tratamiento se refieren a actividades que forman parte de la implementación de los controles. Por lo tanto, se sugiere revisar y ajustar estas acciones.
Se espera que en el próximo seguimiento se subsanen las debilidades identificadas.</t>
  </si>
  <si>
    <t>La Directora de Justicia Formal , cada vez que se genere un instrumento, lo socializará con las entidades o dependencias rectoras en el tema, con el fin de recibir retroalimentación sobre su idoneidad, pertienencia y aplicabilidad. En caso de no recibir retroalimentación se reiterará la solicitud mediante oficio.
Evidencia: Correo, memorando, oficio o publicación del instrumento.</t>
  </si>
  <si>
    <t>Desarticulación en la generación de instrumentos técnicos</t>
  </si>
  <si>
    <t>La directora de Justicia Formal, cada vez que se genera un instrumento, revisa que cumpla los conceptos jurídicos, técnicos y de diseño, con el fin de verificar que sea coherente con el ordenamiento jurídico vigente. En caso de encontrar inconsistencias lo devuelva al grupo de Comisarías de Familia para su ajuste.
Evidencia: Correos electrónicos</t>
  </si>
  <si>
    <t>Realizar tutorías para la profundización de los temas vistos en los módulos y absolución de dudas</t>
  </si>
  <si>
    <t>Bimestral</t>
  </si>
  <si>
    <t>Coordinara del Grupo de Comisarías de Familia</t>
  </si>
  <si>
    <t>Listado de asistencia, grabaciones, citaciones, ayudas de memoria</t>
  </si>
  <si>
    <t>No se materializó el riesgo</t>
  </si>
  <si>
    <t>No se materializo el riesgo porque se han llevado controles efectivos</t>
  </si>
  <si>
    <t>El riesgo se encuentra bien definida la estructura del mismo (impacto+causa inmediata+causa raíz).
Se recomiendan que se relacionen en la columna O, los controles que atacan las causas 2 y 3, debido a que no existen o no se evidencian diligenciados en la matriz. 
Se sugere que el proceso revise el diligenciamiento de la columna F, X, AJ, AN, AX y AY.
La acción de tratamiento se encuentra bien diseñada, porque ayuda a fortalecer los controles establecidos y también son compatibles con el manejo del riesgo que se ha decidido.
Se recomienda mejorar en la descripción del monitoreo, de tal manera que de cuenta la implementación de los controles.</t>
  </si>
  <si>
    <t>La Dirección de Justicia Formal no ha atendido ninguna de las apreciaciones formuladas por la OCI en el seguimiento anterior. Se invita a la dependencia a revisar estas observaciones e implementar acciones de mejora en consecuencia.
Es fundamental que la dependencia proporcione evidencia que respalde la implementación de los controles, de modo que la OCI pueda evaluar su efectividad.
El correcto diligenciamiento de esta matriz también es crucial, para tener una adecuada valoración del riesgo.
Por último, se sugiere mejorar la descripción del monitoreo.</t>
  </si>
  <si>
    <t>Solicitud al Grupo de Gestión Humana o al área de tecnología, según aplique.</t>
  </si>
  <si>
    <t>El riesgo no se ha materializado, el control ha sido efectivo
Con corte a abril de 2024,  se realizaron las siguientes actividades para garantizar el acompañamiento y transferencia del conocimiento sobre el sistema de información del Programa Nacional de Casas de Justicia y Convivencia Ciudadana (PNCJCC).
*Contratación de un ingeniero como administrador del Sistema de Información del PNCJCC. Adicionalmente, se cuenta con un ingeniero que es transversal a todos los sistemas de información de la DMASC.
* El 11 de marzo de 2024 se realizó capacitación teórica sobre el Sistema de Información del PNCJCC.
* El 18 de marzo de 2024 se realizó capacitación práctica sobre el Sistema de Información del PNCJCC.
*El administrador del sistema de información registró en el repositorio digital del PNCJCC el material disponible sobre el manejo ddel aplicativo. 
Evidencia: soporte de la contratación efectuada, de las capacitaciones realizadas y del registro  de material en el repositorio digital del PNCJCC.
Link de evidencias: 
https://minjusticiagovco-my.sharepoint.com/:f:/g/personal/mauricio_ordonez_minjusticia_gov_co/EnK8FdNq5cRMko8Ypc4WyIgBsW3Jx2-pOPk7oCXbbL3W7A?e=5umGSh</t>
  </si>
  <si>
    <t>Aunque el riesgo es reciente y sigue la estructura recomendada (impacto, causa inmediata, causa raíz), es necesario revisar la metodología propuesta por la DAFP respecto al impacto, entendiendo este como las consecuencias que la materialización del riesgo podría tener para la organización. Además, es crucial que el proceso incluya un análisis detallado de las causas potenciales que podrían llevar a la materialización del riesgo, con el objetivo de optimizar la formulación de los controles y; así, determinar también la causa inmediata y la causa raíz.
Ahora bien, este riesgo guarda relación con el riesgo de gestión número 42, por lo que se plantea la posibilidad de fusionarlo con el riesgo de gestión número 52 para abordarlos de manera conjunta. 
Se insta a que el proceso realice una verificación de la información presentada en las columnas Q y X, debido a la falta de concordancia entre ellas. Asimismo, es crucial asegurar que la tipología del control sea la adecuada.
En cuanto a la acción especificada en el plan de tratamiento, es recomendable su revisión, considerando su semejanza con el control ya establecido o su posible inclusión en las tareas que se llevan a cabo durante la implementación del control. Es fundamental distinguir entre acciones y controles, procurando que las primeras contribuyan de manera significativa al refuerzo del control.</t>
  </si>
  <si>
    <t xml:space="preserve">En el presente seguimiento, se observa que la dependencia ha actualizado la definición de manera sistemática, incorporando todos sus sistemas de información. Sin embargo, aún falta definir claramente el impacto que podría ocasionar la materialización del riesgo. Para ello, se recuerda que el impacto se refiere a las consecuencias que puede tener la materialización del riesgo en la organización.
Es fundamental revisar otros aspectos en la identificación de causas, no limitándose solo a la falta de personal. También es importante realizar una racionalización de los riesgos ya identificados y unificarlos de forma sistémica, tal como se hizo con este riesgo.
Se sugiere eliminar el riesgo 54, ya que puede ser abordado dentro del riesgo actual, trasladando las causas y controles previamente identificados.
Además, en la columna P, deben relacionarse las causas que el control aborda, no las consecuencias.
Por último, es necesario fortalecer los controles, ya que el que se ha definido no aborda las causas identificadas. Se recuerda que cada causa debe tener un control asociado.
</t>
  </si>
  <si>
    <t>En el tercer cuatrimestre de 2024, se realizó análisis de causas y se estableció que hasta el momento el entorno no ha cambiado para generar nuevos controles.
Se adelantan las auditorías programadas en el plan anual de auditoria interna 2024.Se comparte muestra que comprueba la ejecución del control y del plan de tratamiento del riesgo en el cual se adelantan las reuniones con la dependencia auditada para resolver las inquietudes con respecto al cuestionario en el programa de auditoria. Se adelantan durante el periodo las reuniones de grupo de la OCI, en donde se realiza el seguimiento al cumplimiento de la ejecución y se generan lineamientos para la ejecución de las auditorias programadas y en ejecución. Las evidencias se encuentran en el One Drive y publicados en la pág web de la entidad.
https://www.minjusticia.gov.co/ministerio-co/planeacion-gestion-control/auditorias-internas/auditorias-internas</t>
  </si>
  <si>
    <t>En el primer cuatrimestre del 2024, se actualizó la descripción del riesgo incluyendo en su estructura la causa inmediata, según las recomendaciones del último seguimiento. También, se realizó análisis de causas y se establecieron nuevas causas con sus controles.
Se adelantan las auditorias programadas en el plan anual de auditoria interna 2024.Se comparte muestra que comprueba la ejecución del control y del plan de tratamiento del riesgo en el cual se adelantan las reuniones con la dependencia auditada para resolver las inquietudes con respecto al cuestionario en el programa de auditoria.   Las evidencias se encuentran en el One Drive y publicados en la pág web de la entidad.
https://www.minjusticia.gov.co/ministerio-co/planeacion-gestion-control/auditorias-internas/auditorias-internas
https://minjusticiagovco-my.sharepoint.com/:f:/r/personal/mauricio_ordonez_minjusticia_gov_co/Documents/Evidencias%20riesgos/OCI/2024/Primer%20cuatrimestre/Riesgos%20de%20gesti%C3%B3n?csf=1&amp;web=1&amp;e=9pcDHo</t>
  </si>
  <si>
    <t>En el segundo cuatrimestre de 2024, se realizó análisis de causas y se estableció que hasta el momento el entorno no ha cambiado para generar nuevos controles.
Se adelantan las auditorías programadas en el plan anual de auditoria interna 2024.Se comparte muestra que comprueba la ejecución del control y del plan de tratamiento del riesgo en el cual se adelantan las reuniones con la dependencia auditada para resolver las inquietudes con respecto al cuestionario en el programa de auditoria. Se adelantan durante el periodo las reuniones de grupo de la OCI, en donde se realiza el seguimiento al cumplimiento de la ejecución y se generan lineamientos para la ejecución de las auditorias programadas y en ejecución. Las evidencias se encuentran en el One Drive y publicados en la pág web de la entidad.
https://www.minjusticia.gov.co/ministerio-co/planeacion-gestion-control/auditorias-internas/auditorias-internas
https://minjusticiagovco-my.sharepoint.com/:f:/r/personal/mauricio_ordonez_minjusticia_gov_co/Documents/Evidencias%20riesgos/OCI/2024/Segundo%20Cuatrimestre/Riesgos%20de%20gesti%C3%B3n?csf=1&amp;web=1&amp;e=bIGMxn</t>
  </si>
  <si>
    <t>En el primer cuatrimestre del 2024, se actualizó la descripción del riesgo incluyendo en su estructura la causa inmediata, según las recomendaciones del último seguimiento. También, se realizó análisis de causas y se establecieron nuevas causas con sus controles; asimismo, se actualiza el riesgo con respecto a la valoración del riesgo inherente y residual.
Se adelantan las auditorias programadas en el plan anual de auditoria interna 2024. Se comparte muestra que comprueba la ejecución del control y del plan de tratamiento del riesgo en el cual se adelantan las reuniones con la dependencia auditada para resolver las inquietudes con respecto al cuestionario en el programa de auditoria. Se adelanta durante el periodo las reuniones de grupo de la OCI, en donde se realiza el seguimiento al cumplimiento de la ejecución y se genera lineamientos para la ejecución de las auditorias programadas y en ejecución. Las evidencias se encuentran en el One Drive y publicados en la pág web de la entidad.
https://www.minjusticia.gov.co/ministerio-co/planeacion-gestion-control/auditorias-internas/auditorias-internas
https://minjusticiagovco-my.sharepoint.com/:f:/r/personal/mauricio_ordonez_minjusticia_gov_co/Documents/Evidencias%20riesgos/OCI/2024/Primer%20cuatrimestre/Riesgos%20de%20gesti%C3%B3n?csf=1&amp;web=1&amp;e=9pcDHo</t>
  </si>
  <si>
    <t xml:space="preserve">En el tercer cuatrimestre de 2024, se realizó análisis de causas y se estableció que hasta el momento el entorno no ha cambiado para generar nuevos controles.
Se adelantan las auditorias programadas en el plan anual de auditoria interna 2024. Se comparte muestra que comprueba la ejecución del control y del plan de tratamiento del riesgo en el cual se adelantan las reuniones con la dependencia auditada para resolver las inquietudes con respecto al cuestionario en el programa de auditoria. Se adelantan durante el periodo las reuniones de grupo de la OCI, en donde se realiza el seguimiento al cumplimiento de la ejecución y se generan lineamientos para la ejecución de las auditorias programadas y en ejecución. Las evidencias se encuentran en el One Drive y publicados en la pág web de la entidad.
https://www.minjusticia.gov.co/ministerio-co/planeacion-gestion-control/auditorias-internas/auditorias-internas
</t>
  </si>
  <si>
    <t>Control Disciplinario Interno</t>
  </si>
  <si>
    <t>Afectaciones a la gestión y al cumplimiento  de las metas institucionales por el incumplimiento de las metas definidas en los planes y proyectos de inversión, debido a la insuficiente gestión de las dependencias  y seguimiento por parte de la OAP</t>
  </si>
  <si>
    <r>
      <rPr>
        <b/>
        <sz val="10"/>
        <color theme="1"/>
        <rFont val="Arial"/>
        <family val="2"/>
      </rPr>
      <t>Causa3</t>
    </r>
    <r>
      <rPr>
        <sz val="10"/>
        <color theme="1"/>
        <rFont val="Arial"/>
        <family val="2"/>
      </rPr>
      <t xml:space="preserve">: Reprocesos en la gestión interna en la fase de planeación </t>
    </r>
  </si>
  <si>
    <r>
      <rPr>
        <b/>
        <sz val="10"/>
        <color theme="1"/>
        <rFont val="Arial"/>
        <family val="2"/>
      </rPr>
      <t xml:space="preserve">Causa 1: </t>
    </r>
    <r>
      <rPr>
        <sz val="10"/>
        <color theme="1"/>
        <rFont val="Arial"/>
        <family val="2"/>
      </rPr>
      <t>Incumplimiento de las metas de los Proyectos de Inversión</t>
    </r>
  </si>
  <si>
    <r>
      <rPr>
        <b/>
        <sz val="10"/>
        <color theme="1"/>
        <rFont val="Arial"/>
        <family val="2"/>
      </rPr>
      <t>Causa 2</t>
    </r>
    <r>
      <rPr>
        <sz val="10"/>
        <color theme="1"/>
        <rFont val="Arial"/>
        <family val="2"/>
      </rPr>
      <t>:Retrasos en la ejecución presupuestal.</t>
    </r>
  </si>
  <si>
    <t xml:space="preserve">1. Informe trimestral de seguimiento proyectos de inversión.
</t>
  </si>
  <si>
    <t xml:space="preserve">1. Reporte  de seguimiento a la ejecución mensual
</t>
  </si>
  <si>
    <t xml:space="preserve">1. Elaborar y socializar a través de la página WEB el informe trimestral de seguimiento proyectos de inversión. </t>
  </si>
  <si>
    <t>Retrasos en la ejecución presupuestal.</t>
  </si>
  <si>
    <t>1. Elaborar y socializar a través de la página WEB y correo electrónico el reporte mensual de seguimiento a la ejecución presupuestal.</t>
  </si>
  <si>
    <t xml:space="preserve"> Incumplimiento de las metas de los Proyectos de Inversión</t>
  </si>
  <si>
    <t xml:space="preserve">La OPC atendió las recomendaciones de la Oficina de Control Interno. Con el acompañamiento de la OAP se desarrolló el proceso de fortalecimiento del riesgo, se revisó la definición y estructura del riesgo (impacto + causa inmediata + causa raíz y se revisó y se actualizó el plan de tratamiento. 
La OPC informa que el riesgo no se ha materializado.
EVIDENCIA:
Actas del Consejo de redacción semanal que desarrolla la Oficina de Prensa y Comunicaciones.
</t>
  </si>
  <si>
    <t xml:space="preserve">REPORTE TERCER CUATRIMESTRE DE 2024:
El control SI fue efectivo para los procesos de Corte Constitucional durante el tercer cuatrimestre del 2024, pero NO lo fue para un proceso en el Consejo de Estado, radicado 11001032600020220013400,en el que se radicaron extemporáneamente, en el mes de diciembre, los alegatos de conclusión. Esto, sin embargo, no significó un impacto relevante en el contexto procesal, dado que previamente, (i) de forma oportuna se intervino en la contestación de medidas cautelares el 23 de noviembre de 2022 a través de la intervención MJD-DEF22-0000242; (ii) de forma oportuna se intervino la contestación de la demanda el 13 de enero de 2023 a través de la intervención MJD-DEF23-0000001; (iii) la posición jurídica del Ministerio de Justicia y del Derecho quedó establecida de forma clara y oportuna en la contestación de la demanda la intervención MJD-DEF23-0000001.
En los demás procesos se han confirmado los términos de los procesos, luego de que han sido fijadas en lista las demandas de la Corte Constitucional o notificadas las demandas o actuaciones del Consejo de Estado, para evitar el incumplimiento de los términos. 
En el referido proceso de Consejo de Estado radicado 11001032600020220013400, la radicación fuera de término de los alegatos de conclusión, se debió a que, de forma excepcional, por cambio de la persona a cargo de la coordinación del Grupo de Defensa del Ordenamiento Jurídico, hubo un error en el seguimiento procesal de los procesos de Consejo de Estado (formato F-SJ-02-02), que llevó a que no se actualizara corrextamente el registro de vencimientos de Consejo de Estado (formato F-SJ-02-03)
Para evitar que el riesgo se materialice nuevamente, la DDDOJ radicará ante la Oficina Asesora de Planeación una acción de mejoramiento, originada por autocontrol o autodetección, no por auditoría, para eliminar la causa raíz del riesgo materializado, que a su vez es producto no conforme. Dicho plan consiste en que todo el Grupo de Defensa del Ordenamiento Jurídico recibirá dos jornadas intensivas de capacitación sobre el procedimiento de Defensa del Ordenamiento Jurídico P-SJ-02 y sus riesgos de gestión en el año 2025 (una capacitación por semestre). Esto para garantizar que todo el equipo entienda, conozca y aplique rigurosamente el referido procedimiento y los controles de riesgos establecidos.
Evidencia: (Se incluye vínculo al Formato de control de vencimientos de términos procesales de Corte Constitucional y Consejo de Estado F-SJ-02-03 )
https://minjusticiagovco-my.sharepoint.com/:f:/r/personal/dirordenamiento_juridico_minjusticia_gov_co/Documents/P_SeguridadJuridica/DefensaOrdJuridico/Defensa%202024/Vencimientos%202024?csf=1&amp;web=1&amp;e=7VeI9k </t>
  </si>
  <si>
    <t xml:space="preserve">REPORTE TERCER CUATRIMESTRE DE 2024:
El control ha sido efectivo durante el tercer cuatrimestre del 2024:
1.) Se mantiene el control mensual de las tareas asignadas, así como el seguimiento y revisión del avance de la programación de cargue del sistema y no se ha incumplido el cargue de acuerdo con lo programado.
2.) No se han presentado fallas en la herramienta tecnológica que afecten el correcto funcionamiento del sistema.
3.) No se han detectado incumplimientos en el desarrollo de la programación de cargue del Sistema SUIN-Juriscol y, por ello, no ha sido necesario realizar, por esa causa, capacitaciones o talleres para el equipo de trabajo.
Evidencias: 
CONTROL GENERAL: https://minjusticiagovco-my.sharepoint.com/:f:/r/personal/dirordenamiento_juridico_minjusticia_gov_co/Documents/P_SeguridadJuridica/Divulgacion/CORREOS%20CARGUE/2024/CUADRO%20DE%20CONTROL%20CARGUE?csf=1&amp;web=1&amp;e=BxCmHV
CORREO ELECTRÓNICO: https://minjusticiagovco-my.sharepoint.com/:f:/r/personal/dirordenamiento_juridico_minjusticia_gov_co/Documents/P_SeguridadJuridica/Divulgacion/CORREOS%20CARGUE/2024?csf=1&amp;web=1&amp;e=qY2Ums
_________________________________________________
</t>
  </si>
  <si>
    <t>REPORTE TERCER CUATRIMESTRE 2024:
El control ha sido efectivo durante el tercer cuatrimestre del 2024:
Las entidades que han implementado procesos de depuración normativa usando los criterios de depuración normativa incluidos en los lineamientos o metodologías de depuración normativa elaboradas por la DDDOJ, no han formulado observaciones sobre falta de claridad jurídica de la redacción de los criterios de depuración normativa, ni han expresado ninguna crítica o reparo sobre estos. Por lo anterior y sumado a ello, las entidades usuarias de los criterios de depuración normativa no han reportado procesos deficientes de depuración de disposiciones normativas que no debían depurarse.
Adicionalmente, el equipo de trabajo del grupo de calidad normativa ha revisado la claridad jurídica de los criterios de depuración normativa.
Evidencia de la revisión por el grupo de trabajo:
(i) Borrador de documento metodológico versión 2024 revisado por el Coordinador del Grupo de Calidad Normativa de la DDDOJ y remitido a revisión del Director: (ii) Metodologías aprobadas y publicadas en su versión 2024.
https://minjusticiagovco-my.sharepoint.com/:f:/g/personal/dirordenamiento_juridico_minjusticia_gov_co/EnlYA6NKUp9GpV0lFkuVpfYBmptsFnVtuFdTBlhF-cjQnA?e=ZCFR72
_______________________________</t>
  </si>
  <si>
    <t>Se adelantaron cinco (5) visitas de monitoreo a la garantía de los DDHH de los Adolescentes y Jóvenes privados de la libertad en el SRPA, con base a los resultados del muestreo aleatorio los centros seleccionados fueron:
1- Alcanzando Sueños  operado por Fundación Picachos ubicado en Florencia Caquetá.
2 - Kairos operado por Corporación Social, Fe y Futuro – Corpofe ubicado en Yopal Casanare.
3 -Juan Andrés Palacios Asprilla operado por la Fundación Munay ubicado en Quibdó Chocó.
4- Nueva Vida operado por Fundación Hogares Claret ubicado en Turbaco Bolivar.
5- Créeme CIP, ubicado en Pereira.
Total de A y J encuestados: 55 aprox.</t>
  </si>
  <si>
    <t>Para este riesgo se realizaron unas modificaciones y su inicio se tiene contemplado para el próximo año.</t>
  </si>
  <si>
    <t xml:space="preserve">El Grupo de Calidad y Transformación organizacional realizará el seguimiento constante del SIG, informando a los facilitadores  de calidad sobre las novedades del mismo, asi mismo desarrollará capacitaciones a los funcionarios y contratistas de la Entidad sobre la documentación del SIG de acuerdo con los requerimientos y cambios institucionales. </t>
  </si>
  <si>
    <t>El grupo de calidad y transformación organizacional con el fin de dar cumplimiento a las diferentes actividades relacionadas con el mantenimiento del sistema y permitir un mejor control de los reportes a realizar,realizó seguimiento al cronograma establecido para los reportes del SIG, y se enviaron correos a los facilitadores de calidad para el cargue de la información.
 Evidencia: Cronograma de reporte,  correo electrónico solicitando la información, respuesta enviada por el responsable o facilitador del proceso</t>
  </si>
  <si>
    <t xml:space="preserve">El Grupo de Calidad y Transformación organizacional realizó seguimiento constante del SIG, informando a los facilitadores  de calidad sobre las novedades del mismo, asi mismo desarrolló capacitaciones a los funcionarios y contratistas de la Entidad sobre la documentación del SIG de acuerdo con los requerimientos y cambios institucionales. </t>
  </si>
  <si>
    <t>El grupo de calidad y transformación organizacional durante el tercer cuatrimestre  a fin de identificar información o documentación desactualizada o incompleta en el SIG, realizó verificación de la información cargada en el sistema integrado de gestión, enviando correos y memorandos a los facilitadores de calidad para la actualización de los documentos.            Evidencia: correo electrónico solicitando la información, respuesta enviada por el responsable o facilitador del proceso</t>
  </si>
  <si>
    <t>Pérdida de recursos por generar o líquidar pagos de forma inadecuada, debido a la falta de controles en la verificación de requisitos.</t>
  </si>
  <si>
    <r>
      <rPr>
        <b/>
        <sz val="10"/>
        <rFont val="Arial"/>
        <family val="2"/>
      </rPr>
      <t>Causa 1:</t>
    </r>
    <r>
      <rPr>
        <sz val="10"/>
        <rFont val="Arial"/>
        <family val="2"/>
      </rPr>
      <t xml:space="preserve">Entrega incompleta o inconsistente de los documentos soporte por parte de las dependencias, en la radicación de cuentas de proveedores y contratistas, ante el GGFC.
</t>
    </r>
  </si>
  <si>
    <r>
      <rPr>
        <b/>
        <sz val="10"/>
        <rFont val="Arial"/>
        <family val="2"/>
      </rPr>
      <t>Causa 2</t>
    </r>
    <r>
      <rPr>
        <sz val="10"/>
        <rFont val="Arial"/>
        <family val="2"/>
      </rPr>
      <t>:Incumplimiento de los criterios técnicos y/o normativos en materia contable y tributaria, por ausencia  o desconocimiento  de controles para el trámite y pago de obligaciones.</t>
    </r>
  </si>
  <si>
    <t xml:space="preserve">Demandas al MJD por parte de los proveedores y/o contratistas.
</t>
  </si>
  <si>
    <t>Requerimientos por parte de los Entes de Control - posibles hallazgos de indole financiero y contable.</t>
  </si>
  <si>
    <t>El Profesional de Central de Cuentas, cada vez que reciba el "formato unico para pago de Contratistas - Persona Natural F-GC-06-03 y/o el "formato unico para pago de Contratistas - Persona Jurídica F-GC-06-06 Persona Jurídica",verifica la completitud de los requisitos para el trámite de cuentas de proveedores y contratistas, conforme al procedimiento " P-GF-25 Tramite de Cuentas y Facturas", con el fin de evitar errores en la liquidación de impuestos y de las obligaciones presupuestales. En caso de encontrar información faltante o inconsistente, devuelve la solicitud a la dependencia responsable, a través de correo electrónico solicitando la corrección.
Evidencia: 
1) Trazabilidad de las cuentas en el "Formato de Radicación de Cuentas F-GF-25-04", en donde se precisan las devoluciones y correcciones que eventualmente pueden tener las cuentas radicadas ante el GGFC.
2) Correo de devolución a las dependencias solicitando el ajuste.</t>
  </si>
  <si>
    <t xml:space="preserve">Entrega incompleta o inconsistente de los documentos soporte por parte de las dependencias, en la radicación de cuentas de proveedores y contratistas, ante el GGFC.
</t>
  </si>
  <si>
    <t xml:space="preserve">El Profesional de área de Tesorería cada vez que reciba un comprobante de obligacion presupuestal, revisa contra los documentos soporte de la solicitud de pago, que se encuentren debidamente liquidados y con los respectvos documentos soporte. En caso de encontrar inconsistencias, se devuleve a través de correo electrónico, al profesional de Central de Cuentas para el respectivo ajuste.
Evidencia: 
1.Planilla - Control de radicación de cuentas - diligenciada
2.Correos de devolución de cuentas solicitando la corrección de la obligación. </t>
  </si>
  <si>
    <t>Incumplimiento de los criterios técnicos y/o normativos en materia contable y tributaria, por ausencia  o desconocimiento  de controles para el trámite y pago de obligaciones.</t>
  </si>
  <si>
    <r>
      <t xml:space="preserve">Realizar el levantamiento correspondiente al Procedimiento de Central de Cuentas, con el fin de establecer y formalizar los requisitos para el trámite y pago de cuentas (PN/PJ). </t>
    </r>
    <r>
      <rPr>
        <b/>
        <sz val="10"/>
        <rFont val="Arial"/>
        <family val="2"/>
      </rPr>
      <t>- Cumplido</t>
    </r>
  </si>
  <si>
    <r>
      <t xml:space="preserve">Socializar a las dependencias el procedimiento correspondiente al Trámite de Cuentas y Facturas, solicitando la aplicación del mismo </t>
    </r>
    <r>
      <rPr>
        <b/>
        <sz val="10"/>
        <rFont val="Arial"/>
        <family val="2"/>
      </rPr>
      <t xml:space="preserve"> - Cumplido.</t>
    </r>
  </si>
  <si>
    <t>Coordinador(a) GGFC / 
Líder Central de Cuentas</t>
  </si>
  <si>
    <r>
      <t xml:space="preserve">1. Procedimiento correspondiente al Trámite de Cuentas y Facturas. </t>
    </r>
    <r>
      <rPr>
        <b/>
        <sz val="10"/>
        <rFont val="Arial"/>
        <family val="2"/>
      </rPr>
      <t>- Cumplido.</t>
    </r>
  </si>
  <si>
    <r>
      <t xml:space="preserve">1. Procedimiento de Trámite de Cuentas y Facturas Socializado </t>
    </r>
    <r>
      <rPr>
        <b/>
        <sz val="10"/>
        <rFont val="Arial"/>
        <family val="2"/>
      </rPr>
      <t>- Cumplido.</t>
    </r>
  </si>
  <si>
    <r>
      <t>Se realizó el respectivo levantamiento del procedimiento "P-GF-25 Trámite de Cuentas y Facturas - Central de Cuentas" y su anexo</t>
    </r>
    <r>
      <rPr>
        <i/>
        <sz val="10"/>
        <rFont val="Arial"/>
        <family val="2"/>
      </rPr>
      <t xml:space="preserve"> "F-GF-25-02 Requisitos y Documentos Soporte para el Trámite y Pago de Obligaciones"</t>
    </r>
    <r>
      <rPr>
        <sz val="10"/>
        <rFont val="Arial"/>
        <family val="2"/>
      </rPr>
      <t>, el cual fue debidamente aprobado, socializado al todo el MJD y publicado en el SIG, el 25.09.2024.</t>
    </r>
  </si>
  <si>
    <r>
      <t xml:space="preserve">Se realizó la correspondiente divulgación y socializacion a todo el MJD, del procedimiento </t>
    </r>
    <r>
      <rPr>
        <i/>
        <sz val="10"/>
        <rFont val="Arial"/>
        <family val="2"/>
      </rPr>
      <t xml:space="preserve">"P-GF-25 V.1 Trámite de Cuentas y Facturas - Central de Cuentas" y su anexo "F-GF-25-02 Requisitos y Documentos Soporte para el Trámite y Pago de Obligaciones, </t>
    </r>
    <r>
      <rPr>
        <sz val="10"/>
        <rFont val="Arial"/>
        <family val="2"/>
      </rPr>
      <t>así como la respectiva publicación en el SIG.</t>
    </r>
  </si>
  <si>
    <t>Sanción fiscal, disciplinaria y/o administrativa al MJD debido a la presentación y publicación de información inexacta o inoportuna en los Estados Financieros, al no depurar y conciliar las cuentas de acuerdo con la normatividad vigente.</t>
  </si>
  <si>
    <r>
      <rPr>
        <b/>
        <sz val="10"/>
        <rFont val="Arial"/>
        <family val="2"/>
      </rPr>
      <t>Causa 1:</t>
    </r>
    <r>
      <rPr>
        <sz val="10"/>
        <rFont val="Arial"/>
        <family val="2"/>
      </rPr>
      <t>:Inoportunidad en la presentación y entrega de los reportes por parte de las dependencias generadoras de la información contable al GGFC.</t>
    </r>
  </si>
  <si>
    <r>
      <rPr>
        <b/>
        <sz val="10"/>
        <rFont val="Arial"/>
        <family val="2"/>
      </rPr>
      <t>Causa 2:</t>
    </r>
    <r>
      <rPr>
        <sz val="10"/>
        <rFont val="Arial"/>
        <family val="2"/>
      </rPr>
      <t>Entrega incompleta o inconsistente de los reportes por parte de las dependencias generadoras de la información contable, para realizar los registros contables.</t>
    </r>
  </si>
  <si>
    <r>
      <t>Causa 3:</t>
    </r>
    <r>
      <rPr>
        <sz val="10"/>
        <rFont val="Arial"/>
        <family val="2"/>
      </rPr>
      <t>Deficiencia en la definición de los criterios técnicos - normativos en materia contable y/o financiera para los reportes realizados por parte de las dependencias generadoras de la información contable.</t>
    </r>
  </si>
  <si>
    <t>Presentación extemporánea de la información contable a la Contaduría General de la Nación y demas partes interesadas.</t>
  </si>
  <si>
    <t>Requerimientos por parte de los Entes de Control.
Pérdida de imagen institucional.</t>
  </si>
  <si>
    <t>El Profesional de Contabilidad designado por parte del Coordinador(a) del GGFC verifica mensualmente la recepción de los reportes por parte de las dependencias generadoras de la información financiera y contable del MJD, de acuerdo con lo establecido en el procedimiento de Gestión Contable, con el fin de realizar la depuración y conciliación de las cuentas, para la elaboración y presentación de los Estados Financieros, dentro de los plazos establecidos y de acuerdo con la normatividad vigente para las Entidades de Gobierno. Las dependencias que no cumplan con la entrega oportuna de la información, desde el GGFC se solicitará esta información vía correo electrónico.
Evidencia: 1.Correo electrónico solicitando la información (cuando aplique).</t>
  </si>
  <si>
    <t>Inoportunidad en la presentación y entrega de los reportes por parte de las dependencias generadoras de la información contable al GGFC.</t>
  </si>
  <si>
    <t xml:space="preserve">El Profesional de Contabilidad designado por parte del Coordinador(a) del GGFC responsable de la conciliación, mensualmente realiza la conciliación de cifras, con el fin de validar la consistencia de la información remitida por las areás. En caso de encontrar diferencias, se solicita aclaración al área generadora de la información contable a través de correo electrónico. De no recibir respuesta se dejará registro en la conciliación para ser subsanado en el mes siguiente.
Evidencias: 
1) Solicitud de aclaración a través de correo electrónico (cuando aplique).
2) Conciliaciónes </t>
  </si>
  <si>
    <t>Entrega incompleta o inconsistente de los reportes por parte de las dependencias generadoras de la información contable, para realizar los registros contables.</t>
  </si>
  <si>
    <t>Actualizar y socializar el Procedimiento de Gestión Contable P-GF-24-01, con el fin de establecer y formalizar los requisitos y tiempos para los reportes que deben presentar las dependencias generadoras de la informaciòn contable, ante el GGFC.</t>
  </si>
  <si>
    <r>
      <t xml:space="preserve">Realizar capacitaciones o mesas de trabajo con las dependencias generadoras de la información contable, con el fin de fortalecer el reporte de la información remitida al GGFC. </t>
    </r>
    <r>
      <rPr>
        <b/>
        <sz val="10"/>
        <color rgb="FF0070C0"/>
        <rFont val="Arial"/>
        <family val="2"/>
      </rPr>
      <t>- Cumplido</t>
    </r>
  </si>
  <si>
    <t>1. Procedimiento P-GF-24-01 Gestión Contable, actualizado y socializado.</t>
  </si>
  <si>
    <t>1. Listado de asistencia</t>
  </si>
  <si>
    <t>Desde el GGFC, se realizó la respectiva actualización al procedimiento "P-GF-24 Gestión Contable", el cual fue enviado a la OAP y a la Secretaria General, y se encuentra en proceso de revisión y aprobación.
*De acuerdo con las observaciones realizadas por la OCI, se informa que las mismas fueron atendidas.</t>
  </si>
  <si>
    <t>Sanciones al Ministerio por la constitución de reservas no justificadas, debido a las debilidades en el seguimiento por parte del GGFC, y gestión de los Supervisores de Contratos.</t>
  </si>
  <si>
    <r>
      <t>Causa 1:</t>
    </r>
    <r>
      <rPr>
        <sz val="10"/>
        <color theme="1"/>
        <rFont val="Arial"/>
        <family val="2"/>
      </rPr>
      <t>Deficiente seguimiento y control por parte de los Supervisores de Contrato</t>
    </r>
  </si>
  <si>
    <r>
      <rPr>
        <b/>
        <sz val="10"/>
        <color theme="1"/>
        <rFont val="Arial"/>
        <family val="2"/>
      </rPr>
      <t>Causa 2</t>
    </r>
    <r>
      <rPr>
        <sz val="10"/>
        <color theme="1"/>
        <rFont val="Arial"/>
        <family val="2"/>
      </rPr>
      <t>:Falta de conocimiento y cumplimiento por parte de los Supervisores de Contrato de los criterios técnicos, al momento de efectuar la justificación en la constitución de reservas presupuestales.uidación de los contratos por parte del GGC.</t>
    </r>
  </si>
  <si>
    <r>
      <t>Causa 3:I</t>
    </r>
    <r>
      <rPr>
        <sz val="10"/>
        <color theme="1"/>
        <rFont val="Arial"/>
        <family val="2"/>
      </rPr>
      <t>noportunidad en la radicación de los formatos de constitución de reservas presupuestales por parte de las dependencias, ante el GGFC.</t>
    </r>
  </si>
  <si>
    <r>
      <t xml:space="preserve">Causa 4: </t>
    </r>
    <r>
      <rPr>
        <sz val="10"/>
        <color theme="1"/>
        <rFont val="Arial"/>
        <family val="2"/>
      </rPr>
      <t>Falta de revisión por parte del GGFC, de la justificación registrada en los formatos de constitución de reservas presupuestales, que den cumplimiento a los criterios establecidos para la constitución de la misma</t>
    </r>
  </si>
  <si>
    <t>Hallazgos administrativos y/o disciplianrios por parte de la CGR</t>
  </si>
  <si>
    <t>Posible reducción del presupuesto por malas prácticas en la constitución de las reservas.</t>
  </si>
  <si>
    <t xml:space="preserve">Requerimiento por parte de los Entes de Control.
 </t>
  </si>
  <si>
    <t>El Coordinador del GGFC mensualmente remite a las dependencias ejecutoras de recursos, memorando sobre la ejecución vigente y el estado de las reservas presupuestales, con el fin de mejorar la gestión en la ejecución presupuestal y reservas presupuestales. En el caso de no poderse enviar memorando, se envía correo electrónico informando sobre el estado de la ejecución.
Evidencia: Memorando o el correo electrónico enviado a las dependencias, con el reporte de ejecución presupuestal y de reservas.</t>
  </si>
  <si>
    <r>
      <t xml:space="preserve">El Coordinador del GGFC cada vez que las dependencias solicitan la constitución de reservas prespuestales, validará que el formato </t>
    </r>
    <r>
      <rPr>
        <i/>
        <sz val="10"/>
        <rFont val="Arial"/>
        <family val="2"/>
      </rPr>
      <t>"F-GF-01-06 Constitución de Reservas Presupuestales"</t>
    </r>
    <r>
      <rPr>
        <sz val="10"/>
        <rFont val="Arial"/>
        <family val="2"/>
      </rPr>
      <t xml:space="preserve"> cumpla con las condiciones y criterios requeridos en la justificación de la misma. En el caso de no cumplir con los criterios establecidos, se devuelve a la dependencia mediante correo electrónico, solicitando el ajuste correspondiente.
Evidencia: Correo electrónico de devolución a las dependencias, solicitando el ajuste (cuando aplique).</t>
    </r>
  </si>
  <si>
    <t>Deficiente seguimiento y control por parte de los Supervisores de Contrato.</t>
  </si>
  <si>
    <t>Falta de conocimiento y cumplimiento por parte de los Supervisores de Contrato de los criterios técnicos, al momento de efectuar la justificación en la constitución de reservas presupuestales.</t>
  </si>
  <si>
    <t>Inoportunidad en la radicación de los formatos de constitución de reservas presupuestales por parte de las dependencias, ante el GGFC.</t>
  </si>
  <si>
    <t>Falta de revisión por parte del GGFC, de la justificación registrada en los formatos de constitución de reservas presupuestales, que den cumplimiento a los criterios establecidos para la constitución de la misma.</t>
  </si>
  <si>
    <t>Actualizar el procedimiento "P-GF-01 Gestión Presupuestal", ajustando la actividad 7.6. Constitución de Reservas Presupuestales, con el fin de efectuar una revisión previa por parte del GGFC al formato "F-GF-01-06 Constitución de reservas presupuestales", antes de ser radicado ante la Secretaria General, con el fin de validar la idoneidad en la justificación registrada por parte de las dependencias.</t>
  </si>
  <si>
    <t>Ajustar el formato "F-GF-01-06 Constitución de Reservas Presupuestales", incorporando el  Vo. Bo. por parte del Coordinador (a) del GGFC.</t>
  </si>
  <si>
    <t>Realizar reuniones mensuales de seguimiento a la ejecución presupuestal y de reservas, con base en cada una de las líneas del Plan Anual de Adquisiciones - PAA, a través de los Comités de Seguimiento a la Ejecución Presupuestal, con el fin de identificar alertas tempranas, y lograr una adecuada ejecución presupuestal y de reservas.</t>
  </si>
  <si>
    <r>
      <t xml:space="preserve">Capacitar a los Supervisores de Contratos y Enlaces Financieros de las dependencias, en los temas correspondientes a la constitución y manejo de las reservas presupuestales. </t>
    </r>
    <r>
      <rPr>
        <b/>
        <sz val="10"/>
        <rFont val="Arial"/>
        <family val="2"/>
      </rPr>
      <t>- Cumplido</t>
    </r>
  </si>
  <si>
    <t>Coordinador GGFC / Líder de Presupuesto</t>
  </si>
  <si>
    <t>1. Procedimiento "P-GF-01 Gestión Presupuestal" - Actualizado</t>
  </si>
  <si>
    <t>1. Formato F-GF-01-06 Constituciòn de Reservas Presupuestales - Ajustado.</t>
  </si>
  <si>
    <t>1. Actas de comité</t>
  </si>
  <si>
    <t>1. Desde el GGFC, el día 26 de septiembre de 2024, se realizó la capacitación  a los Supervisores de Contratos y Enlaces Financieros de las dependencias, correspondientes a la constitución y manejo de las reservas presupuestales.
2.  Se actualiza el procedimiento "P-GF-01 Gestión Presupuestal", ajustando la actividad 7.6. Constitución de Reservas Presupuestales, solicitando que el formato de Constitución de reservas pptales debe pasar por revisión del GGFC, antes de ser radicado ante la Secretaria General.
3. Desde el GGFC, se participa en la ejecución de los Comités de Seguim. a la Ejecución Pptal, liderados por la OAP,  en los cuales se generan las alertas correspondientes a la ejecución pptal, y de reservas.
Evidencias: actas de comité: i) del 09 de octubre y ii) del 14 de noviembre.
*De acuerdo con las observaciones realizadas por la OCI, se informa que las mismas fueron atendidas.</t>
  </si>
  <si>
    <t>Se reporta documento semestral de necesidades y requerimientos al aplicativo, con el fin de validar las funcionalidades del mismo, y por tanto las pruebas realizadas al modulo PQRSD.</t>
  </si>
  <si>
    <t>Se anexan las evidencias de las mesas de trabajo realizadas con el GGD, prensa y subdirección de tecnología,  con el fin de verificar la efectividad de  los controles que se encuentran establecidos en el procedimiento: "Gestión de requerimientos de los grupos de interés,  código: P-GG-01 “. Se puede detallar reportes de 4 mesas de trabajo con GGD, 1 mesa de trabajo con la subdirección de tecnología y 1 mesa de trabajo con prensa.</t>
  </si>
  <si>
    <t>Se anexan evidencias de capacitaciones  del sistema de gestión documental del segundo semestre, verificando los listados de asistencia y así mismo, la participación de todas las dependencias, especialmente de aquellas que generan más inconsistencias, incluyendo los temas referentes al daño antijurídico. Se anexan asistencias de 8 reuniones realizadas.</t>
  </si>
  <si>
    <t>Se reporta evidencias de monitoreo quincenal de  las dependencias del MJD realizado a través del enlace responsable, este se encuentra alineado con  el reporte semanal que remite el encargado del GSC y la gestión evidenciada para su respuesta. Se anexa seguimiento de agosto, septiembre, octubre y noviembre.</t>
  </si>
  <si>
    <t>Se valida a través de los reportes semanales enviados, las inconsistencias y alertas que se remiten a cada una de las dependencia, que sirven como insumo para verificar el monitoreo quincenal que realizan los enlaces de las dependencias. Se remite reportes de septiembre, octubre, noviembre y diciembre.</t>
  </si>
  <si>
    <t>Se valida en el reporte semanal, las condiciones de las respuestas a las PQRSD correspondientes al GSC, con el fin de dar cumplimiento al núcleo esencial del derecho de petición. Se remiten reportes de octubre y noviembre.</t>
  </si>
  <si>
    <t>Errores en la formualación de la planeación estratégica de la entidad.</t>
  </si>
  <si>
    <t>Incumplimiento de las metas establecidas en el plan institucional
Los productos y/o indicadores formulados no apuntan al cumplimiento de la misionalidad del Ministerio.</t>
  </si>
  <si>
    <t>El profesional asignado del grupo de planeación estratégica de la OAP cada vez que se va a realizar la formulación de la planeación verificará que las acciones establecidas sean coherentes con: el PND, los objetivos estratégicos, la misionalidad de la entidad y atienda la metodología instiucional para la formulación de planes, mediante mesas de trabajo con las dependencias.  En caso de encontrar información faltante o que no es coherente, se resuelve de forma inmediata en la mesa de trabajo o de ser necesario se devuelve al respectivo formulador para su corrección luego de su revisión con el líder de la dependencia. 
Evidencia: Formato del Plan de Acción y del Plan Estratégico. Listados de asistencia.y/o grabación de mesas de trabajo virtual, Correo electrónico solicitando la correción y/o fornatos ajustados</t>
  </si>
  <si>
    <t>Etapa de formulación:El Grupo de Planeación Estratégica, consolida y pone a disposición de las dependencias el documento excel "inventario de compromisos" con el fin aterrizar las metas del PND, y demás compromisos institucionales de las dependencias del MJD, para su posterior inclusión en la formulación y seguimiento de los planes de acción Institucionales.  Así mismo se sociaizan y entregan los instrumentos de planeación estratégica actualizados.
El líder de la OAP previo a la publicación en la página WEB del Ministerio de los diferentes planes y a fin de generar un compromiso con el ejercicio de planeación e informar sobre las actividades responsabilidad de los diferentes procesos llevará a aprobación del Comité Institucional de Gestión y Desempeño, la planeación estratégica e institucional En caso de presentarse comentarios o sugerencias por parte de algún miembro del Comité, de ser posible se resolverán de forma inmediata en este espacio, o de ser necesario se devolverá al respectivo formulador para su corrección.  
Etapa de implementación y seguimiento: En los casos que se requieran ajustes o reformulación de productos, metas o indicadores, entre otros, se solicitan las modificaciones del acuerdo a los lineamientos establecidos en el Procedimiento P-DP-02 version 10 - 16-10-2024.
Evidencia: Formato del Plan de Acción y del Plan Estratégico, formatos de solicitud de modificaciones, Actas de comité, Correos electrónicos solicitando la correciones y formatos ajustados.</t>
  </si>
  <si>
    <t>Desarticulación de la planeación estratégica formulada por la áreas con la misionalidad de la entidad.</t>
  </si>
  <si>
    <t xml:space="preserve">
1.  Plan de Acción Institucional, versión consolidada, para posterior aprobación.
2, Procedimiento P-DP-02 version 10 - 16-10-2024
3. Enlaces de grabaciones de las mesas de trabajo con las dependencias (por demanda).
</t>
  </si>
  <si>
    <t>1. Acta  del CIGD en la que se realiza la aprobación de la planeación estratégica.
2. Formatos de solicitud de modificación a los planes</t>
  </si>
  <si>
    <t>No  se materializó el riesgo, se aplicó el control y adicional  se formuló el Plan de Acción, atendiendo los lineamientos institucionales, se presentará  para aprobación en el comité de gestión y desempeño en el mes de enero de 2025.
Con el control se atacan las causas:
Incorrecta aplicación de los lineamientos por parte de los responsables en el proceso de formulación de la planeación institucional
Inadecuada aplicación de la metodología para la formulación de los  Planes de Acción de la entidad por parte de los formuladores.</t>
  </si>
  <si>
    <t>No se materializo el riesgo y se realizaron los controles. las dependencias que requirieron modificaciones a sus productosm diligenciaron el formato respectivo.  Las modificaciones consolidas fueron presentadas y aprobadas  en el marco del CIGD, Finalmente la versión del PAI actualizada fue cargada en la página web de la entidad.
Durante el tercer cuatrimestre del 2024, la OAP ha venido realizando el acompañamiento del PAI y PEI 2025, verificando la alineación de los productos formulados con la misionalidad de la entidad.
Evidencias: 
1. Enlaces de publicación seguimientos y actualizaciones del PAI en pagina web de la entidad.
2. Enlaces de publicación de las actas del CIGD.</t>
  </si>
  <si>
    <t>Incumplimiento de las metas trazadas en la planeación estratégica.</t>
  </si>
  <si>
    <t>El Grupo de Planeación Estratégica, consolida y pone a disposición de las dependencias el documento excel "inventario de compromisos" con el fin aterrizar las metas del PND, y demás compromisos institucionales de las dependencias del MJD, para su posterior inclusión en la formulación y seguimiento de los planes de acción Institucionales.  Así mismo se socializan y entregan los instrumentos de planeación estratégica actualizados. y se atienden mesas de trabajo solicitadas a demanda por parte de las areas.</t>
  </si>
  <si>
    <t>La Oficina Asesora de Planeación  realiza seguimiento  a las acciones contenidas en el PAI y el PEI  de acuerdo al  Procedimiento P-DP-02 version 10 del 16-10-2024
Evidencia: Seguimientos consolidados del PAI y del PEI, Actas de avance del PAI y del PEI presentadas a la Alta Dirección.</t>
  </si>
  <si>
    <t>1.  Poner a disposicion de las áreas los lineamientos, listado de compromisos, herramientas y asistencia técnica de la OAP, para la adecuada formulación de la planeación estratégica..</t>
  </si>
  <si>
    <t xml:space="preserve">Presentar a la Alta Dirección lel seguimiento al PAI y al PEI
Solicitar reprogramación o reformulación de las actividades del plan del acción con dificultades para su cumplimiento.
Solicitar inclusión de las actividades pendientes de cumplimiento en el plan de acción del año siguiente (cuando el responsable lo considere pertinente). </t>
  </si>
  <si>
    <t>NO se materializó el riesgo y se aplicaron los controles, durante el tercer cuatrimestre del 2024, la OAP ha venido realizando el acompañamiento a la formulación del PAI y PEI 2025, verificando la alineación de los productos formulados con la misionalidad de la entidad y evitando reprocesos mediante una estrategia de acompañamiento integral.
Evidencias: 
Enlaces de grabaciones de las mesas de trabajo con las dependencias (por demanda).</t>
  </si>
  <si>
    <t>No se materializó el riesgo y se realizaron los controles, Durante el tercer trimestre se adelantó el proceso de seguimiento a los Planes de Acción (PAI-PEI) generando el reporte desde el aplicativo DARUMA y se presentaron los resultados en el Comité Institucional de Gestión y Desempeño. 
Evidencias: 
1. Enlace publicación seguimiento PA cuarto trimestre en pagina web de la entidad.
2. Correos solicitud seguimiento PAI- PEI a las dependencias</t>
  </si>
  <si>
    <t>Los funcionarios o contratistas de las dependencias misionales del Ministerio de Justicia y del Derecho, cuando se requiera, a fin de fortalecer los lineamientos de formulación de política pública del Ministerio, actualizan el procedimiento de formulación de política pública y lo formalizan en el Sistema Integrado de Gestión. Si no hay elementos que requieran fortalecimiento, se aplicarán los lineamientos vigentes establecidos en el SIG.
Evidencia: soportes de la actiualización y formalización en el SIG del procedimiento de formulación de política.</t>
  </si>
  <si>
    <t xml:space="preserve">Desconocimiento de la metodología para la formulación de políticas públicas en materia de acceso a la justicia
</t>
  </si>
  <si>
    <t xml:space="preserve">
Deficiencias en la formulación de la política pública</t>
  </si>
  <si>
    <t>Realización de una mesa de trabajo con las dependencias misionales para presentar sugerencias de mejora,  con el fin de fortalecer los lineamientos de formulación de políticas pública del Ministerio de Justicia y del Derecho</t>
  </si>
  <si>
    <t>Cuando se materialice el riesgo</t>
  </si>
  <si>
    <t>Soporte de la mesa de trabajo realizada con las sugerencias de mejora que se consolidaron</t>
  </si>
  <si>
    <r>
      <rPr>
        <b/>
        <sz val="10"/>
        <color theme="1"/>
        <rFont val="Arial"/>
        <family val="2"/>
      </rPr>
      <t>MONITOREO III CUATRIMESTRE DE 2024</t>
    </r>
    <r>
      <rPr>
        <sz val="10"/>
        <color theme="1"/>
        <rFont val="Arial"/>
        <family val="2"/>
      </rPr>
      <t xml:space="preserve">
</t>
    </r>
    <r>
      <rPr>
        <i/>
        <u/>
        <sz val="10"/>
        <color theme="1"/>
        <rFont val="Arial"/>
        <family val="2"/>
      </rPr>
      <t xml:space="preserve">El riesgo no se ha materializado, el control ha sido efectivo. </t>
    </r>
    <r>
      <rPr>
        <sz val="10"/>
        <color theme="1"/>
        <rFont val="Arial"/>
        <family val="2"/>
      </rPr>
      <t xml:space="preserve">
El control se aplicó en el primer cuatrimestre de 2024 para evitar o prevenir la materialización del riesgo, mediante la realización de una capacitación sobre el procedimiento vigente de formulación y seguimiento de política pública, con el fin de fortalecer a integrantes de los grupos de la Dirección de MASC en el conocimiento y aplicación de la metodología establecida por el Ministerio de Justicia y del Derecho. Asimismo, se brindaron indicaciones para continuar con la actualización y fortalecimiento de los documentos de política pública de la DMASC. Se elaboró y envió el acta el 28 de febrero de 2024. 
Adicionalmente, con corte a la fecha se efectuaron veintidós (22) mesas técnicas con los profesionales de la DMASC para la construcción y actualización de los documentos de política pública:</t>
    </r>
    <r>
      <rPr>
        <sz val="10"/>
        <color rgb="FFC00000"/>
        <rFont val="Arial"/>
        <family val="2"/>
      </rPr>
      <t xml:space="preserve"> </t>
    </r>
    <r>
      <rPr>
        <sz val="10"/>
        <rFont val="Arial"/>
        <family val="2"/>
      </rPr>
      <t>una (1) en febrero,</t>
    </r>
    <r>
      <rPr>
        <sz val="10"/>
        <color rgb="FFC00000"/>
        <rFont val="Arial"/>
        <family val="2"/>
      </rPr>
      <t xml:space="preserve"> </t>
    </r>
    <r>
      <rPr>
        <sz val="10"/>
        <rFont val="Arial"/>
        <family val="2"/>
      </rPr>
      <t>dos (2) marzo, una (1) en abril, dos (2) en mayo, una (1) en junio, una (1) en julio, dos (2) en agosto de 2024, siete (7) en septiembre, dos (2) en octubre, dos (2) de noviembre y una (1) de diciembre de 2024. Como resultado de este proceso, se ha avanzado en la investigación de los diferentes MRC del grupo CEDAAC y el 9 de diciembre de 2024 se consolidó la propuesta del documento de política pública en materia de acceso a la justicia a través de la mediación escolar, la cual se socializará con la directora y se enviará para su revisión. De esta manera se envía avance frente al tratamiento establecido, toda vez que se ha avanzado en la actualización y fortalecimiento de los documentos de política de la DMASC y asimismo, se ha identificado la necesidad de implementar el mecanismo de la mediación escolar para aportar en el acceso a la justicia en el entorno educativo.
Teniendo en cuenta el control aplicado, no se materializó el riesgo durante el año 2024.</t>
    </r>
    <r>
      <rPr>
        <sz val="10"/>
        <color rgb="FFC00000"/>
        <rFont val="Arial"/>
        <family val="2"/>
      </rPr>
      <t xml:space="preserve">
</t>
    </r>
    <r>
      <rPr>
        <sz val="10"/>
        <color theme="1"/>
        <rFont val="Arial"/>
        <family val="2"/>
      </rPr>
      <t xml:space="preserve">
</t>
    </r>
    <r>
      <rPr>
        <b/>
        <sz val="10"/>
        <color theme="1"/>
        <rFont val="Arial"/>
        <family val="2"/>
      </rPr>
      <t>Revisión y actualización del mapa de riesgos de gestión.</t>
    </r>
    <r>
      <rPr>
        <sz val="10"/>
        <color theme="1"/>
        <rFont val="Arial"/>
        <family val="2"/>
      </rPr>
      <t xml:space="preserve"> En el marco de este monitoreo, se incluyó un control preventivo para la causa que estaba identificada, con su correspondiente calificación, tratamiento y seguimiento; atendiendo así las recomendaciones generadas por la OCI en el último seguimiento. 
</t>
    </r>
    <r>
      <rPr>
        <i/>
        <sz val="10"/>
        <color theme="1"/>
        <rFont val="Arial"/>
        <family val="2"/>
      </rPr>
      <t xml:space="preserve">Evidencias: soportes de la capacitación, mesas técnicas realizadas, propuesta del documento de política en materia de mediación escolar, avance documentos CEDAAC; correo de radicación a la OAP de este seguimiento.
</t>
    </r>
    <r>
      <rPr>
        <sz val="10"/>
        <color theme="1"/>
        <rFont val="Arial"/>
        <family val="2"/>
      </rPr>
      <t xml:space="preserve">
</t>
    </r>
    <r>
      <rPr>
        <sz val="10"/>
        <rFont val="Arial"/>
        <family val="2"/>
      </rPr>
      <t xml:space="preserve">Link de evidencias: </t>
    </r>
    <r>
      <rPr>
        <sz val="10"/>
        <color rgb="FF0000CC"/>
        <rFont val="Arial"/>
        <family val="2"/>
      </rPr>
      <t>https://minjusticiagovco-my.sharepoint.com/:f:/g/personal/mauricio_ordonez_minjusticia_gov_co/ErSDnlJqDxdOk8ExKKp_UgQBzy9qrLLcmWgIq4KhUzTLAg?e=Sokalk</t>
    </r>
  </si>
  <si>
    <r>
      <rPr>
        <b/>
        <sz val="10"/>
        <color theme="1"/>
        <rFont val="Arial"/>
        <family val="2"/>
      </rPr>
      <t>MONITOREO III CUATRIMESTRE DE 2024</t>
    </r>
    <r>
      <rPr>
        <sz val="10"/>
        <color theme="1"/>
        <rFont val="Arial"/>
        <family val="2"/>
      </rPr>
      <t xml:space="preserve">
</t>
    </r>
    <r>
      <rPr>
        <i/>
        <u/>
        <sz val="10"/>
        <color theme="1"/>
        <rFont val="Arial"/>
        <family val="2"/>
      </rPr>
      <t>El riesgo no se ha materializado, el control ha sido efectivo. Por lo tanto, no ha sido necesario aplicar el tratamiento establecido.</t>
    </r>
    <r>
      <rPr>
        <sz val="10"/>
        <color theme="1"/>
        <rFont val="Arial"/>
        <family val="2"/>
      </rPr>
      <t xml:space="preserve">
En el marco de este monitoreo, se incluyó un control preventivo para la causa que estaba identificada, con su correspondiente calificación y tratamiento; atendiendo así las recomendaciones generadas por la OCI en el último seguimiento. 
En consecuencia, se actualiza el avance de este monitoreo de la siguiente manera: en el año 2024 no se identificaron elementos que requieran fortalecimiento en los lineamientos de formulación de política pública del Ministerio; por lo tanto, se ha aplicado el procedimiento vigente en las tareas de actualización y fortalecimiento de los documentos de política de la DMASC, como se evidencia en la labor de investigación y recopilación de información que se está adelantando de los MRC, lo cual quedó consignado en las actas de las veintidós (22) mesas técnicas que se efectuaron en el año 2024; así como en la revisión de los avances y la consolidación de la propuesta del documento de política pública en materia de acceso a la justicia a través de la mediación escolar, la cual se socializará con la directora y se enviará para su revisión.
</t>
    </r>
    <r>
      <rPr>
        <i/>
        <sz val="10"/>
        <color theme="1"/>
        <rFont val="Arial"/>
        <family val="2"/>
      </rPr>
      <t xml:space="preserve">Evidencias: mesas técnicas realizadas, propuesta del documento de política en materia de mediación escolar, avance documentos CEDAAC; correo de radicación a la OAP de este seguimiento.
</t>
    </r>
    <r>
      <rPr>
        <sz val="10"/>
        <color theme="1"/>
        <rFont val="Arial"/>
        <family val="2"/>
      </rPr>
      <t xml:space="preserve">
</t>
    </r>
    <r>
      <rPr>
        <sz val="10"/>
        <rFont val="Arial"/>
        <family val="2"/>
      </rPr>
      <t>Link de evidencias:</t>
    </r>
    <r>
      <rPr>
        <sz val="10"/>
        <color rgb="FF0000CC"/>
        <rFont val="Arial"/>
        <family val="2"/>
      </rPr>
      <t xml:space="preserve"> https://minjusticiagovco-my.sharepoint.com/:f:/g/personal/mauricio_ordonez_minjusticia_gov_co/ErSDnlJqDxdOk8ExKKp_UgQBzy9qrLLcmWgIq4KhUzTLAg?e=Sokalk</t>
    </r>
  </si>
  <si>
    <t>Los funcionarios o contratistas de las dependencias misionales del Ministerio de Justicia y del Derecho, cuando se requiera, a fin de fortalecer los lineamientos de formulación de proyectos normativos del Ministerio , actualizan el procedimiento de formulación de normativa de caracter general y lo formalizan en el Sistema Integrado de Gestión. Si no hay elementos que requieran fortalecimiento, se aplicarán los lineamientos vigentes establecidos en el SIG.
Evidencia: soportes de la actiualización y formalización en el SIG del procedimiento de formulación de normativa de caracter general.</t>
  </si>
  <si>
    <t xml:space="preserve">Desconocimiento del ordenamiento jurídico para la producción de los proyectos de actos normativos  y con las metodologías y lineamientos existentes para la producción normativa.
</t>
  </si>
  <si>
    <t>Falta de acceso o desactualización de la información legal necesaria para la formulación de proyectos normativos</t>
  </si>
  <si>
    <r>
      <rPr>
        <b/>
        <sz val="10"/>
        <color theme="1"/>
        <rFont val="Arial"/>
        <family val="2"/>
      </rPr>
      <t>MONITOREO III CUATRIMESTRE DE 2024</t>
    </r>
    <r>
      <rPr>
        <sz val="10"/>
        <color theme="1"/>
        <rFont val="Arial"/>
        <family val="2"/>
      </rPr>
      <t xml:space="preserve">
</t>
    </r>
    <r>
      <rPr>
        <i/>
        <u/>
        <sz val="10"/>
        <color theme="1"/>
        <rFont val="Arial"/>
        <family val="2"/>
      </rPr>
      <t>El riesgo no se ha materializado, el control ha sido efectivo. Por lo tanto, no ha sido necesario aplicar el tratamiento establecido.</t>
    </r>
    <r>
      <rPr>
        <i/>
        <sz val="10"/>
        <color theme="1"/>
        <rFont val="Arial"/>
        <family val="2"/>
      </rPr>
      <t xml:space="preserve">
</t>
    </r>
    <r>
      <rPr>
        <sz val="10"/>
        <color theme="1"/>
        <rFont val="Arial"/>
        <family val="2"/>
      </rPr>
      <t xml:space="preserve">
En el primer cuatrimestre de 2024 se realizó la revisión del procedimiento vigente de formulación y seguimiento de proyectos normativos, cuyas observaciones fueron acogidas por la Dirección Jurídica del Ministerio. El 15 de febrero de 2024, se radicó en la Oficina Asesora de Planeación el procedimiento firmado por parte de la DMASC. En el mes de marzo de 2024  el procedimiento de normativa de caracter general fue publicado en el SIG. 
En el segundo cuatrimestre de 2024 se socializó con el personal de la DMASC el procedimiento P-DN-01 que fue actualizado a la versión 04 por el Ministerio de Justicia y del Derecho para la formulación de normativa de carácter general. En el tercer cuatrimestre de 2024, nuevamente se divulgó y socializó el procedimiento a través de una infografía para que sea aplicado cuando se formulen proyectos normativos. 
Teniendo en cuenta el control aplicado, no se materializó el riesgo durante el año 2024.
</t>
    </r>
    <r>
      <rPr>
        <b/>
        <sz val="10"/>
        <color theme="1"/>
        <rFont val="Arial"/>
        <family val="2"/>
      </rPr>
      <t>Revisión y actualización del mapa de riesgos de corrupción</t>
    </r>
    <r>
      <rPr>
        <sz val="10"/>
        <color theme="1"/>
        <rFont val="Arial"/>
        <family val="2"/>
      </rPr>
      <t xml:space="preserve">. En el marco de este monitoreo, se incluyó un control preventivo para la causa se identificó, con su correspondiente calificación, tratamiento y seguimiento; atendiendo así las recomendaciones generadas por la OCI en el último seguimiento. 
</t>
    </r>
    <r>
      <rPr>
        <i/>
        <sz val="10"/>
        <color theme="1"/>
        <rFont val="Arial"/>
        <family val="2"/>
      </rPr>
      <t>Evidencias: soportes de la revisión y actualización del procedimiento, así como de la socialización y divulgación efectuada por parte de la DMASC;  correo de radicación a la OAP de este seguimiento.</t>
    </r>
    <r>
      <rPr>
        <sz val="10"/>
        <color theme="1"/>
        <rFont val="Arial"/>
        <family val="2"/>
      </rPr>
      <t xml:space="preserve">
</t>
    </r>
    <r>
      <rPr>
        <sz val="10"/>
        <rFont val="Arial"/>
        <family val="2"/>
      </rPr>
      <t xml:space="preserve">
Link de evidencias: </t>
    </r>
    <r>
      <rPr>
        <sz val="10"/>
        <color rgb="FF0000CC"/>
        <rFont val="Arial"/>
        <family val="2"/>
      </rPr>
      <t>https://minjusticiagovco-my.sharepoint.com/:f:/g/personal/mauricio_ordonez_minjusticia_gov_co/ErSDnlJqDxdOk8ExKKp_UgQBzy9qrLLcmWgIq4KhUzTLAg?e=Sokalk</t>
    </r>
  </si>
  <si>
    <r>
      <rPr>
        <b/>
        <sz val="10"/>
        <color theme="1"/>
        <rFont val="Arial"/>
        <family val="2"/>
      </rPr>
      <t>MONITOREO III CUATRIMESTRE DE 2024</t>
    </r>
    <r>
      <rPr>
        <sz val="10"/>
        <color theme="1"/>
        <rFont val="Arial"/>
        <family val="2"/>
      </rPr>
      <t xml:space="preserve">
</t>
    </r>
    <r>
      <rPr>
        <i/>
        <u/>
        <sz val="10"/>
        <color theme="1"/>
        <rFont val="Arial"/>
        <family val="2"/>
      </rPr>
      <t>El riesgo no se ha materializado, el control ha sido efectivo. Por lo tanto, no ha sido necesario aplicar el tratamiento establecido.</t>
    </r>
    <r>
      <rPr>
        <sz val="10"/>
        <color theme="1"/>
        <rFont val="Arial"/>
        <family val="2"/>
      </rPr>
      <t xml:space="preserve">
En el marco de este monitoreo, se incluyó un control preventivo para la causa que se identificó, con su correspondiente calificación y tratamiento; atendiendo así las recomendaciones generadas por la OCI en el último seguimiento. 
En consecuencia, se actualiza el avance de este monitoreo de la siguiente manera: en el primer cuatrimestre de 2024 se realizó la revisión del procedimiento vigente de formulación y seguimiento de proyectos normativos, cuyas observaciones fueron acogidas por la Dirección Jurídica del Ministerio. El 15 de febrero de 2024, se radicó en la Oficina Asesora de Planeación el procedimiento firmado por parte de la DMASC. En el mes de marzo de 2024 el procedimiento de normativa de caracter general fue publicado en el SIG. 
</t>
    </r>
    <r>
      <rPr>
        <i/>
        <sz val="10"/>
        <color theme="1"/>
        <rFont val="Arial"/>
        <family val="2"/>
      </rPr>
      <t xml:space="preserve">Evidencias: soportes de la revisión y actualización del procedimiento; correo de radicación a la OAP de este seguimiento.
</t>
    </r>
    <r>
      <rPr>
        <sz val="10"/>
        <color theme="1"/>
        <rFont val="Arial"/>
        <family val="2"/>
      </rPr>
      <t xml:space="preserve">
</t>
    </r>
    <r>
      <rPr>
        <sz val="10"/>
        <rFont val="Arial"/>
        <family val="2"/>
      </rPr>
      <t xml:space="preserve">Link de evidencias: </t>
    </r>
    <r>
      <rPr>
        <sz val="10"/>
        <color rgb="FF0000CC"/>
        <rFont val="Arial"/>
        <family val="2"/>
      </rPr>
      <t>https://minjusticiagovco-my.sharepoint.com/:f:/g/personal/mauricio_ordonez_minjusticia_gov_co/ErSDnlJqDxdOk8ExKKp_UgQBzy9qrLLcmWgIq4KhUzTLAg?e=Sokalk</t>
    </r>
  </si>
  <si>
    <r>
      <rPr>
        <b/>
        <sz val="10"/>
        <rFont val="Arial"/>
        <family val="2"/>
      </rPr>
      <t xml:space="preserve">MONITOREO III CUATRIMESTRE DE 2024
</t>
    </r>
    <r>
      <rPr>
        <i/>
        <u/>
        <sz val="10"/>
        <rFont val="Arial"/>
        <family val="2"/>
      </rPr>
      <t xml:space="preserve">
El riesgo no se ha materializado, el control ha sido efectivo. Por lo tanto, no ha sido necesario aplicar el tratamiento establecido.</t>
    </r>
    <r>
      <rPr>
        <u/>
        <sz val="10"/>
        <rFont val="Arial"/>
        <family val="2"/>
      </rPr>
      <t xml:space="preserve">
</t>
    </r>
    <r>
      <rPr>
        <sz val="10"/>
        <rFont val="Arial"/>
        <family val="2"/>
      </rPr>
      <t xml:space="preserve">
Con corte a diciembre de 2024 se realizaron ocho (8) capacitaciones y socialización para fortalecer a los integrantes del grupo de casas de justicia y convivencia ciudadana en la correcta aplicación de los lineamientos vigentes, el sistema de información y en elementos en materia de gestión documental, así:
1) El 19 de febrero de 2024 se realizó capacitación sobre la guía de acompañamiento técnico del Programa Nacional de Casas de Justicia y Convivencia Ciudadana (PNCJCC).
2) El 26 de febrero de 2024 se realizó capacitación sobre los lineamientos de implementación y mantenimiento del PNCJCC.
3) El 4 de marzo de 2024 se realizó capacitación en materia de gestión documental, con el fin de fortalecerlos en la organización de los archivos derivados de la gestión que adelantan en desarrollo de los lineamientos de implementación, acompañamiento técnico y de los modelos de atención. 
4) El 11 de marzo de 2024 se realizó capacitación teórica sobre el Sistema de Información del PNCJCC.
5) El 18 de marzo de 2024 se realizó capacitación práctica sobre el Sistema de Información del PNCJCC.
6) El 2 de julio de 2024 se realizó la primera parte de la capacitación sobre la guía de acompañamiento técnico del Programa Nacional de Casas de Justicia y Convivencia Ciudadana (PNCJCC).
7) El 11 de julio de 2024 se realizó la segunda parte de la capacitación sobre la guía de acompañamiento técnico del Programa Nacional de Casas de Justicia y Convivencia Ciudadana (PNCJCC).}
8) El 28 de noviembre de 2024 se realizó la socialización del manual operativo del PNCJCC que se esta actualizando. Al final de la sesión, atendiendo las recomendaciones realizadas por la OCI se efectuó una evaluación a los participantes a través de preguntas sobre los temas tratados, cuyas respuestas fueron retroalimentandose simultáneamente y se evidenció la comprensión de los lineamientos del Programa.
Teniendo en cuenta el control aplicado, no se materializó el riesgo durante el año 2024.
</t>
    </r>
    <r>
      <rPr>
        <b/>
        <sz val="10"/>
        <rFont val="Arial"/>
        <family val="2"/>
      </rPr>
      <t xml:space="preserve">
Revisión y actualización del mapa de riesgos de gestión. </t>
    </r>
    <r>
      <rPr>
        <sz val="10"/>
        <rFont val="Arial"/>
        <family val="2"/>
      </rPr>
      <t xml:space="preserve">En octubre de 2024 se asistió a reunión con la OAP donde se recibieron indicaciones para realizar la revisión y ajuste de los mapas de riesgos, atendiendo cada una de las observaciones que realizó la Oficina de Control Interno en su último informe de seguimiento; y en noviembre de 2024 se enviaron a la OAP los mapas de riesgo actualizados por parte de la DMASC. Respecto del mapa de riesgos de gestión se realizó revisión de cada uno y  ajustes en los siguientes elementos: riesgo, causas, consecuencias, controles para cada una de las causas incluyendo uno para la estrategia del sistemas locales de justicia y tratamiento; atendiendo así las recomendaciones generadas por la OCI en el último seguimiento. Asimismo, es preciso indicar  que como el riesgo no se ha materializado con corte a la fecha, no ha sido necesario implementar el tratamiento establecido.
</t>
    </r>
    <r>
      <rPr>
        <i/>
        <sz val="10"/>
        <rFont val="Arial"/>
        <family val="2"/>
      </rPr>
      <t xml:space="preserve">Evidencias: soportes  de las capacitaciones y socialización realizadas, soporte de asistencia de la reunión realizada con la OAP en octubre de 2024 y correo de radicación a la OAP de noviembre de 2024 con los mapas de riesgos actualizados.
</t>
    </r>
    <r>
      <rPr>
        <sz val="10"/>
        <rFont val="Arial"/>
        <family val="2"/>
      </rPr>
      <t xml:space="preserve">Link de evidencias: </t>
    </r>
    <r>
      <rPr>
        <sz val="10"/>
        <color rgb="FF0000CC"/>
        <rFont val="Arial"/>
        <family val="2"/>
      </rPr>
      <t>https://minjusticiagovco-my.sharepoint.com/:f:/g/personal/mauricio_ordonez_minjusticia_gov_co/ErSDnlJqDxdOk8ExKKp_UgQBzy9qrLLcmWgIq4KhUzTLAg?e=Sokalk</t>
    </r>
  </si>
  <si>
    <r>
      <rPr>
        <b/>
        <sz val="10"/>
        <rFont val="Arial"/>
        <family val="2"/>
      </rPr>
      <t xml:space="preserve">MONITOREO III CUATRIMESTRE DE 2024
</t>
    </r>
    <r>
      <rPr>
        <i/>
        <u/>
        <sz val="10"/>
        <rFont val="Arial"/>
        <family val="2"/>
      </rPr>
      <t>El riesgo no se ha materializado, el control ha sido efectivo. Por lo tanto, no ha sido necesario aplicar el tratamiento establecido.</t>
    </r>
    <r>
      <rPr>
        <b/>
        <sz val="10"/>
        <rFont val="Arial"/>
        <family val="2"/>
      </rPr>
      <t xml:space="preserve">
</t>
    </r>
    <r>
      <rPr>
        <sz val="10"/>
        <rFont val="Arial"/>
        <family val="2"/>
      </rPr>
      <t xml:space="preserve">
Con corte a diciembre de 2024 se realizaron las siguientes actividades dando aplicación al control establecido, lo cual contribuyó a la no materialización del riesgo en la vigencia. 
1) En el primer cuatrimestre de 2024 se realizó capacitación en materia de gestión documental a los integrantes del grupo de justicia en equidad, con el fin de fortalecerlos en la organización de los archivos asociados a su gestión y a los lineamientos establecidos por el Programa Nacional de Justicia en Equidad.
2) En el segundo cuatrimestre de 2024, en el marco del proceso de actualización del procedimiento de conciliación en equidad, se realizaron nueve (9) sesiones de socialización con los integrantes del grupo para que conozcan el procedimiento y participen en su actualización. Lo anterior, con el propósito de garantizar que los integrantes del grupo lo apliquen correctamente cuando sea formalizado en el SIG. La última sesión se realizó en septiembre de 2024 con la Directora, donde se socializaron estos lineamientos previo a su formalización en el SIG.
3) En el tercer cuatrimestre de 2024, el 23 de octubre se realizó capacitación sobre el nuevo procedimiento que fue formalizado en el SIG P-AJ-17 (V01) denominado: </t>
    </r>
    <r>
      <rPr>
        <i/>
        <sz val="10"/>
        <rFont val="Arial"/>
        <family val="2"/>
      </rPr>
      <t>“acompañamiento, asesoría técnica y operativa para la implementación de la conciliación en equidad”</t>
    </r>
    <r>
      <rPr>
        <sz val="10"/>
        <rFont val="Arial"/>
        <family val="2"/>
      </rPr>
      <t xml:space="preserve">, con el fin de fortalecer a los integrantes del grupo de justicia en equidad en su aplicación. En esta sesión, por sugerencia de la OCI se realizó una evaluación con la correspondiente retroalimentación. 
</t>
    </r>
    <r>
      <rPr>
        <b/>
        <sz val="10"/>
        <rFont val="Arial"/>
        <family val="2"/>
      </rPr>
      <t xml:space="preserve">Revisión y actualización del mapa de riesgos de gestión. </t>
    </r>
    <r>
      <rPr>
        <sz val="10"/>
        <rFont val="Arial"/>
        <family val="2"/>
      </rPr>
      <t xml:space="preserve">En octubre de 2024 se asistió a reunión con la OAP donde se recibieron indicaciones para realizar la revisión y ajuste de los mapas de riesgos, atendiendo cada una de las observaciones que realizó la Oficina de Control Interno en su último informe de seguimiento; y en noviembre de 2024 se enviaron a la OAP los mapas de riesgo actualizados por parte de la DMASC. Respecto del mapa de riesgos de gestión se realizó revisión de cada uno y  ajustes en los siguientes elementos: riesgo, causas, consecuencias, controles para cada una de las causas incluyendo uno para la estrategia del sistemas locales de justicia y tratamiento; atendiendo así las recomendaciones generadas por la OCI en el último seguimiento. Asimismo, es preciso indicar  que como el riesgo no se ha materializado con corte a la fecha, no ha sido necesario implementar el tratamiento establecido.
</t>
    </r>
    <r>
      <rPr>
        <b/>
        <i/>
        <sz val="10"/>
        <rFont val="Arial"/>
        <family val="2"/>
      </rPr>
      <t>Evidencias:</t>
    </r>
    <r>
      <rPr>
        <i/>
        <sz val="10"/>
        <rFont val="Arial"/>
        <family val="2"/>
      </rPr>
      <t xml:space="preserve"> soportes  de las capacitaciones realizadas y de las sesiones de actualización del procedimiento; soporte de asistencia de la reunión realizada con la OAP en octubre de 2024 y correo de radicación a la OAP de noviembre de 2024 con los mapas de riesgos actualizados.
</t>
    </r>
    <r>
      <rPr>
        <sz val="10"/>
        <rFont val="Arial"/>
        <family val="2"/>
      </rPr>
      <t xml:space="preserve">
Link de evidencias: </t>
    </r>
    <r>
      <rPr>
        <sz val="10"/>
        <color rgb="FF0000CC"/>
        <rFont val="Arial"/>
        <family val="2"/>
      </rPr>
      <t>https://minjusticiagovco-my.sharepoint.com/:f:/g/personal/mauricio_ordonez_minjusticia_gov_co/ErSDnlJqDxdOk8ExKKp_UgQBzy9qrLLcmWgIq4KhUzTLAg?e=Sokalk</t>
    </r>
  </si>
  <si>
    <r>
      <rPr>
        <b/>
        <sz val="10"/>
        <rFont val="Arial"/>
        <family val="2"/>
      </rPr>
      <t xml:space="preserve">MONITOREO III CUATRIMESTRE DE 2024
</t>
    </r>
    <r>
      <rPr>
        <i/>
        <u/>
        <sz val="10"/>
        <rFont val="Arial"/>
        <family val="2"/>
      </rPr>
      <t>El riesgo no se ha materializado, el control ha sido efectivo. Por lo tanto, no ha sido necesario aplicar el tratamiento establecido.</t>
    </r>
    <r>
      <rPr>
        <b/>
        <sz val="10"/>
        <rFont val="Arial"/>
        <family val="2"/>
      </rPr>
      <t xml:space="preserve">
</t>
    </r>
    <r>
      <rPr>
        <sz val="10"/>
        <rFont val="Arial"/>
        <family val="2"/>
      </rPr>
      <t xml:space="preserve">
Con corte a diciembre de 2024 se realizaron las siguientes actividades dando aplicación al control establecido, lo cual contribuyó a la no materialización del riesgo en la vigencia:
En el primer cuatrimestre de 2024 se realizaron tres  (3) capacitaciones para fortalecer a los integrantes del grupo de conciliación extrajudicial en derecho, arbitraje y amigable composición (CEDAAC) en la correcta aplicación de los lineamientos vigentes, el sistema de información y en relación con elementos en materia de gestión documental:
1) El 26 de febrero de 2024 se realizó capacitación donde se dieron indicaciones al grupo CEDAAC en materia de gestión documental.
2) El 13 de marzo de 2024 se realizó capacitación sobre el procedimiento vigente de visitas de inspección, control y vigilancia.
3) El 20 de marzo de 2024 se realizó capacitación sobre las generalidades del aplicativo SICAAC y las funcionalidades relacionadas con las funciones de inspección, control y vigilancia, con el fin de reforzar la consulta y uso del sistema de información en el ejercicio de estas funciones. 
Como las capacitaciones se efectuaron en el primer cuatrimestre de 2024 y el control se actualizó posteriormente, incorporando la evaluación en los procesos de capacitación. Esta se aplicará en el control y seguimiento que se realice en la siguiente vigencia.
</t>
    </r>
    <r>
      <rPr>
        <b/>
        <sz val="10"/>
        <rFont val="Arial"/>
        <family val="2"/>
      </rPr>
      <t>Revisión y actualización del mapa de riesgos de gestión.</t>
    </r>
    <r>
      <rPr>
        <sz val="10"/>
        <rFont val="Arial"/>
        <family val="2"/>
      </rPr>
      <t xml:space="preserve"> En octubre de 2024 se asistió a reunión con la OAP donde se recibieron indicaciones para realizar la revisión y ajuste de los mapas de riesgos, atendiendo cada una de las observaciones que realizó la Oficina de Control Interno en su último informe de seguimiento; y en noviembre de 2024 se enviaron a la OAP los mapas de riesgo actualizados por parte de la DMASC. Respecto del mapa de riesgos de gestión se realizó revisión de cada uno y  ajustes en los siguientes elementos: riesgo, causas, consecuencias, controles para cada una de las causas incluyendo uno para la estrategia del sistemas locales de justicia y tratamiento; atendiendo así las recomendaciones generadas por la OCI en el último seguimiento. Asimismo, es preciso indicar  que como el riesgo no se ha materializado con corte a la fecha, no ha sido necesario implementar el tratamiento establecido.
</t>
    </r>
    <r>
      <rPr>
        <i/>
        <sz val="10"/>
        <color rgb="FFC00000"/>
        <rFont val="Arial"/>
        <family val="2"/>
      </rPr>
      <t xml:space="preserve">
</t>
    </r>
    <r>
      <rPr>
        <b/>
        <i/>
        <sz val="10"/>
        <rFont val="Arial"/>
        <family val="2"/>
      </rPr>
      <t xml:space="preserve">Evidencias: </t>
    </r>
    <r>
      <rPr>
        <i/>
        <sz val="10"/>
        <rFont val="Arial"/>
        <family val="2"/>
      </rPr>
      <t xml:space="preserve">soportes de las capacitaciones realizadas; soporte de asistencia de la reunión realizada con la OAP en octubre de 2024 y correo de radicación a la OAP de noviembre de 2024 con los mapas de riesgos actualizados.
</t>
    </r>
    <r>
      <rPr>
        <sz val="10"/>
        <rFont val="Arial"/>
        <family val="2"/>
      </rPr>
      <t>Link de evidencias:</t>
    </r>
    <r>
      <rPr>
        <sz val="10"/>
        <color rgb="FF0000CC"/>
        <rFont val="Arial"/>
        <family val="2"/>
      </rPr>
      <t xml:space="preserve"> https://minjusticiagovco-my.sharepoint.com/:f:/g/personal/mauricio_ordonez_minjusticia_gov_co/ErSDnlJqDxdOk8ExKKp_UgQBzy9qrLLcmWgIq4KhUzTLAg?e=Sokalk</t>
    </r>
  </si>
  <si>
    <r>
      <rPr>
        <b/>
        <sz val="10"/>
        <rFont val="Arial"/>
        <family val="2"/>
      </rPr>
      <t xml:space="preserve">MONITOREO III CUATRIMESTRE DE 2024
</t>
    </r>
    <r>
      <rPr>
        <i/>
        <u/>
        <sz val="10"/>
        <rFont val="Arial"/>
        <family val="2"/>
      </rPr>
      <t xml:space="preserve">El riesgo no se ha materializado, el control ha sido efectivo. Por lo tanto, no ha sido necesario aplicar el tratamiento establecido.
</t>
    </r>
    <r>
      <rPr>
        <sz val="10"/>
        <rFont val="Arial"/>
        <family val="2"/>
      </rPr>
      <t xml:space="preserve">
En el mes de septiembre de 2024 se socializó con la Directora DMASC y con los integrantes del grupo de sistemas locales de justicia los lineamientos que se fortalecieron de la estrategia, para que el equipo los conozca y los aplique correctamente.  Como la capacitación se efectuó antes de la actualización el control donde se incorporó la evaluación en los procesos de capacitación. Esta se aplicará en el control y seguimiento que se realice en la siguiente vigencia.
Teniendo en cuenta el control aplicado, no se materializó el riesgo durante el año 2024.
</t>
    </r>
    <r>
      <rPr>
        <b/>
        <sz val="10"/>
        <rFont val="Arial"/>
        <family val="2"/>
      </rPr>
      <t>Revisión y actualización del mapa de riesgos de gestión.</t>
    </r>
    <r>
      <rPr>
        <sz val="10"/>
        <rFont val="Arial"/>
        <family val="2"/>
      </rPr>
      <t xml:space="preserve"> En octubre de 2024 se asistió a reunión con la OAP donde se recibieron indicaciones para realizar la revisión y ajuste de los mapas de riesgos, atendiendo cada una de las observaciones que realizó la Oficina de Control Interno en su último informe de seguimiento; y en noviembre de 2024 se enviaron a la OAP los mapas de riesgo actualizados por parte de la DMASC. Respecto del mapa de riesgos de gestión se realizó revisión de cada uno y  ajustes en los siguientes elementos: riesgo, causas, consecuencias, controles para cada una de las causas incluyendo uno para la estrategia del sistemas locales de justicia y tratamiento; atendiendo así las recomendaciones generadas por la OCI en el último seguimiento. Asimismo, es preciso indicar  que como el riesgo no se ha materializado con corte a la fecha, no ha sido necesario implementar el tratamiento establecido.
Evidencias: soportes de la socialización realizada; soporte de asistencia de la reunión realizada con la OAP en octubre de 2024 y correo de radicación a la OAP de noviembre de 2024 con los mapas de riesgos actualizados.
Link de evidencias: </t>
    </r>
    <r>
      <rPr>
        <sz val="10"/>
        <color rgb="FF0000CC"/>
        <rFont val="Arial"/>
        <family val="2"/>
      </rPr>
      <t>https://minjusticiagovco-my.sharepoint.com/:f:/g/personal/mauricio_ordonez_minjusticia_gov_co/ErSDnlJqDxdOk8ExKKp_UgQBzy9qrLLcmWgIq4KhUzTLAg?e=Sokalk</t>
    </r>
  </si>
  <si>
    <t>MONITOREO III CUATRIMESTRE DE 2024
El riesgo no se ha materializado, el control ha sido efectivo. Por lo tanto, no ha sido necesario aplicar el tratamiento establecido.
Con corte a diciembre de 2024 se efectuaron las siguientes 
1) En el primer cuatrimestre de 2024, se realizaron dos (2) capacitaciones para fortalecer a los integrantes del grupo de conciliación extrajudicial en derecho, arbitraje y amigable composición (CEDAAC) en la correcta aplicación del procedimiento vigente de visitas de inspección, control y vigilancia, donde se realizó un ejercicio práctico para mejorar el diligenciamiento de los instrumentos aplicados en las visitas y se envió un instructivo; asimismo, se fortaleció al equipo sobre las generalidades del aplicativo SICAAC y las funcionalidades relacionadas con las funciones de inspección, control y vigilancia, con el fin de reforzar la consulta y uso del sistema de información en el ejercicio de estas funciones. Como las capacitaciones se efectuaron en el primer cuatrimestre de 2024 y el control se actualizó posteriormente, incorporando la evaluación en los procesos de capacitación. Esta se aplicará en el control y seguimiento que se realice en la siguiente vigencia.
2) Se efectuaron dieciocho (18) sesiones para la actualización del procedimiento de visitas de inspección, control y vigilancia; actividad que se continuará adelantando en 2025. Lo anterior, con el fin de fortalecer los lineamientos e instrumentos que se aplican en las diligencias, acorde con la normativa vigente.
3) Consolidación del seguimiento a la realización de las 180 visitas de inspección, control y vigilancia que fueron planeadas en la vigencia, sobre los centros, de conciliación, arbitraje y amigable composición. 
Teniendo en cuenta el control aplicado, no se materializó el riesgo durante el año 2024.
Revisión y actualización del mapa de riesgos de gestión. En octubre de 2024 se asistió a reunión con la OAP donde se recibieron indicaciones para realizar la revisión y ajuste de los mapas de riesgos, atendiendo cada una de las observaciones que realizó la Oficina de Control Interno en su último informe de seguimiento; y en noviembre de 2024 se enviaron a la OAP los mapas de riesgo actualizados por parte de la DMASC. Respecto del mapa de riesgos de gestión se realizó revisión de cada uno y ajustes en los siguientes elementos: riesgo, causas, consecuencias, controles para cada una de las causas y tratamiento; atendiendo así las recomendaciones generadas por la OCI en el último seguimiento. Asimismo, es preciso indicar  que como el riesgo no se ha materializado con corte a la fecha, no ha sido necesario implementar el tratamiento establecido.
Evidencias: soporte  de las capacitaciones realizadas, sesiones de actualización del procedimiento; seguimiento a las visitas planeadas en 2024 y soporte de asistencia de la reunión realizada con la OAP en octubre de 2024 y correo de radicación a la OAP de noviembre de 2024 con los mapas de riesgos actualizados.
Link de evidencias: https://minjusticiagovco-my.sharepoint.com/:f:/g/personal/mauricio_ordonez_minjusticia_gov_co/ErSDnlJqDxdOk8ExKKp_UgQBzy9qrLLcmWgIq4KhUzTLAg?e=Sokalk</t>
  </si>
  <si>
    <t>Realizar una reunión con el área de tecnología para realzar articulación y cumplir con la publicación semestral de las estadísticas de las solicitudes de conciliación en el sitio web del SICAAC.</t>
  </si>
  <si>
    <t>Administrador del SICAAC y profesional del área de tecnología del MJD</t>
  </si>
  <si>
    <t>Soporte de la reunión realizada con el área de tecnología</t>
  </si>
  <si>
    <t>El riesgo no se ha materializado, el control ha sido efectivo
Con corte a abril de 2024, se verificó la fecha de corte de la publicación semestral de la información estadística de la conciliación en el SICAAC, la cual se encuentra correcta con fecha al último corte que corresponde a 31 de diciembre de 2023. 
El próximo corte se realizará a 31 de junio de 2024.
Evidencia: pantallazo de la  publicación semestral de las estadísticas en el SICAAC.
Link de evidencias: https://minjusticiagovco-my.sharepoint.com/:f:/g/personal/mauricio_ordonez_minjusticia_gov_co/EkOHiDjJi-xIqumVpqzCv88BIKSCWg6Dy2tvS-qlEc7npQ?e=YYeLIy</t>
  </si>
  <si>
    <t>Seguimiento II cuatrimestre de 2024
El riesgo no se ha materializado, el control ha sido efectivo
Con corte a agosto de 2024, se verificó la fecha de corte de la publicación semestral de la información estadística de la conciliación en el SICAAC, la cual se encuentra correcta con fecha al último corte que corresponde a 30 de junio de 2024. 
Nota: en este periodo se realizó la revisión y ajuste de la formulación del riesgo atendiendo las observaciones de la OCI.
Evidencia: pantallazos de la  publicación semestral de las estadísticas en el SICAAC.
Link de evidencias: https://minjusticiagovco-my.sharepoint.com/:f:/g/personal/mauricio_ordonez_minjusticia_gov_co/EolBPoJwJcBEvztLSVDSSQIB1Am87XqnSmcuC96DGZ8g_Q</t>
  </si>
  <si>
    <r>
      <rPr>
        <b/>
        <sz val="10"/>
        <rFont val="Arial"/>
        <family val="2"/>
      </rPr>
      <t>MONITOREO III CUATRIMESTRE DE 2024</t>
    </r>
    <r>
      <rPr>
        <sz val="10"/>
        <rFont val="Arial"/>
        <family val="2"/>
      </rPr>
      <t xml:space="preserve">
</t>
    </r>
    <r>
      <rPr>
        <i/>
        <u/>
        <sz val="10"/>
        <rFont val="Arial"/>
        <family val="2"/>
      </rPr>
      <t>El riesgo no se ha materializado, el control ha sido efectivo. Por lo tanto, no ha sido necesario aplicar el tratamiento establecido.</t>
    </r>
    <r>
      <rPr>
        <sz val="10"/>
        <rFont val="Arial"/>
        <family val="2"/>
      </rPr>
      <t xml:space="preserve">
Durante el año 2014 se verificó la fecha de corte de la publicación semestral de la información estadística de la conciliación en el SICAAC, la cual se encuentra correcta con fecha al último corte que corresponde a 30 de junio de 2024. Es importante mencionar, que como la OAP solicitó este seguimiento para el 12 de diciembre de 2024, aún no ha finalizado el periodo de corte para la publicación de las estadísticas del cierre del año, toda vez que los centros de conciliación continúan reportando información en el SICAAC hasta el 31 de diciembre de 2024. Por esta razón, una vez finalice esta vigencia se incluirá la evidencia respectiva de la fecha de corte de publicación de la información estadística del SICAAC.
</t>
    </r>
    <r>
      <rPr>
        <b/>
        <sz val="10"/>
        <rFont val="Arial"/>
        <family val="2"/>
      </rPr>
      <t>Revisión y actualización del mapa de riesgos de gestión</t>
    </r>
    <r>
      <rPr>
        <sz val="10"/>
        <rFont val="Arial"/>
        <family val="2"/>
      </rPr>
      <t xml:space="preserve">. En octubre de 2024 se asistió a reunión con la OAP donde se recibieron indicaciones para realizar la revisión y ajuste de los mapas de riesgos, atendiendo cada una de las observaciones que realizó la Oficina de Control Interno en su último informe de seguimiento; y en noviembre de 2024 se enviaron a la OAP los mapas de riesgo actualizados por parte de la DMASC. Respecto del mapa de riesgos de gestión se realizó revisión de cada uno y ajustes en los siguientes elementos: riesgo, causas, consecuencias, controles para cada una de las causas y tratamiento; atendiendo así las recomendaciones generadas por la OCI en el último seguimiento. Asimismo, es preciso indicar  que como el riesgo no se ha materializado con corte a la fecha, no ha sido necesario implementar el tratamiento establecido. Por otra parte, es necesario indicar que este riesgo es específico y fue incluido en el proceso de acceso a la justicia, sin generar duplicidad, debido a que para dar sostenibilidad a la  operación estadística de la conciliación extrajudicial en derecho, arbitraje y amigable composición (OECED) que posee la DMASC, se requiere incluir este riesgo en cumplimiento de lo dispuesto en la NTC PE 1000:2020, por ello, no se puede formular de forma generalizada sino específica para esta operación estadística. 
</t>
    </r>
    <r>
      <rPr>
        <i/>
        <sz val="10"/>
        <rFont val="Arial"/>
        <family val="2"/>
      </rPr>
      <t>Evidencia: pantallazos de la  publicación semestral de las estadísticas en el SICAAC, solicitud del reporte por parte de la OAP, NTC PE 1000:2020; soporte de asistencia de la reunión realizada con la OAP en octubre de 2024 y correo de radicación a la OAP de noviembre de 2024 con los mapas de riesgos actualizados.</t>
    </r>
    <r>
      <rPr>
        <sz val="10"/>
        <rFont val="Arial"/>
        <family val="2"/>
      </rPr>
      <t xml:space="preserve">
Link de evidencias:</t>
    </r>
    <r>
      <rPr>
        <sz val="10"/>
        <color rgb="FF0000CC"/>
        <rFont val="Arial"/>
        <family val="2"/>
      </rPr>
      <t xml:space="preserve"> https://minjusticiagovco-my.sharepoint.com/:f:/g/personal/mauricio_ordonez_minjusticia_gov_co/ErSDnlJqDxdOk8ExKKp_UgQBzy9qrLLcmWgIq4KhUzTLAg?e=Sokalk</t>
    </r>
  </si>
  <si>
    <t>Se aconseja que el proceso lleve a cabo un análisis exhaustivo de causas, ya que es necesario incorporar otros factores que podrían estar generando el riesgo, más allá de la digitalización de la información estadística publicada.
Asimismo, se recomienda revisar la frecuencia con la que se ejecuta el control establecido, ya que su definición actual puede dar lugar a interpretaciones ambiguas.
Revisar el diligenciamiento de la columna X.
Se espera para el próximo seguimiento encontrar la subsanación a estas recomendaciones.</t>
  </si>
  <si>
    <t>Se observa que la dependencia ha actualizado el riesgo y las causas que pueden llevar a su materialización. Sin embargo, es crucial considerar otros factores más allá de la deficiencia en los seguimientos y la falta de automatización, ya que esta última no es un proceso controlable por la dependencia.
Al formular sus riesgos, es esencial que la dependencia adopte una perspectiva sistémica de su proceso para evitar la duplicidad de riesgos y controles, lo cual podría resultar en esfuerzos innecesarios.
Se reitera la importancia de atender las observaciones formuladas por la OCI en el seguimiento anterior.</t>
  </si>
  <si>
    <t>Desatención a las necesidades de los usuarios externos en materia de soporte y capacitación sobre el uso de los sistemas
No reporte de la información en los sistemas por parte de los usuarios, afectando la generación de estadísticas y la toma de decisiones</t>
  </si>
  <si>
    <t xml:space="preserve">Información incompleta o inexacta por el no registro de información en los sistemas 
Pérdida de Información sensible almacenada en los sistemas de información debido a fallos técnicos o errores humanos. </t>
  </si>
  <si>
    <t>Solicitar al Grupo de Gestión Humana o al área de tecnología la asignación de un ingeniero o personal de apoyo para garantizar el manejo y acompañamiento técnico que se brinda sobre los Sistemas de Información de la DMASC (SICAAC, SICEQ, SICJCC).</t>
  </si>
  <si>
    <t>Director(a) de Métodos Alternativos de Solución de Conflictos</t>
  </si>
  <si>
    <t>Seguimiento II cuatrimestre de 2024
El riesgo no se ha materializado, el control ha sido efectivo
Durante lo corrido de 2024, se cuenta con tres (3) administradores de los sistemas de información que brindan acompañamiento permanente a los usuarios; adicionalmente, se tiene un ingeniero transversal que apoya a la dependencia y en 2024 se elaboró un informe de los tres sistemas.
Sistema de Información de Casas de Justicia y Convivencia Ciudadana (SICJCC). Con corte al primer cuatrimestre de 2024, se realizaron dos capacitaciones a los integrantes del grupo interno para garantizar el acompañamiento y transferencia del conocimiento sobre el sistema de información del Programa Nacional de Casas de Justicia y Convivencia Ciudadana (PNCJCC), como se evidencia en el primer seguimiento del riesgo; cumpliendo así con el control establecido para el Sistema de Información de Casas de Justicia y Convivencia Ciudadana. Se tiene el material disponible sobre el manejo del sistema. 
Por otra parte, en el segundo cuatrimestre de 2024 teniendo en cuenta las observaciones de la OCI  y buscando ampliar el alcance del riesgo se incorporó lo relacionado con los demás sistemas de información de la dependencia, toda vez que el riesgo descrito puede llegar a presentarse sobre cualquiera de los sistemas de la DMASC. Así las cosas, se realizó el seguimiento incorporando estos dos sistemas:
Sistema de Información de la conciliación en equidad (SICEQ). En el tercer cuatrimestre de 2024 se realizará una capacitación para fortalecer al grupo de justicia en equidad en el conocimiento y manejo del aplicativo. Se cuenta con el material disponible del aplicativo.
Sistema de Información de la Conciliación en Derecho, Arbitraje y Amigable Composición (SICAAC). En el primer cuatrimestre de 2024 se realizó capacitación al grupo CEDAAC sobre las generalidades del aplicativo SICAAC y las funcionalidades relacionadas con las funciones de inspección, control y vigilancia, con el fin de reforzar la consulta y uso del sistema de información en el ejercicio de estas funciones, cumpliendo con el control establecido para el aplicativo. Se tiene el material disponible sobre el manejo del sistema en el siguiente enlace: https://www.sicaac.gov.co/Ayuda/AyudaEnLinea/ayuda_en_linea_.htm
Evidencia: soporte de las capacitaciones y material sobre los sistemas de información.
Link de evidencias: https://minjusticiagovco-my.sharepoint.com/:f:/g/personal/mauricio_ordonez_minjusticia_gov_co/EviOUgqp9AJNtcKZoQmiRHkBsAHRKLRtsFquzNRiUKCCzw?e=OhBe9g</t>
  </si>
  <si>
    <r>
      <rPr>
        <b/>
        <sz val="10"/>
        <color theme="1"/>
        <rFont val="Arial"/>
        <family val="2"/>
      </rPr>
      <t>MONITOREO III CUATRIMESTRE DE 2024</t>
    </r>
    <r>
      <rPr>
        <sz val="10"/>
        <color theme="1"/>
        <rFont val="Arial"/>
        <family val="2"/>
      </rPr>
      <t xml:space="preserve">
</t>
    </r>
    <r>
      <rPr>
        <i/>
        <u/>
        <sz val="10"/>
        <color theme="1"/>
        <rFont val="Arial"/>
        <family val="2"/>
      </rPr>
      <t xml:space="preserve">El riesgo no se ha materializado, el control ha sido efectivo. Por lo tanto, no ha sido necesario aplicar el tratamiento establecido.
</t>
    </r>
    <r>
      <rPr>
        <sz val="10"/>
        <color theme="1"/>
        <rFont val="Arial"/>
        <family val="2"/>
      </rPr>
      <t xml:space="preserve">
Con corte a diciembre de 2024, se cuenta con tres (3) administradores de los sistemas de información que brindan acompañamiento permanente a los usuarios; adicionalmente, se tiene un ingeniero transversal que apoya a la dependencia y en 2024 se elaboró un informe de los tres sistemas.
1) Sistema de Información de Casas de Justicia y Convivencia Ciudadana (SICJCC). Con corte al primer cuatrimestre de 2024, se realizaron dos capacitaciones a los integrantes del grupo interno para garantizar el acompañamiento y transferencia del conocimiento sobre el sistema de información del Programa Nacional de Casas de Justicia y Convivencia Ciudadana (PNCJCC), como se evidencia en el primer seguimiento del riesgo; cumpliendo así con el control establecido para el Sistema de Información de Casas de Justicia y Convivencia Ciudadana. Se tiene el material disponible sobre el manejo del sistema. 
En el segundo cuatrimestre de 2024 teniendo en cuenta las observaciones de la OCI  y buscando ampliar el alcance del riesgo se incorporó lo relacionado con los demás sistemas de información de la dependencia, toda vez que el riesgo descrito puede llegar a presentarse sobre cualquiera de los sistemas de la DMASC. Así las cosas, se realizó el seguimiento incorporando estos dos sistemas:
2) Sistema de Información de la conciliación en equidad (SICEQ). Se cuenta con el material disponible del aplicativo.
3) Sistema de Información de la Conciliación en Derecho, Arbitraje y Amigable Composición (SICAAC). En el primer cuatrimestre de 2024 se realizó capacitación al grupo CEDAAC sobre las generalidades del aplicativo SICAAC y las funcionalidades relacionadas con las funciones de inspección, control y vigilancia, con el fin de reforzar la consulta y uso del sistema de información en el ejercicio de estas funciones, cumpliendo con el control establecido para el aplicativo. Se tiene el material disponible sobre el manejo del sistema en el siguiente enlace: https://www.sicaac.gov.co/Ayuda/AyudaEnLinea/ayuda_en_linea_.htm
Teniendo en cuenta el control aplicado, no se materializó el riesgo durante el año 2024.
</t>
    </r>
    <r>
      <rPr>
        <b/>
        <sz val="10"/>
        <color theme="1"/>
        <rFont val="Arial"/>
        <family val="2"/>
      </rPr>
      <t xml:space="preserve">Revisión y actualización del mapa de riesgos de gestión. </t>
    </r>
    <r>
      <rPr>
        <sz val="10"/>
        <color theme="1"/>
        <rFont val="Arial"/>
        <family val="2"/>
      </rPr>
      <t xml:space="preserve">En octubre de 2024 se asistió a reunión con la OAP donde se recibieron indicaciones para realizar la revisión y ajuste de los mapas de riesgos, atendiendo cada una de las observaciones que realizó la Oficina de Control Interno en su último informe de seguimiento; y en noviembre de 2024 se enviaron a la OAP los mapas de riesgo actualizados por parte de la DMASC. Respecto del mapa de riesgos de gestión se realizó revisión de cada uno y ajustes en los siguientes elementos: riesgo, causas, consecuencias, controles para cada una de las causas y tratamiento; atendiendo así las recomendaciones generadas por la OCI en el último seguimiento. Asimismo, es preciso indicar  que como el riesgo no se ha materializado con corte a la fecha, no ha sido necesario implementar el tratamiento establecido. Frente a la observación de la OCI de fusionar o trasladar este riesgo, es preciso indicar que éste fue formulado e incluido en el proceso de acceso a la justicia específicamente para los sistemas de información de la dependencia, en razón a la acción de mejora 5-23 que se formuló para subsanar el hallazgo de la auditoria que adelantó la Oficina de Control interno sobre los lineamientos del PNCJCC, la cual fue dada por cumplida y efectiva por la OCI en el I trimestre de 2024, tras la incorporación de este riesgo en esta matriz, por lo que se sugiere haya uniformidad de criterios para determinar si se deja o no este riesgo, o reconsiderar la observación realizada; toda vez que tras la incorporación de este riesgo se ha logrado visibilizar esta situación en la dependencia y se han establecido controles para evitar su materialización. 
</t>
    </r>
    <r>
      <rPr>
        <i/>
        <sz val="10"/>
        <color theme="1"/>
        <rFont val="Arial"/>
        <family val="2"/>
      </rPr>
      <t>Evidencia: contratos, soporte de las capacitaciones y material sobre los sistemas de información; evidencia de la gestión de incorporación del riesgo debido a la auditoria realizada por la OCI, soporte de asistencia de la reunión realizada con la OAP en octubre de 2024 y correo de radicación a la OAP de noviembre de 2024 con los mapas de riesgos actualizados.</t>
    </r>
    <r>
      <rPr>
        <sz val="10"/>
        <color theme="1"/>
        <rFont val="Arial"/>
        <family val="2"/>
      </rPr>
      <t xml:space="preserve">
Link de evidencias:</t>
    </r>
    <r>
      <rPr>
        <sz val="10"/>
        <color rgb="FF0000CC"/>
        <rFont val="Arial"/>
        <family val="2"/>
      </rPr>
      <t xml:space="preserve"> https://minjusticiagovco-my.sharepoint.com/:f:/g/personal/mauricio_ordonez_minjusticia_gov_co/ErSDnlJqDxdOk8ExKKp_UgQBzy9qrLLcmWgIq4KhUzTLAg?e=Sokalk</t>
    </r>
  </si>
  <si>
    <t>Administración temporal de los sistemas de información de la DMASC por parte del personal de los grupos internos de la dependencia, a quienes se les realizó la transferencia de conocimiento.</t>
  </si>
  <si>
    <t>Director(a) de Métodos Alternativos de Solución de Conflictos con el apoyo de los coordinadores de los grupos DMASC</t>
  </si>
  <si>
    <t>Soportes de la administración temporal asignada</t>
  </si>
  <si>
    <t>En el tecer cuatrimestre , se  implementaron acciones preventivas para mitigar el riesgo derivado de la inadecuada gestión y seguimiento de los procesos de contratación del personal del equipo territorial. Estas medidas han permitido cumplir con las asistencias técnicas y asesorías inicialmente planificadas en los territorios en materia de drogas.
Este cumplimiento se refleja en los procesos de fortalecimiento de capacidades institucionales, así como en el seguimiento y monitoreo del proceso de territorialización de la Política de Drogas, a través de las modalidades de Consejos Seccionales de Estupefacientes, Comités Departamentales de Drogas y Mesas Técnicas.</t>
  </si>
  <si>
    <t>No se materializó el riesgo y se ejecutaron los controles establecidos.
Durante este cuatrimestre desde el Grupo de Gestión de Proyectos y Presupuesto se participó en capacitación del DNP el pasado 27 de noviembre cuyo objetivo fue Sesión Virtual Capacitación Capítulo “Cruce de Políticas”- Plataforma Integrada de Inversión Pública PIIP" a la cual se remitió invitación a los enlaces de proyectos del sector con el fin de que participaran en la misma. Se remite como evidencia la invitación del DNP el correo de la solización del mismo a los enlaces y la presentación de dicha sesión.
Las capacitaciones que fueron realizadas por el Ministerio se evidenciaron en los 2 cuatrimestres anteriores.</t>
  </si>
  <si>
    <t>Para este reporte se realizaron los siguientes ajustes con el fin de atender observaciones de la OCI así:
1. Se ajusto la redacción de las causas 1 y 2 atendiendo al que hacer de la OAP y del Grupo de Proyectos y Presupuesto, asi como mejorando la estructura de las causas.
2, Se especifico la periocidad del plan de tratamiento y la evidencia del mismo teniendo en cuenta las funciones de la OAP.
3. Con respecto a la segunda observación del seguimiento realizado por la OCI, se debe indicar que en el riesgo 36 se refiere al seguimiento del Plan de Acción y en el riesgo 37 al de ejecución presupuestal 
Con respecto al seguimiento del Control 1, se remite como evidencia para este cuatrimestre el pantallazo de los informes publicados en la pagina web con corte a septiembre y el informe correspondiente. Es preciso indicar que el informe del cierre de la vigencia se publica en el mes de febrero debio a que el cierre presupuestal y financiero va hasta el 20 de enero del 2025.</t>
  </si>
  <si>
    <t>Para este reporte se realizaron los siguientes ajustes con el fin de atender observaciones de la OCI así:
1. Se ajusto la redacción de las causas 1 y 2 atendiendo al que hacer de la OAP y del Grupo de Proyectos y Presupuesto, asi como mejorando la estructura de las causas.
2, Se especifico la periocidad del plan de tratamiento y la evidencia del mismo teniendo en cuenta las funciones de la OAP.
3. Con respecto a la segunda observación del seguimiento realizado por la OCI, se debe indicar que en el riesgo 36 se refiere al seguimiento del Plan de Acción y en el riesgo 37 al de ejecución presupuestal 
Con respecto al seguimiento del Control 2, se remite como evidencia los reportes de seguimiento a la ejecución presupuestal tanto de la vigencia fiscal como de la reserva correspondiente a los meses de septiembre, octubre y noviembre y se encuentran publicados en la pagina Web</t>
  </si>
  <si>
    <t>Por recomendaciones de la OCI se ajusta el riesgo y sus causas para realizar una mayor identificación, analiisis, valoriación y tratamiento del riesgo. Adicionalmente se sigue realizando el trámite para la actualización del mapa de conocimiento tácito y explícito, el cual se realizó en el marco de la capacitación de producto no conforme.
Por otra parte se realizó el plan de trabajo comenzando con  el  inventario del conocimeotno tácito  por dependencias publicado en la intranet institucional para consulta general.  Evidencia: Mapa de conocimiento institucional.  Asi mismo se construyó el banco del conocimiento.</t>
  </si>
  <si>
    <t>Para el tercer cuatrimestre de 2024, la Dirección de Justicia Transicional (DJT) no ha recibido solicitudes de indulto nuevas para su tramitación.
No obstante, la DJT mantiene una matriz de seguimiento integral, en la que se detallan los procedimientos, el registro de ingreso de peticiones, la asignación de profesionales, comentarios y anotaciones, así como el seguimiento respectivo.
En esta matriz, se identifican peticiones de indulto que, debido a la falta de requisitos necesarios, no han iniciado el trámite correspondiente.
Cabe destacar que la última solicitud registrada data del 24 de mayo de 2024. Por lo tanto, no se han producido novedades significativas en este tipo de solicitudes durante el período en cuestión.</t>
  </si>
  <si>
    <t>No se presentó la materialización de riesgos. Se realiza reporte con corte 30 de noviembre de 2024.
El GGC actualizó el riesgo, atendiendo las recomendaciones de la OAP y de la OCI.
Se cargan las evidencias tanto de los acciones como de los controles en la carpeta conpartida del OneDrive.
Se realizaron las siguientes capacitaciones: 
1. El 23 de septiembre de 2024, se realizó capacitación a las dependencias, sobre la importancia de adelantar el trámite de liquidación de los contratos estatales, las consecuencias de omitir este deber por parte del supervisor, los efectos, terminos de Ley. Evidencia: Listado de asistencia, pantallazos y Link de Teams
2. El 13 de septiembre de 2024 se realizó capacitación al interior del Grupo de Gestión Contractual sobre el registro de la información en Secop II. Evidencia: Listado de asistencia, pantallazos y Link de Teams.
3. El 27 de septiembre del 2024 se realizó capacitación para la proyección de CPS -2025. Listado de asistencia y link de teams</t>
  </si>
  <si>
    <t xml:space="preserve">No se presentó la materialización de riesgos. Se realiza reporte con corte 30 de noviembre de 2024.
El GGC actualizó el riesgo, atendiendo las recomendaciones de la OAP y de la OCI.
Se cargan las evidencias tanto de los acciones como de los controles en la carpeta conpartida del OneDrive.
Se realiza por parte el GGC apoyo a las dependencias en la elaboración de las fichas técnicas y analisis del sector de los procesos de contratación del MJD. Evidencias. Correos y base de segumiento.
</t>
  </si>
  <si>
    <t>No se presentó la materialización de riesgos. Se realiza reporte con corte 30 de noviembre de 2024.
El GGC actualizó el riesgo, atendiendo las recomendaciones de la OAP y de la OCI.
Se cargan las evidencias tanto de los acciones como de los controles en la carpeta conpartida del OneDrive.
. 
Se realizaron recomendaciones generales a los supervisores, sobre la adecuada labor de la supervisión. Se adjunta: 
1. MJD-MEM24-0005724-GGC-40200 del 10 de septiembre de 2024. RECOMENDACIONES PARA LOS SUPERVISORES DE 
CONTRATOS EN EL CUMPLIMIENTO DE LA OBLIGACIÓN DE 
PUBLICACIÓN DE DOCUMENTOS EN EL SECOP II, TIENDA 
VIRTUAL Y SICFR.
2. Correo de socialización del memorando del 10 de septiembre de 2024 y del 9 de diciembre de 2024.
3. Correo RECOMENDACIONES PARA LA ADECUADA SUPERVISION DE CONTRATOS Y CONVENIOS enviados el 26 de septiembre y 10 de diciembre de 2024.</t>
  </si>
  <si>
    <t xml:space="preserve">No se presentó la materialización de riesgos. Se realiza reporte con corte 30 de noviembre de 2024.
El GGC actualizó el riesgo, atendiendo las recomendaciones de la OAP y de la OCI.
Se cargan las evidencias tanto de los acciones como de los controles en la carpeta conpartida del OneDrive.
1. Se establece el indicador de liquidaciones teniendo en cuenta el Plan o programación de liquidaciones de contratos definido por el Grupo de Gestión Contractual y los criterios de priorización, para asi evitar la pérdida de competencia, teniendo de presente las diferentes variables para su priorización como: términos legales, tipo de contrato, contingencias contractuales, etc., a traves de la definición y cumplimiento de un plan de trabajo priorizado. 
2. Se han realizado las mesas de trabajo de seguimiento al trámite de liquidaciones. Evidencias mesas de trabajo. Link y pantallazos https://minjusticiagovco.sharepoint.com/:f:/r/sites/GrupodeGestinContractual/Documentos%20compartidos/GESTI%C3%93N%20CONTRACTUAL/LIQUIDACIONES/SOPORTES%20TR%C3%81MITES%20DE%20LIQUIDACI%C3%93N%20GRUPO%20DE%20GESTI%C3%93N%20CONTRACTUAL?csf=1&amp;web=1&amp;e=Zox5HK
2. Se realiza Informe de Seguimiento trimestral a la liquidación de los contratos. </t>
  </si>
  <si>
    <t>No se presentó la materialización de riesgos. Se realiza reporte con corte 30 de noviembre de 2024.
El GGC actualizó el riesgo, atendiendo las recomendaciones de la OAP y de la OCI.
Se cargan las evidencias tanto de los acciones como de los controles en la carpeta conpartida del OneDrive.
En las sesiones de los Comités de Seguimiento a la Ejecución Presupuestal se realizaron las presentaciones del estado del PAA generando las alertas a que para ejecutar en debida forma el presupuesto de la entidad. Evidencias: Presentaciones del estado del Plan Anual de Adquisiciones.</t>
  </si>
  <si>
    <t xml:space="preserve">si bien este riesgo no se materializo en este periodo, desde el grupo de fortalecimiento a la gestion de comisarias de familia, se adelantaron acciones de asistencias tecnicas, capacitaciones y procesos de formacion virtual, adicionalmente desde el subsitio de conexcion justicia se realizo la publicacion de los lineamientos, circulares y memorandos, mediante los cuales el ministerio de justicia y del derecho en cumplimiento de sus funciones de ente rector ha instruido a las entidades territoriales, comisarias de familia y equipos interdisciplinarios en el ejercicio relacionado a las funciones del ministerio, la competencia de los comisarios de familia y articulacion de las entidades en el ejercicio de sus funciones. </t>
  </si>
  <si>
    <t>Determinar la posible responsabilidad y/o si los hechos son o no constitutivos de falta disciplinaria de los funcionarios o exfuncionarios públicos del Ministerio de Justicia y del Derecho y así preservar el correcto desarrollo de la función pública.</t>
  </si>
  <si>
    <r>
      <rPr>
        <b/>
        <sz val="10"/>
        <color theme="1"/>
        <rFont val="Arial"/>
        <family val="2"/>
      </rPr>
      <t>Causa 1:</t>
    </r>
    <r>
      <rPr>
        <sz val="10"/>
        <color theme="1"/>
        <rFont val="Arial"/>
        <family val="2"/>
      </rPr>
      <t xml:space="preserve"> Falta de talento humano: Insuficiencia de personal necesario o la carga de trabajo excesiva del mismo.. 
</t>
    </r>
  </si>
  <si>
    <r>
      <rPr>
        <b/>
        <sz val="10"/>
        <color theme="1"/>
        <rFont val="Arial"/>
        <family val="2"/>
      </rPr>
      <t>Causa 2</t>
    </r>
    <r>
      <rPr>
        <sz val="10"/>
        <color theme="1"/>
        <rFont val="Arial"/>
        <family val="2"/>
      </rPr>
      <t>: Falta de competencias comportamentales o en el asunto: Falta de competencias comportamentales conforme a las que exige el cargo o falta de competencia para el conocimiento y trámite del asunto a tratar.</t>
    </r>
  </si>
  <si>
    <t>  La excesiva carga laboral puede ocasionar el agotamiento del recurso humano, lo que a su vez afecta la calidad en la gestión de los procesos disciplinarios y aumenta el riesgo de vencimiento de términos.</t>
  </si>
  <si>
    <t>Puede generar una gestión inapropiada del caso y/o nulidades dentro de las actuaciones disciplinarias</t>
  </si>
  <si>
    <t xml:space="preserve">Se deben implementar controles como la revisión y ajuste de la carga laboral para evitar sobrecargar al personal, así como la contratación de personal adicional cuando sea necesario. También es clave automatizar los procesos mediante herramientas tecnológicas que ayuden a gestionar plazos y procedimientos. Finalmente, establecer un monitoreo y evaluación continua que permita detectar cualquier incumplimiento de plazos y tomar acciones correctivas a tiempo.
</t>
  </si>
  <si>
    <t xml:space="preserve">  En el proceso de selección y evaluación del desempeño laboral, se debe asegurar que se cumplan las competencias comportamentales requeridas para el cargo. Además, es fundamental verificar, desde el inicio del proceso o en cualquier momento del mismo que la Oficina de Control Disciplinario Interno sea la competente para conocer y adelantar los procesos disciplinarios, reconociendo el poder preferente que le asiste a la PGN.</t>
  </si>
  <si>
    <t>Redistribuir tareas entre el equipo de acuerdo a las capacidades y realizar reuniones semanales para revisar el progreso.
Actualizar la aplicación GCDI para que cumpla con las acciones y parámetros necesarios, garantizando su funcionamiento adecuado conforme a los requisitos establecidos.</t>
  </si>
  <si>
    <t xml:space="preserve">Velar por los procesos de selección y la evaluación del desempeño laboral de los funcionarios, con especial atención a las competencias comportamentales.
Es necesario verificar que, al inicio de la actuación disciplinaria, se determine la competencia de la oficina encargada. Asimismo, se debe comunicar a la Procuraduría General de la Nación (PGN) la apertura de la investigación y el archivo de las actuaciones previas, con el fin de que esta institución decida sobre el ejercicio del poder preferente. Finalmente, se deberá atender las solicitudes que realice la PGN en relación con el ejercicio de dicho poder preferente.
</t>
  </si>
  <si>
    <t>1.La Subdirección de Gestión de la Información, trimestralmente, a fin de verificar el cumplimiento de las condiciones previamente pactadas, realiza seguimiento al convenio o acuerdo de intercambio de información. En caso de encontrar incumplimiento de las condiciones  pactadas en el convenio o acuerdo, el Ministerio debe generar la alerta a la fuente de información y al dueño de la misma, para que esta tome las medidas correspondientes.
 Evidencia: Informes de seguimiento
Alertas en el caso que así lo amerite
Respectiva respuesta de la fuente de información ante las alertas generadas</t>
  </si>
  <si>
    <t>La Subdirección de Gestión de Información en Justicia realizó el seguimiento a los convenios de intercambio de información de acuerdo a la periodicidad y las condiciones pactadas. en la minuta. No se evidenciaron incumplimientos</t>
  </si>
  <si>
    <t>La Subdirección de Gestión de Información en Justicia realizó la divulgación de los lineamientos de análisis y calidad de datos, mediante mailing masivo y banner en la Intranet.
Adicionalmente se aplicaron los formatos de inspección y análisis de las fuentes externas recibidas.
NOTA: Apesar de que se esta evaluado el utimo trimestre de la vigencia, se esta presentando la evidencia del mes de mayo ya que esta actividad se realiza de manera anual</t>
  </si>
  <si>
    <t>La Subdirección de Gestión de la Información en justicia realizó el seguimiento al PLAN DE TRABAJO DISEÑO Y ACTUALIZACIÓN TABLEROS DE CONTROL para asegurar la frecuencia de actualización de la información y el tablero de control.</t>
  </si>
  <si>
    <t>La Direción de de Tecnologías y Gestión de Información en Justicia, ha realizado las gestiones correspondientes de seguimiento periodico al Plan Anual de Adquisiciones PAA y en especial a los rubros destinados al mantenimiento.  Se evidencia que se realizó una prorroga hasta el 13 de diciembre al contrato de mesa de servicios con el fin de garantizar el soporte y se realizaron las gestiones correspondientes para la asignación de un nuevo contrato de mesa de servicios, de igual forma se realizaron los contratos correspondientes a renovación de licenciamiento de software, conectividad, planta telefonica y soporte premier.  Se adjunta la matriz de seguimiento donde se relacionan los seguimientos y los contratos asignados.</t>
  </si>
  <si>
    <r>
      <rPr>
        <b/>
        <sz val="10"/>
        <rFont val="Arial"/>
        <family val="2"/>
      </rPr>
      <t>Causa 2:</t>
    </r>
    <r>
      <rPr>
        <sz val="10"/>
        <rFont val="Arial"/>
        <family val="2"/>
      </rPr>
      <t xml:space="preserve"> Perdida de informacion por ataques ciberneticos  a los servicios tecnologicos del Ministerio</t>
    </r>
  </si>
  <si>
    <r>
      <rPr>
        <sz val="12"/>
        <color rgb="FF000000"/>
        <rFont val="Abadi"/>
        <family val="2"/>
      </rPr>
      <t xml:space="preserve">2.El profesional designado y los que hacen parte del equipo de trabajo a fin de  salvaguardar la informacion y evitar ataques ciberneticos a los servicios tecnológicos del Ministerio, ejecutara tareas como análisis de vulnerabilidades, ingeniera social, procedimientos de ethical haking, implementación de equipos de seguridad perimetral, Simulación de ataques cibernéticos, reporte a la autoridad competente, remediación, entre otros. 
Evidencia :
1.  Plan de análisis de vulnerabilidades, Resultados de los análisis de vulnerabilidades, Resultados de la remediación, retest para verificación de la corrección de las vulnerabilidades.
</t>
    </r>
    <r>
      <rPr>
        <sz val="12"/>
        <color rgb="FF5B9BD5"/>
        <rFont val="Abadi"/>
        <family val="2"/>
      </rPr>
      <t>2. Reporte de ingenieria social , y capacitaciones de seguridad</t>
    </r>
  </si>
  <si>
    <t>Atender el servicio o bien  afeactado con prioridad  y estructurar un monitoreo a este bien</t>
  </si>
  <si>
    <t xml:space="preserve">Direccion de tecnologia </t>
  </si>
  <si>
    <t>Informe de Contingencias presentadas</t>
  </si>
  <si>
    <t>En el primer cuatrimestre se presentaron cuatro contingencias: El 7 de febrero contingencia real del  Canal del proveedor CLARO, 11 de marzo problemas con acceso a Internet, 14 de marzo contingencia de Office 365 y el 6 de abril contingencia con el proveedor del Canal CLARO.</t>
  </si>
  <si>
    <t>Durante el segundo cuatrimestre se presentaron dos contingencias: El 9 de julio contingencia real con el proveedor del Canal CLARO y el 5 de agosto contingencia real con la UPS.</t>
  </si>
  <si>
    <t>En el último cuatrimestre no se presentaron contingencias, por ende, no se ha materializado el riesgo.</t>
  </si>
  <si>
    <t>Caso en Mesa de ayuda e Informe de ingenieria social y reporte de capacitacionesen seguridad</t>
  </si>
  <si>
    <t>La Subdirección de Tecnologías y Sistemas de información, ha realizado las gestiones correspondientes de seguimiento Caso reportados en Mesa de ayuda y a las tareas ejecutadas tanto en escenarios de pruebas de ingenieria social y de capacitacionesen seguridad.
De igual manera se realizaron escenarios de analisis de vulnerabilidades a correos sospechosos, a servidor con aplicación Moodle y analisis de vulnerabilidades a seridores del centro de daros.</t>
  </si>
  <si>
    <t>Durante el 1er cuatrimestre de 2024 se materializó el riesgos. A nivel de DRP se presentaron dos(2) caídas del canal de internet del proveedor Claro (marzo 11 de 2024 y abril 6 de 2024)  y un inconveniente con el Office 365 (14 de marzo de 2024). Se adjunta el informe correspondiente de los tres(3) eventos.</t>
  </si>
  <si>
    <t>Durante el 2er cuatrimestre de 2024 se materializó el riesgos. A nivel de DRP se presentaron dos(2) caídas: una canal de internet del proveedor Claro el 9 de julio de 2024 y otra con la UPS el 5 de agosto de 2024.
dando soporte  a lo mencionado se cargan los informes resultados de la atencion ante los eventos. 
NOTA: En atencion a la observacion recibida dado que la revisión de los riesgos requiere una sesión con el enlace de calidad, el ingeniero encargado del riesgo y el director técnico, para el momento del envio de este seguimiento no es posible presentar los la revision de los riesgos a tiempo. esto dado que recibimos la matriz con las observaciones de la OCI el viernes 23 de agosto y se solicitó el reporte para el martes 27 de agosto, lo que nos daba solo 3 días, tiempo insuficiente para realizar la revisión de los riesgos y sus controles observados . La revision  será reportado en fechas posteriores.</t>
  </si>
  <si>
    <t xml:space="preserve">No se ha materializado el riesgo, compartimos como evidencia los acuerdos de confidencialidad que fueron firmados en el trimestre evaluado. </t>
  </si>
  <si>
    <t>Posibilidad de pérdida de recursos por trámite inadecuado del Grupo de Gestión Humana al generar la nómina con inconsistencias o cobro de incapacidades de forma tardía.</t>
  </si>
  <si>
    <r>
      <rPr>
        <b/>
        <sz val="10"/>
        <color theme="1"/>
        <rFont val="Arial"/>
        <family val="2"/>
      </rPr>
      <t xml:space="preserve">Causa 2: </t>
    </r>
    <r>
      <rPr>
        <sz val="10"/>
        <color theme="1"/>
        <rFont val="Arial"/>
        <family val="2"/>
      </rPr>
      <t>Desconocimiento y/o incumplimiento de los funcionarios para la presentación de novedades o presentación de incapacidades.</t>
    </r>
  </si>
  <si>
    <r>
      <t>Causa 3:</t>
    </r>
    <r>
      <rPr>
        <sz val="10"/>
        <color theme="1"/>
        <rFont val="Arial"/>
        <family val="2"/>
      </rPr>
      <t>Falta de cobro de las incapacidades a la EPS en el término legal establecido</t>
    </r>
  </si>
  <si>
    <t>El profesional delegado de nómina del Grupo de Gestión Humana, mensualmente, revisa las novedades  entregadas por las areas, los servidores y terceros, teniendo en cuenta las fechas establecidas en la circular anual, si al momento de recibir la novedad esta se encuentra fuera del plazo establecido en la circular puede causarse en el mes siguiente; posteriormente, el profesional ingresa en el sistema nómina las novedades, con el fin de generar la prenómina, para verficación por parte del líder del proceso en conjunto con quienes realizarón el cargue de las mismas. Si al realizar esta última revisión se encuentran inconsistencias, se procede al ajuste en el sistema y se informa al líder del proceso. 
Evidencias: Prénomina</t>
  </si>
  <si>
    <t>El profesional delegado de nómina del Grupo de Gestión Humana, anualmente, realiza la programación del cierre de novedades de nómina (fechas máximas de posesión, vacaciones, licencias no remuneradas, encargos, entrega de la nómina, libranzas, etc.) la cual es presentada al coordinador del Grupo de Gestión Humana con el fin de generar su visto bueno, para posterior aprobación del ordenador del gasto, en caso de presentar inconsistencias, se solicita ajuste al profesional de nómina responsable, generada la corrección se remite nuevamente para firma. 
Evidencia: Circular anual programación novedades</t>
  </si>
  <si>
    <t>El profesional de nómina delegado del Grupo de Gestión Humana, mensualmente, con el propósito de evitar que hayan incapacidades sin radicar en las respectivas EPS, recibe la incapacidad por correo electrónico o por EPX y registra en el cuadro de control de incapacidades, posteriormente se radica en la página web de la EPS y a fin de mes se ingresa en el aplicativo de nómina. Si se identifica una incapacidad que no ha sido radicada, se procede a buscar el documento en la historia laboral del funcionario y se empieza el proceso de radicación.
Evidencia: Cuadro control Incapacidades</t>
  </si>
  <si>
    <t>Desconocimiento y/o incumplimiento de los funcionarios para la presentación de novedades o presentación de incapacidades.</t>
  </si>
  <si>
    <t>Falta de cobro de las incapacidades a la EPS en el término legal establecido</t>
  </si>
  <si>
    <t>Generar la nómina definitiva y remitir al coordinador(a)para aprobación y posteriormente remisión al ordenador del gasto mediante memorando con la planilla de nómina. Aprobada y firmada la nómina por el Ordenador del gasto se remite al Grupo de Gestión Financiera y Contable para lo pertinente.</t>
  </si>
  <si>
    <t>Revisar los lineamientos establecidos en los procedimientos para la liquidación y pago de nómina, así como el de cobro de incapacidades, con el fin de ajustar lo pertinente de acuerdo con la norma vigente y las directrices administrativas, realizando socialización de los cambios, a todos los funcionarios de la entidad.</t>
  </si>
  <si>
    <t xml:space="preserve">Remitir oficio de cobro a la EPS reiterando la solicitud de reconocimiento de la incapacidad y su repestivo pago.  </t>
  </si>
  <si>
    <t>Profesional de nómina del Grupo de Gestión Humana</t>
  </si>
  <si>
    <t>Trazabilidad sistema de correspondencia. 
Memorando firmado por el ordenador del gasto.</t>
  </si>
  <si>
    <t>Documentos del SIG y correo de socialización.</t>
  </si>
  <si>
    <t>Oficio de recobro dirigido a la EPS</t>
  </si>
  <si>
    <t xml:space="preserve">Atendiendo las recomendaciones de la Oficina de Control Interno se realizan los ajustes pertinentes a la matriz de riesgos, dentro de las cuales se encuentran:
- Racionalizar los riesgos para optimizar el proceso de monitoreo, evaluación y seguimiento.
-Definir la acción del plan de tratamiento, las acciones deben complementar o fortalecer al control, no puede ser igual al control establecido para eliminar la causa.
- Revisar la descripción de los controles establecidos para asegurarse de que sigan la estructura definida por la Guía de Riesgos de la DAFP. También, los controles deben estar más alineados con la causa que pretenden abordar, considerando también otros factores que puedan influir en su efectividad.
Es importante indicar que la matriz contiene ajustes en los niveles de probabilidad e impacto de acuerdo con lo establecido en la Guía de Administración de Riesgos G-MC-04 versión 7.
Seguimiento: Los controles y actividades del trátamiento al riesgo son efectivos, por lo tanto no se ha materializado el riesgo. Durante el tercer cuatrimestre del año se continuo con el cumplimiento de la Circular N° MJD-CIR24-0000013-DMJ-10000 y el cronograma de cierres mensual para la generación de la nómina. Conforme a lo establecido en el cronograma de nómina, las novedades que lleguen posterior al cierre de las mismas serán incluida en la nómina del mes siguiente, garantizando que la nómina no tenga afectación por inclusión de novedades de forma extemporánea.
Así  mismo se realiza permanentemente seguimiento para el recobro de las incapacidades ante las distintas entidades promotoras de salud EPS, a través de su aplicativo; como se evidencia en el cuadro control de vigencia 2024.
Evidencias:
- Circular MJD-CIR24-0000013-DMJ-10000
- Prenomina 
- Liquidación final de la nómina
- Guía liquidación y pago de nómina
- Cuadro control incapacidades.
</t>
  </si>
  <si>
    <t xml:space="preserve">Posibilidad de afectación en el desempeño laboral de los servidores del Ministerio por falta de formación para el desarrollo de sus funciones, desanimo por no generar espacios que permitan calidad de vida en el ambiente laboral y ausentismo por insuficiente prevención y promoción de cuidados de salud, debido a una inadecuada formulación de los Planes de Talento Humano o inejecución de estos.  </t>
  </si>
  <si>
    <r>
      <rPr>
        <b/>
        <sz val="10"/>
        <color theme="1"/>
        <rFont val="Arial"/>
        <family val="2"/>
      </rPr>
      <t>Causa 1:</t>
    </r>
    <r>
      <rPr>
        <sz val="10"/>
        <color theme="1"/>
        <rFont val="Arial"/>
        <family val="2"/>
      </rPr>
      <t>Falta de inclusión de las necesidades de los colaboradores en los planes de Bienestar y Capacitación.</t>
    </r>
  </si>
  <si>
    <r>
      <t>Causa 2:</t>
    </r>
    <r>
      <rPr>
        <sz val="10"/>
        <color theme="1"/>
        <rFont val="Arial"/>
        <family val="2"/>
      </rPr>
      <t>Falta de atención e intervención a las necesidades identificadas en los colaboradores a tráves de las encuestas, exámenes y revisiones periodicas, entre otras.</t>
    </r>
  </si>
  <si>
    <r>
      <t>Causa 3:</t>
    </r>
    <r>
      <rPr>
        <sz val="10"/>
        <color theme="1"/>
        <rFont val="Arial"/>
        <family val="2"/>
      </rPr>
      <t>Falta de seguimiento a la ejecución y cumplimiento de los planes de Talento Humano</t>
    </r>
  </si>
  <si>
    <t>Enfermedades de los colaboradores</t>
  </si>
  <si>
    <t xml:space="preserve">Los profesionales responsables de los procesos de capacitación y bienestar del Grupo de Gestión Humana realizan la detección de temas a incluir en los planes a través de los diagnósticos de necesidades elaborados en último trimestre de cada vigencia, una vez validados sus resultados son priorizadas las necesidades de los servidores e incluidas en los planes anuales de bienestar y capacitación, estos planes son revisados y validados por el coordinador(a) del Grupo de Gestión Humana y el Comité de Bienestar Social, Capacitación, Estímulos e Incentivos, si se presentan inconsistencia, solicitan ajuste y una vez corregidos se públican en la página web para su implementación. 
Evidencia: Planes de TH con inclusión de diagnóstico </t>
  </si>
  <si>
    <t xml:space="preserve">El profesional del equipo de Seguridad y Salud en el Trabajo, del Grupo de Gestión Humana, realiza el programa de vigilancia epimiológica respectivo, programa de medicina preventiva o programa de entorno laboral saludable cuando se requiera, teniendo en cuenta las necesidades identificadas en los colaboradores a tráves de las encuestas, exámenes y revisiones periodicas, entre otras,con el fin de establecer las actividades adecuadas previniendo o interviniendo, situaciones presentadas, es presentado al lider de Seguridad y Salud y trabajo para su aprobación y en caso de señalarse ajustes, se debe corregir para iniciar su ejecución. 
Evidencia: Programas vigilancia epimiológica donde se evidencia el insumo para su formulación. </t>
  </si>
  <si>
    <t>Los lideres de temas en el Grupo de Gestión Humana junto con el enlace de calidad realizan seguimiento trimestral de las actividades programadas en los distintos planes con el fin de verfificar su cumplimiento de acuerdo al cronograma establecido, en caso de evidenciarse dificultades en el cumplimiento de las actividades, se realizar una reprogramación con su respectiva justificación. 
Evidencia: Matrices seguimiento planes TH</t>
  </si>
  <si>
    <t>Falta de inclusión de las necesidades de los colaboradores en los planes de Bienestar y Capacitación.</t>
  </si>
  <si>
    <t>Falta de atención e intervención a las necesidades identificadas en los colaboradores a tráves de las encuestas, exámenes y revisiones periodicas, entre otras.</t>
  </si>
  <si>
    <t>Falta de seguimiento a la ejecución y cumplimiento de los planes de Talento Humano</t>
  </si>
  <si>
    <t>Presentar ante el Comité de Bienestar Social, Capacitación, Estímulos e Incentivos los planes de Bienestar y Cpacitación, para su respectiva aprobación, antes de su públicación en la página web, en caso de requerirse correcciones se realizan y ajustado el documento se pública en la web.</t>
  </si>
  <si>
    <t>Al finalizar el año se realizar una valoración del cumplimiento del Plan de Seguridad y Salud en el Trabajo vigente en la anualidad, permitiendo establecer las acciones a implementar en el año siguiente.</t>
  </si>
  <si>
    <t>Realizar reunión de seguimiento a las actividades propuestas, entre los lideres de los temas GGH y la coordinadora del Grupo de Gestión Humana, estableciendo las dificultades en su cumplimiento y posible soluciones.</t>
  </si>
  <si>
    <t>Semanalmente</t>
  </si>
  <si>
    <t>Profesionales de Bienestar y Capacitación de Grupo de Gestión Humana</t>
  </si>
  <si>
    <t>Profesionales de SST del Grupo de Gestión Humana</t>
  </si>
  <si>
    <t>Lideres temas GGH y Coordinadora de Grupo de Gestión Humana</t>
  </si>
  <si>
    <t>Acta de Comité</t>
  </si>
  <si>
    <t>Informe de cumplimiento plan SST</t>
  </si>
  <si>
    <t>Convocaroria reunión</t>
  </si>
  <si>
    <t xml:space="preserve">Atendiendo las recomendaciones de la Oficina de Control Interno se realizan los ajustes pertinentes a la matriz de riesgos, dentro de las cuales se encuentran:
- Racionalizar los riesgos para optimizar el proceso de monitoreo, evaluación y seguimiento.
-Definir la acción del plan de tratamiento, las acciones deben complementar o fortalecer al control, no puede ser igual al control establecido para eliminar la causa.
- Revisar la descripción de los controles establecidos para asegurarse de que sigan la estructura definida por la Guía de Riesgos de la DAFP. También, los controles deben estar más alineados con la causa que pretenden abordar, considerando también otros factores que puedan influir en su efectividad.
Es importante indicar que la matriz contiene ajustes en los niveles de probabilidad e impacto de acuerdo con lo establecido en la Guía de Administración de Riesgos G-MC-04 versión 7.
Seguimiento: Los controles y actividades del trátamiento al riesgo son efectivos, por lo tanto no se ha materializado el riesgo. Durante el tercer cuatrimestre del año se continuo con la implementación y seguimiento de los planes de talento humano, dentro los cuales se encuentran el de PIC y Bienestar que contienen los diagnósticos de las necesidades de la entidad. Así mismo se ha ejecutado el programa de vigilancia epimeológica. Adicionalmente se realizó seguimiento de forma semanal con la coordinadora de la dependencia a fin de identificar dificultades en el cumplimiento de planes y establecer posibles soluciones. 
Para los planes de la vigencia 2025, se realizó encuesta diagnóstico de necesidades, a partir del 08 hasta el 19 de noviembre de 2024.  
Evidencias:
- Planes de Talento Humano 2024 -  https://www.minjusticia.gov.co/ministerio-co/recurso-humano/planes
- Acta No. 1 de 2024 del comité de Bienestar Social, Estímulos e Incentivos
- Programa de vigilancia epidemiológica (PVE)
- Matriz seguimiento Planes TH 2024
- Convocatoria reuniones lideres temas GGH.
- Correo convocatoria diligenciamineto encuesta diagnóstico de necesidades. </t>
  </si>
  <si>
    <t>Posibilidad de afectar negativa el logro de objetivos del Ministerio, al vincular servidores sin el cumplimiento de los requisitos mínimos establecidos de formación y experiencia contenidos en el manual de funciones, debido a la deficiente verificación de requisitos y competencias</t>
  </si>
  <si>
    <t>El profesional del Grupo de Gestión Humana encargado de los trámites para la vinculación de los servidores públicos deberá verfificar siempre el diligenciamiento del formato "lista de entrega de documentos para posesión" por parte de la persona que se pretende vincular a la entidad, adicionalmente deberá diligenciar hoja de cálculo de tiempo de experiencia laboral (cuando aplique) y elaborar el certificado de cumplimiento de requisitos para firma del coordinador (a). Si al momento de hacer la verificación, identifica información que no es clara, esta incorrecta o el aspirante no cumple con los requisitos, se solicita al aspirante que subsane o la aclare la información, si luego de este proceso se concluye que el aspirante no cumple se informa al aspirante su improcedencia de vinculación a la entidad. 
Evidencia: Formato lista de documentos y formato cálculo de tiempo experiencia diligenciados</t>
  </si>
  <si>
    <t xml:space="preserve">El profesional encargado del Grupo de Gestión Humana de revisar el cumplimiento de requisitos mínimos, aleatoriamente remite comunicación (oficio o correo) a las universidades o empresas, solicitud de información que corroboré los certificadosde estudio o experiencia presentados a la entidad. </t>
  </si>
  <si>
    <t>Cuando se va a incorporar a la entidad</t>
  </si>
  <si>
    <t>El Grupo de Gestión Humana se encuentra en proceso de ajuste de los riesgos, para lo cual, solicitará mesas técnicas con la OAP y la Secretaria General para revisión y posterior aprobación. El presente reporte se genera a partir de los riesgos formalizados a la fecha.
Profesional del Grupo de Gestión Humana</t>
  </si>
  <si>
    <t>Correo u oficio de verificación de veracidad de la información de los certificados</t>
  </si>
  <si>
    <t xml:space="preserve">Atendiendo las recomendaciones de la Oficina de Control Interno se realizan los ajustes pertinentes a la matriz de riesgos, dentro de las cuales se encuentran:
-Definir la acción del plan de tratamiento, las acciones deben complementar o fortalecer al control, no puede ser igual al control establecido para eliminar la causa.
- Revisar la descripción de los controles establecidos para asegurarse de que sigan la estructura definida por la Guía de Riesgos de la DAFP. También, los controles deben estar más alineados con la causa que pretenden abordar, considerando también otros factores que puedan influir en su efectividad.
Es importante indicar que la matriz contiene ajustes en los niveles de probabilidad e impacto de acuerdo con lo establecido en la Guía de Administración de Riesgos G-MC-04 versión 7.
Seguimiento: Los controles y actividades del trátamiento al riesgo son efectivos, por lo tanto no se ha materializado el riesgo. Durante el tercer cuatrimestre del año se continuó realizando el diligencimiento de los formatos F-TH-01-08 " Lista entrega documentos para tomar posesión" y F-TH-01-09 "Cálculo tiempo de experiencia laboral" en el proceso de vinculación de funcionarios. Adicionalmente, se realiza aleatoriamente corroboración de la información con universidad y empresas, mediante comunicación oficial.
Evidencias:
-Formatos F-TH-01-08 " Lista entrega documentos para tomar posesión" y F-TH-01-09 "Cálculo tiempo de experiencia laboral" diligenciados
Comunicados de corroboración </t>
  </si>
  <si>
    <t>Posibilidad de inasistir a eventos en el exterior por parte de los colaboradoresde la entidad, debido a retrasos en el trámite ante el DAPRE, por falta de cumplimiento de lineamientos internos para la aprobación de las comisiones o autorización de viajes al exterior.</t>
  </si>
  <si>
    <t>Falencia en la revisión de requisitos.</t>
  </si>
  <si>
    <r>
      <rPr>
        <b/>
        <sz val="10"/>
        <color theme="1"/>
        <rFont val="Arial"/>
        <family val="2"/>
      </rPr>
      <t>Causa 1:</t>
    </r>
    <r>
      <rPr>
        <sz val="10"/>
        <color theme="1"/>
        <rFont val="Arial"/>
        <family val="2"/>
      </rPr>
      <t>Falencia en la revisión de requisitos.</t>
    </r>
  </si>
  <si>
    <t>Falta de representación de la entidad, en temas de su competencia y misionalidad</t>
  </si>
  <si>
    <t>El profesional encargado del Grupo de Gestión Humana cada vez que se realiza solicitud de comisión o autorización de viaje al exterior por parte de un colaborador de la entidad, revisa la documentación remitida con el fin de establecer el cumplimieto con los lineamientos internos,   procedimiento acorde con lo requerido por el DAPRE o la normativa vigente . Posteriormente en caso de no cumplir con el procedimiento, se solicita los ajustes correspondientes al colaborador de la entidad que requiere la autorización  o aprobación del viaje y una vez corregido el profesional encargado del Grupo de Gestión Humana elabora la Resolución de aprobación de la comisión o de autorización de viaje al exterior para su firma.
Evidencia: Correos solicitud de ajuste
Resolución aprobación de la comisión o de autorización de viaje al exterior firmada.</t>
  </si>
  <si>
    <t>Ajustar la Guía de Comisiones o Autorizaciones de viaje al Exterior, con el fin de ajustar los lineamientos internos, de acuerdo con los cambios normativos o por parte de la autoridad competente</t>
  </si>
  <si>
    <t>Profesional del Grupo de Gestión Humana</t>
  </si>
  <si>
    <t>Guía actualizada</t>
  </si>
  <si>
    <t>Atendiendo las recomendaciones de la Oficina de Control Interno se realizan los ajustes pertinentes a la matriz de riesgos, dentro de las cuales se encuentran:
-Definir la acción del plan de tratamiento, las acciones deben complementar o fortalecer al control, no puede ser igual al control establecido para eliminar la causa.
- Revisar la descripción de los controles establecidos para asegurarse de que sigan la estructura definida por la Guía de Riesgos de la DAFP. También, los controles deben estar más alineados con la causa que pretenden abordar, considerando también otros factores que puedan influir en su efectividad.
Es importante indicar que la matriz contiene ajustes en los niveles de probabilidad e impacto de acuerdo con lo establecido en la Guía de Administración de Riesgos G-MC-04 versión 7.
Seguimiento: Los controles y actividades del trátamiento al riesgo son efectivos, por lo tanto no se ha materializado el riesgo. Durante el tercer cuatrimestre del año continua con la revisión y elaboración de actos administrativos relacionados con la aprobación de las comisiones o autorizaciones de viajes al exterior. Así mismo en caso de requerirse se ajusta la documentación interna con el fin establecer los lineamientos para el cumplimiento del procedimiento señalado por el DAPRE o la norma vigente.
Evidencias:
- Actos administrativos relacionados con la aprobación de las comisiones o autorizaciones de viajes al exterior - firmados
- Guía de comisiones o autorizaciones de viajes al exterior actualizada 01 noviembre de 2024</t>
  </si>
  <si>
    <t>El seguimiento lo hace de forma directa el i) Coordinador del Grupo de Traslado de Personas Condenadas, ii) el abogado que realiza el trámite ii)  para el periodo,  se realizaron el estudios de solicitudes de Repatriación para la revisión ante la Comisión Intersectorial con la validación de la documentación completa de los expedientes. En razón a que los controles han sido efectivos, no se ha materializado el riesgo.</t>
  </si>
  <si>
    <t>Solicitudes de Extradicción</t>
  </si>
  <si>
    <t>Sanciones legales al Ministerio de Justicia y del Derecho debido a la inoportunidad en la radicación y entrega de comunicaciones oficiales, causado por errores en el direccionamiento y asignación de tipificaciones a las comunicaciones.</t>
  </si>
  <si>
    <t>Sanciones legales y/ó fiscales al Ministerio de Justicia y del Derecho (MJD) , debido al incumplimiento de las disposiciones emanadas por parte del Archivo General de la Nación, por debilidades en los controles establecidos para la administración de la Gestión Documental</t>
  </si>
  <si>
    <r>
      <rPr>
        <b/>
        <sz val="10"/>
        <color theme="1"/>
        <rFont val="Arial"/>
        <family val="2"/>
      </rPr>
      <t>Causa 1</t>
    </r>
    <r>
      <rPr>
        <sz val="10"/>
        <color theme="1"/>
        <rFont val="Arial"/>
        <family val="2"/>
      </rPr>
      <t xml:space="preserve">:Direccionamiento erróneo de las comunicaciones por la falta de capacitación del personal que realiza la radicación y de las dependencias sobre el tipo de solicitud </t>
    </r>
  </si>
  <si>
    <r>
      <rPr>
        <b/>
        <sz val="10"/>
        <color theme="1"/>
        <rFont val="Arial"/>
        <family val="2"/>
      </rPr>
      <t>Causa 2</t>
    </r>
    <r>
      <rPr>
        <sz val="10"/>
        <color theme="1"/>
        <rFont val="Arial"/>
        <family val="2"/>
      </rPr>
      <t>:Falta de controles en la distribución de comunicaciones.</t>
    </r>
  </si>
  <si>
    <t xml:space="preserve">1-Sanciones por incumplimiento de los términos establecidos para la respuesta de comunicaciones </t>
  </si>
  <si>
    <t>2-Reprocesos por la rectificación y/o corrección de errores.</t>
  </si>
  <si>
    <t>El Coordinador de Gestión Documental o la persona designada de manera permanente revisará y tramitará el cambio de tipificaciones de acuerdo con la justificación técnica y jurídica que se soliciten al correo electrónico tipologiasdocumentales@minjusticia.gov.co. En los casos en que se identifiquen errores en la radicación se retroalimentará durante las reuniones mensuales de seguimiento con el personal de servicios postales 472
Evidencia: Reporte en excel del registro de cambio de tipificaciones.</t>
  </si>
  <si>
    <t xml:space="preserve">El Coordinador de Gestión Documental o la persona designada, semestralmente, programará  capacitaciones a las dependencia sobre uso del Sistema de Gestión Documental Electrónica y de Archivos (SGDEA) y las políticas de radicación, con el fin de garantizar una adecuada gestión de las comunicaciones al interior de la entidad. Se identificará a las personas que no asistan a las capacitaciones inicialmente citadas, para ser convocadas nuevamente a una capacitación programada en el segundo semestre de la vigencia.
Evidencia: Registro de asistencia de las capacitaciones realizadas y reporte de inasistencia </t>
  </si>
  <si>
    <t xml:space="preserve">Direccionamiento erróneo de las comunicaciones por la falta de capacitación del personal que realiza la radicación y de las dependencias sobre el tipo de solicitud </t>
  </si>
  <si>
    <t>Falta de controles en la distribución de las comunicaciones.</t>
  </si>
  <si>
    <t>Realizar sesiones de retroalimentación durante las reuniones mensuales de seguimiento con el personal de servicios postales 472, enfocándose en los errores recurrentes para mejorar el proceso y minimizar futuros errores en la radicación</t>
  </si>
  <si>
    <t>Coordinadora del Grupo de Gestión Documental ó Quien designe</t>
  </si>
  <si>
    <t>Presentación de la Capacitación y Lista de asistencia.</t>
  </si>
  <si>
    <t>El riesgo no se materializo en la vigencia 2024. En atención a las observaciones realizadas por la OCI, se realizó la reformulación del riesgo desde su Identificación, Consecuencias, Analisis del riesgo, Diseño del control, Ejecución del Control, Solidez Individual de cada Control, Solidez del Conjunto de Controles, Riesgo Residual, Plan de tratamiento conforme a la GUIA G-MC-04 de Administración del Riesgo. 
Los controles y acciones de tratamiento se ejecutaron conforme a lo planificado, se presentan evidencias con corte 30 de noviembre  y 6 de diciembre de acuerdo con el requerimiento de reporte de información de la OAP:
Control 1_fila 7: Se adjunta como evidencia:
-  Detalle informe en excel de  cambio de tipificaciones de corte Septiembre - octubre-noviembre y a 6 de diciembre.
En el detalle de informe se identifica como SI, en la columna R los casos en que el cambio de tipificacion es motivado por causa de un error en la radicación.
Acción 1_fila 7: Esta acción fue implementada a partir de octubre del 2024, se adjuntan evidencias de las reuniones realizadas con el personal de radicacion donde se retroalimentan los errores,  con el fin de que se tomen las acciones correspondientes para la mejora.</t>
  </si>
  <si>
    <t>El riesgo no se materializo en la vigencia 2024. En atención a las observaciones realizadas por la OCI, se realizó la reformulación del riesgo desde su Identificación, Consecuencias, Analisis del riesgo, Diseño del control, Ejecución del Control, Solidez Individual de cada Control, Solidez del Conjunto de Controles, Riesgo Residual, Plan de tratamiento conforme a la GUIA G-MC-04 de Administración del Riesgo. 
Los controles y acciones de tratamiento se ejecutaron conforme a lo planificado, se presentan evidencias con corte 30 de noviembre  y 6 de diciembre de acuerdo con el requerimiento de reporte de información de la OAP:
Control 2: Se adjunta como evidencia presentación y  listas de asistencia a las capacitaciones sobre el correcto uso del aplicativo SGDEA, con temas como son elaboración de documentos, respuesta múltiple, respuesta masiva, combinación de correspondencia, creación de particulares, búsquedas, consultas de documentos y generación de reportes, realizadas los días 15,16,17,18 y 23 de septiembre y del 27 de noviembre  de 2024.
La Acción de tratamiento que mitiga el riesgo es la misma para este control que en el control 1</t>
  </si>
  <si>
    <r>
      <rPr>
        <b/>
        <sz val="10"/>
        <color theme="1"/>
        <rFont val="Arial"/>
        <family val="2"/>
      </rPr>
      <t>Causa 1</t>
    </r>
    <r>
      <rPr>
        <sz val="10"/>
        <color theme="1"/>
        <rFont val="Arial"/>
        <family val="2"/>
      </rPr>
      <t>:Inadecuada aplicación de la normatividad archivística vigente por desconocimiento.</t>
    </r>
  </si>
  <si>
    <r>
      <rPr>
        <b/>
        <sz val="10"/>
        <color theme="1"/>
        <rFont val="Arial"/>
        <family val="2"/>
      </rPr>
      <t>Causa 2</t>
    </r>
    <r>
      <rPr>
        <sz val="10"/>
        <color theme="1"/>
        <rFont val="Arial"/>
        <family val="2"/>
      </rPr>
      <t>:Ausencia ó Incumplimiento de los procedimientos para la adecuada operación del grupo de gestion documental</t>
    </r>
  </si>
  <si>
    <r>
      <rPr>
        <b/>
        <sz val="10"/>
        <color theme="1"/>
        <rFont val="Arial"/>
        <family val="2"/>
      </rPr>
      <t>Causa 3:</t>
    </r>
    <r>
      <rPr>
        <sz val="10"/>
        <color theme="1"/>
        <rFont val="Arial"/>
        <family val="2"/>
      </rPr>
      <t>Inapropiadas condiciones Ambientales,  de Infraestructura física y tecnológica para la debida Gestión Documental</t>
    </r>
  </si>
  <si>
    <r>
      <rPr>
        <b/>
        <sz val="10"/>
        <color theme="1"/>
        <rFont val="Arial"/>
        <family val="2"/>
      </rPr>
      <t>Causa 4</t>
    </r>
    <r>
      <rPr>
        <sz val="10"/>
        <color theme="1"/>
        <rFont val="Arial"/>
        <family val="2"/>
      </rPr>
      <t>:Pérdida de expedientes en custodia del Grupo de Gestion Documental</t>
    </r>
  </si>
  <si>
    <t>Pérdida de la memoria institucional. por deterioro, extravió  de los documentos  que compromete la integridad y accesibilidad del archivo.</t>
  </si>
  <si>
    <t>Investigación disciplinarias o penales por la Pérdida parcial o total de expedientes.
Pérdidas económicas por carencia de documentación necesaria para el  cobro de obligaciones a favor MJD</t>
  </si>
  <si>
    <t>El Coordinador de gestion documental o  Profesional designado,  semestralmente realizara mesas técnicas con las dependencias con el fin de verificar la aplicación de lineamientos de gestion documental. En caso de identificar inconsistencias se realizarán planes de trabajo con las dependencias para seguimiento durante la vigencia.
Evidencia: Registro de asistencias técnicas con los temas tratados y compromisos.</t>
  </si>
  <si>
    <t>El Coordinador de Gestión Documental o  profesional designado, realizará trimestralmente la verificación del cumplimiento de las condiciones ambientales, de conservación y preservación necesarias para una adecuada gestión documental. En caso de que se identifiquen desviaciones o condiciones inadecuadas, se documentarán las medidas correctivas para la evaluación de viabilidad.
Evidencia: Informe  de Implementación del Sistema Integrado de Conservación.</t>
  </si>
  <si>
    <t>El Coordinador de gestion documental o  técnico designado, de manera  permanente realizara el control de Préstamo y Consulta de Documentos y Expedientes conforme a lo definido en el  Procedimiento P-GD-06. En caso de que no se pueda registrar la solicitud en formulario dispuesto se deberá remitir correo al Grupo de Gestion Documental. 
Evidencia:  -Reporte de Power BI con el registro solicitudes de prestamos en form de la intranet.
 -F-GD-06-02-Formato de prestamos  de expedientes y consulta de documentos.
 -F-GD-06-03-Control de Ingreso y Salida de Bodegas de archivo</t>
  </si>
  <si>
    <t>Inadecuada aplicación de la normatividad archivística vigente por desconocimiento.</t>
  </si>
  <si>
    <t>Ausencia ó Incumplimiento de los procedimientos para la adecuada operación del grupo de gestion documental</t>
  </si>
  <si>
    <t>Inapropiadas condiciones Ambientales,  de Infraestructura física y tecnológica para la debida Gestión Documental</t>
  </si>
  <si>
    <t>Pérdida de expedientes en custodia del Grupo de Gestion Documental</t>
  </si>
  <si>
    <t>Se realizarán semestralmente las capacitaciones programadas, de acuerdo con el Plan de Capacitación Institucional, enfocadas en la normatividad archivística y los procedimientos para la adecuada operación del Grupo de Gestión Documental.</t>
  </si>
  <si>
    <t>El Coordinador de Gestión Documental o la persona designada</t>
  </si>
  <si>
    <t>El riesgo no se materializo en la vigencia 2024. En atención a las observaciones realizadas por la OCI, se realizó la reformulación del riesgo desde su Identificación, Consecuencias, Analisis del riesgo, Diseño del control, Ejecución del Control, Solidez Individual de cada Control, Solidez del Conjunto de Controles, Riesgo Residual, Plan de tratamiento conforme a la GUIA G-MC-04 de Administración del Riesgo. 
Los controles y acciones de tratamiento se ejecutaron conforme a lo planificado, se presentan evidencias con corte 30 de noviembre de acuerdo con el requerimiento de reporte de información de la OAP:
Control 3_Fila 9: Se comparten formatos de asistencia tecnia y listado de asistencia de reunion con lineamientos archiviticos, dados a16 dependencias en 22 reuniones. 
Accion_2 fila 9: Se adjuntan evidencias del cumplimiento del PIC
- Presentación en el marco del PIC y listado de asistencia correspondiente a 20 capacitaciones realizadas en el marco de implementación del PIC.</t>
  </si>
  <si>
    <t>El riesgo no se materializo en la vigencia 2024. En atención a las observaciones realizadas por la OCI, se realizó la reformulación del riesgo desde su Identificación, Consecuencias, Analisis del riesgo, Diseño del control, Ejecución del Control, Solidez Individual de cada Control, Solidez del Conjunto de Controles, Riesgo Residual, Plan de tratamiento conforme a la GUIA G-MC-04 de Administración del Riesgo. 
Los controles y acciones de tratamiento se ejecutaron conforme a lo planificado, se presentan evidencias con corte 30 de noviembre de acuerdo con el requerimiento de reporte de información de la OAP:
Control 4_fila 11:  Se adjunta como evidencia el Informe de avance de implementación del Sistema Integrado de Conservación de acuerdo al Decreto 1080 de 2015 y el Acuerdo 001 de 2024 del AGN (trimestre III y IV Trimestre)
Acción de tratamiento que mitiga el riesgo es la misma para este control que en el control 3</t>
  </si>
  <si>
    <t>El riesgo no se materializo en la vigencia 2024. En atención a las observaciones realizadas por la OCI, se realizó la reformulación del riesgo desde su Identificación, Consecuencias, Analisis del riesgo, Diseño del control, Ejecución del Control, Solidez Individual de cada Control, Solidez del Conjunto de Controles, Riesgo Residual, Plan de tratamiento conforme a la GUIA G-MC-04 de Administración del Riesgo. 
Los controles y acciones de tratamiento se ejecutaron conforme a lo planificado, se presentan evidencias con corte 30 de noviembre  y 6 de diciembre de acuerdo con el requerimiento de reporte de información de la OAP:
Control 5_fila 13:  Se  comparte informe de prestamo de expedientes, donde se informan las solicitudes de préstamo de documentos en tiempo real por el formulario Forms y se verificó su viabilidad. Se realizaron 350 préstamos para el tercer cuatrimestre del año 2024, sin novedad..
-se complarte las planillas de control de ingreso a los archivos de gestión y central.
Acción de tratamiento que mitiga el riesgo es la misma para este control que en el control 3</t>
  </si>
  <si>
    <t>Los funcionarios y/o contratistas asignados por la Subdirección de Control y Fiscalización de Sustancias Químicas y Estupefacientes- Grupo Control de Sustancias Químicas cada vez que llegue una solicitud para el trámite de expedición de CCITE realizaran validación juridica y tecnica de la documentación entregada por el usuario, adicionalmente se realizará una segunda validación antes de expedir una decisión por parte del coordinador del grupo conforme al marco normativo vigente, esta actividad se llevará a cabo por medio del SICOQ; en caso de no cumplir con los requisitos estipulados en el marco normativo, se deberá realizar el requerimiento al usuario solicitante. 
Como evidencia queda: 
Trazabilidad en SICOQ Profesionales y Coordinador del grupo
Correo electronico de requerimiento al usuario.</t>
  </si>
  <si>
    <t xml:space="preserve">
Muestra aleatoria de las actas de mesas de Trabajo.</t>
  </si>
  <si>
    <t>Durante la vigencia del III Cuatrimestre de 2024, el riesgo no se ha materializado y el control ha sido efectivo. Se realizaron las siguientes actividades, con la finalidad de mitigar el riesgo.
CONTROL: 
Los profesionales de la Subdirección de Control y Fiscalización de Sustancias Químicas y Estupefacientes- Grupo Control de Sustancias Químicas,  realizaron la validación jurídica y técnica de la solicitud, conforme al marco normativo vigente(Decreto 08585 de 2018), para algunos casos se realizaron requerimientos que son notificados automáticamente mediante el correo electrónico autorizado por los usuarios, mediante el  Sistema de Información para el Control de Sustancias y Productos Químicos -SICOQ, a los solicitantes que no cumplieron con los requerimientos iniciales de la solicitud. Se tomo una muestra aleatoria de los diferentes requerimientos y la trazabilidad de SICOQ.
ACCIÓN PLAN DE TRATAMIENTO: 
Luego de realizar el estudio de los trámites asignados para la expedición de Certificado de Carencia de Informes por Tráfico de Estupefacientes - CCITE; si se detectan errores se procede a devolver el trámite para que sea asignado al abogado encargado para que subsane mediante mesa de trabajo lo que haga falta para dar impulso a la solicitud, esto en virtud de actividades de mejoramiento de los procedimientos administrativos. Se tomo una muestra aleatoria de las actas de las mesas de trabajo.</t>
  </si>
  <si>
    <r>
      <rPr>
        <b/>
        <sz val="10"/>
        <color theme="1"/>
        <rFont val="Arial"/>
        <family val="2"/>
      </rPr>
      <t xml:space="preserve">Causa 1: </t>
    </r>
    <r>
      <rPr>
        <sz val="10"/>
        <color theme="1"/>
        <rFont val="Arial"/>
        <family val="2"/>
      </rPr>
      <t xml:space="preserve">No se adelantan las acciones administrativas para actualizar la información de las cuentas por cobrar. </t>
    </r>
  </si>
  <si>
    <r>
      <rPr>
        <b/>
        <sz val="10"/>
        <color theme="1"/>
        <rFont val="Arial"/>
        <family val="2"/>
      </rPr>
      <t>Causa 2</t>
    </r>
    <r>
      <rPr>
        <sz val="10"/>
        <color theme="1"/>
        <rFont val="Arial"/>
        <family val="2"/>
      </rPr>
      <t>:Inconsistencias en la información por fallas en el módulo de novedades financieras del MICC.</t>
    </r>
  </si>
  <si>
    <t xml:space="preserve">Reprocesos cobros incorrectos a los licenciatarios. </t>
  </si>
  <si>
    <t>Dentro de los primeros 15 días hábiles del mes de enero de cada vigencia, se actualiza la UVB, UVT o SMDLV según aplique, para cada una de las cuotas pendientes de pago en la plataforma MICC, una vez se realice esta actualización, el equipo financiero realizará las validaciones correspondientes para garantizar la liquidación correcta de las cuentas por cobrar en el formato de conciliación. 
Como evidencia queda:
Formato de conciliación de cuentas por cobrar debidamente suscrito.</t>
  </si>
  <si>
    <t>El equipo financiero en el desarrollo de sus funciones, cada vez que identifique errores frente al modulo de novedades (MICC), informará al equipo de soporte y desarrollo de la SCFSQ&amp;E a través de la herramienta de soporte sobre la falla que se presenta indicando de manera clara y concisa el ajuste que se debe realizar en la plataforma. 
Requerimientos al grupo de soporte MICC.</t>
  </si>
  <si>
    <t>Información desactualizada o errores en la liquidación de las cuentas por cobrar.</t>
  </si>
  <si>
    <t xml:space="preserve">Datos incorrectos registrados en el sistema de información - MICC </t>
  </si>
  <si>
    <t xml:space="preserve">Se realizará conciliación entre el centralizador, líder jurídico y líder financiero para el cruce de licencias otorgadas en el mes inmediatamente anterior.  </t>
  </si>
  <si>
    <t>Realizar ajustes y desarrollos en la plataforma MICC que ayuden a la mejora continua del proceso y que permitan un desarrollo eficiente y confiable de la información.</t>
  </si>
  <si>
    <t>Evidencias de las mejoras realizadas en el aplicativo MICC.</t>
  </si>
  <si>
    <t>CONTROL: Durante el III cuatrimestre de 2024, el riesgo no se materializó y el control fue efectivo, debido a que el equipo de Soporte MICC atendió de manera oportuna 275 casos reportados por el equipo financiero a través de la herramienta de soporte del MICC. Estos casos han sido resueltos de manera efectiva para poder dar continuidad a los trámites del equipo financiero. 
Como evidencia queda:
-Listado de los casos registrados en la herramienta de soporte MICC.
ACCIÓN PLAN DE TRATAMIENTO: Se realizaron mejoras en la consulta de la base de datos que muestra el reporte, lo que permite un cargue más ágil y rápido. Además, se añadieron nuevos campos relacionados con las cuotas, debido a que, desde junio de 2021, las licencias y sus extensiones tienen una vigencia de 10 años. Por lo tanto, se incorporó la cuota 5 por adelantado, junto con los cálculos de pagos o, en su defecto, los intereses que deberán abonarse cuando llegue dicha cuota.
Así mismo, se desarrolló un procedimiento para la liquidación de acuerdos de pago, considerando parámetros como la licencia, la periodicidad en meses, la propuesta de pago del licenciatario, el total de la deuda liquidada y la fecha de inicio del pago. 
Como evidencia queda:
-Documento con los ajustes realizados en el módulo financiero</t>
  </si>
  <si>
    <t xml:space="preserve">No se han materializado los riesgos derivados de la falta de oportunidad en la emisión de actos administrativos, consultas y conceptos. Durante este periodo no presentó vencimiento de termitos en estos trámites. De allí que se pueda concluir que los controles incluidos en los cuadros de seguimiento donde la Dirección Jurídica registra Tutelas, pqrs, actuaciones acministrativas, conceptos elevados ante el consejo de estado,  han sido efectivos.se han enviado los reportes a los profesionales con la alerta correspondiente para responder dentro de terminos legales. </t>
  </si>
  <si>
    <t>No se materializo el riesgo en los procesos de cobro persuasivo y coactivo para lo cual la Coordinación del Grupo de Actuaciones Administrativas de la Dirección Jurídica realizo impulso procesal e indicando que de conformidad con las disposiciones del numeral 15 del artículo 9 de la Resolución 685 de 2017, con corte a 30 de abril tenemos los siguientes temas de cobro coactivo:
durante el tercer cuatrimestre, la Dirección Jurídica en materia de cobro persuasivo y coactivo registro lo siguiente:
No. de procesos de cobro persuasivo o coactivo gestionados: setenta y siete (67)
 No. de obligaciones que prestan mérito ejecutivo a favor del MJD comunicadas: setenta y siete (67).
Análisis y observaciones 
Durante este cuatrimestre realizó la terminación de un (1) proceso por pago total de la obligación. 
Se realizó la apertura de doce (12) procesos.
Y se obtuvo un recaudo total de  $ 2.400.247.186</t>
  </si>
  <si>
    <t>No se materializo el riesgo en este sentido se  verifico en Plataforma Ekogui el estado de procesos en el que se logra evidenciar la paridad de informacion registrada, haciendo enfasis en las calificaciones de los riesgos procesales a corte a diciembre  de 2024, todos los procesos estan calidicados, para lo cual se generan reporte diario del Ekogui y se se verifica en la columna AV fecha de calificación</t>
  </si>
  <si>
    <t>No se materializo el riesgo en este sentido se  verifica en Plataforma Ekogui el estado de procesos en el que se logra evidenciar la paridad de informacion registrada, haciendo enfasis en las calificaciones de los riesgos procesales, se hace seguieminto según reporte de ekogui del segundo semestre de 2024.</t>
  </si>
  <si>
    <t>No se ha materializado el riesgo y los controles han sido efectivos. Para este período el GED reviso  232 nuevas actuaciones procesales, de las cuales se determinó con base en las directrices de la guia  de Intervención intervenir en 70 nuevos procesos, lo anterior tras validar y revisar los estados y notificaciones juidiciale</t>
  </si>
  <si>
    <t>Que se adelante el proceso disciplinario con la inobservancia de los procedimientos y términos establecidos en la Ley.</t>
  </si>
  <si>
    <t>La excesiva carga laboral puede ocasionar el agotamiento del recurso humano, lo que a su vez afecta la calidad en la gestión de los procesos disciplinarios y aumenta el riesgo de vencimiento de términos.</t>
  </si>
  <si>
    <t>Puede generar una gestión inapropiada del caso y/o nulidades dentro de las actuaciones disciplinarias.</t>
  </si>
  <si>
    <t>Se actualizó el riesgo correspondiente a ese periodo. En cuanto a las herramientas tecnológicas, se comenzó a solicitar a Tecnología, utilizando el formato de control de cambios correspondiente, algunas de las modificaciones necesarias en la aplicación que utiliza la OCDI en los procesos disciplinarios. Además, se elaboró un documento que reflejaba la carga laboral de los abogados de la OCDI. Se llevó a cabo una reunión en la que se levantó un acta, y durante esta se verificó la competencia de los procesos gestionados por la OCDI, así como la posible configuración del poder preferente de la PGN en alguno de estos procesos.</t>
  </si>
  <si>
    <t>Conceptos</t>
  </si>
  <si>
    <t>Falta de idoneidad del abogado que conozca el asunto disciplinario.</t>
  </si>
  <si>
    <t>Falta de idoneidad en la selección del abogado: El abogado asignado al asunto disciplinario no posee la experiencia, especialización o conocimientos suficientes en la materia, debido a un proceso de selección inadecuado o poco riguroso.</t>
  </si>
  <si>
    <t>La falta de idoneidad en la selección del abogado puede resultar en decisiones erróneas o en una gestión inapropiada del caso.</t>
  </si>
  <si>
    <t>Establecer un proceso de selección riguroso que incluya la evaluación de la experiencia y especialización del abogado en el área disciplinaria, mediante entrevistas. Igualmente, se debe mantener un aprendizaje continuo de competencias específicas, asegurando que el abogado esté al día con las normatividades vigentes.</t>
  </si>
  <si>
    <t>En caso de que se considere pertinente, se llevarán a cabo entrevistas a cargo del jefe de la oficina, con el objetivo de promover el aprendizaje continuo y el desarrollo profesional.</t>
  </si>
  <si>
    <t>Se fórmula el riesgo y para este periodo a reportar, no se presentan evidencias, sin embargo, en el caso en particular se menciona que se realizó un proceso de encargo dentro de la OCDI, para el cargo de profesional especializado y el abogado que quedo seleccionado cumplió con los requisitos que el cargo exigía, por tal razón no se materializó el riesgo.</t>
  </si>
  <si>
    <t>Documentos procesos de selección</t>
  </si>
  <si>
    <t>El  proceso ha tomado en cuenta las recomendaciones de la OCI sobre la descirpción del riesgo; no obstante, se sugiere una revisión estructural de acuerdo con la Guía de Riesgos de la DAFP. Esto se debe a que la descriiçión del impacto como una pérdida de elementos se refiere más a una causa quev a un impacto en sí mismo.
Por otra parte, las nuevas acciones de tratamiento del riesgo que se formularon están ayudando a fortalecer el control.</t>
  </si>
  <si>
    <t>El  proceso ha tomado en cuenta las recomendaciones de la OCI  sobre la descripición del riesgo, no obstante,se requeire una revisión estructural  de acuerdo con la Guía de Riesgos del DAFP. Esto se debev  a que la descripción del impacto como una pérdida de elementos se refiera más a una causa que un impacto.</t>
  </si>
  <si>
    <t>Para el presente seguimiento, se evidencia que la dependencia ha ajustado la descripción del riesgo conforme a la estructura definida por la guía de administración del riesgo del MJD. No obstante, se sugiere revisar la identificación de la causa inmediata dentro de dicha estructura.
Como se mencionó en el seguimiento anterior, es fundamental que la dependencia realice un análisis exhaustivo sobre la identificación y definición de las causas, utilizando metodologías como los "5 porqués" o el diagrama de espina de pescado.
Adicionalmente, se recomienda que para la vigencia 2025 la dependencia fortalezca el control establecido para mitigar la materialización del riesgo. Es importante considerar que la divulgación confusa no solo depende del lenguaje, sino también de la accesibilidad que tienen los clientes a la información, entre otros factores. 
Por último, se recomienda trabajar este riesgo conjuntamente con la DTGIJ.</t>
  </si>
  <si>
    <t>Se evidencia que aún no se ha realizado el ajuste adecuado en la definición del impacto del riesgo, considerando que el impacto hace referencia a las consecuencias que la materialización del riesgo podría generar en la organización. En este sentido, la dependencia podría considerar ejemplos de impacto como la disminución en la eficiencia y productividad de los programas o el deterioro en la calidad del servicio, entre otras posibles consecuencias, las cuales deberán ser evaluadas en función del entorno organizacional.
Asimismo, se corrobora que la dependencia está implementando los controles establecidos; sin embargo, se recomienda realizar un ajuste en dichos controles con el fin de mejorarlos o crear nuevos controles que refuercen los existentes. Esto es especialmente importante, ya que se avizora que los controles actuales carecen de raíces sólidas para mitigar de manera efectiva la materialización del riesgo. Este ajuste debe ir acompañado de un análisis exhaustivo de las causas, considerando que no solo deben limitarse a la falta de personal o de capacitación.</t>
  </si>
  <si>
    <t>En el presente seguimiento persiste la debilidad en la formulación de los controles. La OCI reitera que cada causa identificada debe contar con un control asociado que contribuya a mitigar la probabilidad de materialización del riesgo, por lo que se insta a la dependencia a realizar un análisis detallado sobre este particular.
Asimismo, no fue posible corroborar lo señalado en el monitoreo, ya que no se encontraron evidencias que respaldaran dicha información. Es fundamental que la dependencia aporte las evidencias correspondientes que sustenten la implementación de los controles.</t>
  </si>
  <si>
    <t>En el presente seguimiento, las recomendaciones de la OCI de los seguimientos anteriores aún no han sido atendidas, por lo que se insta a la dependencia a considerar las observaciones realizadas.
Adicionalmente, se sugiere que la dependencia, junto con la OAP, verifique quién es el responsable y/o administrador del riesgo, ya que actualmente está a cargo de la Subdirección de Gestión de la Información y las Comunicaciones, mientras que el administrador del riesgo y responsable de la implementación del control corresponde a la Dirección de Métodos Alternativos de Solución de Conflictos.</t>
  </si>
  <si>
    <t>La evidencia confirma que la dependencia ha continuado implementando los controles establecidos y las acciones del plan de tratamiento. Asimismo, se observa que la dependencia ha realizado la actualización tanto de los controles como del riesgo.
Sin embargo, persiste una debilidad en las acciones del plan de tratamiento, ya que las acciones 1 y 4 corresponden a las mismas actividades que se realizan en la implementación de los controles. Por lo tanto, se sugiere evaluar y ajustar las acciones del plan de tratamiento para que cumplan con su propósito principal: fortalecer los controles.</t>
  </si>
  <si>
    <t>La dependencia ha realizado ajustes en el riesgo y los controles; sin embargo, la nueva descripción del riesgo no sigue la estructura adecuada (impacto + causa inmediata + causa raíz). Además, la identificación del impacto no es precisa, ya que este debe referirse a las consecuencias que la materialización del riesgo podría tener en la organización. Es importante destacar que la gestión del conocimiento le concierne a toda la entidad, por lo que se requiere una visión sistémica que considere el entorno completo de la organización para así lograr una adecuada administración del riesgo.
Se insta a la dependencia a tomar en cuenta las observaciones realizadas por la OCI en seguimientos anteriores.</t>
  </si>
  <si>
    <t>A través de las evidencias aportadas, se confirma la implementación de controles, por lo que se felicita a la dependencia por la gestión efectiva de la administración del riesgo durante la vigencia.
No obstante, se recomienda que la subdirección concentre sus esfuerzos en controlar la causa raíz que genera el no pago de las cuentas por cobrar de las licencias gestionadas por la dependencia y; además, identifique controles permanentes que contribuyan a la mejora continua del proceso.</t>
  </si>
  <si>
    <t>Se evidencia que la dependencia ha realizado el seguimiento a la implementación del control existente.
Sin embargo, se recomienda que la dependencia considere las observaciones realizadas por la OCI en relación con la definición del impacto y el análisis de las causas identificadas hasta el momento, con el fin de fortalecer la efectividad en la administración del riesgo.</t>
  </si>
  <si>
    <t>No se han subsanado ninguna de las observaciones realizadas por la OCI en el seguimiento anterior, por lo que se reitera nuevamente la necesidad de atenderlas.
Según lo indicado en el monitoreo por la dependencia, este riesgo ya no es de su responsabilidad, por lo que es necesario transferir tanto el riesgo como la implementación de los controles al nuevo responsable de su administración. También se deben hacer los ajustes pertinentes al cambiar de responsable, ya que las condiciones en el entorno pueden variar.
Para el próximo seguimiento, se espera que se aborden todas las observaciones.</t>
  </si>
  <si>
    <t>A la fecha del presente seguimiento, no se han implementado las recomendaciones realizadas por la OCI.
Se reitera la importancia de que la dependencia, en conjunto con la OAP, revise las responsabilidades y/o la administración del riesgo para llevar a cabo las transferencias necesarias y asegurar la implementación de los controles por el nuevo responsable de su gestión.
Además, a partir de las evidencias proporcionadas, no es posible corroborar el seguimiento que la dependencia ha realizado a estos acuerdos de confidencialidad, ya que solo se observa el acuerdo firmado. Por lo tanto, es crucial que la dependencia establezca un mecanismo para dar seguimiento a los acuerdos de confidencialidad y mitigar así las posibilidades de materialización del riesgo.</t>
  </si>
  <si>
    <t xml:space="preserve">En el presente seguimiento se evidencia que el riesgo es nuevo, por lo que aún no se cuenta con evidencias de la implementación de los controles. No obstante, desde la OCI se realizan las siguientes apreciaciones:
1. La definición del riesgo carece de una estructura clara, lo que dificulta la identificación precisa de las causas, impidiendo la formulación de controles efectivos.
2. No se ha identificado adecuadamente las causas del riesgo.
3. Los controles establecidos no son efectivos debido a la falta de una correcta identificación del riesgo.
4. Es necesario realizar un análisis exhaustivo sobre la pertinencia de los riesgos identificados.
Se espera que estas deficiencias sean subsanadas para el próximo seguimiento y se cuente con la evidencia de la implementación de los controles.
</t>
  </si>
  <si>
    <t>Con corte al presente seguimiento, la dependencia no ha acatado las recomendaciones emitidas por la OCI. Por lo tanto, se reiteran las observaciones anteriores y se presentan las siguientes apreciaciones adicionales:
1. La definición del riesgo carece de una estructura adecuada, lo que dificulta la identificación precisa de sus causas e impide la formulación de controles efectivos.
2. Los controles identificados no están correctamente diseñados, ya que carecen de un responsable asignado, evidencias claras, propósito definido y un plan de acción en caso de desviaciones.
3. Las causas del riesgo no han sido identificadas de manera correcta.
Se insta a la dependencia a realizar los ajustes necesarios para llevar a cabo una adecuada identificación del riesgo, lo que permitirá implementar controles efectivos y asegurar una correcta administración del riesgo.</t>
  </si>
  <si>
    <t>Al corte del presente seguimiento, persisten las falencias en la formulación de las acciones del plan de tratamiento.
Se insta a la dependencia a mejorar la descripción del monitoreo y a proporcionar evidencias claras que permitan corroborar la efectiva implementación de los controles.</t>
  </si>
  <si>
    <t>En el presente seguimiento, se ha podido constatar la implementación de las actividades del control. No obstante, se observa que el diligenciamiento de la matriz, específicamente en la columna G, correspondiente a la identificación de causas, no guarda relación con el riesgo, ya que se mencionan procesos de extinción de dominio, los cuales no corresponden a las causas del riesgo identificado.
Se recomienda a la dependencia revisar y validar el correcto diligenciamiento de toda la matriz, asegurando que la información sea coherente y pertinente para la dependencia. Asimismo, es importante tener en cuenta las apreciaciones realizadas por la OCI en seguimientos anteriores.
Finalmente, se sugiere reforzar la formulación e implementación de las acciones del plan de tratamiento.</t>
  </si>
  <si>
    <t>Para la presente evaluación, se corroboran las evidencias aportadas por la dependencia; no obstante, se sugiere que se refuercen estas evidencias para lograr una mayor claridad sobre la implementación de los controles y así poder evaluar su efectividad de manera más precisa.
Asimismo, se observa que no se han subsanado todas las observaciones realizadas por la OCI en seguimientos anteriores. Por ello, se recomienda tenerlas en cuenta para llevar a cabo una administración del riesgo más dinámica y acorde con el entorno en constante cambio.</t>
  </si>
  <si>
    <t>En esta revisión, se observa que la dependencia únicamente adjuntó evidencia correspondiente al mes de octubre, por lo que no es posible verificar la implementación del control en los meses restantes.
Se reitera la importancia de que la dependencia implemente más controles bajo su propio monitoreo, permitiendo una adecuada administración del riesgo y contribuyendo de manera efectiva a mitigar su materialización.</t>
  </si>
  <si>
    <t>En la presente revisión, se evidencia que la dependencia ha realizado ajustes en la descripción del riesgo y en los controles asociados, además de corroborarse la implementación de los controles establecidos.
Se insta a la dependencia a continuar trabajando en la mejora de la administración del riesgo y a seguir implementando el plan de trabajo relacionado con las actualizaciones de los procedimientos.
Por último, se invita a la dependencia a mantener una revisión constante del entorno para la vigencia 2025, lo que permitirá una administración del riesgo más dinámica y una implementación más efectiva de los controles.</t>
  </si>
  <si>
    <t>En esta revisión, se corrobora la implementación de los controles para contribuir a la mitigación de la materialización del riesgo.
Sin embargo, para este seguimiento, se observa una situación con respecto a las causas identificadas, ya que se han registrado cuatro causas iguales. Esto podría ser un error en la transferencia de información; por lo tanto, se insta a la dependencia a revisar cuidadosamente el diligenciamiento de la matriz.
Asimismo, se recomienda que se revisen y consideren las observaciones realizadas por la OCI en seguimientos anteriores, ya que algunas aún no han sido atendidas.
Finalmente, se invita a la dependencia a mantener una revisión constante del entorno para la vigencia 2025, lo que permitirá una administración del riesgo más dinámica y una implementación más efectiva de los controles.</t>
  </si>
  <si>
    <t>En esta revisión, se observa que no se ha dado respuesta a las apreciaciones realizadas por la OCI, lo que dificulta la evaluación de este riesgo. Por lo tanto, se reiteran todas las observaciones efectuadas en los seguimientos anteriores, ya que mientras no se subsanen, será complejo emitir un concepto sobre la efectividad de los controles, especialmente si no se presentan evidencias que respalden su implementación.</t>
  </si>
  <si>
    <t>En la presente revisión, se evidencia que la dependencia no ha realizado los ajustes necesarios conforme a las observaciones de la OCI, lo que dificulta emitir un juicio sobre la efectividad de los controles, especialmente en ausencia de evidencias que respalden su implementación. Por lo tanto, hasta que no se subsanen dichas observaciones, no se podrá avanzar en la evaluación de estos riesgos.</t>
  </si>
  <si>
    <t>El Grupo de Gestión de Proyectos y Presupuesto, trimestralmente, elaborará informe de seguimiento a los proyectos de inversión que será publicado en la página web de MJD, tomando como insumo la información de avance registrada en el sistema dispuesto por el Departamento Nacional de Planeación – DNP, con el fin de evidenciar el correcto registro de la información y el avance en la ejecución de los recursos de inversión,. Si el informe no se realiza en el tiempo estipulado se estaría ocultando información pública al ciudadano y a nivel MJD no se tendría acceso a informes de seguimiento de la ejecución de los proyectos de inversión del MJD.
Evidencias: 
1. Informe trimestral de seguimiento proyectos de inversión.</t>
  </si>
  <si>
    <t>Con base en las evidencias aportadas por la dependencia y en las actualizaciones realizadas para el presente seguimiento, se tienen las siguientes observaciones:
1. La columna P está mal diligenciada, ya que no se alinean las causas identificadas en la columna G, las cuales deberían ser las mismas. Esto dificulta el entendimiento de la matriz, pues no se logra identificar qué control aborda cada causa identificada.
2. Los controles 3 y 4 carecen de claridad y estructura, lo que dificulta su comprensión e implementación por parte de la dependencia. Asimismo, dificulta la recolección y entendimiento de las evidencias aportadas.
3. Se reitera que aún no se comprende cómo los controles establecidos hasta el momento abarcan el monitoreo que debe realizar la OAP sobre el cumplimiento de la gestión de las dependencias.
4. Persisten las deficiencias en las acciones del plan de tratamiento, ya que todas forman parte de la implementación del control.
5. La racionalización de riesgos es fundamental, ya que cuando la esencia del riesgo es la misma, se puede unificar y luego desglosar los controles por actividad. Es importante recordar que la administración de los riesgos debe entenderse desde una perspectiva de procesos en la entidad.</t>
  </si>
  <si>
    <t>Las evidencias aportadas por la dependencia permiten corroborar la implementación de cada uno de los controles.
Por otra parte, las acciones 2 y 3 del plan de tratamiento no cumplen con el objetivo, ya que no fortalecen el control. Las acciones descritas actualmente forman parte de la implementación de los controles, pero no contribuyen a su refuerzo.
Finalmente, la racionalización de riesgos es fundamental, ya que cuando la esencia del riesgo es la misma, se puede unificar y luego desglosar los controles por actividad. Es importante recordar que la administración de los riesgos debe entenderse desde una perspectiva de procesos en la entidad.</t>
  </si>
  <si>
    <t>Para el presente seguimiento, se revisan las evidencias aportadas por la dependencia y el riesgo, obteniendo las siguientes apreciaciones:
1. Se observa que la dependencia creó el control 3 para abordar la causa 3. Sin embargo, este control carece de claridad y estructura, lo que dificulta identificar su implementación. Además, no se pudo corroborar su ejecución.
2. No se cuentan con evidencias sobre la implementación de las acciones del plan de tratamiento. Es importante revisar estas acciones, ya que con la creación del nuevo control podrían no estar cumpliendo su propósito.
3. No se presenta el monitoreo que debe realizar la dependencia para el seguimiento del tercer cuatrimestre.
4. Se sugiere que, en el documento "Listado maestro" se añada una columna para mostrar la trazabilidad de las versiones y fechas de actualización de los documentos del SIG.
Finalmente, el riesgo radica en que el seguimiento que debe realizar la segunda línea de defensa debe generar valor y facilitar la toma de decisiones a nivel gerencial. Sin embargo, con los controles establecidos no se puede evidenciar cómo estos contribuyen a que la OAP realice seguimientos que aporten valor a los procesos y alta dirección de la entidad</t>
  </si>
  <si>
    <t>Se evidencia que la dependencia realizó la actualización del riesgo. No obstante, se identifican las siguientes falencias:
1. La definición del riesgo no describe adecuadamente el impacto. Es fundamental recordar que el impacto se refiere a las consecuencias que la materialización del riesgo podría generar en la organización, considerando que este debe reflejar la mayor consecuencia posible si el riesgo se concreta.
2. Falta un análisis exhaustivo de las causas que podrían llevar a la materialización del riesgo. Se recomienda emplear metodologías que faciliten la identificación de las mismas, como los "5 por qué" o el diagrama de espina de pescado, entre otras.
3. Es fundamental que los controles que se diseñen aborden las causas, con el fin de prevenir su materialización y, consecuentemente, evitar la materialización del riesgo.
Es crucial que se consideren las observaciones realizadas por la OCI a lo largo de la vigencia, con el fin de corregir las falencias y lograr una adecuada gestión del riesgo. Se debe recordar que la administración del riesgo es dinámica y cambia en función del entorno interno y externo del proceso.</t>
  </si>
  <si>
    <t>Se evidencia la actualización de la definición del riesgo y de las causas que podrían provocar su materialización. Sin embargo, es necesario realizar las siguientes observaciones:
1. La definición del riesgo no describe adecuadamente el impacto. Es fundamental recordar que el impacto se refiere a las consecuencias que la materialización del riesgo podría generar en la organización, debiendo reflejar la mayor consecuencia posible si el riesgo se materializa.
2. Se requiere un análisis más exhaustivo de las causas que podrían llevar a la materialización del riesgo. Se recomienda utilizar metodologías que ayuden en la identificación de las mismas, como los "5 por qué" o el diagrama de espina de pescado, entre otras.
Se sugiere que la dependencia mantenga un análisis constante de las causas que pueden ocasionar la materialización del riesgo, teniendo en cuenta el entorno interno y externo del proceso, para mitigar cualquier posibilidad de que el riesgo se materialice.</t>
  </si>
  <si>
    <t>Con base en la actualización del riesgo y las evidencias aportadas para la implementación de los controles, se realizan las siguientes observaciones:
1. La definición del riesgo no describe adecuadamente el impacto. Es importante recordar que el impacto se refiere a las consecuencias que la materialización del riesgo podría generar en la organización y debe reflejar la mayor consecuencia posible si este se concreta.
2. Se requiere un análisis más profundo de las causas que podrían llevar a la materialización del riesgo. Se recomienda utilizar metodologías como los "5 por qué" o el diagrama de espina de pescado para una identificación más precisa de las causas.
3. Es necesario revisar las acciones del plan de tratamiento ya que, con la actualización de los controles, la acción 3 no cumple con su propósito, dado que está integrada en el desarrollo de los controles.
4. En la descripción actual del riesgo, se mencionan como causas el ausentismo y la falta de motivación del personal para participar en los programas, sin que existan controles específicos que aborden dichas causas. Es fundamental analizar con precisión la causa inmediata y la causa raíz descritas en el riesgo, para asegurar que los controles mitiguen efectivamente su posible materialización.
5. Por medio de las evidencias aportadas se puede constatar la implementación de los controles.</t>
  </si>
  <si>
    <t>Se evidencia la actualización de la definición del riesgo y los controles. Sin embargo, la definición del riesgo no describe adecuadamente el impacto. Es importante recordar que el impacto se refiere a las consecuencias que la materialización del riesgo podría generar en la organización, y debe reflejar la mayor consecuencia posible en caso de concretarse.
Asimismo, persisten las falencias en las acciones del plan de tratamiento, ya que las acciones actuales forman parte de la implementación de los controles.
Por medio de las evidencias aportadas, se corrobora la implementación adecuada de los controles.</t>
  </si>
  <si>
    <t>En el presente seguimiento se evidencia que la dependencia aún no ha atendido ninguna de las recomendaciones de la OCI, persistiendo las mismas falencias señaladas en seguimientos anteriores. Por lo que, se insta a la dependencia a revisarlas e implementar cada una de estas para realizar una adecuada actualización y administración del riesgo.
Asimismo, la dependencia no presenta evidencias que respalden la implementación de los controles establecidos actualmente.
Se avizora que tanto la primera como la segunda línea de defensa no están llevando a cabo una administración del riesgo adecuada. Es fundamental que la segunda línea de defensa revise minuciosamente estos casos en los que no se realizan las actualizaciones pertinentes a los riesgos, a pesar de evidencias que indican que están mal formulados.</t>
  </si>
  <si>
    <t>A través de las evidencias aportadas, se corrobora que la dependencia ha continuado con la implementación de los controles. Sin embargo, para el presente seguimiento, se observa una reducción en el número de causas identificadas. Se insta a la dependencia a revisar este aspecto y a considerar las recomendaciones realizadas por la OCI durante la vigencia.
Por otro lado, se sugiere revisar el diligenciamiento de las columnas G y P, ya que no coinciden.
Finalmente, desde la OCI se recomienda realizar un análisis de causas, dado que el entorno del trámite ha cambiado, pues desde el 2 de septiembre de 2024 el certificado se emite de manera digital. Es crucial tener en cuenta que, al cambiar el entorno, las causas que pueden provocar la materialización del riesgo también han cambiado. Se invita a la dependencia a mantener una revisión constante tanto de las causas como del riesgo.</t>
  </si>
  <si>
    <t>En el presente seguimiento, se evidencia un retroceso en la administración de este riesgo, dado que no se han tomado en cuenta las recomendaciones de la OCI realizadas a lo largo de los cuatrimestres.
Un aspecto preocupante de este retroceso es la modificación en la descripción de los controles, lo que ha generado falta de claridad y estructura, dificultando su implementación. Se insta a la dependencia a realizar una descripción adecuada de cada uno de los elementos que conforman la administración y definición del riesgo. Lo anterior conlleva a que no se pueda dar un concepto de efectividad de los controles ni de la administración del riesgo.
Se observa que tanto la primera como la segunda línea de defensa no están gestionando adecuadamente el riesgo. Es fundamental que la segunda línea de defensa revise detenidamente estos casos en los que no se efectúan las actualizaciones pertinentes, a pesar de las evidencias que indican que los riesgos están mal formulados.
Se espera que, para el próximo seguimiento, se subsanen todas las observaciones realizadas, logrando así una adecuada administración del riesgo.</t>
  </si>
  <si>
    <t>El coordinador del Grupo de Defensa Jurídica, al menos dos veces al semesre, a fin de confrontar la información del E-kogui vs la consignada en el formato de consolidación procesal, realiza seguimiento a las calificaciones de los riesgos procesales,  Si al momento del seguimiento identifica diferencias entre la información registrada en E-kogui vs la consignada en el registro de consolidación procesal, procederá a solicitar al abogado encargado la actualización y verificación de esta información, tanto en E-kogui como en el formato. Evidencia: 
Formato de consolidación procesal
Comunicación con la comparación realizada
Solicitud de actualización y verificación, cuando sea el caso</t>
  </si>
  <si>
    <t>El coordinador del Grupo de Defensa Jurídica, al menos dos veces al semesre, a fin de confrontar la información del E-kogui vs la consignada en el formato de consolidación procesal, realiza seguimiento a las calificaciones de los riesgos procesales,  Si al momento del seguimiento identifica diferencias entre la información registrada en E-kogui vs la consignada en el registro de consolidación procesal, procederá a solicitar al abogado encargado la actualización y verificación de esta información, tanto en E-kogui como en el formato. Evidencia: 
Formato de información consolidada procesal
Comunicación con la comparación realizada
Solicitud de actualización y verificación, cuando sea el caso</t>
  </si>
  <si>
    <t>Se evidencia que, para el presente seguimiento, la dependencia no ha atendido ninguna de las recomendaciones de la OCI, lo que dificulta valorar y emitir un concepto sobre la efectividad de la implementación de los controles, ya que la descripción del riesgo carece de claridad y estructura.
Se invita a la dependencia a revisar las recomendaciones de la OCI, para que en el próximo seguimiento se subsanen las falencias observadas a lo largo de la vigencia de estos seguimientos.
Se observa que tanto la primera como la segunda línea de defensa no están gestionando adecuadamente el riesgo. Es fundamental que la segunda línea de defensa revise detenidamente estos casos en los que no se efectúan las actualizaciones pertinentes, a pesar de las evidencias que indican que los riesgos están mal formulados.</t>
  </si>
  <si>
    <t>El coordinador del Grupo de Actuaciones Administrativas al menos una vez al mes, para identificar las actuaciones e impulsos de la gestión de cobro de cada obligación, realiza seguimiento a las obligaciones recibidas y en gestión de cobro. Si al momento de la revisión, se identifica inactividad procesal, se remitirá solicitud o correo electrónico o memorando para la priorización de estos procesos al abogado encargado. Evidencia: 
Matriz de Cobro Coactivo donde se incluye la revisión
Actas de reuniones de seguimiento
Correos, comunicaciones o memorandos solicitando la priorización del proceso cuando haya lugar.</t>
  </si>
  <si>
    <t>El coordinador del Grupo de Actuaciones Administrativas mensualmente, para identificar las actuaciones e impulsos desarrollados, frente a la gestión de cobro de cada obligación, realiza el cruce entre las obligaciones remitidas por las areas emisoras del título vs el reporte de obligaciones registrado en las matrices de seguimiento de los procesos. Si al momento del cruce, identifica alguna situación que pueda llevar a la prescripción de la acción de cobro o a la pérdida de ejecutoriedad del acto administrativo, identifica los títulos que no han sido enviados a gestión de cobro y los prioriza para adelantar el cobro correspondiente. Evidencia: 
Matriz de Cobro Coactivo
Correos de remisión de información
Devolución del título al abogado para la gestión correspondiente</t>
  </si>
  <si>
    <t>En el presente seguimiento, se solicita a la dependencia que, para los próximos cortes, presente las evidencias que respalden la implementación de los controles, de manera que la OCI pueda evaluar su efectividad. Aunque hasta el momento el riesgo no se ha materializado, es fundamental conocer cómo se está llevando a cabo la implementación de los controles y asegurarse de que mantengan su efectividad.</t>
  </si>
  <si>
    <t>El Coordinador del Grupo de Actuaciones Administrativas  semanalmente, con el fin de verificar los términos de respuesta y generar las alertas de vencimiento, realiza seguimiento a las matrices diseñadas para tal fin. Si al momento de realizar el seguimiento identifica alguna inconsistencia o un requerimiento próximo a vencerse, genera las alertas inmediatas para que se priorice la respuesta de estos. Evidencia: 
Matriz de consultas del Consejo de Estado
Matriz de actuaciones administrativas
Matriz de solicitudes generales (Conceptos Jurídicos)
Alertas que genera el Coordinador de GAA a través de correo electronico</t>
  </si>
  <si>
    <t>En el presente seguimiento, se insta a la dependencia a revisar las observaciones realizadas por la OCI en seguimientos anteriores, con el fin de subsanar las inconsistencias identificadas.
Por otra parte, se reitera a la dependencia que, para los próximos cortes, presente las evidencias que respalden la implementación de los controles, de manera que la OCI pueda evaluar su efectividad. Aunque hasta el momento el riesgo no se ha materializado, es fundamental conocer cómo se está llevando a cabo la implementación de los controles y asegurarse de que mantengan su efectividad.</t>
  </si>
  <si>
    <t>Se evidencia que la dependencia ha atendido las recomendaciones de la OCI respecto a la creación de un control para la causa 2. Sin embargo, es necesario fortalecer dicho control para que cualquier persona que lo revise pueda comprender claramente su implementación.
Por otro lado, se reitera que aún persiste la debilidad en la formulación de la acción del plan de tratamiento, ya que no está cumpliendo con su objetivo.
Asimismo, se sugiere a la dependencia considerar la opción de establecer controles con una mayor periodicidad, ya que los actuales solo se activan con la actualización de procedimientos o con una capacitación anual. Dado que el entorno está en constante cambio, es importante que la administración del riesgo sea más dinámica.</t>
  </si>
  <si>
    <t>Se puede notar que el proceso desatendio las recomendaciones de la OCI, en cuanto a la descripción del riesgo, debido a que no cuenta con la estructura de un riesgo (impacto+causa inmediata+causa raíz).
Es esencial que la dependencia revise la definición de las causas de este riesgo, dado que no parece que estén dirigidas específicamente a mitigarlo. La falta de una definición clara del riesgo complica la identificación de causas e implementación de controles efectivos. Además, se recomienda validar la racionalización de los riesgos, ya que los controles aplicados actualmente son los mismos tanto para el riesgo No. 6 como para el riesgo No. 5.
Revisar el diligenciamiento de la columna X.
De igual manera, se recomienda re plantear las acciones del plan de tratamiento del riesgo, ya que no aportan actividades que fortalezan y/o complementen los controles establecidos. Recordar que cada causa no debe tener asociada una acción del plan de tratamiento.  
Por último, la dependencia debe mejorar en la descripción del monitero para tener una mejor interpretación de los controles. De igual manera, debe aportar las evidencias que respalden la implementación de controles y así comprobar su efectividad; también, deben verificar que links que aportan como evidencias cuenten con todos los permisos para poder acceder a ellos.
Se espera que estos ajustes se puedan evidenciar en el próximo seguimiento.</t>
  </si>
  <si>
    <t>En la revisión del riesgo, control, plan de tratamiento y evidencias aportadas por la dependencia, la OCI reitera las recomendaciones formuladas en el seguimiento anterior.
Sin embargo, en este seguimiento se identificaron las siguientes falencias:
1) No se aportaron documentos que respalden la aplicación del instrumento de evaluación en MSPI (MINTIC), correspondiente al control n.° 2.
2) Respecto a los controles n.° 4 y 5, se evidencian las capacitaciones realizadas y las piezas gráficas divulgadas. No obstante, falta un análisis de impacto o evaluación del entendimiento de dichas capacitaciones. Es necesario determinar si han sido útiles para los colaboradores, si han fortalecido sus habilidades tecnológicas, etc. Además, es importante evaluar el alcance de la difusión de las piezas gráficas para asegurar que se están cumpliendo los objetivos del control.
3) No se evidencia la correcta ejecución del control n.° 5, ya que las evidencias no muestran claramente el fortalecimiento del conocimiento y la práctica de los lineamientos del MJD en cuanto al uso de recursos informáticos. Tampoco se aprecia cómo se está socializando y sensibilizando a todos los colaboradores sobre las políticas de uso de recursos informáticos y seguridad de la información. Es fundamental que, si no todos los colaboradores pueden participar en las actividades, se adopten medidas para involucrarlos de alguna manera.
Estas falencias impiden verificar la efectividad de los controles y su capacidad para mitigar la materialización del riesgo.
Finalmente, en el monitoreo realizado, la dependencia indica que en el próximo seguimiento se ajustarán los riesgos con base en las observaciones de la OCI. Se espera que en la próxima evaluación se corrijan las deficiencias mencionadas.</t>
  </si>
  <si>
    <t>Se evidencia que, para el presente seguimiento, la dependencia no ha atendido ninguna de las recomendaciones de la OCI. Por lo tanto, hasta que estas no sean revisadas y subsanadas, es difícil emitir un concepto sobre la efectividad de la implementación de los controles. Cuando el riesgo no está claramente definido, se dificulta comprender el proceso y evaluar si se están tomando las medidas adecuadas para evitar la materialización del riesgo.</t>
  </si>
  <si>
    <t>En el presente seguimiento, se evidencia que la dependencia ha tomado en cuenta las observaciones realizadas por la OCI a lo largo de los seguimientos correspondientes a la vigencia 2024.
Asimismo, las evidencias presentadas corroboran la implementación de todos los controles establecidos. No obstante, se recomienda a la dependencia realizar una racionalización de los controles, ya que varios de ellos comparten la misma esencia y atacan la misma causa. Es importante que la dependencia evalúe si es necesario mantener esos controles individuales o si se pueden unificar y que cumpla con las características necesarias para mitigar eficazmente la materialización de la causa.</t>
  </si>
  <si>
    <t>En el presente seguimiento se evidencia que la dependencia ha continuado implementando los controles, y hasta la fecha el riesgo no se ha materializado. Sin embargo, se recomienda a la dependencia revisar las observaciones previas realizadas por la OCI para asegurar una administración del riesgo más dinámica.
Finalmente, se reitera a la dependencia la importancia de compartir las evidencias que respalden la implementación de los controles, permitiendo a la OCI emitir un concepto sobre su efectividad y contribuir a la mejora continua del proceso.</t>
  </si>
  <si>
    <t>En este seguimiento se observa que la dependencia actualizó la descripción del riesgo y sus causas. Sin embargo, no se realizaron ajustes ni modificaciones a los controles asociados a cada causa, lo cual es fundamental para una correcta gestión del riesgo.
Es importante aclarar que cada causa debe contar con un control asociado, por lo que se espera que en el próximo seguimiento se realice el análisis y la actualización correspondiente. Además, se sugiere revisar las causas internas que podrían surgir dentro de la dependencia para evitar la materialización del riesgo y asignarles un control.
Se mantiene una debilidad en el diligenciamiento de la columna P.
No se pudo verificar la implementación de los controles debido a la falta de evidencias presentadas.
Finalmente, se constató la actualización del procedimiento P-GF-24 Gestión Contable, lo que implica la generación de nuevos controles. Es necesario realizar las actualizaciones correspondientes para mantener una gestión de riesgos dinámica. Asimismo, se reitera lo señalado por la OCI en el primer seguimiento con respecto a las actualizaciones de procedimientos.</t>
  </si>
  <si>
    <t>Aunque la dependencia afirma que la causa raíz del riesgo es la descrita en su definición, hasta la fecha de este seguimiento no se evidencia cómo se está garantizando el conocimiento adecuado sobre los lineamientos para el análisis y la calidad de los datos, lo cual es esencial para abordar la causa raíz. Por lo tanto, la OCI no puede evidenciar de qué manera los controles están contribuyendo a la mitigación del riesgo tal como está definido.
En cuanto a las evidencias aportadas relacionadas con los controles 1 y 3, se puede corroborar la presentación de los informes de ejecución de actividades de los contratos y/o convenios que el MJD tiene para el intercambio de información. Sin embargo, estos documentos no permiten verificar cómo la dependencia asegura que no se ha incumplido con ninguna condición. Por ello, es necesario aportar un documento adicional que demuestre el seguimiento al cumplimiento de las actividades específicas de cada contrato, realizado por la SGIJ, y que sea presentado en la periodicidad mencionada en el control.</t>
  </si>
  <si>
    <t>En el presente seguimiento, la OCI reitera las observaciones realizadas en el seguimiento anterior, ya que no se evidencian cambios significativos en el avance del seguimiento.
Por otro lado, las evidencias aportadas permiten corroborar la implementación de los controles; sin embargo, no se incluyen documentos que respalden la aplicación del instrumento de evaluación en MSPI (MINTIC), correspondiente al control n.° 4.
En el monitoreo realizado por la dependencia, se menciona que en el próximo seguimiento se realizarán ajustes a los riesgos con base en las observaciones que ha realizado la OCI durante las evaluaciones. Se espera que para la próxima evaluación se subsanen las falencias señaladas previamente.</t>
  </si>
  <si>
    <t xml:space="preserve">Para el presente seguimiento se evidencia la actualización de la definición del riesgo. No obstante, esta descripción no cuenta con la estructura de un riesgo (impacto+causa inmediata+causa raíz), definida por la guía de administración del riesgo. Es importante recordar que el impacto se refiere a las consecuencias que la materialización del riesgo podría generar en la organización y debe reflejar la mayor consecuencia posible si este se concreta.
Es esencial que la dependencia revise la definición de las causas de este riesgo, dado que no parece que estén dirigidas específicamente a mitigarlo. La falta de una definición clara del riesgo complica la identificación de causas e implementación de controles efectivos. 
Finalmente, se exhorta a la dependencia a revisar cada una de las observaciones realizadas por la OCI en los distintos seguimientos, con el fin de tenerlas en cuenta para el próximo informe.
 </t>
  </si>
  <si>
    <t>En el presente seguimiento se observa que la dependencia realizó ajustes en la definición del riesgo, así como en las causas y controles asociados. Sin embargo, se advierte que la única causa identificada podría generar la materialización del riesgo, dado que el control asociado no aborda adecuadamente dicha causa.
Se recomienda a la dependencia llevar a cabo un análisis exhaustivo de las causas, aplicando metodologías como los "5 porqués", el diagrama de espina de pescado u otra que resulte más adecuada y práctica para su implementación.
Finalmente, se exhorta a la dependencia a revisar cada una de las observaciones realizadas por la OCI en los distintos seguimientos, con el fin de tenerlas en cuenta para el próximo informe</t>
  </si>
  <si>
    <t>Se evidencia que, para el presente seguimiento, la dependencia no ha atendido ninguna de las recomendaciones de la OCI. Por lo tanto, hasta que estas no sean revisadas y subsanadas, es difícil emitir un concepto sobre la efectividad de la implementación de los controles. Cuando el riesgo no está claramente definido, se dificulta comprender el proceso y evaluar si se están tomando las medidas adecuadas para evitar la materialización del riesgo.
Este riesgo está duplicado, por lo que se exhorta a la dependencia a revisar y racionalizar los riesgos identificados para asegurar una administración más eficiente y adecuada del riesgo.</t>
  </si>
  <si>
    <r>
      <t xml:space="preserve">Se evidencia que el proceso ha desatendido todas las recomendaciones realizadas por la OCI en el seguimiento anterior. Aún no se ha mejorado la descripción del riesgo, lo que dificulta una identificación clara de las causas y controles necesarios para evitar su materialización.
Además, se observa que la dependencia ha dejado un solo control para mitigar las causas que podrían materializar el riesgo, y este control no aborda todas las causas identificadas. Es importante recordar que cada causa debe tener un control específico. En el seguimiento anterior, la OCI ya se pronunció sobre este control, así: </t>
    </r>
    <r>
      <rPr>
        <i/>
        <sz val="10"/>
        <color theme="1"/>
        <rFont val="Arial"/>
        <family val="2"/>
      </rPr>
      <t xml:space="preserve">“La OCI sugiere que en el control 2, también exista un monitoreo sobre las personas que se han retirado del MJD y por lo cual no deberían tener acceso a los documentos, se puede tener como evidencia correo de eliminación de permisos de esas personas. Por otra parte, se sugiere que en la redacción del control se aclare cuál es el propósito o fin de este.".
</t>
    </r>
    <r>
      <rPr>
        <sz val="10"/>
        <color theme="1"/>
        <rFont val="Arial"/>
        <family val="2"/>
      </rPr>
      <t xml:space="preserve">
Finalmente, es imperativo que la dependencia revise las observaciones realizadas por la OCI en cuanto a la identificación de riesgos, las causas y el diseño de los controles, ya que esto es fundamental para evaluar la efectividad de los mismos. Hasta el momento, no se ha podido verificar dicha efectividad, y esto es crucial para evitar la materialización del riesgo.</t>
    </r>
  </si>
  <si>
    <t>En la revisión del riesgo, se evidencia que la dependencia actualizó la definición del riesgo, las causas y los controles.
Sin embargo, los controles necesitan ser más específicos, ya que carecen de estructura adecuada. Además, es crucial que la dependencia realice un análisis sobre la pertinencia de estos controles, dado que deben atacar directamente la causa relacionada, y hasta el momento no se ha evidenciado esto.
No se pudo verificar la implementación de los controles debido a la falta de evidencias presentadas.
Se sugiere a la dependencia proporcionar las evidencias correspondientes a la implementación de los controles para verificar su efectividad. De ser necesario, desde la OCI se podrían emitir recomendaciones adicionales que contribuyan a mejorar la efectividad del control.</t>
  </si>
  <si>
    <t>Se evidencia que el proceso ha realizado la actualización de la definición del riesgo, lo que ha permitido una mejor identificación de la causa inmediata y la causa raíz que podrían llevar a la materialización del riesgo.
Se recomienda a la dependencia validar la información relacionada en la matriz, ya que se observa que los controles no corresponden adecuadamente a la descripción del riesgo.
Es necesario que la dependencia proporcione las evidencias correspondientes a la implementación de los controles para verificar su efectividad. En caso de ser necesario, desde la OCI se podrían emitir recomendaciones adicionales para mejorar la eficacia del control.
Finalmente, se anima a la dependencia a revisar las observaciones realizadas por la OCI a lo largo de la vigencia para que sean consideradas en la mejora de la administración del riesgo.</t>
  </si>
  <si>
    <t>Se evidencia que, en el presente seguimiento, la dependencia ha actualizado la definición del riesgo. Sin embargo, aún falta una descripción clara del impacto, entendiendo por impacto las consecuencias más graves que la materialización del riesgo podría generar en la organización.
A través de las evidencias proporcionadas, se constata la implementación de cada uno de los controles. No obstante, la OCI sugiere que, al realizar informes, no solo se consolide información, sino que estos incluyan un análisis que permita tomar decisiones gerenciales sobre el riesgo.
Se recomienda revisar las acciones del plan de tratamiento, ya que algunas de ellas están contempladas dentro de la ejecución de los controles. Es importante aclarar que las acciones del plan de tratamiento deben fortalecer los controles, y no es necesario implementar una acción por cada control; lo importante es que estas complementen adecuadamente los controles establecidos.</t>
  </si>
  <si>
    <t>En el presente seguimiento, se evidencia que el riesgo se ha materializado, tal como lo describe la dependencia en su monitoreo. Se destaca que la dependencia ha tomado las acciones pertinentes tras la materialización del riesgo. Sin embargo, es importante recordar la necesidad de verificar si se tomaron las acciones correctivas adecuadas y si se ha actualizado el mapa de riesgos, dado que la descripción del riesgo y los controles permanecen sin cambios. Es crucial que las acciones se reflejen en el mapa de riesgos y no se traten de forma aislada, como en el caso de un producto no conforme.
Asimismo, la dependencia, junto con la segunda línea de defensa, debe realizar un monitoreo constante de los controles y las medidas adoptadas para subsanar la materialización del riesgo. Este monitoreo debe estar respaldado por las correspondientes evidencias, que deben compartirse con la OCI.
Finalmente, se recomienda a la dependencia considerar las recomendaciones emitidas por la OCI a lo largo de la vigencia para contribuir a la mejora continua de la administración del riesgo.</t>
  </si>
  <si>
    <r>
      <t xml:space="preserve">En el presente seguimiento, se evidencia que la dependencia actualizó la descripción del riesgo y los controles conforme a los procedimientos y formatos que se implementaron y/o modificaron durante el tercer cuatrimestre de la vigencia.
Se constata la implementación de los controles y las acciones del plan de tratamiento. Se exhorta a la dependencia </t>
    </r>
    <r>
      <rPr>
        <sz val="10"/>
        <color rgb="FFFF0000"/>
        <rFont val="Arial"/>
        <family val="2"/>
      </rPr>
      <t xml:space="preserve">a </t>
    </r>
    <r>
      <rPr>
        <sz val="10"/>
        <rFont val="Arial"/>
        <family val="2"/>
      </rPr>
      <t>continuar implementando cada uno de los controles establecidos para mitigar la materialización del riesgo.
Finalmente, se recomienda que la dependencia mantenga una revisión constante de las causas que podrían llevar a la materialización del riesgo, a fin de asegurar una gestión eficaz del mismo.</t>
    </r>
  </si>
  <si>
    <t>En el presente seguimiento, se evidencia que la dependencia no ha recibido solicitudes para tramitar el beneficio jurídico de indulto. Se destaca que continúa realizando el seguimiento a este trámite mediante su matriz de seguimiento integral. No obstante, se recomienda que esta matriz se aporte como parte de la evidencia de los controles del riesgo, para verificar su seguimiento y confirmar la veracidad de la información que la dependencia describe en su monitoreo.
Por otra parte, se sugiere que la dependencia implemente cada una de las mejoras orientadas a la mejora continua, como la actualización de procedimientos, que para este seguimiento no fue presentada, pero se espera que dichas mejoras se lleven a cabo en el futuro.
Finalmente, se sugiere a la entidad que considere o explore la posibilidad de enfocar el riesgo hacia la implementación de un proceso adecuado, dado que no se han recibido solicitudes de indulto a lo largo de la vigencia. Sin embargo, es esencial que los controles continúen implementándose para garantizar el debido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</si>
</sst>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6">
    <font>
      <sz val="11"/>
      <color theme="1"/>
      <name val="Calibri"/>
      <family val="2"/>
      <scheme val="minor"/>
    </font>
    <font>
      <sz val="16"/>
      <color theme="1"/>
      <name val="Abadi"/>
      <family val="2"/>
    </font>
    <font>
      <sz val="11"/>
      <color theme="1"/>
      <name val="Abadi"/>
      <family val="2"/>
    </font>
    <font>
      <sz val="14"/>
      <color theme="1"/>
      <name val="Abadi"/>
      <family val="2"/>
    </font>
    <font>
      <b/>
      <sz val="14"/>
      <color theme="1"/>
      <name val="Abadi"/>
      <family val="2"/>
    </font>
    <font>
      <b/>
      <sz val="11"/>
      <color theme="0"/>
      <name val="Abadi"/>
      <family val="2"/>
    </font>
    <font>
      <b/>
      <sz val="11"/>
      <name val="Abadi"/>
      <family val="2"/>
    </font>
    <font>
      <sz val="10"/>
      <color theme="1"/>
      <name val="Arial"/>
      <family val="2"/>
    </font>
    <font>
      <sz val="10"/>
      <name val="Arial"/>
      <family val="2"/>
    </font>
    <font>
      <sz val="11"/>
      <color theme="0"/>
      <name val="Abadi"/>
      <family val="2"/>
    </font>
    <font>
      <sz val="12"/>
      <color rgb="FF212529"/>
      <name val="Arial"/>
      <family val="2"/>
    </font>
    <font>
      <b/>
      <sz val="10"/>
      <name val="Arial"/>
      <family val="2"/>
    </font>
    <font>
      <b/>
      <sz val="10"/>
      <color theme="1"/>
      <name val="Arial"/>
      <family val="2"/>
    </font>
    <font>
      <sz val="11"/>
      <name val="Abadi"/>
      <family val="2"/>
    </font>
    <font>
      <sz val="10"/>
      <color rgb="FF000000"/>
      <name val="Arial"/>
      <family val="2"/>
    </font>
    <font>
      <sz val="11"/>
      <color theme="1"/>
      <name val="Calibri"/>
      <family val="2"/>
      <scheme val="minor"/>
    </font>
    <font>
      <b/>
      <sz val="11"/>
      <color theme="1"/>
      <name val="Calibri"/>
      <family val="2"/>
      <scheme val="minor"/>
    </font>
    <font>
      <sz val="16"/>
      <color theme="1"/>
      <name val="Calibri"/>
      <family val="2"/>
      <scheme val="minor"/>
    </font>
    <font>
      <sz val="11"/>
      <color indexed="8"/>
      <name val="Calibri"/>
      <family val="2"/>
    </font>
    <font>
      <b/>
      <sz val="11"/>
      <color rgb="FF333333"/>
      <name val="Arial"/>
      <family val="2"/>
    </font>
    <font>
      <sz val="11"/>
      <color rgb="FF212529"/>
      <name val="Arial"/>
      <family val="2"/>
    </font>
    <font>
      <b/>
      <sz val="11"/>
      <color rgb="FFFF0000"/>
      <name val="Abadi"/>
      <family val="2"/>
    </font>
    <font>
      <sz val="10"/>
      <color rgb="FF003300"/>
      <name val="Arial"/>
      <family val="2"/>
    </font>
    <font>
      <i/>
      <sz val="10"/>
      <name val="Arial"/>
      <family val="2"/>
    </font>
    <font>
      <u/>
      <sz val="10"/>
      <name val="Arial"/>
      <family val="2"/>
    </font>
    <font>
      <sz val="11"/>
      <color theme="1"/>
      <name val="Arial"/>
      <family val="2"/>
    </font>
    <font>
      <sz val="11"/>
      <name val="Arial"/>
      <family val="2"/>
    </font>
    <font>
      <sz val="11"/>
      <color rgb="FFFF0000"/>
      <name val="Arial"/>
      <family val="2"/>
    </font>
    <font>
      <sz val="11"/>
      <color rgb="FF000000"/>
      <name val="Arial"/>
      <family val="2"/>
    </font>
    <font>
      <sz val="11"/>
      <color rgb="FF003300"/>
      <name val="Arial"/>
      <family val="2"/>
    </font>
    <font>
      <sz val="12"/>
      <color theme="1"/>
      <name val="Abadi"/>
      <family val="2"/>
    </font>
    <font>
      <sz val="12"/>
      <color theme="1"/>
      <name val="Calibri"/>
      <family val="2"/>
      <scheme val="minor"/>
    </font>
    <font>
      <sz val="11"/>
      <color rgb="FF000000"/>
      <name val="Calibri"/>
      <family val="2"/>
      <scheme val="minor"/>
    </font>
    <font>
      <sz val="11"/>
      <color rgb="FF000000"/>
      <name val="Abadi"/>
      <family val="2"/>
    </font>
    <font>
      <sz val="12"/>
      <color rgb="FF000000"/>
      <name val="Calibri"/>
      <family val="2"/>
    </font>
    <font>
      <sz val="12"/>
      <name val="Abadi"/>
      <family val="2"/>
    </font>
    <font>
      <sz val="12"/>
      <color rgb="FF000000"/>
      <name val="Abadi"/>
      <family val="2"/>
    </font>
    <font>
      <sz val="12"/>
      <color rgb="FF4F81BD"/>
      <name val="Abadi"/>
      <family val="2"/>
    </font>
    <font>
      <b/>
      <sz val="10"/>
      <color rgb="FF000000"/>
      <name val="Arial"/>
      <family val="2"/>
    </font>
    <font>
      <b/>
      <sz val="10"/>
      <color rgb="FF0070C0"/>
      <name val="Arial"/>
      <family val="2"/>
    </font>
    <font>
      <i/>
      <u/>
      <sz val="10"/>
      <color theme="1"/>
      <name val="Arial"/>
      <family val="2"/>
    </font>
    <font>
      <sz val="10"/>
      <color rgb="FFC00000"/>
      <name val="Arial"/>
      <family val="2"/>
    </font>
    <font>
      <i/>
      <sz val="10"/>
      <color theme="1"/>
      <name val="Arial"/>
      <family val="2"/>
    </font>
    <font>
      <sz val="10"/>
      <color rgb="FF0000CC"/>
      <name val="Arial"/>
      <family val="2"/>
    </font>
    <font>
      <i/>
      <u/>
      <sz val="10"/>
      <name val="Arial"/>
      <family val="2"/>
    </font>
    <font>
      <b/>
      <i/>
      <sz val="10"/>
      <name val="Arial"/>
      <family val="2"/>
    </font>
    <font>
      <i/>
      <sz val="10"/>
      <color rgb="FFC00000"/>
      <name val="Arial"/>
      <family val="2"/>
    </font>
    <font>
      <sz val="11"/>
      <color rgb="FF006100"/>
      <name val="Calibri"/>
      <family val="2"/>
      <scheme val="minor"/>
    </font>
    <font>
      <sz val="11"/>
      <name val="Calibri"/>
      <family val="2"/>
      <scheme val="minor"/>
    </font>
    <font>
      <sz val="12"/>
      <color rgb="FF5B9BD5"/>
      <name val="Abadi"/>
      <family val="2"/>
    </font>
    <font>
      <sz val="12"/>
      <name val="Calibri"/>
      <family val="2"/>
      <scheme val="minor"/>
    </font>
    <font>
      <sz val="12"/>
      <color rgb="FF000000"/>
      <name val="Calibri"/>
      <family val="2"/>
      <scheme val="minor"/>
    </font>
    <font>
      <sz val="11"/>
      <color rgb="FF003300"/>
      <name val="Abadi"/>
      <family val="2"/>
    </font>
    <font>
      <sz val="11"/>
      <name val="Calibri"/>
      <family val="2"/>
    </font>
    <font>
      <sz val="10"/>
      <name val="Calibri Light"/>
      <family val="2"/>
      <scheme val="major"/>
    </font>
    <font>
      <sz val="10"/>
      <color rgb="FFFF0000"/>
      <name val="Arial"/>
      <family val="2"/>
    </font>
  </fonts>
  <fills count="2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3366CC"/>
        <bgColor indexed="64"/>
      </patternFill>
    </fill>
    <fill>
      <patternFill patternType="solid">
        <fgColor rgb="FFE2ECFD"/>
        <bgColor indexed="64"/>
      </patternFill>
    </fill>
    <fill>
      <patternFill patternType="solid">
        <fgColor theme="4" tint="0.79998168889431442"/>
        <bgColor indexed="64"/>
      </patternFill>
    </fill>
    <fill>
      <patternFill patternType="solid">
        <fgColor theme="8"/>
        <bgColor indexed="64"/>
      </patternFill>
    </fill>
    <fill>
      <patternFill patternType="solid">
        <fgColor theme="0"/>
        <bgColor theme="0"/>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7" tint="0.79998168889431442"/>
        <bgColor indexed="65"/>
      </patternFill>
    </fill>
    <fill>
      <patternFill patternType="solid">
        <fgColor rgb="FFFFFFFF"/>
        <bgColor indexed="64"/>
      </patternFill>
    </fill>
    <fill>
      <patternFill patternType="solid">
        <fgColor rgb="FF92D050"/>
        <bgColor indexed="64"/>
      </patternFill>
    </fill>
    <fill>
      <patternFill patternType="solid">
        <fgColor rgb="FF0070C0"/>
        <bgColor indexed="64"/>
      </patternFill>
    </fill>
    <fill>
      <patternFill patternType="solid">
        <fgColor rgb="FFC6EFCE"/>
      </patternFill>
    </fill>
    <fill>
      <patternFill patternType="solid">
        <fgColor rgb="FFFFFFCC"/>
      </patternFill>
    </fill>
    <fill>
      <patternFill patternType="solid">
        <fgColor theme="5" tint="0.79998168889431442"/>
        <bgColor indexed="65"/>
      </patternFill>
    </fill>
    <fill>
      <patternFill patternType="solid">
        <fgColor theme="5" tint="0.59999389629810485"/>
        <bgColor indexed="65"/>
      </patternFill>
    </fill>
    <fill>
      <patternFill patternType="solid">
        <fgColor theme="7" tint="0.39997558519241921"/>
        <bgColor indexed="65"/>
      </patternFill>
    </fill>
    <fill>
      <patternFill patternType="solid">
        <fgColor theme="9" tint="0.59999389629810485"/>
        <bgColor indexed="65"/>
      </patternFill>
    </fill>
  </fills>
  <borders count="79">
    <border>
      <left/>
      <right/>
      <top/>
      <bottom/>
      <diagonal/>
    </border>
    <border>
      <left style="thick">
        <color theme="0" tint="-0.499984740745262"/>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dotted">
        <color rgb="FFD4D4D4"/>
      </bottom>
      <diagonal/>
    </border>
    <border>
      <left style="thin">
        <color indexed="64"/>
      </left>
      <right/>
      <top style="thin">
        <color indexed="64"/>
      </top>
      <bottom/>
      <diagonal/>
    </border>
    <border>
      <left style="medium">
        <color indexed="64"/>
      </left>
      <right/>
      <top/>
      <bottom/>
      <diagonal/>
    </border>
    <border>
      <left style="medium">
        <color indexed="64"/>
      </left>
      <right style="thin">
        <color auto="1"/>
      </right>
      <top style="medium">
        <color indexed="64"/>
      </top>
      <bottom style="thin">
        <color auto="1"/>
      </bottom>
      <diagonal/>
    </border>
    <border>
      <left/>
      <right/>
      <top style="medium">
        <color indexed="64"/>
      </top>
      <bottom/>
      <diagonal/>
    </border>
    <border>
      <left style="medium">
        <color indexed="64"/>
      </left>
      <right style="thin">
        <color auto="1"/>
      </right>
      <top style="thin">
        <color auto="1"/>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rgb="FFDEE2E6"/>
      </top>
      <bottom/>
      <diagonal/>
    </border>
    <border>
      <left style="thin">
        <color auto="1"/>
      </left>
      <right style="medium">
        <color indexed="64"/>
      </right>
      <top style="thin">
        <color auto="1"/>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thin">
        <color rgb="FF7F7F7F"/>
      </bottom>
      <diagonal/>
    </border>
    <border>
      <left style="thin">
        <color auto="1"/>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auto="1"/>
      </right>
      <top/>
      <bottom style="thin">
        <color auto="1"/>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rgb="FF7F7F7F"/>
      </bottom>
      <diagonal/>
    </border>
    <border>
      <left style="thin">
        <color indexed="64"/>
      </left>
      <right/>
      <top/>
      <bottom style="thin">
        <color indexed="64"/>
      </bottom>
      <diagonal/>
    </border>
    <border>
      <left style="thin">
        <color rgb="FFB2B2B2"/>
      </left>
      <right style="thin">
        <color rgb="FFB2B2B2"/>
      </right>
      <top style="thin">
        <color rgb="FFB2B2B2"/>
      </top>
      <bottom style="thin">
        <color rgb="FFB2B2B2"/>
      </bottom>
      <diagonal/>
    </border>
    <border>
      <left/>
      <right/>
      <top style="medium">
        <color indexed="64"/>
      </top>
      <bottom style="thin">
        <color indexed="64"/>
      </bottom>
      <diagonal/>
    </border>
    <border>
      <left style="medium">
        <color indexed="64"/>
      </left>
      <right style="thin">
        <color auto="1"/>
      </right>
      <top style="thin">
        <color auto="1"/>
      </top>
      <bottom/>
      <diagonal/>
    </border>
    <border>
      <left style="thick">
        <color theme="0" tint="-0.499984740745262"/>
      </left>
      <right/>
      <top/>
      <bottom style="thin">
        <color auto="1"/>
      </bottom>
      <diagonal/>
    </border>
    <border>
      <left/>
      <right style="thin">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auto="1"/>
      </left>
      <right style="thin">
        <color auto="1"/>
      </right>
      <top style="thin">
        <color auto="1"/>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medium">
        <color indexed="64"/>
      </top>
      <bottom/>
      <diagonal/>
    </border>
    <border>
      <left/>
      <right style="thin">
        <color rgb="FF000000"/>
      </right>
      <top/>
      <bottom style="medium">
        <color indexed="64"/>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theme="1" tint="0.14999847407452621"/>
      </left>
      <right style="thin">
        <color theme="1" tint="0.14999847407452621"/>
      </right>
      <top style="thin">
        <color theme="1" tint="0.14999847407452621"/>
      </top>
      <bottom/>
      <diagonal/>
    </border>
    <border>
      <left style="thin">
        <color theme="1" tint="0.14999847407452621"/>
      </left>
      <right style="thin">
        <color theme="1" tint="0.14999847407452621"/>
      </right>
      <top/>
      <bottom style="thin">
        <color theme="1" tint="0.14999847407452621"/>
      </bottom>
      <diagonal/>
    </border>
  </borders>
  <cellStyleXfs count="9">
    <xf numFmtId="0" fontId="0" fillId="0" borderId="0"/>
    <xf numFmtId="0" fontId="15" fillId="15" borderId="0" applyNumberFormat="0" applyBorder="0" applyAlignment="0" applyProtection="0"/>
    <xf numFmtId="0" fontId="18" fillId="0" borderId="0"/>
    <xf numFmtId="0" fontId="47" fillId="19" borderId="0" applyNumberFormat="0" applyBorder="0" applyAlignment="0" applyProtection="0"/>
    <xf numFmtId="0" fontId="15" fillId="20" borderId="60" applyNumberFormat="0" applyFont="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cellStyleXfs>
  <cellXfs count="824">
    <xf numFmtId="0" fontId="0" fillId="0" borderId="0" xfId="0"/>
    <xf numFmtId="0" fontId="7" fillId="0" borderId="17"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10" fillId="0" borderId="19" xfId="0" applyFont="1" applyBorder="1" applyAlignment="1">
      <alignment horizontal="left" vertical="center" wrapText="1" indent="1"/>
    </xf>
    <xf numFmtId="0" fontId="7" fillId="0" borderId="5"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8" fillId="0" borderId="13" xfId="0" applyFont="1" applyBorder="1" applyAlignment="1" applyProtection="1">
      <alignment horizontal="justify" vertical="center" wrapText="1"/>
      <protection locked="0"/>
    </xf>
    <xf numFmtId="0" fontId="7" fillId="0" borderId="13" xfId="0" applyFont="1" applyBorder="1" applyAlignment="1" applyProtection="1">
      <alignment vertical="center" wrapText="1"/>
      <protection locked="0"/>
    </xf>
    <xf numFmtId="0" fontId="7" fillId="0" borderId="14" xfId="0" applyFont="1" applyBorder="1" applyAlignment="1" applyProtection="1">
      <alignment vertical="center" wrapText="1"/>
      <protection locked="0"/>
    </xf>
    <xf numFmtId="0" fontId="7" fillId="0" borderId="15" xfId="0" applyFont="1" applyBorder="1" applyAlignment="1" applyProtection="1">
      <alignment vertical="center" wrapText="1"/>
      <protection locked="0"/>
    </xf>
    <xf numFmtId="0" fontId="7" fillId="0" borderId="13" xfId="0" applyFont="1" applyBorder="1" applyAlignment="1" applyProtection="1">
      <alignment horizontal="left" vertical="center" wrapText="1"/>
      <protection locked="0"/>
    </xf>
    <xf numFmtId="0" fontId="8" fillId="0" borderId="5" xfId="0" applyFont="1" applyBorder="1" applyAlignment="1" applyProtection="1">
      <alignment horizontal="justify" vertical="center" wrapText="1"/>
      <protection locked="0"/>
    </xf>
    <xf numFmtId="0" fontId="8" fillId="0" borderId="5" xfId="0" applyFont="1" applyBorder="1" applyAlignment="1" applyProtection="1">
      <alignment vertical="center" wrapText="1"/>
      <protection locked="0"/>
    </xf>
    <xf numFmtId="0" fontId="8" fillId="3" borderId="5" xfId="0" applyFont="1" applyFill="1" applyBorder="1" applyAlignment="1" applyProtection="1">
      <alignment vertical="center" wrapText="1"/>
      <protection locked="0"/>
    </xf>
    <xf numFmtId="0" fontId="7" fillId="0" borderId="5" xfId="0" applyFont="1" applyBorder="1" applyAlignment="1" applyProtection="1">
      <alignment horizontal="justify" vertical="center" wrapText="1"/>
      <protection locked="0"/>
    </xf>
    <xf numFmtId="0" fontId="8" fillId="0" borderId="13" xfId="0" applyFont="1" applyBorder="1" applyAlignment="1" applyProtection="1">
      <alignment vertical="center" wrapText="1"/>
      <protection locked="0"/>
    </xf>
    <xf numFmtId="0" fontId="8" fillId="0" borderId="14"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8" fillId="0" borderId="15" xfId="0"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17" xfId="0" applyFont="1" applyBorder="1" applyAlignment="1" applyProtection="1">
      <alignment horizontal="left" vertical="center" wrapText="1"/>
      <protection locked="0"/>
    </xf>
    <xf numFmtId="0" fontId="8" fillId="0" borderId="18"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7" fillId="0" borderId="24" xfId="0" applyFont="1" applyBorder="1" applyAlignment="1" applyProtection="1">
      <alignment vertical="center" wrapText="1"/>
      <protection locked="0"/>
    </xf>
    <xf numFmtId="0" fontId="8" fillId="0" borderId="14" xfId="0" applyFont="1" applyBorder="1" applyAlignment="1" applyProtection="1">
      <alignment horizontal="left" vertical="center" wrapText="1"/>
      <protection locked="0"/>
    </xf>
    <xf numFmtId="0" fontId="8" fillId="8" borderId="17" xfId="0" applyFont="1" applyFill="1" applyBorder="1" applyAlignment="1" applyProtection="1">
      <alignment vertical="center" wrapText="1"/>
      <protection locked="0"/>
    </xf>
    <xf numFmtId="0" fontId="8" fillId="6" borderId="17" xfId="0" applyFont="1" applyFill="1" applyBorder="1" applyAlignment="1" applyProtection="1">
      <alignment horizontal="center" vertical="center" wrapText="1"/>
      <protection locked="0"/>
    </xf>
    <xf numFmtId="0" fontId="8" fillId="0" borderId="17" xfId="0" applyFont="1" applyBorder="1" applyAlignment="1" applyProtection="1">
      <alignment vertical="center" wrapText="1"/>
      <protection locked="0"/>
    </xf>
    <xf numFmtId="0" fontId="8" fillId="0" borderId="41" xfId="0" applyFont="1" applyBorder="1" applyAlignment="1" applyProtection="1">
      <alignment vertical="center" wrapText="1"/>
      <protection locked="0"/>
    </xf>
    <xf numFmtId="0" fontId="0" fillId="10" borderId="0" xfId="0" applyFill="1"/>
    <xf numFmtId="0" fontId="0" fillId="11" borderId="0" xfId="0" applyFill="1"/>
    <xf numFmtId="0" fontId="0" fillId="12" borderId="0" xfId="0" applyFill="1"/>
    <xf numFmtId="0" fontId="0" fillId="13" borderId="0" xfId="0" applyFill="1"/>
    <xf numFmtId="0" fontId="8" fillId="0" borderId="14" xfId="0" applyFont="1" applyBorder="1" applyAlignment="1" applyProtection="1">
      <alignment horizontal="justify" vertical="center" wrapText="1"/>
      <protection locked="0"/>
    </xf>
    <xf numFmtId="0" fontId="8" fillId="0" borderId="12" xfId="0" applyFont="1" applyBorder="1" applyAlignment="1" applyProtection="1">
      <alignment horizontal="justify" vertical="center" wrapText="1"/>
      <protection locked="0"/>
    </xf>
    <xf numFmtId="0" fontId="7" fillId="0" borderId="13" xfId="0" applyFont="1" applyBorder="1" applyAlignment="1" applyProtection="1">
      <alignment horizontal="justify" vertical="top" wrapText="1"/>
      <protection locked="0"/>
    </xf>
    <xf numFmtId="0" fontId="0" fillId="0" borderId="0" xfId="0" applyProtection="1">
      <protection locked="0"/>
    </xf>
    <xf numFmtId="0" fontId="4" fillId="2" borderId="4" xfId="0" applyFont="1" applyFill="1" applyBorder="1" applyAlignment="1" applyProtection="1">
      <alignment horizontal="left" vertical="center" wrapText="1"/>
      <protection locked="0"/>
    </xf>
    <xf numFmtId="0" fontId="2" fillId="0" borderId="0" xfId="0" applyFont="1" applyAlignment="1" applyProtection="1">
      <alignment vertical="center"/>
      <protection locked="0"/>
    </xf>
    <xf numFmtId="0" fontId="6" fillId="5" borderId="9" xfId="0" applyFont="1" applyFill="1" applyBorder="1" applyAlignment="1" applyProtection="1">
      <alignment horizontal="center" vertical="center" wrapText="1"/>
      <protection locked="0"/>
    </xf>
    <xf numFmtId="0" fontId="16" fillId="15" borderId="10" xfId="1" applyFont="1" applyBorder="1" applyAlignment="1" applyProtection="1">
      <alignment horizontal="center" vertical="center" wrapText="1"/>
      <protection locked="0"/>
    </xf>
    <xf numFmtId="0" fontId="6" fillId="5" borderId="10" xfId="0" applyFont="1" applyFill="1" applyBorder="1" applyAlignment="1" applyProtection="1">
      <alignment horizontal="center" vertical="center" textRotation="90" wrapText="1"/>
      <protection locked="0"/>
    </xf>
    <xf numFmtId="0" fontId="6" fillId="5" borderId="37" xfId="0" applyFont="1" applyFill="1" applyBorder="1" applyAlignment="1" applyProtection="1">
      <alignment horizontal="center" vertical="center" textRotation="90" wrapText="1"/>
      <protection locked="0"/>
    </xf>
    <xf numFmtId="0" fontId="6" fillId="14" borderId="10" xfId="0" applyFont="1" applyFill="1" applyBorder="1" applyAlignment="1" applyProtection="1">
      <alignment horizontal="center" vertical="center" wrapText="1"/>
      <protection locked="0"/>
    </xf>
    <xf numFmtId="0" fontId="6" fillId="14" borderId="10"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wrapText="1"/>
      <protection locked="0"/>
    </xf>
    <xf numFmtId="0" fontId="6" fillId="5" borderId="34" xfId="0" applyFont="1" applyFill="1" applyBorder="1" applyAlignment="1" applyProtection="1">
      <alignment horizontal="center" vertical="center" wrapText="1"/>
      <protection locked="0"/>
    </xf>
    <xf numFmtId="0" fontId="0" fillId="0" borderId="13" xfId="0" applyBorder="1" applyAlignment="1" applyProtection="1">
      <alignment vertical="center" wrapText="1"/>
      <protection locked="0"/>
    </xf>
    <xf numFmtId="0" fontId="0" fillId="0" borderId="13"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2" xfId="0" applyBorder="1" applyAlignment="1" applyProtection="1">
      <alignment vertical="center" wrapText="1"/>
      <protection locked="0"/>
    </xf>
    <xf numFmtId="0" fontId="0" fillId="0" borderId="14" xfId="0" applyBorder="1" applyProtection="1">
      <protection locked="0"/>
    </xf>
    <xf numFmtId="0" fontId="0" fillId="0" borderId="25" xfId="0" applyBorder="1" applyProtection="1">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5" xfId="0" applyBorder="1" applyProtection="1">
      <protection locked="0"/>
    </xf>
    <xf numFmtId="0" fontId="0" fillId="0" borderId="5"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13" xfId="0" applyBorder="1" applyAlignment="1" applyProtection="1">
      <alignment wrapText="1"/>
      <protection locked="0"/>
    </xf>
    <xf numFmtId="0" fontId="0" fillId="0" borderId="6" xfId="0" applyBorder="1" applyAlignment="1" applyProtection="1">
      <alignment horizontal="center" vertical="center" wrapText="1"/>
      <protection locked="0"/>
    </xf>
    <xf numFmtId="0" fontId="0" fillId="0" borderId="5" xfId="0" applyBorder="1" applyAlignment="1" applyProtection="1">
      <alignment wrapText="1"/>
      <protection locked="0"/>
    </xf>
    <xf numFmtId="0" fontId="0" fillId="0" borderId="39" xfId="0" applyBorder="1" applyAlignment="1" applyProtection="1">
      <alignment horizontal="center" vertical="center" wrapText="1"/>
      <protection locked="0"/>
    </xf>
    <xf numFmtId="0" fontId="0" fillId="0" borderId="12" xfId="0" applyBorder="1" applyProtection="1">
      <protection locked="0"/>
    </xf>
    <xf numFmtId="0" fontId="9" fillId="7" borderId="16" xfId="0" applyFont="1" applyFill="1" applyBorder="1" applyAlignment="1" applyProtection="1">
      <alignment horizontal="center" vertical="center"/>
      <protection locked="0"/>
    </xf>
    <xf numFmtId="0" fontId="6" fillId="0" borderId="17"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7" fillId="0" borderId="13" xfId="0" applyFont="1" applyBorder="1" applyAlignment="1" applyProtection="1">
      <alignment horizontal="left" wrapText="1"/>
      <protection locked="0"/>
    </xf>
    <xf numFmtId="0" fontId="7" fillId="0" borderId="5" xfId="0" applyFont="1" applyBorder="1" applyAlignment="1" applyProtection="1">
      <alignment horizontal="left" wrapText="1"/>
      <protection locked="0"/>
    </xf>
    <xf numFmtId="0" fontId="12" fillId="0" borderId="14" xfId="0" applyFont="1" applyBorder="1" applyAlignment="1" applyProtection="1">
      <alignment horizontal="left" vertical="center" wrapText="1"/>
      <protection locked="0"/>
    </xf>
    <xf numFmtId="0" fontId="7" fillId="0" borderId="14" xfId="0" applyFont="1" applyBorder="1" applyAlignment="1" applyProtection="1">
      <alignment horizontal="left" wrapText="1"/>
      <protection locked="0"/>
    </xf>
    <xf numFmtId="0" fontId="12" fillId="0" borderId="5" xfId="0" applyFont="1" applyBorder="1" applyAlignment="1" applyProtection="1">
      <alignment horizontal="left" wrapText="1"/>
      <protection locked="0"/>
    </xf>
    <xf numFmtId="0" fontId="7" fillId="0" borderId="13" xfId="0" applyFont="1" applyBorder="1" applyAlignment="1" applyProtection="1">
      <alignment horizontal="left" vertical="center"/>
      <protection locked="0"/>
    </xf>
    <xf numFmtId="0" fontId="7" fillId="0" borderId="5" xfId="0" applyFont="1" applyBorder="1" applyAlignment="1" applyProtection="1">
      <alignment horizontal="left"/>
      <protection locked="0"/>
    </xf>
    <xf numFmtId="0" fontId="7" fillId="0" borderId="14" xfId="0" applyFont="1" applyBorder="1" applyAlignment="1" applyProtection="1">
      <alignment horizontal="left"/>
      <protection locked="0"/>
    </xf>
    <xf numFmtId="0" fontId="7" fillId="0" borderId="22" xfId="0" applyFont="1" applyBorder="1" applyAlignment="1" applyProtection="1">
      <alignment horizontal="left" vertical="center" wrapText="1"/>
      <protection locked="0"/>
    </xf>
    <xf numFmtId="0" fontId="8" fillId="3" borderId="17" xfId="0" applyFont="1" applyFill="1" applyBorder="1" applyAlignment="1" applyProtection="1">
      <alignment horizontal="center" vertical="center" wrapText="1"/>
      <protection locked="0"/>
    </xf>
    <xf numFmtId="0" fontId="7" fillId="0" borderId="15" xfId="0" applyFont="1" applyBorder="1" applyAlignment="1" applyProtection="1">
      <alignment wrapText="1"/>
      <protection locked="0"/>
    </xf>
    <xf numFmtId="0" fontId="7" fillId="0" borderId="4" xfId="0" applyFont="1" applyBorder="1" applyAlignment="1" applyProtection="1">
      <alignment wrapText="1"/>
      <protection locked="0"/>
    </xf>
    <xf numFmtId="0" fontId="0" fillId="0" borderId="13" xfId="0" applyBorder="1" applyAlignment="1" applyProtection="1">
      <alignment vertical="center"/>
      <protection locked="0"/>
    </xf>
    <xf numFmtId="0" fontId="0" fillId="0" borderId="23" xfId="0" applyBorder="1" applyAlignment="1" applyProtection="1">
      <alignment vertical="center"/>
      <protection locked="0"/>
    </xf>
    <xf numFmtId="0" fontId="7" fillId="0" borderId="10" xfId="0" applyFont="1" applyBorder="1" applyAlignment="1" applyProtection="1">
      <alignment vertical="center" wrapText="1"/>
      <protection locked="0"/>
    </xf>
    <xf numFmtId="0" fontId="9" fillId="7" borderId="43" xfId="0" applyFont="1" applyFill="1" applyBorder="1" applyAlignment="1" applyProtection="1">
      <alignment horizontal="center" vertical="center"/>
      <protection locked="0"/>
    </xf>
    <xf numFmtId="0" fontId="13" fillId="9" borderId="17" xfId="0" applyFont="1" applyFill="1" applyBorder="1" applyAlignment="1" applyProtection="1">
      <alignment horizontal="center" vertical="center" wrapText="1"/>
      <protection locked="0"/>
    </xf>
    <xf numFmtId="0" fontId="0" fillId="0" borderId="17" xfId="0" applyBorder="1" applyAlignment="1" applyProtection="1">
      <alignment vertical="center"/>
      <protection locked="0"/>
    </xf>
    <xf numFmtId="0" fontId="0" fillId="0" borderId="38" xfId="0" applyBorder="1" applyAlignment="1" applyProtection="1">
      <alignment vertical="center"/>
      <protection locked="0"/>
    </xf>
    <xf numFmtId="0" fontId="0" fillId="0" borderId="38" xfId="0" applyBorder="1" applyAlignment="1" applyProtection="1">
      <alignment horizontal="center" vertical="center"/>
      <protection locked="0"/>
    </xf>
    <xf numFmtId="0" fontId="0" fillId="9" borderId="17" xfId="0" applyFill="1" applyBorder="1" applyAlignment="1" applyProtection="1">
      <alignment horizontal="center" vertical="center"/>
      <protection hidden="1"/>
    </xf>
    <xf numFmtId="0" fontId="6" fillId="0" borderId="41" xfId="0" applyFont="1" applyBorder="1" applyAlignment="1" applyProtection="1">
      <alignment horizontal="center" vertical="center" textRotation="90" wrapText="1"/>
      <protection hidden="1"/>
    </xf>
    <xf numFmtId="0" fontId="6" fillId="14" borderId="10" xfId="0" applyFont="1" applyFill="1" applyBorder="1" applyAlignment="1" applyProtection="1">
      <alignment horizontal="center" vertical="center" wrapText="1"/>
      <protection hidden="1"/>
    </xf>
    <xf numFmtId="0" fontId="0" fillId="0" borderId="13" xfId="0" applyBorder="1" applyAlignment="1" applyProtection="1">
      <alignment horizontal="center" vertical="center"/>
      <protection hidden="1"/>
    </xf>
    <xf numFmtId="0" fontId="0" fillId="0" borderId="38" xfId="0" applyBorder="1" applyAlignment="1" applyProtection="1">
      <alignment horizontal="center" vertical="center"/>
      <protection hidden="1"/>
    </xf>
    <xf numFmtId="0" fontId="6" fillId="14" borderId="10" xfId="0" applyFont="1" applyFill="1" applyBorder="1" applyAlignment="1" applyProtection="1">
      <alignment horizontal="center" vertical="center" textRotation="90" wrapText="1"/>
      <protection hidden="1"/>
    </xf>
    <xf numFmtId="0" fontId="0" fillId="0" borderId="42" xfId="0" applyBorder="1" applyAlignment="1" applyProtection="1">
      <alignment horizontal="center" vertical="center"/>
      <protection hidden="1"/>
    </xf>
    <xf numFmtId="0" fontId="5" fillId="4" borderId="32" xfId="0" applyFont="1" applyFill="1" applyBorder="1" applyAlignment="1" applyProtection="1">
      <alignment horizontal="center" vertical="center" wrapText="1"/>
      <protection locked="0"/>
    </xf>
    <xf numFmtId="0" fontId="0" fillId="0" borderId="23" xfId="0" applyBorder="1" applyAlignment="1" applyProtection="1">
      <alignment horizontal="center" vertical="center"/>
      <protection hidden="1"/>
    </xf>
    <xf numFmtId="0" fontId="6" fillId="0" borderId="10" xfId="0" applyFont="1" applyBorder="1" applyAlignment="1" applyProtection="1">
      <alignment horizontal="center" vertical="center" textRotation="90" wrapText="1"/>
      <protection hidden="1"/>
    </xf>
    <xf numFmtId="0" fontId="6" fillId="0" borderId="10"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7" fillId="0" borderId="5"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3" xfId="0" applyFont="1" applyBorder="1" applyAlignment="1" applyProtection="1">
      <alignment horizontal="justify" vertical="center" wrapText="1"/>
      <protection locked="0"/>
    </xf>
    <xf numFmtId="0" fontId="6" fillId="0" borderId="4" xfId="0" applyFon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7" fillId="0" borderId="12" xfId="0"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0" fillId="9" borderId="8" xfId="0" applyFill="1" applyBorder="1" applyAlignment="1" applyProtection="1">
      <alignment horizontal="center" vertical="center"/>
      <protection hidden="1"/>
    </xf>
    <xf numFmtId="0" fontId="6" fillId="0" borderId="8" xfId="0" applyFont="1" applyBorder="1" applyAlignment="1" applyProtection="1">
      <alignment horizontal="center" vertical="center" textRotation="90" wrapText="1"/>
      <protection hidden="1"/>
    </xf>
    <xf numFmtId="0" fontId="13" fillId="9" borderId="8" xfId="0" applyFont="1" applyFill="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9" fillId="7" borderId="7" xfId="0" applyFont="1" applyFill="1" applyBorder="1" applyAlignment="1" applyProtection="1">
      <alignment horizontal="center" vertical="center"/>
      <protection locked="0"/>
    </xf>
    <xf numFmtId="0" fontId="7" fillId="0" borderId="4" xfId="0" applyFont="1" applyBorder="1" applyAlignment="1" applyProtection="1">
      <alignment horizontal="center" vertical="center" wrapText="1"/>
      <protection locked="0"/>
    </xf>
    <xf numFmtId="0" fontId="7" fillId="0" borderId="4"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8" xfId="0" applyFont="1" applyBorder="1" applyAlignment="1" applyProtection="1">
      <alignment horizontal="center" vertical="center" wrapText="1"/>
      <protection locked="0"/>
    </xf>
    <xf numFmtId="0" fontId="7" fillId="0" borderId="15"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0" fillId="0" borderId="25" xfId="0" applyBorder="1" applyAlignment="1" applyProtection="1">
      <alignment horizontal="center" vertical="center"/>
      <protection hidden="1"/>
    </xf>
    <xf numFmtId="0" fontId="16" fillId="0" borderId="0" xfId="0" applyFont="1"/>
    <xf numFmtId="0" fontId="17" fillId="0" borderId="0" xfId="0" applyFont="1"/>
    <xf numFmtId="0" fontId="18" fillId="0" borderId="0" xfId="2" applyAlignment="1">
      <alignment vertical="center"/>
    </xf>
    <xf numFmtId="0" fontId="17" fillId="0" borderId="5" xfId="0" applyFont="1" applyBorder="1"/>
    <xf numFmtId="0" fontId="19" fillId="16" borderId="44" xfId="0" applyFont="1" applyFill="1" applyBorder="1" applyAlignment="1">
      <alignment vertical="center" wrapText="1"/>
    </xf>
    <xf numFmtId="0" fontId="0" fillId="16" borderId="0" xfId="0" applyFill="1"/>
    <xf numFmtId="0" fontId="17" fillId="17" borderId="5" xfId="0" applyFont="1" applyFill="1" applyBorder="1" applyAlignment="1">
      <alignment wrapText="1"/>
    </xf>
    <xf numFmtId="0" fontId="17" fillId="0" borderId="5" xfId="0" applyFont="1" applyBorder="1" applyAlignment="1">
      <alignment wrapText="1"/>
    </xf>
    <xf numFmtId="0" fontId="17" fillId="18" borderId="5" xfId="0" applyFont="1" applyFill="1" applyBorder="1" applyAlignment="1">
      <alignment wrapText="1"/>
    </xf>
    <xf numFmtId="0" fontId="17" fillId="0" borderId="0" xfId="0" applyFont="1" applyAlignment="1">
      <alignment wrapText="1"/>
    </xf>
    <xf numFmtId="0" fontId="17" fillId="17" borderId="0" xfId="0" applyFont="1" applyFill="1" applyAlignment="1">
      <alignment wrapText="1"/>
    </xf>
    <xf numFmtId="0" fontId="0" fillId="0" borderId="17" xfId="0" applyBorder="1" applyAlignment="1" applyProtection="1">
      <alignment horizontal="center" vertical="center"/>
      <protection locked="0"/>
    </xf>
    <xf numFmtId="0" fontId="0" fillId="0" borderId="17" xfId="0" applyBorder="1" applyAlignment="1" applyProtection="1">
      <alignment horizontal="center" vertical="center"/>
      <protection hidden="1"/>
    </xf>
    <xf numFmtId="0" fontId="0" fillId="9" borderId="17" xfId="0" applyFill="1" applyBorder="1" applyAlignment="1" applyProtection="1">
      <alignment horizontal="center" vertical="center" wrapText="1"/>
      <protection hidden="1"/>
    </xf>
    <xf numFmtId="0" fontId="21" fillId="14" borderId="10" xfId="0" applyFont="1" applyFill="1" applyBorder="1" applyAlignment="1" applyProtection="1">
      <alignment horizontal="center" vertical="center" wrapText="1"/>
      <protection hidden="1"/>
    </xf>
    <xf numFmtId="0" fontId="22" fillId="0" borderId="17" xfId="0" applyFont="1" applyBorder="1" applyAlignment="1" applyProtection="1">
      <alignment horizontal="justify" vertical="center"/>
      <protection locked="0"/>
    </xf>
    <xf numFmtId="0" fontId="7" fillId="0" borderId="17" xfId="0" applyFont="1" applyBorder="1" applyAlignment="1" applyProtection="1">
      <alignment vertical="center"/>
      <protection locked="0"/>
    </xf>
    <xf numFmtId="0" fontId="0" fillId="0" borderId="5" xfId="0" applyBorder="1" applyAlignment="1" applyProtection="1">
      <alignment vertical="center"/>
      <protection locked="0"/>
    </xf>
    <xf numFmtId="0" fontId="0" fillId="0" borderId="14" xfId="0" applyBorder="1" applyAlignment="1" applyProtection="1">
      <alignment vertical="center"/>
      <protection locked="0"/>
    </xf>
    <xf numFmtId="0" fontId="7" fillId="0" borderId="14" xfId="0" applyFont="1" applyBorder="1" applyAlignment="1" applyProtection="1">
      <alignment horizontal="justify" vertical="center" wrapText="1"/>
      <protection locked="0"/>
    </xf>
    <xf numFmtId="0" fontId="11" fillId="3" borderId="13" xfId="0" applyFont="1" applyFill="1" applyBorder="1" applyAlignment="1" applyProtection="1">
      <alignment vertical="center" wrapText="1"/>
      <protection locked="0"/>
    </xf>
    <xf numFmtId="0" fontId="6" fillId="0" borderId="17" xfId="0" applyFont="1" applyBorder="1" applyAlignment="1" applyProtection="1">
      <alignment horizontal="center" vertical="center" textRotation="90" wrapText="1"/>
      <protection hidden="1"/>
    </xf>
    <xf numFmtId="0" fontId="7" fillId="0" borderId="13" xfId="0" applyFont="1" applyBorder="1" applyAlignment="1" applyProtection="1">
      <alignment wrapText="1"/>
      <protection locked="0"/>
    </xf>
    <xf numFmtId="0" fontId="0" fillId="0" borderId="17" xfId="0" applyBorder="1" applyAlignment="1" applyProtection="1">
      <alignment wrapText="1"/>
      <protection locked="0"/>
    </xf>
    <xf numFmtId="0" fontId="0" fillId="0" borderId="0" xfId="0" applyAlignment="1" applyProtection="1">
      <alignment wrapText="1"/>
      <protection locked="0"/>
    </xf>
    <xf numFmtId="0" fontId="0" fillId="0" borderId="17" xfId="0" applyBorder="1" applyAlignment="1" applyProtection="1">
      <alignment vertical="center" wrapText="1"/>
      <protection locked="0"/>
    </xf>
    <xf numFmtId="0" fontId="0" fillId="0" borderId="0" xfId="0" applyAlignment="1" applyProtection="1">
      <alignment horizontal="center" vertical="center"/>
      <protection hidden="1"/>
    </xf>
    <xf numFmtId="0" fontId="7" fillId="0" borderId="14" xfId="0" applyFont="1" applyBorder="1" applyAlignment="1" applyProtection="1">
      <alignment horizontal="center" vertical="center" wrapText="1"/>
      <protection locked="0"/>
    </xf>
    <xf numFmtId="0" fontId="0" fillId="0" borderId="14" xfId="0" applyBorder="1" applyAlignment="1" applyProtection="1">
      <alignment wrapText="1"/>
      <protection locked="0"/>
    </xf>
    <xf numFmtId="0" fontId="8" fillId="0" borderId="13" xfId="0" applyFont="1" applyBorder="1" applyAlignment="1">
      <alignment horizontal="justify" vertical="center" wrapText="1"/>
    </xf>
    <xf numFmtId="0" fontId="8" fillId="0" borderId="5"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5" xfId="0" applyFont="1" applyBorder="1" applyAlignment="1">
      <alignment horizontal="center" vertical="center" wrapText="1"/>
    </xf>
    <xf numFmtId="14" fontId="8" fillId="0" borderId="5" xfId="0" applyNumberFormat="1" applyFont="1" applyBorder="1" applyAlignment="1">
      <alignment horizontal="center" vertical="center" wrapText="1"/>
    </xf>
    <xf numFmtId="0" fontId="8" fillId="0" borderId="6" xfId="0" applyFont="1" applyBorder="1" applyAlignment="1">
      <alignment horizontal="justify" vertical="center" wrapText="1"/>
    </xf>
    <xf numFmtId="0" fontId="7" fillId="0" borderId="14" xfId="0" applyFont="1" applyBorder="1" applyAlignment="1">
      <alignment horizontal="center" vertical="center"/>
    </xf>
    <xf numFmtId="14" fontId="8" fillId="0" borderId="14" xfId="0" applyNumberFormat="1" applyFont="1" applyBorder="1" applyAlignment="1">
      <alignment horizontal="center" vertical="center" wrapText="1"/>
    </xf>
    <xf numFmtId="0" fontId="7" fillId="0" borderId="14" xfId="0" applyFont="1" applyBorder="1" applyAlignment="1">
      <alignment horizontal="center" vertical="center" wrapText="1"/>
    </xf>
    <xf numFmtId="0" fontId="8" fillId="0" borderId="13" xfId="0" applyFont="1" applyBorder="1" applyAlignment="1">
      <alignment horizontal="center" vertical="center" wrapText="1"/>
    </xf>
    <xf numFmtId="14" fontId="8" fillId="0" borderId="13" xfId="0" applyNumberFormat="1" applyFont="1" applyBorder="1" applyAlignment="1">
      <alignment horizontal="center" vertical="center" wrapText="1"/>
    </xf>
    <xf numFmtId="0" fontId="8" fillId="0" borderId="40" xfId="0" applyFont="1" applyBorder="1" applyAlignment="1">
      <alignment horizontal="justify" vertical="center" wrapText="1"/>
    </xf>
    <xf numFmtId="0" fontId="7" fillId="0" borderId="39" xfId="0" applyFont="1" applyBorder="1" applyAlignment="1">
      <alignment vertical="center" wrapText="1"/>
    </xf>
    <xf numFmtId="0" fontId="7" fillId="0" borderId="13" xfId="0" applyFont="1" applyBorder="1" applyAlignment="1">
      <alignment horizontal="justify" vertical="center" wrapText="1"/>
    </xf>
    <xf numFmtId="0" fontId="7" fillId="0" borderId="5" xfId="0" applyFont="1" applyBorder="1" applyAlignment="1">
      <alignment horizontal="justify" vertical="center" wrapText="1"/>
    </xf>
    <xf numFmtId="0" fontId="0" fillId="0" borderId="8" xfId="0" applyBorder="1" applyAlignment="1" applyProtection="1">
      <alignment horizontal="center" vertical="center" wrapText="1"/>
      <protection locked="0"/>
    </xf>
    <xf numFmtId="0" fontId="8" fillId="0" borderId="14" xfId="0" applyFont="1" applyBorder="1" applyAlignment="1">
      <alignment vertical="center" wrapText="1"/>
    </xf>
    <xf numFmtId="0" fontId="8" fillId="0" borderId="17" xfId="0" applyFont="1" applyBorder="1" applyAlignment="1" applyProtection="1">
      <alignment horizontal="justify" vertical="center" wrapText="1"/>
      <protection locked="0"/>
    </xf>
    <xf numFmtId="0" fontId="0" fillId="0" borderId="23" xfId="0" applyBorder="1" applyAlignment="1" applyProtection="1">
      <alignment wrapText="1"/>
      <protection locked="0"/>
    </xf>
    <xf numFmtId="0" fontId="7" fillId="0" borderId="15" xfId="0" applyFont="1" applyBorder="1" applyAlignment="1" applyProtection="1">
      <alignment horizontal="justify" wrapText="1"/>
      <protection locked="0"/>
    </xf>
    <xf numFmtId="0" fontId="8" fillId="0" borderId="4" xfId="0" applyFont="1" applyBorder="1" applyAlignment="1" applyProtection="1">
      <alignment vertical="center" wrapText="1"/>
      <protection locked="0"/>
    </xf>
    <xf numFmtId="0" fontId="7" fillId="0" borderId="47" xfId="0" applyFont="1" applyBorder="1" applyAlignment="1" applyProtection="1">
      <alignment horizontal="justify" vertical="center" wrapText="1"/>
      <protection locked="0"/>
    </xf>
    <xf numFmtId="0" fontId="0" fillId="0" borderId="49" xfId="0" applyBorder="1" applyAlignment="1" applyProtection="1">
      <alignment horizontal="center" vertical="center"/>
      <protection hidden="1"/>
    </xf>
    <xf numFmtId="0" fontId="7" fillId="0" borderId="25" xfId="0" applyFont="1" applyBorder="1" applyAlignment="1" applyProtection="1">
      <alignment horizontal="justify" vertical="center" wrapText="1"/>
      <protection locked="0"/>
    </xf>
    <xf numFmtId="0" fontId="0" fillId="0" borderId="5" xfId="0" applyBorder="1" applyAlignment="1" applyProtection="1">
      <alignment vertical="center" wrapText="1"/>
      <protection locked="0"/>
    </xf>
    <xf numFmtId="0" fontId="0" fillId="0" borderId="15" xfId="0" applyBorder="1" applyAlignment="1" applyProtection="1">
      <alignment wrapText="1"/>
      <protection locked="0"/>
    </xf>
    <xf numFmtId="0" fontId="0" fillId="0" borderId="14" xfId="0"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5" fillId="0" borderId="8" xfId="0" applyFont="1" applyBorder="1" applyAlignment="1" applyProtection="1">
      <alignment horizontal="justify" vertical="center" wrapText="1"/>
      <protection locked="0"/>
    </xf>
    <xf numFmtId="0" fontId="25" fillId="0" borderId="5" xfId="0" applyFont="1" applyBorder="1" applyAlignment="1" applyProtection="1">
      <alignment horizontal="left" vertical="center" wrapText="1"/>
      <protection locked="0"/>
    </xf>
    <xf numFmtId="0" fontId="28" fillId="0" borderId="13" xfId="0" applyFont="1" applyBorder="1" applyAlignment="1" applyProtection="1">
      <alignment wrapText="1"/>
      <protection locked="0"/>
    </xf>
    <xf numFmtId="0" fontId="29" fillId="0" borderId="15" xfId="0" applyFont="1" applyBorder="1" applyAlignment="1" applyProtection="1">
      <alignment horizontal="justify" vertical="center"/>
      <protection locked="0"/>
    </xf>
    <xf numFmtId="0" fontId="29" fillId="0" borderId="5" xfId="0" applyFont="1" applyBorder="1" applyAlignment="1" applyProtection="1">
      <alignment horizontal="justify" vertical="center"/>
      <protection locked="0"/>
    </xf>
    <xf numFmtId="0" fontId="29" fillId="0" borderId="5" xfId="0" applyFont="1" applyBorder="1" applyAlignment="1" applyProtection="1">
      <alignment horizontal="justify" vertical="center" wrapText="1"/>
      <protection locked="0"/>
    </xf>
    <xf numFmtId="0" fontId="30" fillId="0" borderId="5" xfId="0" applyFont="1" applyBorder="1" applyAlignment="1" applyProtection="1">
      <alignment vertical="center" wrapText="1"/>
      <protection locked="0"/>
    </xf>
    <xf numFmtId="0" fontId="0" fillId="0" borderId="5" xfId="0" applyBorder="1" applyAlignment="1">
      <alignment vertical="center" wrapText="1"/>
    </xf>
    <xf numFmtId="0" fontId="31" fillId="0" borderId="5" xfId="0" applyFont="1" applyBorder="1" applyAlignment="1">
      <alignment vertical="center" wrapText="1"/>
    </xf>
    <xf numFmtId="0" fontId="31" fillId="0" borderId="5" xfId="0" applyFont="1" applyBorder="1" applyAlignment="1">
      <alignment vertical="center"/>
    </xf>
    <xf numFmtId="14" fontId="31" fillId="0" borderId="5" xfId="0" applyNumberFormat="1" applyFont="1" applyBorder="1" applyAlignment="1">
      <alignment vertical="center"/>
    </xf>
    <xf numFmtId="0" fontId="7" fillId="0" borderId="4" xfId="0" applyFont="1" applyBorder="1" applyAlignment="1" applyProtection="1">
      <alignment vertical="center" wrapText="1"/>
      <protection locked="0"/>
    </xf>
    <xf numFmtId="0" fontId="32" fillId="0" borderId="5" xfId="0" applyFont="1" applyBorder="1" applyAlignment="1" applyProtection="1">
      <alignment vertical="center" wrapText="1"/>
      <protection locked="0"/>
    </xf>
    <xf numFmtId="14" fontId="33" fillId="0" borderId="5" xfId="0" applyNumberFormat="1" applyFont="1" applyBorder="1" applyAlignment="1" applyProtection="1">
      <alignment vertical="center" wrapText="1"/>
      <protection locked="0"/>
    </xf>
    <xf numFmtId="0" fontId="7" fillId="0" borderId="15" xfId="0" applyFont="1" applyBorder="1" applyAlignment="1" applyProtection="1">
      <alignment horizontal="justify" vertical="center" wrapText="1"/>
      <protection locked="0"/>
    </xf>
    <xf numFmtId="0" fontId="7" fillId="0" borderId="6" xfId="0" applyFont="1" applyBorder="1" applyAlignment="1" applyProtection="1">
      <alignment horizontal="justify" vertical="center" wrapText="1"/>
      <protection locked="0"/>
    </xf>
    <xf numFmtId="0" fontId="30" fillId="0" borderId="5" xfId="0" applyFont="1" applyBorder="1" applyAlignment="1">
      <alignment horizontal="center" vertical="center" wrapText="1"/>
    </xf>
    <xf numFmtId="0" fontId="35" fillId="0" borderId="5" xfId="0" applyFont="1" applyBorder="1" applyAlignment="1" applyProtection="1">
      <alignment vertical="center" wrapText="1"/>
      <protection locked="0"/>
    </xf>
    <xf numFmtId="0" fontId="0" fillId="0" borderId="4" xfId="0" applyBorder="1" applyAlignment="1">
      <alignment horizontal="center" vertical="center" wrapText="1"/>
    </xf>
    <xf numFmtId="0" fontId="0" fillId="0" borderId="4" xfId="0" applyBorder="1" applyAlignment="1">
      <alignment horizontal="justify" vertical="center" wrapText="1"/>
    </xf>
    <xf numFmtId="0" fontId="0" fillId="0" borderId="20" xfId="0" applyBorder="1" applyAlignment="1">
      <alignment horizontal="justify" vertical="center" wrapText="1"/>
    </xf>
    <xf numFmtId="0" fontId="7" fillId="3" borderId="13"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justify" vertical="center" wrapText="1"/>
      <protection locked="0"/>
    </xf>
    <xf numFmtId="0" fontId="12" fillId="0" borderId="5" xfId="0" applyFont="1" applyBorder="1" applyAlignment="1">
      <alignment horizontal="left" vertical="center" wrapText="1"/>
    </xf>
    <xf numFmtId="0" fontId="7" fillId="3" borderId="14" xfId="0" applyFont="1" applyFill="1" applyBorder="1" applyAlignment="1">
      <alignment horizontal="left" vertical="center" wrapText="1"/>
    </xf>
    <xf numFmtId="0" fontId="8" fillId="3" borderId="5" xfId="0" applyFont="1" applyFill="1" applyBorder="1" applyAlignment="1" applyProtection="1">
      <alignment horizontal="left" vertical="center" wrapText="1"/>
      <protection locked="0"/>
    </xf>
    <xf numFmtId="0" fontId="8" fillId="3" borderId="5" xfId="0" applyFont="1" applyFill="1" applyBorder="1" applyAlignment="1" applyProtection="1">
      <alignment horizontal="justify" vertical="center" wrapText="1"/>
      <protection locked="0"/>
    </xf>
    <xf numFmtId="0" fontId="0" fillId="0" borderId="10" xfId="0" applyBorder="1" applyAlignment="1" applyProtection="1">
      <alignment horizontal="center" vertical="center"/>
      <protection locked="0"/>
    </xf>
    <xf numFmtId="0" fontId="0" fillId="0" borderId="10" xfId="0" applyBorder="1" applyAlignment="1" applyProtection="1">
      <alignment horizontal="center" vertical="center"/>
      <protection hidden="1"/>
    </xf>
    <xf numFmtId="0" fontId="8" fillId="0" borderId="13" xfId="0" applyFont="1" applyBorder="1" applyAlignment="1">
      <alignment vertical="center" wrapText="1"/>
    </xf>
    <xf numFmtId="0" fontId="8" fillId="3" borderId="13" xfId="0" applyFont="1" applyFill="1" applyBorder="1" applyAlignment="1">
      <alignment vertical="center" wrapText="1"/>
    </xf>
    <xf numFmtId="14" fontId="8" fillId="3" borderId="13" xfId="0" applyNumberFormat="1" applyFont="1" applyFill="1" applyBorder="1" applyAlignment="1">
      <alignment vertical="center"/>
    </xf>
    <xf numFmtId="0" fontId="7" fillId="0" borderId="13" xfId="0" applyFont="1" applyBorder="1" applyAlignment="1">
      <alignment vertical="center" wrapText="1"/>
    </xf>
    <xf numFmtId="0" fontId="7" fillId="0" borderId="13" xfId="0" applyFont="1" applyBorder="1" applyAlignment="1">
      <alignment horizontal="center" vertical="center" wrapText="1"/>
    </xf>
    <xf numFmtId="0" fontId="8" fillId="3" borderId="5" xfId="0" applyFont="1" applyFill="1" applyBorder="1" applyAlignment="1">
      <alignment vertical="center" wrapText="1"/>
    </xf>
    <xf numFmtId="14" fontId="8" fillId="3" borderId="5" xfId="0" applyNumberFormat="1" applyFont="1" applyFill="1" applyBorder="1" applyAlignment="1">
      <alignment vertical="center"/>
    </xf>
    <xf numFmtId="0" fontId="7" fillId="0" borderId="5" xfId="0"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horizontal="justify" vertical="center"/>
    </xf>
    <xf numFmtId="0" fontId="8" fillId="0" borderId="5" xfId="0" applyFont="1" applyBorder="1" applyAlignment="1">
      <alignment vertical="center" wrapText="1"/>
    </xf>
    <xf numFmtId="0" fontId="7" fillId="0" borderId="5" xfId="0" applyFont="1" applyBorder="1" applyAlignment="1">
      <alignment vertical="center"/>
    </xf>
    <xf numFmtId="0" fontId="8" fillId="3" borderId="40" xfId="0" applyFont="1" applyFill="1" applyBorder="1" applyAlignment="1">
      <alignment vertical="center" wrapText="1"/>
    </xf>
    <xf numFmtId="0" fontId="8" fillId="3" borderId="6" xfId="0" applyFont="1" applyFill="1" applyBorder="1" applyAlignment="1">
      <alignment vertical="center" wrapText="1"/>
    </xf>
    <xf numFmtId="0" fontId="8" fillId="0" borderId="5" xfId="0" applyFont="1" applyBorder="1" applyAlignment="1">
      <alignment horizontal="justify" vertical="center"/>
    </xf>
    <xf numFmtId="0" fontId="8" fillId="3" borderId="5" xfId="0" applyFont="1" applyFill="1" applyBorder="1" applyAlignment="1">
      <alignment horizontal="left" vertical="center" wrapText="1"/>
    </xf>
    <xf numFmtId="14" fontId="8" fillId="0" borderId="5" xfId="0" applyNumberFormat="1" applyFont="1" applyBorder="1" applyAlignment="1">
      <alignment vertical="center"/>
    </xf>
    <xf numFmtId="0" fontId="8" fillId="0" borderId="6" xfId="0" applyFont="1" applyBorder="1" applyAlignment="1">
      <alignment vertical="center" wrapText="1"/>
    </xf>
    <xf numFmtId="0" fontId="8" fillId="0" borderId="5" xfId="0" applyFont="1" applyBorder="1" applyAlignment="1">
      <alignment vertical="center"/>
    </xf>
    <xf numFmtId="0" fontId="8" fillId="0" borderId="6" xfId="0" applyFont="1" applyBorder="1" applyAlignment="1">
      <alignment vertical="center"/>
    </xf>
    <xf numFmtId="0" fontId="8" fillId="3" borderId="14" xfId="0" applyFont="1" applyFill="1" applyBorder="1" applyAlignment="1">
      <alignment vertical="center"/>
    </xf>
    <xf numFmtId="0" fontId="8" fillId="3" borderId="39" xfId="0" applyFont="1" applyFill="1" applyBorder="1" applyAlignment="1">
      <alignment vertical="center"/>
    </xf>
    <xf numFmtId="0" fontId="8" fillId="3" borderId="14" xfId="0" applyFont="1" applyFill="1" applyBorder="1" applyAlignment="1">
      <alignment horizontal="justify" vertical="center"/>
    </xf>
    <xf numFmtId="0" fontId="7" fillId="0" borderId="4" xfId="0" applyFont="1" applyBorder="1" applyAlignment="1">
      <alignment horizontal="center" vertical="center" wrapText="1"/>
    </xf>
    <xf numFmtId="0" fontId="7" fillId="0" borderId="8" xfId="0" applyFont="1" applyBorder="1" applyAlignment="1">
      <alignment vertical="center" wrapText="1"/>
    </xf>
    <xf numFmtId="0" fontId="7" fillId="0" borderId="12" xfId="0" applyFont="1" applyBorder="1" applyAlignment="1">
      <alignment vertical="center" wrapText="1"/>
    </xf>
    <xf numFmtId="0" fontId="8" fillId="0" borderId="12" xfId="0" applyFont="1" applyBorder="1" applyAlignment="1">
      <alignment vertical="center" wrapText="1"/>
    </xf>
    <xf numFmtId="0" fontId="8" fillId="0" borderId="14" xfId="0" applyFont="1" applyBorder="1" applyAlignment="1">
      <alignment horizontal="justify" vertical="center" wrapText="1"/>
    </xf>
    <xf numFmtId="0" fontId="8" fillId="0" borderId="14" xfId="0" applyFont="1" applyBorder="1" applyAlignment="1">
      <alignment horizontal="center" vertical="center" wrapText="1"/>
    </xf>
    <xf numFmtId="0" fontId="7" fillId="0" borderId="14" xfId="0" applyFont="1" applyBorder="1" applyAlignment="1">
      <alignment vertical="center" wrapText="1"/>
    </xf>
    <xf numFmtId="0" fontId="7" fillId="0" borderId="14" xfId="0" applyFont="1" applyBorder="1" applyAlignment="1">
      <alignment vertical="center"/>
    </xf>
    <xf numFmtId="0" fontId="0" fillId="0" borderId="12" xfId="0" applyBorder="1" applyAlignment="1" applyProtection="1">
      <alignment horizontal="center" vertical="center"/>
      <protection locked="0"/>
    </xf>
    <xf numFmtId="0" fontId="35" fillId="0" borderId="2" xfId="0" applyFont="1" applyBorder="1" applyAlignment="1" applyProtection="1">
      <alignment vertical="center" wrapText="1"/>
      <protection locked="0"/>
    </xf>
    <xf numFmtId="0" fontId="0" fillId="0" borderId="15" xfId="0"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0" fillId="0" borderId="15" xfId="0" applyBorder="1" applyAlignment="1" applyProtection="1">
      <alignment horizontal="center" vertical="center"/>
      <protection hidden="1"/>
    </xf>
    <xf numFmtId="0" fontId="0" fillId="0" borderId="0" xfId="0" applyAlignment="1" applyProtection="1">
      <alignment horizontal="center" vertical="center"/>
      <protection locked="0"/>
    </xf>
    <xf numFmtId="14" fontId="7" fillId="0" borderId="13" xfId="0" applyNumberFormat="1" applyFont="1" applyBorder="1" applyAlignment="1">
      <alignment vertical="center" wrapText="1"/>
    </xf>
    <xf numFmtId="14" fontId="7" fillId="0" borderId="14" xfId="0" applyNumberFormat="1" applyFont="1" applyBorder="1" applyAlignment="1">
      <alignment vertical="center" wrapText="1"/>
    </xf>
    <xf numFmtId="0" fontId="30" fillId="0" borderId="14" xfId="0" applyFont="1" applyBorder="1" applyAlignment="1" applyProtection="1">
      <alignment vertical="center" wrapText="1"/>
      <protection locked="0"/>
    </xf>
    <xf numFmtId="0" fontId="0" fillId="0" borderId="14" xfId="0" applyBorder="1" applyAlignment="1">
      <alignment vertical="center" wrapText="1"/>
    </xf>
    <xf numFmtId="0" fontId="31" fillId="0" borderId="14" xfId="0" applyFont="1" applyBorder="1" applyAlignment="1">
      <alignment vertical="center" wrapText="1"/>
    </xf>
    <xf numFmtId="0" fontId="31" fillId="0" borderId="14" xfId="0" applyFont="1" applyBorder="1" applyAlignment="1">
      <alignment vertical="center"/>
    </xf>
    <xf numFmtId="14" fontId="31" fillId="0" borderId="14" xfId="0" applyNumberFormat="1" applyFont="1" applyBorder="1" applyAlignment="1">
      <alignment vertical="center"/>
    </xf>
    <xf numFmtId="0" fontId="30" fillId="0" borderId="14" xfId="0" applyFont="1" applyBorder="1" applyAlignment="1">
      <alignment horizontal="center" vertical="center" wrapText="1"/>
    </xf>
    <xf numFmtId="0" fontId="7" fillId="3" borderId="17" xfId="0" applyFont="1" applyFill="1" applyBorder="1" applyAlignment="1" applyProtection="1">
      <alignment vertical="center" wrapText="1"/>
      <protection locked="0"/>
    </xf>
    <xf numFmtId="0" fontId="31" fillId="0" borderId="17" xfId="0" applyFont="1" applyBorder="1" applyAlignment="1">
      <alignment vertical="center"/>
    </xf>
    <xf numFmtId="0" fontId="31" fillId="0" borderId="17" xfId="0" applyFont="1" applyBorder="1" applyAlignment="1">
      <alignment vertical="center" wrapText="1"/>
    </xf>
    <xf numFmtId="0" fontId="34" fillId="0" borderId="17" xfId="0" applyFont="1" applyBorder="1" applyAlignment="1">
      <alignment horizontal="left" vertical="center" wrapText="1"/>
    </xf>
    <xf numFmtId="0" fontId="30" fillId="0" borderId="38" xfId="0" applyFont="1" applyBorder="1" applyAlignment="1">
      <alignment horizontal="center" vertical="center" wrapText="1"/>
    </xf>
    <xf numFmtId="0" fontId="31" fillId="0" borderId="17" xfId="0" applyFont="1" applyBorder="1" applyAlignment="1">
      <alignment horizontal="justify" vertical="center" wrapText="1"/>
    </xf>
    <xf numFmtId="14" fontId="7" fillId="0" borderId="13" xfId="0" applyNumberFormat="1" applyFont="1" applyBorder="1" applyAlignment="1" applyProtection="1">
      <alignment horizontal="justify" vertical="center" wrapText="1"/>
      <protection locked="0"/>
    </xf>
    <xf numFmtId="0" fontId="7" fillId="0" borderId="40" xfId="0" applyFont="1" applyBorder="1" applyAlignment="1">
      <alignment vertical="center" wrapText="1"/>
    </xf>
    <xf numFmtId="0" fontId="7" fillId="0" borderId="6" xfId="0" applyFont="1" applyBorder="1" applyAlignment="1">
      <alignment vertical="center" wrapText="1"/>
    </xf>
    <xf numFmtId="0" fontId="7" fillId="0" borderId="39" xfId="0" applyFont="1" applyBorder="1" applyAlignment="1">
      <alignment vertical="center"/>
    </xf>
    <xf numFmtId="0" fontId="7" fillId="0" borderId="14" xfId="0" applyFont="1" applyBorder="1" applyAlignment="1">
      <alignment horizontal="justify" vertical="center"/>
    </xf>
    <xf numFmtId="0" fontId="0" fillId="0" borderId="25" xfId="0" applyBorder="1" applyAlignment="1" applyProtection="1">
      <alignment horizontal="center" vertical="center"/>
      <protection locked="0"/>
    </xf>
    <xf numFmtId="14" fontId="7" fillId="0" borderId="14" xfId="0" applyNumberFormat="1" applyFont="1" applyBorder="1" applyAlignment="1" applyProtection="1">
      <alignment horizontal="justify" vertical="center" wrapText="1"/>
      <protection locked="0"/>
    </xf>
    <xf numFmtId="0" fontId="7" fillId="0" borderId="40" xfId="0" applyFont="1" applyBorder="1" applyAlignment="1" applyProtection="1">
      <alignment horizontal="justify" vertical="center" wrapText="1"/>
      <protection locked="0"/>
    </xf>
    <xf numFmtId="0" fontId="0" fillId="0" borderId="12" xfId="0" applyBorder="1" applyAlignment="1" applyProtection="1">
      <alignment horizontal="center" vertical="center"/>
      <protection hidden="1"/>
    </xf>
    <xf numFmtId="0" fontId="7" fillId="0" borderId="36" xfId="0" applyFont="1" applyBorder="1" applyAlignment="1" applyProtection="1">
      <alignment vertical="center" wrapText="1"/>
      <protection locked="0"/>
    </xf>
    <xf numFmtId="0" fontId="7" fillId="0" borderId="17" xfId="0" applyFont="1" applyBorder="1" applyAlignment="1">
      <alignment vertical="center" wrapText="1"/>
    </xf>
    <xf numFmtId="14" fontId="7" fillId="0" borderId="17" xfId="0" applyNumberFormat="1" applyFont="1" applyBorder="1" applyAlignment="1">
      <alignment vertical="center" wrapText="1"/>
    </xf>
    <xf numFmtId="0" fontId="7" fillId="0" borderId="41" xfId="0" applyFont="1" applyBorder="1" applyAlignment="1">
      <alignment vertical="center" wrapText="1"/>
    </xf>
    <xf numFmtId="0" fontId="7" fillId="0" borderId="17" xfId="0" applyFont="1" applyBorder="1" applyAlignment="1">
      <alignment horizontal="center" vertical="center" wrapText="1"/>
    </xf>
    <xf numFmtId="0" fontId="8" fillId="0" borderId="17" xfId="0" applyFont="1" applyBorder="1" applyAlignment="1">
      <alignment horizontal="justify" vertical="center" wrapText="1"/>
    </xf>
    <xf numFmtId="0" fontId="8" fillId="0" borderId="17" xfId="0" applyFont="1" applyBorder="1" applyAlignment="1">
      <alignment horizontal="center" vertical="center" wrapText="1"/>
    </xf>
    <xf numFmtId="14" fontId="8" fillId="0" borderId="17" xfId="0" applyNumberFormat="1" applyFont="1" applyBorder="1" applyAlignment="1">
      <alignment vertical="center" wrapText="1"/>
    </xf>
    <xf numFmtId="0" fontId="8" fillId="0" borderId="41" xfId="0" applyFont="1" applyBorder="1" applyAlignment="1">
      <alignment horizontal="center" vertical="center" wrapText="1"/>
    </xf>
    <xf numFmtId="0" fontId="7" fillId="0" borderId="5" xfId="0" applyFont="1" applyBorder="1" applyAlignment="1">
      <alignment vertical="top" wrapText="1"/>
    </xf>
    <xf numFmtId="0" fontId="7" fillId="0" borderId="5" xfId="0" applyFont="1" applyBorder="1" applyAlignment="1">
      <alignment horizontal="left" vertical="center" wrapText="1"/>
    </xf>
    <xf numFmtId="0" fontId="7" fillId="0" borderId="13" xfId="0" quotePrefix="1" applyFont="1" applyBorder="1" applyAlignment="1">
      <alignment horizontal="center" vertical="center" wrapText="1"/>
    </xf>
    <xf numFmtId="0" fontId="7" fillId="0" borderId="14" xfId="0" quotePrefix="1" applyFont="1" applyBorder="1" applyAlignment="1">
      <alignment horizontal="center" vertical="center" wrapText="1"/>
    </xf>
    <xf numFmtId="0" fontId="14" fillId="0" borderId="8" xfId="0" applyFont="1" applyBorder="1" applyAlignment="1">
      <alignment vertical="center" wrapText="1"/>
    </xf>
    <xf numFmtId="14" fontId="7" fillId="0" borderId="13" xfId="0" applyNumberFormat="1" applyFont="1" applyBorder="1" applyAlignment="1">
      <alignment horizontal="center" vertical="center"/>
    </xf>
    <xf numFmtId="0" fontId="14" fillId="0" borderId="13" xfId="0" applyFont="1" applyBorder="1" applyAlignment="1">
      <alignment horizontal="center" vertical="center" wrapText="1"/>
    </xf>
    <xf numFmtId="0" fontId="14" fillId="0" borderId="4" xfId="0" applyFont="1" applyBorder="1" applyAlignment="1">
      <alignment horizontal="center" vertical="center" wrapText="1"/>
    </xf>
    <xf numFmtId="0" fontId="7" fillId="0" borderId="40" xfId="0" applyFont="1" applyBorder="1" applyAlignment="1">
      <alignment horizontal="justify" vertical="center" wrapText="1"/>
    </xf>
    <xf numFmtId="14" fontId="7" fillId="0" borderId="14" xfId="0" applyNumberFormat="1" applyFont="1" applyBorder="1" applyAlignment="1">
      <alignment horizontal="center" vertical="center"/>
    </xf>
    <xf numFmtId="0" fontId="7" fillId="0" borderId="13" xfId="0" applyFont="1" applyBorder="1" applyAlignment="1">
      <alignment horizontal="left" vertical="center" wrapText="1"/>
    </xf>
    <xf numFmtId="0" fontId="0" fillId="9" borderId="8" xfId="0" applyFill="1" applyBorder="1" applyAlignment="1" applyProtection="1">
      <alignment horizontal="center" vertical="center" wrapText="1"/>
      <protection hidden="1"/>
    </xf>
    <xf numFmtId="0" fontId="8" fillId="0" borderId="12" xfId="0" applyFont="1" applyBorder="1" applyAlignment="1">
      <alignment horizontal="justify"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8" xfId="0" applyFont="1" applyBorder="1" applyAlignment="1">
      <alignment horizontal="justify" vertical="center" wrapText="1"/>
    </xf>
    <xf numFmtId="14" fontId="7" fillId="0" borderId="10" xfId="0" applyNumberFormat="1" applyFont="1" applyBorder="1" applyAlignment="1">
      <alignment horizontal="justify" vertical="center" wrapText="1"/>
    </xf>
    <xf numFmtId="14" fontId="7" fillId="0" borderId="12" xfId="0" applyNumberFormat="1" applyFont="1" applyBorder="1" applyAlignment="1">
      <alignment horizontal="justify" vertical="center" wrapText="1"/>
    </xf>
    <xf numFmtId="0" fontId="7" fillId="0" borderId="37" xfId="0" applyFont="1" applyBorder="1" applyAlignment="1">
      <alignment horizontal="justify" vertical="center" wrapText="1"/>
    </xf>
    <xf numFmtId="0" fontId="14" fillId="0" borderId="8" xfId="0" applyFont="1" applyBorder="1" applyAlignment="1">
      <alignment horizontal="center" vertical="center" wrapText="1"/>
    </xf>
    <xf numFmtId="14" fontId="7" fillId="0" borderId="4" xfId="0" applyNumberFormat="1" applyFont="1" applyBorder="1" applyAlignment="1">
      <alignment horizontal="justify" vertical="center" wrapText="1"/>
    </xf>
    <xf numFmtId="0" fontId="7" fillId="0" borderId="4" xfId="0" applyFont="1" applyBorder="1" applyAlignment="1">
      <alignment vertical="center" wrapText="1"/>
    </xf>
    <xf numFmtId="0" fontId="7" fillId="0" borderId="20" xfId="0" applyFont="1" applyBorder="1" applyAlignment="1">
      <alignment vertical="center" wrapText="1"/>
    </xf>
    <xf numFmtId="0" fontId="7" fillId="0" borderId="4" xfId="0" applyFont="1" applyBorder="1" applyAlignment="1">
      <alignment horizontal="justify" vertical="center" wrapText="1"/>
    </xf>
    <xf numFmtId="0" fontId="7" fillId="0" borderId="20" xfId="0" applyFont="1" applyBorder="1" applyAlignment="1">
      <alignment horizontal="justify" vertical="center" wrapText="1"/>
    </xf>
    <xf numFmtId="0" fontId="7" fillId="0" borderId="39" xfId="0" applyFont="1" applyBorder="1" applyAlignment="1">
      <alignment horizontal="justify" vertical="center" wrapText="1"/>
    </xf>
    <xf numFmtId="0" fontId="7" fillId="0" borderId="10" xfId="0" applyFont="1" applyBorder="1" applyAlignment="1">
      <alignment vertical="center" wrapText="1"/>
    </xf>
    <xf numFmtId="0" fontId="8" fillId="0" borderId="13" xfId="0" applyFont="1" applyBorder="1" applyAlignment="1">
      <alignment vertical="center"/>
    </xf>
    <xf numFmtId="14" fontId="8" fillId="0" borderId="13" xfId="0" applyNumberFormat="1" applyFont="1" applyBorder="1" applyAlignment="1">
      <alignment vertical="center"/>
    </xf>
    <xf numFmtId="0" fontId="8" fillId="0" borderId="23" xfId="0" applyFont="1" applyBorder="1" applyAlignment="1">
      <alignment vertical="center" wrapText="1"/>
    </xf>
    <xf numFmtId="14" fontId="8" fillId="0" borderId="0" xfId="0" applyNumberFormat="1" applyFont="1" applyAlignment="1">
      <alignment vertical="center"/>
    </xf>
    <xf numFmtId="0" fontId="8" fillId="0" borderId="10" xfId="0" applyFont="1" applyBorder="1" applyAlignment="1">
      <alignment vertical="center" wrapText="1"/>
    </xf>
    <xf numFmtId="14" fontId="8" fillId="0" borderId="10" xfId="0" applyNumberFormat="1" applyFont="1" applyBorder="1" applyAlignment="1">
      <alignment vertical="center" wrapText="1"/>
    </xf>
    <xf numFmtId="0" fontId="8" fillId="0" borderId="37" xfId="0" applyFont="1" applyBorder="1" applyAlignment="1">
      <alignment vertical="center" wrapText="1"/>
    </xf>
    <xf numFmtId="0" fontId="8" fillId="0" borderId="4" xfId="0" applyFont="1" applyBorder="1" applyAlignment="1">
      <alignment vertical="center" wrapText="1"/>
    </xf>
    <xf numFmtId="14" fontId="8" fillId="0" borderId="4" xfId="0" applyNumberFormat="1" applyFont="1" applyBorder="1" applyAlignment="1">
      <alignment vertical="center" wrapText="1"/>
    </xf>
    <xf numFmtId="0" fontId="8" fillId="0" borderId="20" xfId="0" applyFont="1" applyBorder="1" applyAlignment="1">
      <alignment vertical="center" wrapText="1"/>
    </xf>
    <xf numFmtId="0" fontId="7" fillId="3" borderId="13" xfId="0" applyFont="1" applyFill="1" applyBorder="1" applyAlignment="1">
      <alignment horizontal="justify" vertical="center" wrapText="1"/>
    </xf>
    <xf numFmtId="0" fontId="7" fillId="3" borderId="14" xfId="0" applyFont="1" applyFill="1" applyBorder="1" applyAlignment="1">
      <alignment horizontal="justify" vertical="center" wrapText="1"/>
    </xf>
    <xf numFmtId="0" fontId="7" fillId="3" borderId="14" xfId="0" applyFont="1" applyFill="1" applyBorder="1" applyAlignment="1" applyProtection="1">
      <alignment horizontal="justify" vertical="center" wrapText="1"/>
      <protection locked="0"/>
    </xf>
    <xf numFmtId="0" fontId="22" fillId="0" borderId="17" xfId="0" applyFont="1" applyBorder="1" applyAlignment="1">
      <alignment horizontal="justify" vertical="center" wrapText="1"/>
    </xf>
    <xf numFmtId="0" fontId="8" fillId="0" borderId="17" xfId="0" applyFont="1" applyBorder="1" applyAlignment="1">
      <alignment horizontal="left" vertical="center" wrapText="1"/>
    </xf>
    <xf numFmtId="14" fontId="7" fillId="0" borderId="17" xfId="0" applyNumberFormat="1" applyFont="1" applyBorder="1" applyAlignment="1">
      <alignment horizontal="justify" vertical="center" wrapText="1"/>
    </xf>
    <xf numFmtId="0" fontId="8" fillId="0" borderId="56" xfId="0" applyFont="1" applyBorder="1" applyAlignment="1">
      <alignment vertical="center" wrapText="1"/>
    </xf>
    <xf numFmtId="0" fontId="8" fillId="0" borderId="57" xfId="0" applyFont="1" applyBorder="1" applyAlignment="1">
      <alignment vertical="center" wrapText="1"/>
    </xf>
    <xf numFmtId="0" fontId="8" fillId="0" borderId="55" xfId="0" applyFont="1" applyBorder="1" applyAlignment="1">
      <alignment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8" fillId="0" borderId="14" xfId="0" applyFont="1" applyBorder="1" applyAlignment="1">
      <alignment horizontal="left" vertical="center" wrapText="1"/>
    </xf>
    <xf numFmtId="14" fontId="8" fillId="0" borderId="18" xfId="0" applyNumberFormat="1" applyFont="1" applyBorder="1" applyAlignment="1">
      <alignment horizontal="center" vertical="center" wrapText="1"/>
    </xf>
    <xf numFmtId="0" fontId="7" fillId="0" borderId="13" xfId="0" applyFont="1" applyBorder="1" applyAlignment="1">
      <alignment vertical="center"/>
    </xf>
    <xf numFmtId="0" fontId="7" fillId="0" borderId="13" xfId="0" applyFont="1" applyBorder="1" applyAlignment="1">
      <alignment horizontal="center" vertical="center"/>
    </xf>
    <xf numFmtId="0" fontId="7"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59" xfId="0" applyFont="1" applyBorder="1" applyAlignment="1">
      <alignment horizontal="center" vertical="center"/>
    </xf>
    <xf numFmtId="0" fontId="14" fillId="0" borderId="12" xfId="0" applyFont="1" applyBorder="1" applyAlignment="1">
      <alignment vertical="center" wrapText="1"/>
    </xf>
    <xf numFmtId="0" fontId="8" fillId="3" borderId="15"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justify" vertical="center" wrapText="1"/>
      <protection locked="0"/>
    </xf>
    <xf numFmtId="0" fontId="8" fillId="0" borderId="10" xfId="0" applyFont="1" applyBorder="1" applyAlignment="1" applyProtection="1">
      <alignment horizontal="justify" vertical="center" wrapText="1"/>
      <protection locked="0"/>
    </xf>
    <xf numFmtId="0" fontId="7" fillId="0" borderId="41" xfId="0" applyFont="1" applyBorder="1" applyAlignment="1" applyProtection="1">
      <alignment vertical="center" wrapText="1"/>
      <protection locked="0"/>
    </xf>
    <xf numFmtId="0" fontId="7" fillId="0" borderId="10" xfId="0" applyFont="1" applyBorder="1" applyAlignment="1" applyProtection="1">
      <alignment horizontal="center" vertical="center" wrapText="1"/>
      <protection locked="0"/>
    </xf>
    <xf numFmtId="0" fontId="7" fillId="0" borderId="23" xfId="0" applyFont="1" applyBorder="1" applyAlignment="1" applyProtection="1">
      <alignment horizontal="justify" vertical="center" wrapText="1"/>
      <protection locked="0"/>
    </xf>
    <xf numFmtId="0" fontId="7" fillId="0" borderId="0" xfId="0" applyFont="1" applyAlignment="1" applyProtection="1">
      <alignment horizontal="justify" vertical="center" wrapText="1"/>
      <protection locked="0"/>
    </xf>
    <xf numFmtId="14" fontId="0" fillId="0" borderId="0" xfId="0" applyNumberFormat="1" applyProtection="1">
      <protection locked="0"/>
    </xf>
    <xf numFmtId="0" fontId="8" fillId="0" borderId="10" xfId="0" applyFont="1" applyBorder="1" applyAlignment="1" applyProtection="1">
      <alignment vertical="center" wrapText="1"/>
      <protection locked="0"/>
    </xf>
    <xf numFmtId="0" fontId="0" fillId="0" borderId="23" xfId="0" applyBorder="1" applyProtection="1">
      <protection locked="0"/>
    </xf>
    <xf numFmtId="14" fontId="0" fillId="0" borderId="23" xfId="0" applyNumberFormat="1" applyBorder="1" applyProtection="1">
      <protection locked="0"/>
    </xf>
    <xf numFmtId="0" fontId="7" fillId="0" borderId="12" xfId="0" applyFont="1" applyBorder="1" applyAlignment="1" applyProtection="1">
      <alignment horizontal="justify" wrapText="1"/>
      <protection locked="0"/>
    </xf>
    <xf numFmtId="0" fontId="0" fillId="9" borderId="10" xfId="0" applyFill="1" applyBorder="1" applyAlignment="1" applyProtection="1">
      <alignment horizontal="center" vertical="center" wrapText="1"/>
      <protection hidden="1"/>
    </xf>
    <xf numFmtId="0" fontId="7" fillId="12" borderId="10" xfId="0" applyFont="1" applyFill="1" applyBorder="1" applyAlignment="1" applyProtection="1">
      <alignment horizontal="center" vertical="center" wrapText="1"/>
      <protection locked="0"/>
    </xf>
    <xf numFmtId="0" fontId="9" fillId="7" borderId="11" xfId="0" applyFont="1" applyFill="1" applyBorder="1" applyAlignment="1" applyProtection="1">
      <alignment horizontal="center" vertical="center"/>
      <protection locked="0"/>
    </xf>
    <xf numFmtId="0" fontId="8" fillId="0" borderId="12" xfId="0" applyFont="1" applyBorder="1" applyAlignment="1">
      <alignment horizontal="center" vertical="center" wrapText="1"/>
    </xf>
    <xf numFmtId="0" fontId="0" fillId="9" borderId="12" xfId="0" applyFill="1" applyBorder="1" applyAlignment="1" applyProtection="1">
      <alignment horizontal="center" vertical="center" wrapText="1"/>
      <protection hidden="1"/>
    </xf>
    <xf numFmtId="0" fontId="13" fillId="9" borderId="10" xfId="0" applyFont="1" applyFill="1" applyBorder="1" applyAlignment="1" applyProtection="1">
      <alignment horizontal="center" vertical="center" wrapText="1"/>
      <protection locked="0"/>
    </xf>
    <xf numFmtId="0" fontId="13" fillId="9" borderId="12" xfId="0" applyFont="1" applyFill="1" applyBorder="1" applyAlignment="1" applyProtection="1">
      <alignment horizontal="center" vertical="center" wrapText="1"/>
      <protection locked="0"/>
    </xf>
    <xf numFmtId="0" fontId="0" fillId="9" borderId="10" xfId="0" applyFill="1" applyBorder="1" applyAlignment="1" applyProtection="1">
      <alignment horizontal="center" vertical="center"/>
      <protection hidden="1"/>
    </xf>
    <xf numFmtId="0" fontId="0" fillId="9" borderId="12" xfId="0" applyFill="1" applyBorder="1" applyAlignment="1" applyProtection="1">
      <alignment horizontal="center" vertical="center"/>
      <protection hidden="1"/>
    </xf>
    <xf numFmtId="0" fontId="6" fillId="0" borderId="12" xfId="0" applyFont="1" applyBorder="1" applyAlignment="1" applyProtection="1">
      <alignment horizontal="center" vertical="center" textRotation="90" wrapText="1"/>
      <protection hidden="1"/>
    </xf>
    <xf numFmtId="0" fontId="8" fillId="0" borderId="12" xfId="0" applyFont="1" applyBorder="1" applyAlignment="1" applyProtection="1">
      <alignment horizontal="center" vertical="center" wrapText="1"/>
      <protection locked="0"/>
    </xf>
    <xf numFmtId="0" fontId="8" fillId="0" borderId="12"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6" fillId="0" borderId="37" xfId="0" applyFont="1" applyBorder="1" applyAlignment="1" applyProtection="1">
      <alignment horizontal="center" vertical="center" textRotation="90" wrapText="1"/>
      <protection hidden="1"/>
    </xf>
    <xf numFmtId="0" fontId="8" fillId="0" borderId="15" xfId="0" applyFont="1" applyBorder="1" applyAlignment="1">
      <alignment horizontal="center" vertical="center" wrapText="1"/>
    </xf>
    <xf numFmtId="0" fontId="6" fillId="0" borderId="10"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8" fillId="0" borderId="4" xfId="0" applyFont="1" applyBorder="1" applyAlignment="1" applyProtection="1">
      <alignment horizontal="justify" vertical="center" wrapText="1"/>
      <protection locked="0"/>
    </xf>
    <xf numFmtId="0" fontId="6" fillId="0" borderId="10" xfId="0" applyFont="1" applyBorder="1" applyAlignment="1" applyProtection="1">
      <alignment vertical="center" textRotation="90" wrapText="1"/>
      <protection hidden="1"/>
    </xf>
    <xf numFmtId="0" fontId="6" fillId="0" borderId="12" xfId="0" applyFont="1" applyBorder="1" applyAlignment="1" applyProtection="1">
      <alignment vertical="center" textRotation="90" wrapText="1"/>
      <protection hidden="1"/>
    </xf>
    <xf numFmtId="0" fontId="0" fillId="9" borderId="10" xfId="0" applyFill="1" applyBorder="1" applyAlignment="1" applyProtection="1">
      <alignment vertical="center"/>
      <protection hidden="1"/>
    </xf>
    <xf numFmtId="0" fontId="0" fillId="9" borderId="12" xfId="0" applyFill="1" applyBorder="1" applyAlignment="1" applyProtection="1">
      <alignment vertical="center"/>
      <protection hidden="1"/>
    </xf>
    <xf numFmtId="0" fontId="13" fillId="9" borderId="10" xfId="0" applyFont="1" applyFill="1" applyBorder="1" applyAlignment="1" applyProtection="1">
      <alignment vertical="center" wrapText="1"/>
      <protection locked="0"/>
    </xf>
    <xf numFmtId="0" fontId="13" fillId="9" borderId="8" xfId="0" applyFont="1" applyFill="1" applyBorder="1" applyAlignment="1" applyProtection="1">
      <alignment vertical="center" wrapText="1"/>
      <protection locked="0"/>
    </xf>
    <xf numFmtId="0" fontId="13" fillId="9" borderId="12" xfId="0" applyFont="1" applyFill="1" applyBorder="1" applyAlignment="1" applyProtection="1">
      <alignment vertical="center" wrapText="1"/>
      <protection locked="0"/>
    </xf>
    <xf numFmtId="0" fontId="30" fillId="0" borderId="15" xfId="0" applyFont="1" applyBorder="1" applyAlignment="1" applyProtection="1">
      <alignment vertical="center" wrapText="1"/>
      <protection locked="0"/>
    </xf>
    <xf numFmtId="0" fontId="0" fillId="0" borderId="15" xfId="0" applyBorder="1" applyAlignment="1">
      <alignment vertical="center" wrapText="1"/>
    </xf>
    <xf numFmtId="0" fontId="31" fillId="0" borderId="15" xfId="0" applyFont="1" applyBorder="1" applyAlignment="1">
      <alignment vertical="center" wrapText="1"/>
    </xf>
    <xf numFmtId="0" fontId="31" fillId="0" borderId="15" xfId="0" applyFont="1" applyBorder="1" applyAlignment="1">
      <alignment vertical="center"/>
    </xf>
    <xf numFmtId="14" fontId="31" fillId="0" borderId="15" xfId="0" applyNumberFormat="1" applyFont="1" applyBorder="1" applyAlignment="1">
      <alignment vertical="center"/>
    </xf>
    <xf numFmtId="0" fontId="31" fillId="0" borderId="59" xfId="0" applyFont="1" applyBorder="1" applyAlignment="1">
      <alignment vertical="center" wrapText="1"/>
    </xf>
    <xf numFmtId="0" fontId="30" fillId="0" borderId="15" xfId="0" applyFont="1" applyBorder="1" applyAlignment="1">
      <alignment horizontal="center" vertical="center" wrapText="1"/>
    </xf>
    <xf numFmtId="0" fontId="11" fillId="0" borderId="12" xfId="0" applyFont="1" applyBorder="1" applyAlignment="1" applyProtection="1">
      <alignment horizontal="left" vertical="center" wrapText="1"/>
      <protection locked="0"/>
    </xf>
    <xf numFmtId="0" fontId="0" fillId="0" borderId="18" xfId="0" applyBorder="1" applyProtection="1">
      <protection locked="0"/>
    </xf>
    <xf numFmtId="0" fontId="0" fillId="0" borderId="12" xfId="0" applyBorder="1" applyAlignment="1" applyProtection="1">
      <alignment vertical="center"/>
      <protection locked="0"/>
    </xf>
    <xf numFmtId="0" fontId="12" fillId="0" borderId="13" xfId="0" applyFont="1" applyBorder="1" applyAlignment="1" applyProtection="1">
      <alignment wrapText="1"/>
      <protection locked="0"/>
    </xf>
    <xf numFmtId="0" fontId="12" fillId="0" borderId="14" xfId="0" applyFont="1" applyBorder="1" applyAlignment="1" applyProtection="1">
      <alignment wrapText="1"/>
      <protection locked="0"/>
    </xf>
    <xf numFmtId="0" fontId="0" fillId="9" borderId="10" xfId="0" applyFill="1" applyBorder="1" applyAlignment="1" applyProtection="1">
      <alignment vertical="center" wrapText="1"/>
      <protection hidden="1"/>
    </xf>
    <xf numFmtId="0" fontId="8" fillId="0" borderId="15" xfId="0" applyFont="1" applyBorder="1" applyAlignment="1" applyProtection="1">
      <alignment horizontal="justify" vertical="center" wrapText="1"/>
      <protection locked="0"/>
    </xf>
    <xf numFmtId="0" fontId="12" fillId="0" borderId="12" xfId="0" applyFont="1" applyBorder="1" applyAlignment="1" applyProtection="1">
      <alignment wrapText="1"/>
      <protection locked="0"/>
    </xf>
    <xf numFmtId="0" fontId="6" fillId="0" borderId="13" xfId="0" applyFont="1" applyBorder="1" applyAlignment="1" applyProtection="1">
      <alignment vertical="center" wrapText="1"/>
      <protection locked="0"/>
    </xf>
    <xf numFmtId="0" fontId="41" fillId="0" borderId="5" xfId="0" applyFont="1" applyBorder="1" applyAlignment="1">
      <alignment horizontal="justify" vertical="center" wrapText="1"/>
    </xf>
    <xf numFmtId="0" fontId="0" fillId="0" borderId="17" xfId="0" applyBorder="1" applyAlignment="1" applyProtection="1">
      <alignment horizontal="justify" vertical="center" wrapText="1"/>
      <protection locked="0"/>
    </xf>
    <xf numFmtId="14" fontId="7" fillId="0" borderId="17" xfId="0" applyNumberFormat="1" applyFont="1" applyBorder="1" applyAlignment="1">
      <alignment horizontal="center" vertical="center" wrapText="1"/>
    </xf>
    <xf numFmtId="0" fontId="8" fillId="0" borderId="41" xfId="0" applyFont="1" applyBorder="1" applyAlignment="1">
      <alignment horizontal="justify" vertical="center" wrapText="1"/>
    </xf>
    <xf numFmtId="14" fontId="8" fillId="0" borderId="13" xfId="0" applyNumberFormat="1" applyFont="1" applyBorder="1" applyAlignment="1">
      <alignment horizontal="center" vertical="center"/>
    </xf>
    <xf numFmtId="14" fontId="8" fillId="0" borderId="12" xfId="0" applyNumberFormat="1" applyFont="1" applyBorder="1" applyAlignment="1">
      <alignment horizontal="center" vertical="center"/>
    </xf>
    <xf numFmtId="0" fontId="8" fillId="0" borderId="18" xfId="0" applyFont="1" applyBorder="1" applyAlignment="1">
      <alignment vertical="center" wrapText="1"/>
    </xf>
    <xf numFmtId="0" fontId="7" fillId="12" borderId="17" xfId="0" applyFont="1" applyFill="1" applyBorder="1" applyAlignment="1" applyProtection="1">
      <alignment horizontal="center" vertical="center" wrapText="1"/>
      <protection locked="0"/>
    </xf>
    <xf numFmtId="0" fontId="7" fillId="12" borderId="8" xfId="0" applyFont="1" applyFill="1" applyBorder="1" applyAlignment="1" applyProtection="1">
      <alignment horizontal="center" vertical="center" wrapText="1"/>
      <protection locked="0"/>
    </xf>
    <xf numFmtId="0" fontId="7" fillId="0" borderId="30" xfId="0" applyFont="1" applyBorder="1" applyAlignment="1" applyProtection="1">
      <alignment horizontal="left" vertical="center" wrapText="1"/>
      <protection locked="0"/>
    </xf>
    <xf numFmtId="0" fontId="0" fillId="9" borderId="15" xfId="0" applyFill="1" applyBorder="1" applyAlignment="1" applyProtection="1">
      <alignment horizontal="center" vertical="center"/>
      <protection hidden="1"/>
    </xf>
    <xf numFmtId="0" fontId="0" fillId="9" borderId="5" xfId="0" applyFill="1" applyBorder="1" applyAlignment="1" applyProtection="1">
      <alignment horizontal="center" vertical="center"/>
      <protection hidden="1"/>
    </xf>
    <xf numFmtId="0" fontId="0" fillId="9" borderId="13" xfId="0" applyFill="1" applyBorder="1" applyAlignment="1" applyProtection="1">
      <alignment horizontal="center" vertical="center"/>
      <protection hidden="1"/>
    </xf>
    <xf numFmtId="0" fontId="0" fillId="0" borderId="61" xfId="0" applyBorder="1" applyAlignment="1" applyProtection="1">
      <alignment horizontal="center" vertical="center"/>
      <protection hidden="1"/>
    </xf>
    <xf numFmtId="0" fontId="25" fillId="0" borderId="13" xfId="0" applyFont="1" applyBorder="1" applyAlignment="1" applyProtection="1">
      <alignment horizontal="justify" vertical="center" wrapText="1"/>
      <protection locked="0"/>
    </xf>
    <xf numFmtId="0" fontId="26" fillId="0" borderId="13" xfId="0" applyFont="1" applyBorder="1" applyAlignment="1" applyProtection="1">
      <alignment vertical="center" wrapText="1"/>
      <protection locked="0"/>
    </xf>
    <xf numFmtId="0" fontId="32" fillId="0" borderId="13" xfId="0" applyFont="1" applyBorder="1" applyAlignment="1" applyProtection="1">
      <alignment vertical="center" wrapText="1"/>
      <protection locked="0"/>
    </xf>
    <xf numFmtId="14" fontId="33" fillId="0" borderId="13" xfId="0" applyNumberFormat="1" applyFont="1" applyBorder="1" applyAlignment="1" applyProtection="1">
      <alignment vertical="center" wrapText="1"/>
      <protection locked="0"/>
    </xf>
    <xf numFmtId="0" fontId="7" fillId="0" borderId="13" xfId="0" applyFont="1" applyBorder="1" applyAlignment="1">
      <alignment horizontal="justify" vertical="center"/>
    </xf>
    <xf numFmtId="0" fontId="2" fillId="0" borderId="18" xfId="0" applyFont="1" applyBorder="1" applyAlignment="1" applyProtection="1">
      <alignment vertical="center" wrapText="1"/>
      <protection locked="0"/>
    </xf>
    <xf numFmtId="0" fontId="29" fillId="0" borderId="14" xfId="0" applyFont="1" applyBorder="1" applyAlignment="1" applyProtection="1">
      <alignment horizontal="justify" vertical="center" wrapText="1"/>
      <protection locked="0"/>
    </xf>
    <xf numFmtId="0" fontId="29" fillId="0" borderId="14" xfId="0" applyFont="1" applyBorder="1" applyAlignment="1" applyProtection="1">
      <alignment horizontal="justify" vertical="center"/>
      <protection locked="0"/>
    </xf>
    <xf numFmtId="0" fontId="32" fillId="0" borderId="14" xfId="0" applyFont="1" applyBorder="1" applyAlignment="1" applyProtection="1">
      <alignment vertical="center" wrapText="1"/>
      <protection locked="0"/>
    </xf>
    <xf numFmtId="14" fontId="33" fillId="0" borderId="14" xfId="0" applyNumberFormat="1" applyFont="1" applyBorder="1" applyAlignment="1" applyProtection="1">
      <alignment vertical="center" wrapText="1"/>
      <protection locked="0"/>
    </xf>
    <xf numFmtId="0" fontId="7" fillId="0" borderId="17" xfId="0" applyFont="1" applyBorder="1" applyAlignment="1" applyProtection="1">
      <alignment horizontal="justify" vertical="center" wrapText="1"/>
      <protection locked="0"/>
    </xf>
    <xf numFmtId="0" fontId="7" fillId="0" borderId="39" xfId="0" applyFont="1" applyBorder="1" applyAlignment="1" applyProtection="1">
      <alignment horizontal="justify" vertical="center" wrapText="1"/>
      <protection locked="0"/>
    </xf>
    <xf numFmtId="0" fontId="0" fillId="0" borderId="25" xfId="0" applyBorder="1" applyAlignment="1">
      <alignment horizontal="center" vertical="center" wrapText="1"/>
    </xf>
    <xf numFmtId="0" fontId="36" fillId="0" borderId="59" xfId="0" applyFont="1" applyBorder="1" applyAlignment="1" applyProtection="1">
      <alignment vertical="center" wrapText="1"/>
      <protection locked="0"/>
    </xf>
    <xf numFmtId="0" fontId="31" fillId="0" borderId="15" xfId="0" applyFont="1" applyBorder="1" applyAlignment="1">
      <alignment horizontal="justify" vertical="center" wrapText="1"/>
    </xf>
    <xf numFmtId="0" fontId="13" fillId="0" borderId="0" xfId="0" applyFont="1" applyAlignment="1">
      <alignment vertical="center"/>
    </xf>
    <xf numFmtId="0" fontId="8" fillId="0" borderId="39" xfId="0" applyFont="1" applyBorder="1" applyAlignment="1" applyProtection="1">
      <alignment horizontal="justify" vertical="center" wrapText="1"/>
      <protection locked="0"/>
    </xf>
    <xf numFmtId="0" fontId="7" fillId="0" borderId="62" xfId="0" applyFont="1" applyBorder="1" applyAlignment="1" applyProtection="1">
      <alignment horizontal="left" vertical="center" wrapText="1"/>
      <protection locked="0"/>
    </xf>
    <xf numFmtId="0" fontId="7" fillId="0" borderId="4" xfId="0" applyFont="1" applyBorder="1" applyAlignment="1" applyProtection="1">
      <alignment horizontal="justify" vertical="center" wrapText="1"/>
      <protection locked="0"/>
    </xf>
    <xf numFmtId="0" fontId="7" fillId="0" borderId="4" xfId="0" applyFont="1" applyBorder="1" applyAlignment="1">
      <alignment vertical="center"/>
    </xf>
    <xf numFmtId="0" fontId="8" fillId="0" borderId="4" xfId="0" applyFont="1" applyBorder="1" applyAlignment="1">
      <alignment horizontal="justify" vertical="center" wrapText="1"/>
    </xf>
    <xf numFmtId="0" fontId="6" fillId="0" borderId="17" xfId="0" applyFont="1" applyBorder="1" applyAlignment="1" applyProtection="1">
      <alignment vertical="center" wrapText="1"/>
      <protection locked="0"/>
    </xf>
    <xf numFmtId="0" fontId="0" fillId="9" borderId="17" xfId="0" applyFill="1" applyBorder="1" applyAlignment="1" applyProtection="1">
      <alignment vertical="center" wrapText="1"/>
      <protection hidden="1"/>
    </xf>
    <xf numFmtId="0" fontId="13" fillId="9" borderId="17" xfId="0" applyFont="1" applyFill="1" applyBorder="1" applyAlignment="1" applyProtection="1">
      <alignment vertical="center" wrapText="1"/>
      <protection locked="0"/>
    </xf>
    <xf numFmtId="0" fontId="0" fillId="9" borderId="17" xfId="0" applyFill="1" applyBorder="1" applyAlignment="1" applyProtection="1">
      <alignment vertical="center"/>
      <protection hidden="1"/>
    </xf>
    <xf numFmtId="0" fontId="6" fillId="0" borderId="17" xfId="0" applyFont="1" applyBorder="1" applyAlignment="1" applyProtection="1">
      <alignment vertical="center" textRotation="90" wrapText="1"/>
      <protection hidden="1"/>
    </xf>
    <xf numFmtId="0" fontId="7" fillId="0" borderId="14" xfId="0" applyFont="1" applyBorder="1" applyAlignment="1">
      <alignment horizontal="left" vertical="center"/>
    </xf>
    <xf numFmtId="0" fontId="7" fillId="0" borderId="50" xfId="0" applyFont="1" applyBorder="1" applyAlignment="1" applyProtection="1">
      <alignment horizontal="justify" vertical="center" wrapText="1"/>
      <protection locked="0"/>
    </xf>
    <xf numFmtId="0" fontId="0" fillId="9" borderId="16" xfId="0" applyFill="1" applyBorder="1" applyAlignment="1" applyProtection="1">
      <alignment horizontal="center" vertical="center" wrapText="1"/>
      <protection hidden="1"/>
    </xf>
    <xf numFmtId="0" fontId="6" fillId="0" borderId="46" xfId="0" applyFont="1" applyBorder="1" applyAlignment="1" applyProtection="1">
      <alignment horizontal="center" vertical="center" textRotation="90" wrapText="1"/>
      <protection hidden="1"/>
    </xf>
    <xf numFmtId="0" fontId="7" fillId="0" borderId="18" xfId="0" applyFont="1" applyBorder="1" applyAlignment="1" applyProtection="1">
      <alignment horizontal="left" vertical="center" wrapText="1"/>
      <protection locked="0"/>
    </xf>
    <xf numFmtId="0" fontId="6" fillId="0" borderId="49" xfId="0" applyFont="1" applyBorder="1" applyAlignment="1" applyProtection="1">
      <alignment horizontal="center" vertical="center" wrapText="1"/>
      <protection locked="0"/>
    </xf>
    <xf numFmtId="0" fontId="7" fillId="0" borderId="39" xfId="0" applyFont="1" applyBorder="1" applyAlignment="1" applyProtection="1">
      <alignment horizontal="left" vertical="center" wrapText="1"/>
      <protection locked="0"/>
    </xf>
    <xf numFmtId="0" fontId="6" fillId="0" borderId="16" xfId="0" applyFont="1" applyBorder="1" applyAlignment="1" applyProtection="1">
      <alignment horizontal="center" vertical="center" wrapText="1"/>
      <protection locked="0"/>
    </xf>
    <xf numFmtId="0" fontId="8" fillId="8" borderId="18" xfId="0" applyFont="1" applyFill="1" applyBorder="1" applyAlignment="1" applyProtection="1">
      <alignment vertical="center" wrapText="1"/>
      <protection locked="0"/>
    </xf>
    <xf numFmtId="0" fontId="7" fillId="0" borderId="41"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8" fillId="0" borderId="15" xfId="0" applyFont="1" applyBorder="1" applyAlignment="1" applyProtection="1">
      <alignment horizontal="left" vertical="center" wrapText="1"/>
      <protection locked="0"/>
    </xf>
    <xf numFmtId="0" fontId="8" fillId="0" borderId="15" xfId="0" applyFont="1" applyBorder="1" applyAlignment="1" applyProtection="1">
      <alignment horizontal="justify" vertical="center"/>
      <protection locked="0"/>
    </xf>
    <xf numFmtId="0" fontId="8" fillId="0" borderId="15" xfId="0" applyFont="1" applyBorder="1" applyAlignment="1">
      <alignment horizontal="justify" vertical="center" wrapText="1"/>
    </xf>
    <xf numFmtId="14" fontId="8" fillId="0" borderId="15" xfId="0" applyNumberFormat="1" applyFont="1" applyBorder="1" applyAlignment="1">
      <alignment horizontal="center" vertical="center" wrapText="1"/>
    </xf>
    <xf numFmtId="0" fontId="6" fillId="0" borderId="67" xfId="0" applyFont="1" applyBorder="1" applyAlignment="1" applyProtection="1">
      <alignment horizontal="center" vertical="center" wrapText="1"/>
      <protection locked="0"/>
    </xf>
    <xf numFmtId="0" fontId="0" fillId="0" borderId="69" xfId="0" applyBorder="1" applyAlignment="1" applyProtection="1">
      <alignment horizontal="center" vertical="center"/>
      <protection locked="0"/>
    </xf>
    <xf numFmtId="0" fontId="0" fillId="0" borderId="69" xfId="0" applyBorder="1" applyAlignment="1" applyProtection="1">
      <alignment horizontal="center" vertical="center"/>
      <protection hidden="1"/>
    </xf>
    <xf numFmtId="0" fontId="0" fillId="0" borderId="70" xfId="0" applyBorder="1" applyAlignment="1" applyProtection="1">
      <alignment horizontal="center" vertical="center"/>
      <protection locked="0"/>
    </xf>
    <xf numFmtId="0" fontId="0" fillId="0" borderId="70" xfId="0" applyBorder="1" applyAlignment="1" applyProtection="1">
      <alignment horizontal="center" vertical="center"/>
      <protection hidden="1"/>
    </xf>
    <xf numFmtId="0" fontId="8" fillId="0" borderId="59" xfId="0" applyFont="1" applyBorder="1" applyAlignment="1">
      <alignment horizontal="justify" vertical="center" wrapText="1"/>
    </xf>
    <xf numFmtId="0" fontId="8" fillId="0" borderId="67" xfId="0" applyFont="1" applyBorder="1" applyAlignment="1" applyProtection="1">
      <alignment horizontal="left" vertical="center" wrapText="1"/>
      <protection locked="0"/>
    </xf>
    <xf numFmtId="0" fontId="0" fillId="0" borderId="67" xfId="0" applyBorder="1" applyAlignment="1" applyProtection="1">
      <alignment horizontal="center" vertical="center" wrapText="1"/>
      <protection locked="0"/>
    </xf>
    <xf numFmtId="0" fontId="8" fillId="0" borderId="67" xfId="0" applyFont="1" applyBorder="1" applyAlignment="1" applyProtection="1">
      <alignment horizontal="justify" vertical="center" wrapText="1"/>
      <protection locked="0"/>
    </xf>
    <xf numFmtId="0" fontId="8" fillId="0" borderId="67" xfId="0" applyFont="1" applyBorder="1" applyAlignment="1" applyProtection="1">
      <alignment horizontal="justify" vertical="center"/>
      <protection locked="0"/>
    </xf>
    <xf numFmtId="0" fontId="8" fillId="0" borderId="67" xfId="0" applyFont="1" applyBorder="1" applyAlignment="1">
      <alignment horizontal="justify" vertical="center" wrapText="1"/>
    </xf>
    <xf numFmtId="0" fontId="8" fillId="0" borderId="67" xfId="0" applyFont="1" applyBorder="1" applyAlignment="1">
      <alignment horizontal="center" vertical="center" wrapText="1"/>
    </xf>
    <xf numFmtId="14" fontId="8" fillId="0" borderId="67" xfId="0" applyNumberFormat="1" applyFont="1" applyBorder="1" applyAlignment="1">
      <alignment horizontal="center" vertical="center" wrapText="1"/>
    </xf>
    <xf numFmtId="0" fontId="8" fillId="0" borderId="68" xfId="0" applyFont="1" applyBorder="1" applyAlignment="1">
      <alignment horizontal="center" vertical="center" wrapText="1"/>
    </xf>
    <xf numFmtId="0" fontId="8" fillId="3" borderId="13" xfId="0" applyFont="1" applyFill="1" applyBorder="1" applyAlignment="1">
      <alignment horizontal="left" vertical="top" wrapText="1"/>
    </xf>
    <xf numFmtId="0" fontId="8" fillId="3" borderId="5" xfId="0" applyFont="1" applyFill="1" applyBorder="1" applyAlignment="1">
      <alignment horizontal="left" vertical="top" wrapText="1"/>
    </xf>
    <xf numFmtId="0" fontId="0" fillId="0" borderId="10" xfId="0" applyBorder="1" applyAlignment="1" applyProtection="1">
      <alignment horizontal="center" vertical="center" wrapText="1"/>
      <protection locked="0"/>
    </xf>
    <xf numFmtId="0" fontId="9" fillId="7" borderId="9" xfId="0" applyFont="1" applyFill="1" applyBorder="1" applyAlignment="1" applyProtection="1">
      <alignment horizontal="center" vertical="center"/>
      <protection locked="0"/>
    </xf>
    <xf numFmtId="0" fontId="8" fillId="0" borderId="10"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8" xfId="0" applyFont="1" applyBorder="1" applyAlignment="1" applyProtection="1">
      <alignment horizontal="justify" vertical="center" wrapText="1"/>
      <protection locked="0"/>
    </xf>
    <xf numFmtId="0" fontId="15" fillId="6" borderId="17" xfId="8" applyFill="1" applyBorder="1" applyAlignment="1" applyProtection="1">
      <alignment horizontal="justify" vertical="center" wrapText="1"/>
      <protection locked="0"/>
    </xf>
    <xf numFmtId="0" fontId="15" fillId="6" borderId="12" xfId="8" applyFill="1" applyBorder="1" applyAlignment="1" applyProtection="1">
      <alignment horizontal="justify" vertical="center" wrapText="1"/>
      <protection locked="0"/>
    </xf>
    <xf numFmtId="0" fontId="7" fillId="6" borderId="49" xfId="4" applyFont="1" applyFill="1" applyBorder="1" applyAlignment="1" applyProtection="1">
      <alignment horizontal="center" vertical="center" wrapText="1"/>
      <protection locked="0"/>
    </xf>
    <xf numFmtId="0" fontId="7" fillId="6" borderId="27" xfId="4" applyFont="1" applyFill="1" applyBorder="1" applyAlignment="1" applyProtection="1">
      <alignment horizontal="justify" vertical="center" wrapText="1"/>
      <protection locked="0"/>
    </xf>
    <xf numFmtId="0" fontId="8" fillId="6" borderId="17" xfId="0" applyFont="1" applyFill="1" applyBorder="1" applyAlignment="1" applyProtection="1">
      <alignment horizontal="justify" vertical="center" wrapText="1"/>
      <protection locked="0"/>
    </xf>
    <xf numFmtId="0" fontId="15" fillId="6" borderId="16" xfId="7" applyFill="1" applyBorder="1" applyAlignment="1" applyProtection="1">
      <alignment vertical="center" wrapText="1"/>
      <protection locked="0"/>
    </xf>
    <xf numFmtId="0" fontId="0" fillId="11" borderId="0" xfId="0" applyFill="1" applyProtection="1">
      <protection locked="0"/>
    </xf>
    <xf numFmtId="0" fontId="30" fillId="0" borderId="40" xfId="0" applyFont="1" applyBorder="1" applyAlignment="1" applyProtection="1">
      <alignment vertical="center" wrapText="1"/>
      <protection locked="0"/>
    </xf>
    <xf numFmtId="0" fontId="30" fillId="0" borderId="6" xfId="0" applyFont="1" applyBorder="1" applyAlignment="1" applyProtection="1">
      <alignment vertical="center" wrapText="1"/>
      <protection locked="0"/>
    </xf>
    <xf numFmtId="0" fontId="30" fillId="0" borderId="39" xfId="0" applyFont="1" applyBorder="1" applyAlignment="1" applyProtection="1">
      <alignment vertical="center" wrapText="1"/>
      <protection locked="0"/>
    </xf>
    <xf numFmtId="0" fontId="30" fillId="0" borderId="5" xfId="0" applyFont="1" applyBorder="1" applyAlignment="1">
      <alignment horizontal="justify" vertical="center" wrapText="1"/>
    </xf>
    <xf numFmtId="0" fontId="7" fillId="12" borderId="9" xfId="0" applyFont="1" applyFill="1" applyBorder="1" applyAlignment="1" applyProtection="1">
      <alignment horizontal="center" vertical="center" wrapText="1"/>
      <protection locked="0"/>
    </xf>
    <xf numFmtId="0" fontId="35" fillId="0" borderId="73" xfId="0" applyFont="1" applyBorder="1" applyAlignment="1" applyProtection="1">
      <alignment vertical="center" wrapText="1"/>
      <protection locked="0"/>
    </xf>
    <xf numFmtId="0" fontId="50" fillId="0" borderId="72" xfId="0" applyFont="1" applyBorder="1" applyAlignment="1">
      <alignment vertical="top" wrapText="1"/>
    </xf>
    <xf numFmtId="0" fontId="50" fillId="0" borderId="72" xfId="0" applyFont="1" applyBorder="1" applyAlignment="1">
      <alignment vertical="top"/>
    </xf>
    <xf numFmtId="14" fontId="51" fillId="0" borderId="72" xfId="0" applyNumberFormat="1" applyFont="1" applyBorder="1" applyAlignment="1">
      <alignment vertical="center"/>
    </xf>
    <xf numFmtId="0" fontId="51" fillId="0" borderId="72" xfId="0" applyFont="1" applyBorder="1" applyAlignment="1">
      <alignment vertical="center" wrapText="1"/>
    </xf>
    <xf numFmtId="0" fontId="0" fillId="0" borderId="72" xfId="0" applyBorder="1" applyAlignment="1" applyProtection="1">
      <alignment horizontal="left" vertical="center" wrapText="1"/>
      <protection locked="0"/>
    </xf>
    <xf numFmtId="0" fontId="0" fillId="0" borderId="72" xfId="0" applyBorder="1" applyAlignment="1" applyProtection="1">
      <alignment vertical="center" wrapText="1"/>
      <protection locked="0"/>
    </xf>
    <xf numFmtId="0" fontId="31" fillId="0" borderId="72" xfId="0" applyFont="1" applyBorder="1" applyAlignment="1">
      <alignment vertical="center" wrapText="1"/>
    </xf>
    <xf numFmtId="0" fontId="31" fillId="0" borderId="72" xfId="0" applyFont="1" applyBorder="1" applyAlignment="1">
      <alignment vertical="center"/>
    </xf>
    <xf numFmtId="0" fontId="0" fillId="0" borderId="72" xfId="0" applyBorder="1" applyProtection="1">
      <protection locked="0"/>
    </xf>
    <xf numFmtId="0" fontId="2" fillId="0" borderId="5" xfId="0" applyFont="1" applyBorder="1" applyAlignment="1">
      <alignment horizontal="center" vertical="center" wrapText="1"/>
    </xf>
    <xf numFmtId="0" fontId="52" fillId="0" borderId="77" xfId="0" applyFont="1" applyBorder="1" applyAlignment="1" applyProtection="1">
      <alignment vertical="center" wrapText="1"/>
      <protection locked="0"/>
    </xf>
    <xf numFmtId="0" fontId="52" fillId="0" borderId="78" xfId="0" applyFont="1" applyBorder="1" applyAlignment="1" applyProtection="1">
      <alignment vertical="center" wrapText="1"/>
      <protection locked="0"/>
    </xf>
    <xf numFmtId="0" fontId="52" fillId="0" borderId="76" xfId="0" applyFont="1" applyBorder="1" applyAlignment="1" applyProtection="1">
      <alignment horizontal="center" vertical="center" wrapText="1"/>
      <protection locked="0"/>
    </xf>
    <xf numFmtId="0" fontId="2" fillId="0" borderId="14" xfId="0" applyFont="1" applyBorder="1" applyAlignment="1" applyProtection="1">
      <alignment vertical="center" wrapText="1"/>
      <protection locked="0"/>
    </xf>
    <xf numFmtId="0" fontId="52" fillId="0" borderId="13" xfId="0" applyFont="1" applyBorder="1" applyAlignment="1" applyProtection="1">
      <alignment horizontal="justify" vertical="center"/>
      <protection locked="0"/>
    </xf>
    <xf numFmtId="0" fontId="52" fillId="0" borderId="12" xfId="0" applyFont="1" applyBorder="1" applyAlignment="1" applyProtection="1">
      <alignment horizontal="justify" vertical="center"/>
      <protection locked="0"/>
    </xf>
    <xf numFmtId="0" fontId="6" fillId="0" borderId="8" xfId="0" applyFont="1" applyBorder="1" applyAlignment="1" applyProtection="1">
      <alignment vertical="center" wrapText="1"/>
      <protection locked="0"/>
    </xf>
    <xf numFmtId="0" fontId="52" fillId="0" borderId="4" xfId="0" applyFont="1" applyBorder="1" applyAlignment="1" applyProtection="1">
      <alignment horizontal="center" vertical="center" wrapText="1"/>
      <protection locked="0"/>
    </xf>
    <xf numFmtId="0" fontId="7" fillId="0" borderId="55" xfId="0" applyFont="1" applyBorder="1" applyAlignment="1" applyProtection="1">
      <alignment vertical="top" wrapText="1"/>
      <protection locked="0"/>
    </xf>
    <xf numFmtId="0" fontId="48" fillId="0" borderId="72" xfId="0" applyFont="1" applyBorder="1" applyAlignment="1" applyProtection="1">
      <alignment wrapText="1"/>
      <protection locked="0"/>
    </xf>
    <xf numFmtId="0" fontId="0" fillId="0" borderId="72" xfId="0" applyBorder="1" applyAlignment="1" applyProtection="1">
      <alignment wrapText="1"/>
      <protection locked="0"/>
    </xf>
    <xf numFmtId="0" fontId="53" fillId="0" borderId="6" xfId="0" applyFont="1" applyBorder="1" applyAlignment="1" applyProtection="1">
      <alignment wrapText="1"/>
      <protection locked="0"/>
    </xf>
    <xf numFmtId="0" fontId="53" fillId="0" borderId="59" xfId="0" applyFont="1" applyBorder="1" applyAlignment="1" applyProtection="1">
      <alignment wrapText="1"/>
      <protection locked="0"/>
    </xf>
    <xf numFmtId="0" fontId="8" fillId="0" borderId="8" xfId="0" applyFont="1" applyBorder="1" applyAlignment="1">
      <alignment horizontal="justify" vertical="center" wrapText="1"/>
    </xf>
    <xf numFmtId="0" fontId="8" fillId="0" borderId="36"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hidden="1"/>
    </xf>
    <xf numFmtId="0" fontId="13" fillId="0" borderId="10" xfId="0" applyFont="1" applyBorder="1" applyAlignment="1" applyProtection="1">
      <alignment horizontal="center" vertical="center" wrapText="1"/>
      <protection locked="0"/>
    </xf>
    <xf numFmtId="0" fontId="8" fillId="0" borderId="58" xfId="0" applyFont="1" applyBorder="1" applyAlignment="1" applyProtection="1">
      <alignment horizontal="justify" vertical="center" wrapText="1"/>
      <protection locked="0"/>
    </xf>
    <xf numFmtId="0" fontId="8" fillId="0" borderId="12" xfId="0" applyFont="1" applyBorder="1" applyAlignment="1" applyProtection="1">
      <alignment vertical="center" wrapText="1"/>
      <protection locked="0"/>
    </xf>
    <xf numFmtId="0" fontId="8" fillId="0" borderId="25" xfId="0" applyFont="1" applyBorder="1" applyAlignment="1" applyProtection="1">
      <alignment horizontal="justify" vertical="center" wrapText="1"/>
      <protection locked="0"/>
    </xf>
    <xf numFmtId="0" fontId="8" fillId="0" borderId="0" xfId="0" applyFont="1" applyAlignment="1" applyProtection="1">
      <alignment horizontal="justify" vertical="center" wrapText="1"/>
      <protection locked="0"/>
    </xf>
    <xf numFmtId="0" fontId="7" fillId="0" borderId="3" xfId="0" applyFont="1" applyBorder="1" applyAlignment="1">
      <alignment horizontal="center" vertical="center" wrapText="1"/>
    </xf>
    <xf numFmtId="14" fontId="7" fillId="0" borderId="5" xfId="0" applyNumberFormat="1" applyFont="1" applyBorder="1" applyAlignment="1">
      <alignment horizontal="justify" vertical="center" wrapText="1"/>
    </xf>
    <xf numFmtId="0" fontId="0" fillId="0" borderId="23" xfId="0" applyBorder="1" applyAlignment="1" applyProtection="1">
      <alignment vertical="center"/>
      <protection hidden="1"/>
    </xf>
    <xf numFmtId="0" fontId="7" fillId="12" borderId="13" xfId="0" applyFont="1" applyFill="1" applyBorder="1" applyAlignment="1" applyProtection="1">
      <alignment horizontal="center" vertical="center" wrapText="1"/>
      <protection locked="0"/>
    </xf>
    <xf numFmtId="0" fontId="54" fillId="0" borderId="51" xfId="0" applyFont="1" applyBorder="1" applyAlignment="1" applyProtection="1">
      <alignment horizontal="justify" vertical="center" wrapText="1"/>
      <protection locked="0"/>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8" fillId="0" borderId="10" xfId="0" applyFont="1" applyBorder="1" applyAlignment="1">
      <alignment horizontal="justify" vertical="center" wrapText="1"/>
    </xf>
    <xf numFmtId="0" fontId="0" fillId="0" borderId="0" xfId="0" applyAlignment="1" applyProtection="1">
      <alignment vertical="center" wrapText="1"/>
      <protection locked="0"/>
    </xf>
    <xf numFmtId="0" fontId="12" fillId="0" borderId="5" xfId="0" applyFont="1" applyBorder="1" applyAlignment="1" applyProtection="1">
      <alignment horizontal="left" vertical="center" wrapText="1"/>
      <protection locked="0"/>
    </xf>
    <xf numFmtId="0" fontId="7" fillId="0" borderId="45" xfId="0" applyFont="1" applyBorder="1" applyAlignment="1" applyProtection="1">
      <alignment horizontal="justify" vertical="center" wrapText="1"/>
      <protection locked="0"/>
    </xf>
    <xf numFmtId="0" fontId="7" fillId="0" borderId="4" xfId="0" applyFont="1" applyBorder="1" applyAlignment="1">
      <alignment horizontal="left" vertical="center" wrapText="1"/>
    </xf>
    <xf numFmtId="0" fontId="7" fillId="0" borderId="17" xfId="0" applyFont="1" applyBorder="1" applyAlignment="1" applyProtection="1">
      <alignment wrapText="1"/>
      <protection locked="0"/>
    </xf>
    <xf numFmtId="0" fontId="7" fillId="0" borderId="46" xfId="0" applyFont="1" applyBorder="1" applyAlignment="1" applyProtection="1">
      <alignment horizontal="justify" vertical="center" wrapText="1"/>
      <protection locked="0"/>
    </xf>
    <xf numFmtId="0" fontId="7" fillId="0" borderId="48" xfId="0" applyFont="1" applyBorder="1" applyAlignment="1" applyProtection="1">
      <alignment horizontal="justify" vertical="center" wrapText="1"/>
      <protection locked="0"/>
    </xf>
    <xf numFmtId="0" fontId="7" fillId="0" borderId="17" xfId="0" applyFont="1" applyBorder="1" applyAlignment="1" applyProtection="1">
      <alignment horizontal="center" vertical="center"/>
      <protection locked="0"/>
    </xf>
    <xf numFmtId="0" fontId="8" fillId="0" borderId="46" xfId="0" applyFont="1" applyBorder="1" applyAlignment="1" applyProtection="1">
      <alignment horizontal="justify" vertical="center" wrapText="1"/>
      <protection locked="0"/>
    </xf>
    <xf numFmtId="0" fontId="7" fillId="0" borderId="17" xfId="0" applyFont="1" applyBorder="1" applyAlignment="1">
      <alignment horizontal="justify" vertical="center" wrapText="1"/>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8" fillId="0" borderId="5" xfId="0" applyFont="1" applyBorder="1" applyAlignment="1" applyProtection="1">
      <alignment vertical="center" wrapText="1"/>
      <protection locked="0"/>
    </xf>
    <xf numFmtId="0" fontId="7" fillId="0" borderId="34" xfId="0" applyFont="1" applyBorder="1" applyAlignment="1" applyProtection="1">
      <alignment horizontal="justify" vertical="center" wrapText="1"/>
      <protection locked="0"/>
    </xf>
    <xf numFmtId="0" fontId="7" fillId="0" borderId="53" xfId="0" applyFont="1" applyBorder="1" applyAlignment="1" applyProtection="1">
      <alignment horizontal="justify" vertical="center"/>
      <protection locked="0"/>
    </xf>
    <xf numFmtId="0" fontId="7" fillId="0" borderId="52" xfId="0" applyFont="1" applyBorder="1" applyAlignment="1" applyProtection="1">
      <alignment horizontal="justify" vertical="center"/>
      <protection locked="0"/>
    </xf>
    <xf numFmtId="0" fontId="7" fillId="0" borderId="10"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12"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12" xfId="0" applyFont="1" applyBorder="1" applyAlignment="1">
      <alignment horizontal="justify" vertical="center" wrapText="1"/>
    </xf>
    <xf numFmtId="0" fontId="7" fillId="0" borderId="34"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52" xfId="0" applyFont="1" applyBorder="1" applyAlignment="1">
      <alignment horizontal="justify" vertical="center" wrapText="1"/>
    </xf>
    <xf numFmtId="0" fontId="8" fillId="0" borderId="34" xfId="0" applyFont="1" applyBorder="1" applyAlignment="1" applyProtection="1">
      <alignment horizontal="justify" vertical="center" wrapText="1"/>
      <protection locked="0"/>
    </xf>
    <xf numFmtId="0" fontId="8" fillId="0" borderId="52" xfId="0" applyFont="1" applyBorder="1" applyAlignment="1" applyProtection="1">
      <alignment horizontal="justify" vertical="center" wrapText="1"/>
      <protection locked="0"/>
    </xf>
    <xf numFmtId="0" fontId="7" fillId="0" borderId="53" xfId="0" applyFont="1" applyBorder="1" applyAlignment="1" applyProtection="1">
      <alignment horizontal="justify" vertical="center" wrapText="1"/>
      <protection locked="0"/>
    </xf>
    <xf numFmtId="0" fontId="7" fillId="0" borderId="52" xfId="0" applyFont="1" applyBorder="1" applyAlignment="1" applyProtection="1">
      <alignment horizontal="justify" vertical="center" wrapText="1"/>
      <protection locked="0"/>
    </xf>
    <xf numFmtId="0" fontId="7" fillId="0" borderId="5" xfId="0" applyFont="1" applyBorder="1" applyAlignment="1">
      <alignment horizontal="justify" vertical="center" wrapText="1"/>
    </xf>
    <xf numFmtId="0" fontId="8" fillId="0" borderId="5" xfId="0" applyFont="1" applyBorder="1" applyAlignment="1">
      <alignment horizontal="justify" vertical="center" wrapText="1"/>
    </xf>
    <xf numFmtId="0" fontId="7" fillId="0" borderId="8" xfId="0" applyFont="1" applyBorder="1" applyAlignment="1">
      <alignment horizontal="left" vertical="center" wrapText="1"/>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8" fillId="0" borderId="10" xfId="0" applyFont="1" applyBorder="1" applyAlignment="1">
      <alignment horizontal="justify"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0" fillId="0" borderId="23"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9" borderId="10" xfId="0" applyFill="1" applyBorder="1" applyAlignment="1" applyProtection="1">
      <alignment horizontal="center" vertical="center"/>
      <protection hidden="1"/>
    </xf>
    <xf numFmtId="0" fontId="0" fillId="9" borderId="8" xfId="0" applyFill="1" applyBorder="1" applyAlignment="1" applyProtection="1">
      <alignment horizontal="center" vertical="center"/>
      <protection hidden="1"/>
    </xf>
    <xf numFmtId="0" fontId="0" fillId="9" borderId="12" xfId="0" applyFill="1" applyBorder="1" applyAlignment="1" applyProtection="1">
      <alignment horizontal="center" vertical="center"/>
      <protection hidden="1"/>
    </xf>
    <xf numFmtId="0" fontId="6" fillId="0" borderId="10" xfId="0" applyFont="1" applyBorder="1" applyAlignment="1" applyProtection="1">
      <alignment horizontal="center" vertical="center" textRotation="90" wrapText="1"/>
      <protection hidden="1"/>
    </xf>
    <xf numFmtId="0" fontId="6" fillId="0" borderId="8" xfId="0" applyFont="1" applyBorder="1" applyAlignment="1" applyProtection="1">
      <alignment horizontal="center" vertical="center" textRotation="90" wrapText="1"/>
      <protection hidden="1"/>
    </xf>
    <xf numFmtId="0" fontId="6" fillId="0" borderId="12" xfId="0" applyFont="1" applyBorder="1" applyAlignment="1" applyProtection="1">
      <alignment horizontal="center" vertical="center" textRotation="90" wrapText="1"/>
      <protection hidden="1"/>
    </xf>
    <xf numFmtId="0" fontId="7" fillId="0" borderId="32" xfId="0" applyFont="1" applyBorder="1" applyAlignment="1" applyProtection="1">
      <alignment horizontal="justify" vertical="center" wrapText="1"/>
      <protection locked="0"/>
    </xf>
    <xf numFmtId="0" fontId="7" fillId="0" borderId="12" xfId="0" applyFont="1" applyBorder="1" applyAlignment="1" applyProtection="1">
      <alignment horizontal="justify" vertical="center" wrapText="1"/>
      <protection locked="0"/>
    </xf>
    <xf numFmtId="0" fontId="7" fillId="0" borderId="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0" fillId="0" borderId="10"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23"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14" fontId="7" fillId="0" borderId="10" xfId="0" applyNumberFormat="1" applyFont="1" applyBorder="1" applyAlignment="1">
      <alignment horizontal="justify" vertical="center" wrapText="1"/>
    </xf>
    <xf numFmtId="14" fontId="7" fillId="0" borderId="12" xfId="0" applyNumberFormat="1" applyFont="1" applyBorder="1" applyAlignment="1">
      <alignment horizontal="justify" vertical="center" wrapText="1"/>
    </xf>
    <xf numFmtId="0" fontId="7" fillId="0" borderId="37" xfId="0" applyFont="1" applyBorder="1" applyAlignment="1">
      <alignment horizontal="justify" vertical="center" wrapText="1"/>
    </xf>
    <xf numFmtId="0" fontId="7" fillId="0" borderId="18" xfId="0" applyFont="1" applyBorder="1" applyAlignment="1">
      <alignment horizontal="justify" vertical="center" wrapText="1"/>
    </xf>
    <xf numFmtId="14" fontId="7" fillId="0" borderId="8" xfId="0" applyNumberFormat="1" applyFont="1" applyBorder="1" applyAlignment="1">
      <alignment horizontal="justify" vertical="center" wrapText="1"/>
    </xf>
    <xf numFmtId="14" fontId="8" fillId="0" borderId="10"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0" fontId="7" fillId="0" borderId="3"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18" xfId="0" applyFont="1" applyBorder="1" applyAlignment="1">
      <alignment horizontal="justify" vertical="center" wrapText="1"/>
    </xf>
    <xf numFmtId="0" fontId="8" fillId="0" borderId="8" xfId="0" applyFont="1" applyBorder="1" applyAlignment="1">
      <alignment horizontal="center" vertical="center" wrapText="1"/>
    </xf>
    <xf numFmtId="0" fontId="8" fillId="0" borderId="34" xfId="0" applyFont="1" applyBorder="1" applyAlignment="1">
      <alignment horizontal="justify" vertical="center" wrapText="1"/>
    </xf>
    <xf numFmtId="0" fontId="8" fillId="0" borderId="53" xfId="0" applyFont="1" applyBorder="1" applyAlignment="1">
      <alignment horizontal="justify" vertical="center" wrapText="1"/>
    </xf>
    <xf numFmtId="0" fontId="8" fillId="0" borderId="52" xfId="0" applyFont="1" applyBorder="1" applyAlignment="1">
      <alignment horizontal="justify" vertical="center" wrapText="1"/>
    </xf>
    <xf numFmtId="0" fontId="0" fillId="0" borderId="10"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12" xfId="0" applyBorder="1" applyAlignment="1" applyProtection="1">
      <alignment vertical="center" wrapText="1"/>
      <protection locked="0"/>
    </xf>
    <xf numFmtId="14" fontId="7" fillId="0" borderId="8" xfId="0" applyNumberFormat="1" applyFont="1" applyBorder="1" applyAlignment="1">
      <alignment horizontal="center" vertical="center" wrapText="1"/>
    </xf>
    <xf numFmtId="14" fontId="7" fillId="0" borderId="12" xfId="0" applyNumberFormat="1" applyFont="1" applyBorder="1" applyAlignment="1">
      <alignment horizontal="center" vertical="center" wrapText="1"/>
    </xf>
    <xf numFmtId="0" fontId="0" fillId="0" borderId="71" xfId="0" applyBorder="1" applyAlignment="1" applyProtection="1">
      <alignment horizontal="center" vertical="center"/>
      <protection hidden="1"/>
    </xf>
    <xf numFmtId="0" fontId="15" fillId="6" borderId="13" xfId="5" applyFill="1" applyBorder="1" applyAlignment="1" applyProtection="1">
      <alignment horizontal="center" vertical="center" wrapText="1"/>
      <protection locked="0"/>
    </xf>
    <xf numFmtId="0" fontId="15" fillId="6" borderId="14" xfId="5" applyFill="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67" xfId="0" applyFont="1" applyBorder="1" applyAlignment="1" applyProtection="1">
      <alignment horizontal="center" vertical="center" wrapText="1"/>
      <protection locked="0"/>
    </xf>
    <xf numFmtId="0" fontId="0" fillId="9" borderId="68" xfId="0" applyFill="1" applyBorder="1" applyAlignment="1" applyProtection="1">
      <alignment horizontal="center" vertical="center"/>
      <protection hidden="1"/>
    </xf>
    <xf numFmtId="0" fontId="8" fillId="0" borderId="5"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8" fillId="0" borderId="4"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6" fillId="0" borderId="15" xfId="0" applyFont="1" applyBorder="1" applyAlignment="1" applyProtection="1">
      <alignment horizontal="center" vertical="center" wrapText="1"/>
      <protection locked="0"/>
    </xf>
    <xf numFmtId="0" fontId="13" fillId="9" borderId="10" xfId="0" applyFont="1" applyFill="1" applyBorder="1" applyAlignment="1" applyProtection="1">
      <alignment vertical="center" wrapText="1"/>
      <protection locked="0"/>
    </xf>
    <xf numFmtId="0" fontId="13" fillId="9" borderId="15" xfId="0" applyFont="1" applyFill="1" applyBorder="1" applyAlignment="1" applyProtection="1">
      <alignment vertical="center" wrapText="1"/>
      <protection locked="0"/>
    </xf>
    <xf numFmtId="0" fontId="0" fillId="9" borderId="15" xfId="0" applyFill="1" applyBorder="1" applyAlignment="1" applyProtection="1">
      <alignment horizontal="center" vertical="center"/>
      <protection hidden="1"/>
    </xf>
    <xf numFmtId="0" fontId="15" fillId="6" borderId="15" xfId="8" applyFill="1" applyBorder="1" applyAlignment="1" applyProtection="1">
      <alignment horizontal="center" vertical="center" wrapText="1"/>
      <protection locked="0"/>
    </xf>
    <xf numFmtId="0" fontId="15" fillId="6" borderId="5" xfId="8" applyFill="1" applyBorder="1" applyAlignment="1" applyProtection="1">
      <alignment horizontal="center" vertical="center" wrapText="1"/>
      <protection locked="0"/>
    </xf>
    <xf numFmtId="0" fontId="15" fillId="6" borderId="14" xfId="8" applyFill="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13" fillId="9" borderId="8" xfId="0" applyFont="1" applyFill="1" applyBorder="1" applyAlignment="1" applyProtection="1">
      <alignment horizontal="center" vertical="center" wrapText="1"/>
      <protection locked="0"/>
    </xf>
    <xf numFmtId="0" fontId="13" fillId="9" borderId="68" xfId="0" applyFont="1" applyFill="1" applyBorder="1" applyAlignment="1" applyProtection="1">
      <alignment horizontal="center" vertical="center" wrapText="1"/>
      <protection locked="0"/>
    </xf>
    <xf numFmtId="0" fontId="6" fillId="0" borderId="68" xfId="0" applyFont="1" applyBorder="1" applyAlignment="1" applyProtection="1">
      <alignment horizontal="center" vertical="center" textRotation="90" wrapText="1"/>
      <protection hidden="1"/>
    </xf>
    <xf numFmtId="0" fontId="0" fillId="0" borderId="10"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3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7" fillId="0" borderId="4"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6" borderId="15" xfId="0" applyFont="1" applyFill="1" applyBorder="1" applyAlignment="1" applyProtection="1">
      <alignment horizontal="center" vertical="center" wrapText="1"/>
      <protection locked="0"/>
    </xf>
    <xf numFmtId="0" fontId="7" fillId="6" borderId="67" xfId="0" applyFont="1" applyFill="1" applyBorder="1" applyAlignment="1" applyProtection="1">
      <alignment horizontal="center" vertical="center" wrapText="1"/>
      <protection locked="0"/>
    </xf>
    <xf numFmtId="0" fontId="6" fillId="0" borderId="68" xfId="0" applyFont="1" applyBorder="1" applyAlignment="1" applyProtection="1">
      <alignment horizontal="center" vertical="center" wrapText="1"/>
      <protection locked="0"/>
    </xf>
    <xf numFmtId="0" fontId="7" fillId="0" borderId="5"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6" fillId="0" borderId="37" xfId="0" applyFont="1" applyBorder="1" applyAlignment="1" applyProtection="1">
      <alignment horizontal="center" vertical="center" textRotation="90" wrapText="1"/>
      <protection hidden="1"/>
    </xf>
    <xf numFmtId="0" fontId="6" fillId="0" borderId="18" xfId="0" applyFont="1" applyBorder="1" applyAlignment="1" applyProtection="1">
      <alignment horizontal="center" vertical="center" textRotation="90" wrapText="1"/>
      <protection hidden="1"/>
    </xf>
    <xf numFmtId="0" fontId="8" fillId="0" borderId="1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9" fillId="7" borderId="27" xfId="0" applyFont="1" applyFill="1" applyBorder="1" applyAlignment="1" applyProtection="1">
      <alignment horizontal="center" vertical="center"/>
      <protection locked="0"/>
    </xf>
    <xf numFmtId="0" fontId="9" fillId="7" borderId="28" xfId="0" applyFont="1" applyFill="1" applyBorder="1" applyAlignment="1" applyProtection="1">
      <alignment horizontal="center" vertical="center"/>
      <protection locked="0"/>
    </xf>
    <xf numFmtId="0" fontId="9" fillId="7" borderId="33" xfId="0" applyFont="1" applyFill="1" applyBorder="1" applyAlignment="1" applyProtection="1">
      <alignment horizontal="center" vertical="center"/>
      <protection locked="0"/>
    </xf>
    <xf numFmtId="0" fontId="9" fillId="7" borderId="65" xfId="0" applyFont="1" applyFill="1" applyBorder="1" applyAlignment="1" applyProtection="1">
      <alignment horizontal="center" vertical="center"/>
      <protection locked="0"/>
    </xf>
    <xf numFmtId="0" fontId="9" fillId="7" borderId="9" xfId="0" applyFont="1" applyFill="1" applyBorder="1" applyAlignment="1" applyProtection="1">
      <alignment horizontal="center" vertical="center"/>
      <protection locked="0"/>
    </xf>
    <xf numFmtId="0" fontId="9" fillId="7" borderId="7" xfId="0" applyFont="1" applyFill="1" applyBorder="1" applyAlignment="1" applyProtection="1">
      <alignment horizontal="center" vertical="center"/>
      <protection locked="0"/>
    </xf>
    <xf numFmtId="0" fontId="7" fillId="12" borderId="10" xfId="0" applyFont="1" applyFill="1" applyBorder="1" applyAlignment="1" applyProtection="1">
      <alignment horizontal="center" vertical="center" wrapText="1"/>
      <protection locked="0"/>
    </xf>
    <xf numFmtId="0" fontId="7" fillId="12" borderId="8"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15" fillId="6" borderId="13" xfId="6" applyFill="1" applyBorder="1" applyAlignment="1" applyProtection="1">
      <alignment horizontal="justify" vertical="center" wrapText="1"/>
      <protection locked="0"/>
    </xf>
    <xf numFmtId="0" fontId="7" fillId="6" borderId="10" xfId="0" applyFont="1" applyFill="1" applyBorder="1" applyAlignment="1" applyProtection="1">
      <alignment horizontal="center" vertical="center" wrapText="1"/>
      <protection locked="0"/>
    </xf>
    <xf numFmtId="0" fontId="7" fillId="6" borderId="12" xfId="0" applyFont="1" applyFill="1" applyBorder="1" applyAlignment="1" applyProtection="1">
      <alignment horizontal="center" vertical="center" wrapText="1"/>
      <protection locked="0"/>
    </xf>
    <xf numFmtId="0" fontId="9" fillId="7" borderId="11" xfId="0" applyFont="1" applyFill="1" applyBorder="1" applyAlignment="1" applyProtection="1">
      <alignment horizontal="center" vertical="center"/>
      <protection locked="0"/>
    </xf>
    <xf numFmtId="0" fontId="7" fillId="0" borderId="10" xfId="0" applyFont="1" applyBorder="1" applyAlignment="1" applyProtection="1">
      <alignment horizontal="center" vertical="center" wrapText="1"/>
      <protection locked="0"/>
    </xf>
    <xf numFmtId="0" fontId="7" fillId="12" borderId="12" xfId="0"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9" fillId="7" borderId="21" xfId="0" applyFont="1" applyFill="1" applyBorder="1" applyAlignment="1" applyProtection="1">
      <alignment horizontal="center" vertical="center"/>
      <protection locked="0"/>
    </xf>
    <xf numFmtId="0" fontId="9" fillId="7" borderId="29" xfId="0" applyFont="1" applyFill="1" applyBorder="1" applyAlignment="1" applyProtection="1">
      <alignment horizontal="center" vertical="center"/>
      <protection locked="0"/>
    </xf>
    <xf numFmtId="0" fontId="7" fillId="12" borderId="35" xfId="0" applyFont="1" applyFill="1" applyBorder="1" applyAlignment="1" applyProtection="1">
      <alignment horizontal="center" vertical="center" wrapText="1"/>
      <protection locked="0"/>
    </xf>
    <xf numFmtId="0" fontId="7" fillId="12" borderId="2" xfId="0" applyFont="1" applyFill="1" applyBorder="1" applyAlignment="1" applyProtection="1">
      <alignment horizontal="center" vertical="center" wrapText="1"/>
      <protection locked="0"/>
    </xf>
    <xf numFmtId="0" fontId="7" fillId="6" borderId="13" xfId="0" applyFont="1" applyFill="1" applyBorder="1" applyAlignment="1" applyProtection="1">
      <alignment horizontal="justify" vertical="center" wrapText="1"/>
      <protection locked="0"/>
    </xf>
    <xf numFmtId="0" fontId="7" fillId="6" borderId="5" xfId="0" applyFont="1" applyFill="1" applyBorder="1" applyAlignment="1" applyProtection="1">
      <alignment horizontal="justify" vertical="center" wrapText="1"/>
      <protection locked="0"/>
    </xf>
    <xf numFmtId="0" fontId="7" fillId="6" borderId="14" xfId="0" applyFont="1" applyFill="1" applyBorder="1" applyAlignment="1" applyProtection="1">
      <alignment horizontal="justify" vertical="center" wrapText="1"/>
      <protection locked="0"/>
    </xf>
    <xf numFmtId="0" fontId="7" fillId="12" borderId="7" xfId="0" applyFont="1" applyFill="1" applyBorder="1" applyAlignment="1" applyProtection="1">
      <alignment horizontal="center" vertical="center" wrapText="1"/>
      <protection locked="0"/>
    </xf>
    <xf numFmtId="0" fontId="7" fillId="12" borderId="11" xfId="0" applyFont="1" applyFill="1" applyBorder="1" applyAlignment="1" applyProtection="1">
      <alignment horizontal="center" vertical="center" wrapText="1"/>
      <protection locked="0"/>
    </xf>
    <xf numFmtId="0" fontId="9" fillId="7" borderId="26" xfId="0" applyFont="1" applyFill="1" applyBorder="1" applyAlignment="1" applyProtection="1">
      <alignment horizontal="center" vertical="center"/>
      <protection locked="0"/>
    </xf>
    <xf numFmtId="0" fontId="7" fillId="12" borderId="36" xfId="0" applyFont="1" applyFill="1" applyBorder="1" applyAlignment="1" applyProtection="1">
      <alignment horizontal="center" vertical="center" wrapText="1"/>
      <protection locked="0"/>
    </xf>
    <xf numFmtId="0" fontId="0" fillId="6" borderId="10" xfId="8" applyFont="1" applyFill="1" applyBorder="1" applyAlignment="1" applyProtection="1">
      <alignment horizontal="center" vertical="center" wrapText="1"/>
      <protection locked="0"/>
    </xf>
    <xf numFmtId="0" fontId="15" fillId="6" borderId="12" xfId="8" applyFill="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6" borderId="8" xfId="0" applyFont="1" applyFill="1" applyBorder="1" applyAlignment="1" applyProtection="1">
      <alignment horizontal="center" vertical="center" wrapText="1"/>
      <protection locked="0"/>
    </xf>
    <xf numFmtId="0" fontId="7" fillId="12" borderId="54" xfId="0" applyFont="1" applyFill="1" applyBorder="1" applyAlignment="1" applyProtection="1">
      <alignment horizontal="center" vertical="center" wrapText="1"/>
      <protection locked="0"/>
    </xf>
    <xf numFmtId="0" fontId="7" fillId="12" borderId="66" xfId="0" applyFont="1" applyFill="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67"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164" fontId="2" fillId="3" borderId="4" xfId="0" applyNumberFormat="1" applyFont="1" applyFill="1" applyBorder="1" applyAlignment="1" applyProtection="1">
      <alignment horizontal="center" vertical="center" wrapText="1"/>
      <protection locked="0"/>
    </xf>
    <xf numFmtId="164" fontId="2" fillId="3" borderId="5" xfId="0" applyNumberFormat="1"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20" xfId="0" applyFont="1" applyFill="1" applyBorder="1" applyAlignment="1" applyProtection="1">
      <alignment horizontal="center" vertical="center" wrapText="1"/>
      <protection locked="0"/>
    </xf>
    <xf numFmtId="0" fontId="5" fillId="4" borderId="20" xfId="0" applyFont="1" applyFill="1" applyBorder="1" applyAlignment="1" applyProtection="1">
      <alignment horizontal="center" vertical="center"/>
      <protection locked="0"/>
    </xf>
    <xf numFmtId="0" fontId="5" fillId="4" borderId="31" xfId="0" applyFont="1" applyFill="1" applyBorder="1" applyAlignment="1" applyProtection="1">
      <alignment horizontal="center" vertical="center"/>
      <protection locked="0"/>
    </xf>
    <xf numFmtId="0" fontId="5" fillId="4" borderId="32" xfId="0" applyFont="1" applyFill="1" applyBorder="1" applyAlignment="1" applyProtection="1">
      <alignment horizontal="center" vertical="center"/>
      <protection locked="0"/>
    </xf>
    <xf numFmtId="0" fontId="5" fillId="4" borderId="31" xfId="0" applyFont="1" applyFill="1" applyBorder="1" applyAlignment="1" applyProtection="1">
      <alignment horizontal="center" vertical="center" wrapText="1"/>
      <protection locked="0"/>
    </xf>
    <xf numFmtId="0" fontId="5" fillId="4" borderId="32" xfId="0" applyFont="1" applyFill="1" applyBorder="1" applyAlignment="1" applyProtection="1">
      <alignment horizontal="center" vertical="center" wrapText="1"/>
      <protection locked="0"/>
    </xf>
    <xf numFmtId="0" fontId="1" fillId="0" borderId="1" xfId="0" applyFont="1" applyBorder="1" applyAlignment="1" applyProtection="1">
      <alignment horizontal="right" vertical="center" wrapText="1"/>
      <protection locked="0"/>
    </xf>
    <xf numFmtId="0" fontId="1" fillId="0" borderId="0" xfId="0" applyFont="1" applyAlignment="1" applyProtection="1">
      <alignment horizontal="right" vertical="center" wrapText="1"/>
      <protection locked="0"/>
    </xf>
    <xf numFmtId="0" fontId="1" fillId="0" borderId="2" xfId="0" applyFont="1" applyBorder="1" applyAlignment="1" applyProtection="1">
      <alignment horizontal="right" vertical="center" wrapText="1"/>
      <protection locked="0"/>
    </xf>
    <xf numFmtId="0" fontId="1" fillId="0" borderId="63" xfId="0" applyFont="1" applyBorder="1" applyAlignment="1" applyProtection="1">
      <alignment horizontal="right" vertical="center" wrapText="1"/>
      <protection locked="0"/>
    </xf>
    <xf numFmtId="0" fontId="1" fillId="0" borderId="47" xfId="0" applyFont="1" applyBorder="1" applyAlignment="1" applyProtection="1">
      <alignment horizontal="right" vertical="center" wrapText="1"/>
      <protection locked="0"/>
    </xf>
    <xf numFmtId="0" fontId="1" fillId="0" borderId="50" xfId="0" applyFont="1" applyBorder="1" applyAlignment="1" applyProtection="1">
      <alignment horizontal="right" vertical="center" wrapText="1"/>
      <protection locked="0"/>
    </xf>
    <xf numFmtId="0" fontId="7" fillId="12" borderId="22" xfId="0" applyFont="1" applyFill="1" applyBorder="1" applyAlignment="1" applyProtection="1">
      <alignment horizontal="center" vertical="center" wrapText="1"/>
      <protection locked="0"/>
    </xf>
    <xf numFmtId="0" fontId="7" fillId="12" borderId="24" xfId="0" applyFont="1" applyFill="1" applyBorder="1" applyAlignment="1" applyProtection="1">
      <alignment horizontal="center" vertical="center" wrapText="1"/>
      <protection locked="0"/>
    </xf>
    <xf numFmtId="0" fontId="7" fillId="6" borderId="13" xfId="0" applyFont="1" applyFill="1" applyBorder="1" applyAlignment="1" applyProtection="1">
      <alignment horizontal="center" vertical="center" wrapText="1"/>
      <protection locked="0"/>
    </xf>
    <xf numFmtId="0" fontId="7" fillId="6" borderId="5" xfId="0" applyFont="1" applyFill="1" applyBorder="1" applyAlignment="1" applyProtection="1">
      <alignment horizontal="center" vertical="center" wrapText="1"/>
      <protection locked="0"/>
    </xf>
    <xf numFmtId="0" fontId="7" fillId="6" borderId="14" xfId="0" applyFont="1" applyFill="1" applyBorder="1" applyAlignment="1" applyProtection="1">
      <alignment horizontal="center" vertical="center" wrapText="1"/>
      <protection locked="0"/>
    </xf>
    <xf numFmtId="0" fontId="7" fillId="12" borderId="37" xfId="0" applyFont="1" applyFill="1" applyBorder="1" applyAlignment="1" applyProtection="1">
      <alignment horizontal="center" vertical="center" wrapText="1"/>
      <protection locked="0"/>
    </xf>
    <xf numFmtId="0" fontId="7" fillId="12" borderId="3" xfId="0" applyFont="1" applyFill="1" applyBorder="1" applyAlignment="1" applyProtection="1">
      <alignment horizontal="center" vertical="center" wrapText="1"/>
      <protection locked="0"/>
    </xf>
    <xf numFmtId="0" fontId="7" fillId="12" borderId="18" xfId="0" applyFont="1" applyFill="1" applyBorder="1" applyAlignment="1" applyProtection="1">
      <alignment horizontal="center" vertical="center" wrapText="1"/>
      <protection locked="0"/>
    </xf>
    <xf numFmtId="0" fontId="9" fillId="7" borderId="54" xfId="0" applyFont="1" applyFill="1" applyBorder="1" applyAlignment="1" applyProtection="1">
      <alignment horizontal="center" vertical="center"/>
      <protection locked="0"/>
    </xf>
    <xf numFmtId="0" fontId="9" fillId="7" borderId="30" xfId="0" applyFont="1" applyFill="1" applyBorder="1" applyAlignment="1" applyProtection="1">
      <alignment horizontal="center" vertical="center"/>
      <protection locked="0"/>
    </xf>
    <xf numFmtId="0" fontId="9" fillId="7" borderId="24" xfId="0" applyFont="1" applyFill="1" applyBorder="1" applyAlignment="1" applyProtection="1">
      <alignment horizontal="center" vertical="center"/>
      <protection locked="0"/>
    </xf>
    <xf numFmtId="0" fontId="7" fillId="12" borderId="53" xfId="0" applyFont="1" applyFill="1" applyBorder="1" applyAlignment="1" applyProtection="1">
      <alignment horizontal="center" vertical="center" wrapText="1"/>
      <protection locked="0"/>
    </xf>
    <xf numFmtId="0" fontId="7" fillId="6" borderId="15" xfId="0" applyFont="1" applyFill="1" applyBorder="1" applyAlignment="1" applyProtection="1">
      <alignment horizontal="justify" vertical="center" wrapText="1"/>
      <protection locked="0"/>
    </xf>
    <xf numFmtId="0" fontId="9" fillId="7" borderId="22" xfId="0" applyFont="1" applyFill="1" applyBorder="1" applyAlignment="1" applyProtection="1">
      <alignment horizontal="center" vertical="center"/>
      <protection locked="0"/>
    </xf>
    <xf numFmtId="0" fontId="7" fillId="12" borderId="34" xfId="0" applyFont="1" applyFill="1" applyBorder="1" applyAlignment="1" applyProtection="1">
      <alignment horizontal="center" vertical="center" wrapText="1"/>
      <protection locked="0"/>
    </xf>
    <xf numFmtId="0" fontId="7" fillId="12" borderId="52" xfId="0" applyFont="1" applyFill="1" applyBorder="1" applyAlignment="1" applyProtection="1">
      <alignment horizontal="center" vertical="center" wrapText="1"/>
      <protection locked="0"/>
    </xf>
    <xf numFmtId="0" fontId="7" fillId="0" borderId="13" xfId="0" applyFont="1" applyBorder="1" applyAlignment="1" applyProtection="1">
      <alignment horizontal="justify" vertical="center" wrapText="1"/>
      <protection locked="0"/>
    </xf>
    <xf numFmtId="0" fontId="7" fillId="0" borderId="40" xfId="0" applyFont="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justify" vertical="center" wrapText="1"/>
      <protection locked="0"/>
    </xf>
    <xf numFmtId="0" fontId="8" fillId="6" borderId="5" xfId="0" applyFont="1" applyFill="1" applyBorder="1" applyAlignment="1" applyProtection="1">
      <alignment horizontal="justify" vertical="center" wrapText="1"/>
      <protection locked="0"/>
    </xf>
    <xf numFmtId="0" fontId="8" fillId="6" borderId="14" xfId="0" applyFont="1" applyFill="1" applyBorder="1" applyAlignment="1" applyProtection="1">
      <alignment horizontal="justify" vertical="center" wrapText="1"/>
      <protection locked="0"/>
    </xf>
    <xf numFmtId="0" fontId="8" fillId="6" borderId="4" xfId="0" applyFont="1" applyFill="1" applyBorder="1" applyAlignment="1" applyProtection="1">
      <alignment horizontal="justify" vertical="center" wrapText="1"/>
      <protection locked="0"/>
    </xf>
    <xf numFmtId="0" fontId="48" fillId="6" borderId="13" xfId="3" applyFont="1" applyFill="1" applyBorder="1" applyAlignment="1" applyProtection="1">
      <alignment horizontal="center" vertical="center" wrapText="1"/>
      <protection locked="0"/>
    </xf>
    <xf numFmtId="0" fontId="8" fillId="6" borderId="8" xfId="0" applyFont="1" applyFill="1" applyBorder="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6" borderId="10" xfId="0" applyFont="1" applyFill="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8" fillId="0" borderId="49" xfId="4" applyFont="1" applyFill="1" applyBorder="1" applyAlignment="1" applyProtection="1">
      <alignment horizontal="justify" vertical="center" wrapText="1"/>
      <protection locked="0"/>
    </xf>
    <xf numFmtId="0" fontId="8" fillId="0" borderId="12" xfId="0" applyFont="1" applyBorder="1" applyAlignment="1" applyProtection="1">
      <alignment horizontal="justify" vertical="center" wrapText="1"/>
      <protection locked="0"/>
    </xf>
    <xf numFmtId="0" fontId="6" fillId="0" borderId="35"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10"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0" fillId="0" borderId="10"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 fillId="6" borderId="10" xfId="0" applyFont="1" applyFill="1" applyBorder="1" applyAlignment="1" applyProtection="1">
      <alignment horizontal="justify" vertical="center" wrapText="1"/>
      <protection locked="0"/>
    </xf>
    <xf numFmtId="0" fontId="7" fillId="6" borderId="12" xfId="0" applyFont="1" applyFill="1" applyBorder="1" applyAlignment="1" applyProtection="1">
      <alignment horizontal="justify" vertical="center" wrapText="1"/>
      <protection locked="0"/>
    </xf>
    <xf numFmtId="0" fontId="7" fillId="0" borderId="22" xfId="0" applyFont="1" applyBorder="1" applyAlignment="1" applyProtection="1">
      <alignment horizontal="justify" vertical="center" wrapText="1"/>
      <protection locked="0"/>
    </xf>
    <xf numFmtId="0" fontId="7" fillId="0" borderId="30"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6" borderId="49" xfId="4" applyFont="1" applyFill="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7" fillId="0" borderId="8" xfId="0" applyFont="1" applyBorder="1" applyAlignment="1" applyProtection="1">
      <alignment horizontal="left" vertical="center" wrapText="1"/>
      <protection locked="0"/>
    </xf>
    <xf numFmtId="0" fontId="0" fillId="9" borderId="10" xfId="0" applyFill="1" applyBorder="1" applyAlignment="1" applyProtection="1">
      <alignment horizontal="center" vertical="center" wrapText="1"/>
      <protection hidden="1"/>
    </xf>
    <xf numFmtId="0" fontId="0" fillId="9" borderId="8" xfId="0" applyFill="1" applyBorder="1" applyAlignment="1" applyProtection="1">
      <alignment horizontal="center" vertical="center" wrapText="1"/>
      <protection hidden="1"/>
    </xf>
    <xf numFmtId="0" fontId="0" fillId="9" borderId="12" xfId="0" applyFill="1" applyBorder="1" applyAlignment="1" applyProtection="1">
      <alignment horizontal="center" vertical="center" wrapText="1"/>
      <protection hidden="1"/>
    </xf>
    <xf numFmtId="0" fontId="13" fillId="9" borderId="10" xfId="0" applyFont="1" applyFill="1" applyBorder="1" applyAlignment="1" applyProtection="1">
      <alignment horizontal="center" vertical="center" wrapText="1"/>
      <protection locked="0"/>
    </xf>
    <xf numFmtId="0" fontId="13" fillId="9" borderId="12" xfId="0" applyFont="1" applyFill="1" applyBorder="1" applyAlignment="1" applyProtection="1">
      <alignment horizontal="center" vertical="center" wrapText="1"/>
      <protection locked="0"/>
    </xf>
    <xf numFmtId="0" fontId="7" fillId="0" borderId="10" xfId="0" applyFont="1" applyBorder="1" applyAlignment="1" applyProtection="1">
      <alignment horizontal="justify" vertical="center" wrapText="1"/>
      <protection locked="0"/>
    </xf>
    <xf numFmtId="0" fontId="7" fillId="0" borderId="8" xfId="0" applyFont="1" applyBorder="1" applyAlignment="1" applyProtection="1">
      <alignment horizontal="justify" vertical="center" wrapText="1"/>
      <protection locked="0"/>
    </xf>
    <xf numFmtId="14" fontId="8" fillId="0" borderId="12" xfId="0" applyNumberFormat="1" applyFont="1" applyBorder="1" applyAlignment="1">
      <alignment horizontal="center" vertical="center" wrapText="1"/>
    </xf>
    <xf numFmtId="0" fontId="8" fillId="0" borderId="5" xfId="0" applyFont="1" applyBorder="1" applyAlignment="1">
      <alignment horizontal="left" vertical="top" wrapText="1"/>
    </xf>
    <xf numFmtId="0" fontId="8" fillId="0" borderId="14" xfId="0" applyFont="1" applyBorder="1" applyAlignment="1">
      <alignment horizontal="left" vertical="top" wrapText="1"/>
    </xf>
    <xf numFmtId="0" fontId="0" fillId="0" borderId="8" xfId="0" applyBorder="1" applyAlignment="1" applyProtection="1">
      <alignment horizontal="center" vertical="center"/>
      <protection locked="0"/>
    </xf>
    <xf numFmtId="0" fontId="0" fillId="0" borderId="8" xfId="0" applyBorder="1" applyAlignment="1" applyProtection="1">
      <alignment horizontal="center" wrapText="1"/>
      <protection locked="0"/>
    </xf>
    <xf numFmtId="0" fontId="0" fillId="0" borderId="3" xfId="0" applyBorder="1" applyAlignment="1" applyProtection="1">
      <alignment horizontal="center" vertical="center"/>
      <protection locked="0"/>
    </xf>
    <xf numFmtId="0" fontId="0" fillId="0" borderId="35"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7" fillId="0" borderId="15" xfId="0" applyFont="1" applyBorder="1" applyAlignment="1">
      <alignment horizontal="center" vertical="center" wrapText="1"/>
    </xf>
    <xf numFmtId="0" fontId="8" fillId="0" borderId="4" xfId="0" applyFont="1" applyBorder="1" applyAlignment="1">
      <alignment vertical="center" wrapText="1"/>
    </xf>
    <xf numFmtId="0" fontId="8" fillId="0" borderId="12" xfId="0" applyFont="1" applyBorder="1" applyAlignment="1">
      <alignment vertical="center" wrapText="1"/>
    </xf>
    <xf numFmtId="0" fontId="7" fillId="0" borderId="34" xfId="0" applyFont="1" applyBorder="1" applyAlignment="1" applyProtection="1">
      <alignment horizontal="justify" vertical="center"/>
      <protection locked="0"/>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8" xfId="0" applyFont="1" applyBorder="1" applyAlignment="1">
      <alignment horizontal="justify" vertical="top" wrapText="1"/>
    </xf>
    <xf numFmtId="0" fontId="7" fillId="0" borderId="68" xfId="0" applyFont="1" applyBorder="1" applyAlignment="1">
      <alignment horizontal="justify" vertical="top" wrapText="1"/>
    </xf>
    <xf numFmtId="0" fontId="0" fillId="0" borderId="2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14" fontId="7" fillId="0" borderId="10" xfId="0" applyNumberFormat="1" applyFont="1" applyBorder="1" applyAlignment="1" applyProtection="1">
      <alignment horizontal="center" vertical="center" wrapText="1"/>
      <protection locked="0"/>
    </xf>
    <xf numFmtId="14" fontId="7" fillId="0" borderId="8" xfId="0" applyNumberFormat="1" applyFont="1" applyBorder="1" applyAlignment="1" applyProtection="1">
      <alignment horizontal="center" vertical="center" wrapText="1"/>
      <protection locked="0"/>
    </xf>
    <xf numFmtId="14" fontId="0" fillId="0" borderId="10" xfId="0" applyNumberFormat="1" applyBorder="1" applyAlignment="1" applyProtection="1">
      <alignment horizontal="center" vertical="center"/>
      <protection locked="0"/>
    </xf>
    <xf numFmtId="14" fontId="0" fillId="0" borderId="8" xfId="0" applyNumberFormat="1"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14" fontId="7" fillId="0" borderId="10" xfId="0" applyNumberFormat="1" applyFont="1" applyBorder="1" applyAlignment="1">
      <alignment horizontal="center" vertical="center" wrapText="1"/>
    </xf>
    <xf numFmtId="0" fontId="7" fillId="0" borderId="10" xfId="0" quotePrefix="1" applyFont="1" applyBorder="1" applyAlignment="1">
      <alignment horizontal="center" vertical="center" wrapText="1"/>
    </xf>
    <xf numFmtId="0" fontId="7" fillId="0" borderId="12" xfId="0" quotePrefix="1" applyFont="1" applyBorder="1" applyAlignment="1">
      <alignment horizontal="center" vertical="center" wrapText="1"/>
    </xf>
    <xf numFmtId="0" fontId="8" fillId="0" borderId="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textRotation="90" wrapText="1"/>
      <protection hidden="1"/>
    </xf>
    <xf numFmtId="14" fontId="8" fillId="0" borderId="4" xfId="0" applyNumberFormat="1" applyFont="1" applyBorder="1" applyAlignment="1">
      <alignment vertical="center" wrapText="1"/>
    </xf>
    <xf numFmtId="14" fontId="8" fillId="0" borderId="12" xfId="0" applyNumberFormat="1" applyFont="1" applyBorder="1" applyAlignment="1">
      <alignment vertical="center" wrapText="1"/>
    </xf>
    <xf numFmtId="0" fontId="8" fillId="0" borderId="4" xfId="0" applyFont="1" applyBorder="1" applyAlignment="1" applyProtection="1">
      <alignment horizontal="justify" vertical="center" wrapText="1"/>
      <protection locked="0"/>
    </xf>
    <xf numFmtId="0" fontId="8" fillId="0" borderId="8" xfId="0" applyFont="1" applyBorder="1" applyAlignment="1" applyProtection="1">
      <alignment horizontal="justify" vertical="center" wrapText="1"/>
      <protection locked="0"/>
    </xf>
    <xf numFmtId="0" fontId="8" fillId="0" borderId="10" xfId="0" applyFont="1" applyBorder="1" applyAlignment="1" applyProtection="1">
      <alignment horizontal="justify" vertical="center" wrapText="1"/>
      <protection locked="0"/>
    </xf>
    <xf numFmtId="0" fontId="8" fillId="0" borderId="4" xfId="0" applyFont="1" applyBorder="1" applyAlignment="1">
      <alignment horizontal="center" vertical="center" wrapText="1"/>
    </xf>
    <xf numFmtId="14" fontId="8" fillId="0" borderId="4" xfId="0" applyNumberFormat="1" applyFont="1" applyBorder="1" applyAlignment="1">
      <alignment horizontal="center" vertical="center" wrapText="1"/>
    </xf>
    <xf numFmtId="0" fontId="0" fillId="0" borderId="35"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7" fillId="0" borderId="2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36" xfId="0" applyFont="1" applyBorder="1" applyAlignment="1" applyProtection="1">
      <alignment horizontal="center" vertical="center" wrapText="1"/>
      <protection locked="0"/>
    </xf>
    <xf numFmtId="0" fontId="0" fillId="0" borderId="74" xfId="0" applyBorder="1" applyAlignment="1" applyProtection="1">
      <alignment horizontal="center" vertical="center"/>
      <protection hidden="1"/>
    </xf>
    <xf numFmtId="0" fontId="0" fillId="0" borderId="75" xfId="0" applyBorder="1" applyAlignment="1" applyProtection="1">
      <alignment horizontal="center" vertical="center"/>
      <protection hidden="1"/>
    </xf>
    <xf numFmtId="0" fontId="7" fillId="0" borderId="15" xfId="0" applyFont="1" applyBorder="1" applyAlignment="1">
      <alignment horizontal="justify" vertical="center" wrapText="1"/>
    </xf>
    <xf numFmtId="0" fontId="8" fillId="0" borderId="15" xfId="0" applyFont="1" applyBorder="1" applyAlignment="1">
      <alignment horizontal="justify" vertical="center" wrapText="1"/>
    </xf>
    <xf numFmtId="0" fontId="7" fillId="0" borderId="48" xfId="0" applyFont="1" applyBorder="1" applyAlignment="1" applyProtection="1">
      <alignment horizontal="justify" vertical="center"/>
      <protection locked="0"/>
    </xf>
    <xf numFmtId="0" fontId="7" fillId="0" borderId="15" xfId="0" applyFont="1" applyBorder="1" applyAlignment="1" applyProtection="1">
      <alignment horizontal="justify" vertical="center" wrapText="1"/>
      <protection locked="0"/>
    </xf>
    <xf numFmtId="0" fontId="0" fillId="0" borderId="0" xfId="0" applyAlignment="1">
      <alignment horizontal="center"/>
    </xf>
  </cellXfs>
  <cellStyles count="9">
    <cellStyle name="20% - Énfasis2" xfId="5" builtinId="34"/>
    <cellStyle name="20% - Énfasis4" xfId="1" builtinId="42"/>
    <cellStyle name="40% - Énfasis2" xfId="6" builtinId="35"/>
    <cellStyle name="40% - Énfasis6" xfId="8" builtinId="51"/>
    <cellStyle name="60% - Énfasis4" xfId="7" builtinId="44"/>
    <cellStyle name="Bueno" xfId="3" builtinId="26"/>
    <cellStyle name="Excel Built-in Normal" xfId="2"/>
    <cellStyle name="Normal" xfId="0" builtinId="0"/>
    <cellStyle name="Notas" xfId="4" builtinId="10"/>
  </cellStyles>
  <dxfs count="9">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FF00"/>
      <color rgb="FFCCCCFF"/>
      <color rgb="FF7FD7AD"/>
      <color rgb="FF58FAB1"/>
      <color rgb="FFFCE4FD"/>
      <color rgb="FFFF9999"/>
      <color rgb="FFC2F66E"/>
      <color rgb="FFFFFF99"/>
      <color rgb="FF12CBD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0</xdr:row>
          <xdr:rowOff>123825</xdr:rowOff>
        </xdr:from>
        <xdr:to>
          <xdr:col>2</xdr:col>
          <xdr:colOff>361950</xdr:colOff>
          <xdr:row>2</xdr:row>
          <xdr:rowOff>428625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34</xdr:col>
      <xdr:colOff>281940</xdr:colOff>
      <xdr:row>0</xdr:row>
      <xdr:rowOff>0</xdr:rowOff>
    </xdr:from>
    <xdr:to>
      <xdr:col>47</xdr:col>
      <xdr:colOff>375933</xdr:colOff>
      <xdr:row>18</xdr:row>
      <xdr:rowOff>77636</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43786" t="32489" r="-625" b="-5709"/>
        <a:stretch/>
      </xdr:blipFill>
      <xdr:spPr>
        <a:xfrm>
          <a:off x="33383220" y="0"/>
          <a:ext cx="10396233" cy="66460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justiciagovco-my.sharepoint.com/Users/nubfon/Documents/Riesgos/2024/Seguimiento-mapa-de-riesgos-de-gestion-1er-cuatrimestre-2024%20publ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Matriz Riesgos Gestión"/>
      <sheetName val="Hoja2"/>
      <sheetName val="Matriz Riesgos Corrupción"/>
      <sheetName val="Matriz Riesgos Seg. Información"/>
      <sheetName val="Seguridad Información"/>
      <sheetName val="Probabilidad Seguridad Informac"/>
      <sheetName val="Riesgo Corrupción"/>
      <sheetName val="Corrupción"/>
      <sheetName val="CONTROLES"/>
      <sheetName val="Matriz de calificación"/>
      <sheetName val="Matriz de calificación (2)"/>
    </sheetNames>
    <sheetDataSet>
      <sheetData sheetId="0">
        <row r="3">
          <cell r="B3" t="str">
            <v xml:space="preserve">Gestión del Conocimiento </v>
          </cell>
          <cell r="C3" t="str">
            <v xml:space="preserve">Gestión del Conocimiento </v>
          </cell>
        </row>
        <row r="4">
          <cell r="B4" t="str">
            <v>Gestión de la Información y las comunicaciones</v>
          </cell>
          <cell r="C4" t="str">
            <v>Proveer información oportuna, confiable, veraz y accesible a clientes internos y externos del Ministerio de Justicia y del Derecho.</v>
          </cell>
        </row>
        <row r="5">
          <cell r="B5" t="str">
            <v>Gestión de la Relación con los Grupos de Interés</v>
          </cell>
          <cell r="C5" t="str">
            <v>Gestionar la relación con los grupos de interés del Ministerio de Justicia y del Derecho, mediante el diseño y desarrollo de instrumentos, actividades y estrategias de servicio y participación ciudadana, la atención de sus requerimientos y la promoción del gobierno abierto. Con el propósito de contribuir a la generación de valor público en la Entidad, en alineación con los objetivos institucionales y las buenas prácticas nacionales e internacionales</v>
          </cell>
        </row>
        <row r="6">
          <cell r="B6" t="str">
            <v>Mejora Integral de la Gestión Institucional</v>
          </cell>
          <cell r="C6" t="str">
            <v xml:space="preserve">Coordinar y administrar la implementación del Sistema Integrado de Gestión del Ministerio de Justicia y de Derecho, con el fin de 
asegurar su mejora contlnua, conveniencia, eficacia y eficiencia conforme con los estándares adoptados. </v>
          </cell>
        </row>
        <row r="7">
          <cell r="B7" t="str">
            <v>Direccionamiento y Planeación Institucional</v>
          </cell>
          <cell r="C7" t="str">
            <v xml:space="preserve">Orientar la gestion de la entidad y del sector para que las acciones se deriven de una planeación eficiente y articulada que optimice 
el uso de los recursos en el logro de los objetivos institucionales. </v>
          </cell>
        </row>
        <row r="8">
          <cell r="B8" t="str">
            <v>Gestión contra la Criminalidad y la Reincidencia</v>
          </cell>
          <cell r="C8" t="str">
            <v>Gestión contra la Criminalidad y la Reincidencia</v>
          </cell>
        </row>
        <row r="9">
          <cell r="B9" t="str">
            <v>Formulación y Seguimiento de las Políticas Públicas</v>
          </cell>
          <cell r="C9" t="str">
            <v>Formularlos criterios,parámetros o lineamientos generales elegidos para abordar las prioridades de la agenda pública en materia de justicia y del derecho y orientar las decisiones respecto a una necesidad o situación de interés público en las materias de competencia del sector de Justicia y del Derecho;hacer seguimiento a las acciones definidas para su implementación o desarrollo y efectuar los ajustes que se requieran.</v>
          </cell>
        </row>
        <row r="10">
          <cell r="B10" t="str">
            <v>Formulación y Seguimiento de Proyectos Normativos</v>
          </cell>
          <cell r="C10" t="str">
            <v>Formular proyectos de actos normativos de acuerdo con las políticas que orientan el sector Justicia y del Derecho,que sirven de herramienta para cumplir con los objetivos del Ministerio en beneficio de la comunidad y partes interesadas de acuerdo con el ordenamiento jurídico vigente.</v>
          </cell>
        </row>
        <row r="11">
          <cell r="B11" t="str">
            <v>Acceso a la Justicia</v>
          </cell>
          <cell r="C11" t="str">
            <v>Generar lineamientos, herramientas y acciones que propicien el acceso a la justicia a trav´pes de la articulación y coordinación para el desarrollo de iniciativas sectoriales, la implementación de estrategias y actividades con enfoque étnico, de género y para las personas con discapacidad, la promoción y uso de los métodos de resolución de conflictos en los territorios, la implementación de modelos de atención y el fortalecimiento de Comisarías de Familia y Consultorios Jurídicos, en desarrollo de las políticas y las competencias del Ministerio de Justicia y del Derecho</v>
          </cell>
        </row>
        <row r="12">
          <cell r="B12" t="str">
            <v>Fortalecimiento del Principio de Seguridad Jurídica</v>
          </cell>
          <cell r="C12" t="str">
            <v>Fortalecer el Principio Constitucional de Seguridad Jurídica mediante la defensa del Ordenamiento Jurídico, la formulación de lineamientos o metodologías para desarrollar procesos de depuración del Ordenamiento Jurídico y la divulgación normativa a través de la administración funcional del sistema SUIN-JURISCOL.</v>
          </cell>
        </row>
        <row r="13">
          <cell r="B13" t="str">
            <v>Gestión Administrativa</v>
          </cell>
          <cell r="C13" t="str">
            <v>Fijar los lineamientos, parámetros y actividades requeridas para garantizar la gestión de los servicios administrativos, logísticos y la administración de los bienes necesario para la operación del Ministerio de Justicia y del Derecho.</v>
          </cell>
        </row>
        <row r="14">
          <cell r="B14" t="str">
            <v>Gestión Financiera</v>
          </cell>
          <cell r="C14" t="str">
            <v>Establecer los procedimientos, las estancias y responsables para el reconocimiento, registro y revelación de todos los hechos, transacciones y operaciones financieras, sociales, económicas y ambientales en los que tome parte el Ministerio de Justicia y del Derecho, con el fin de brindar información confiable, relevante y comprensible para la toma de decisiones.</v>
          </cell>
        </row>
        <row r="15">
          <cell r="B15" t="str">
            <v>Gestión de las Tecnologías y la Información</v>
          </cell>
          <cell r="C15" t="str">
            <v>Optimizar la operación de los procesos del MJD, mediante la gestión efectiva de los recursos tecnológicos, con el fin de brindar una adecuada disponibilidad de los servicios informáticos que soportan la operación del Ministerio, aplicando las iniciativas estratégicas definidas en las arquitecturas de la organización de TI, información, aplicaciones y tecnológicas. </v>
          </cell>
        </row>
        <row r="16">
          <cell r="B16" t="str">
            <v>Gestión Contractual</v>
          </cell>
          <cell r="C16" t="str">
            <v>Establecer los lineamientos para la selección, suscripción, ejecución y liquidación de contratos en el Ministerio de Justicia y del Derecho, con el fin de suplir las diferentes necesidades de adquisición de bienes y servicios que permitan el cumplimiento de las funciones y competencias que le asigna la Ley a la entidad.</v>
          </cell>
        </row>
        <row r="17">
          <cell r="B17" t="str">
            <v>Gestión Jurídica</v>
          </cell>
          <cell r="C17" t="str">
            <v>Apoyar a las diferentes dependencias de la Entidad y del Sector Justicia en el cumplimiento de su función administrativa, emitir conceptos jurídicos, defender y representar jurídicamente al Ministerio de Justicia y del Derecho</v>
          </cell>
        </row>
        <row r="18">
          <cell r="B18" t="str">
            <v>Gestión Documental</v>
          </cell>
          <cell r="C18" t="str">
            <v>Orientar la realización de las actividades necesarias para garantizar el acceso, la administración y conservación de los documentos producidos y recibidos por la Entidad, en cumplimiento de las disposiciones emanadas por parte del Archivo General de la Nación “Jorge Palacios Preciado”.</v>
          </cell>
        </row>
        <row r="19">
          <cell r="B19" t="str">
            <v>Gestión del Talento Humano</v>
          </cell>
          <cell r="C19" t="str">
            <v>Contar con  personal idoneo y calificado para el ejercicio de las funciones de la entidad, así mismo fortelcer las competencias, habilidades, conocimientos y mejoramiento de la calidad de la vida laboral de los servidores públicos, cumpliendo con todas las disposiciones legales vigentes.</v>
          </cell>
        </row>
        <row r="20">
          <cell r="B20" t="str">
            <v>Seguimiento y Evaluación</v>
          </cell>
          <cell r="C20" t="str">
            <v>Evaluar y/o hacer seguimiento a la planeación, ejecución y control en la gestión de los procesos (SIG), programas, planes y proyectos del Ministerio de Justicia y del Derecho para el mejoramiento continuo de la gestión de la Entidad.</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I148"/>
  <sheetViews>
    <sheetView tabSelected="1" zoomScale="70" zoomScaleNormal="70" workbookViewId="0">
      <pane ySplit="5" topLeftCell="A6" activePane="bottomLeft" state="frozen"/>
      <selection pane="bottomLeft" activeCell="C7" sqref="C7:C8"/>
    </sheetView>
  </sheetViews>
  <sheetFormatPr baseColWidth="10" defaultColWidth="11.5703125" defaultRowHeight="15"/>
  <cols>
    <col min="1" max="1" width="7" style="36" customWidth="1"/>
    <col min="2" max="2" width="33" style="36" customWidth="1"/>
    <col min="3" max="3" width="62.28515625" style="36" customWidth="1"/>
    <col min="4" max="4" width="60.85546875" style="36" customWidth="1"/>
    <col min="5" max="5" width="23.42578125" style="36" customWidth="1"/>
    <col min="6" max="6" width="33.28515625" style="36" customWidth="1"/>
    <col min="7" max="7" width="42.28515625" style="36" customWidth="1"/>
    <col min="8" max="8" width="14.140625" style="36" customWidth="1"/>
    <col min="9" max="9" width="36.140625" style="36" customWidth="1"/>
    <col min="10" max="10" width="13.5703125" style="36" customWidth="1"/>
    <col min="11" max="11" width="8.42578125" style="36" customWidth="1"/>
    <col min="12" max="12" width="17.5703125" style="36" customWidth="1"/>
    <col min="13" max="13" width="5.42578125" style="36" customWidth="1"/>
    <col min="14" max="14" width="7" style="36" customWidth="1"/>
    <col min="15" max="15" width="120.140625" style="36" customWidth="1"/>
    <col min="16" max="16" width="39.5703125" style="36" customWidth="1"/>
    <col min="17" max="17" width="17" style="36" customWidth="1"/>
    <col min="18" max="18" width="18.7109375" style="36" customWidth="1"/>
    <col min="19" max="19" width="11.5703125" style="36" customWidth="1"/>
    <col min="20" max="20" width="20.85546875" style="36" customWidth="1"/>
    <col min="21" max="21" width="11.5703125" style="36" customWidth="1"/>
    <col min="22" max="22" width="18.42578125" style="36" customWidth="1"/>
    <col min="23" max="23" width="11.5703125" style="36" customWidth="1"/>
    <col min="24" max="24" width="19.7109375" style="36" customWidth="1"/>
    <col min="25" max="25" width="11.5703125" style="36" customWidth="1"/>
    <col min="26" max="26" width="18.7109375" style="36" customWidth="1"/>
    <col min="27" max="27" width="11.5703125" style="36" customWidth="1"/>
    <col min="28" max="28" width="20.85546875" style="36" customWidth="1"/>
    <col min="29" max="29" width="11.5703125" style="36" customWidth="1"/>
    <col min="30" max="30" width="23.28515625" style="36" customWidth="1"/>
    <col min="31" max="32" width="11.5703125" style="36" customWidth="1"/>
    <col min="33" max="33" width="15.5703125" style="36" customWidth="1"/>
    <col min="34" max="34" width="17.7109375" style="36" customWidth="1"/>
    <col min="35" max="35" width="16.85546875" style="36" customWidth="1"/>
    <col min="36" max="38" width="11.5703125" style="36" customWidth="1"/>
    <col min="39" max="39" width="17.85546875" style="36" customWidth="1"/>
    <col min="40" max="40" width="19.28515625" style="36" customWidth="1"/>
    <col min="41" max="41" width="12.85546875" style="36" customWidth="1"/>
    <col min="42" max="42" width="10.7109375" style="36" customWidth="1"/>
    <col min="43" max="43" width="11.42578125" style="36" customWidth="1"/>
    <col min="44" max="44" width="12.85546875" style="36" customWidth="1"/>
    <col min="45" max="45" width="12.7109375" style="36" customWidth="1"/>
    <col min="46" max="46" width="10.42578125" style="36" customWidth="1"/>
    <col min="47" max="47" width="20.42578125" style="36" customWidth="1"/>
    <col min="48" max="48" width="59.7109375" style="36" customWidth="1"/>
    <col min="49" max="49" width="28.42578125" style="36" customWidth="1"/>
    <col min="50" max="50" width="11.5703125" style="36"/>
    <col min="51" max="51" width="12.85546875" style="36" customWidth="1"/>
    <col min="52" max="53" width="22.28515625" style="36" customWidth="1"/>
    <col min="54" max="54" width="53.85546875" style="36" customWidth="1"/>
    <col min="55" max="55" width="94.28515625" style="36" customWidth="1"/>
    <col min="56" max="56" width="103" style="36" customWidth="1"/>
    <col min="57" max="57" width="88.85546875" style="36" customWidth="1"/>
    <col min="58" max="58" width="91.140625" style="36" customWidth="1"/>
    <col min="59" max="59" width="92" style="36" customWidth="1"/>
    <col min="60" max="16384" width="11.5703125" style="36"/>
  </cols>
  <sheetData>
    <row r="1" spans="1:59" ht="15" customHeight="1">
      <c r="A1" s="699" t="s">
        <v>0</v>
      </c>
      <c r="B1" s="700"/>
      <c r="C1" s="700"/>
      <c r="D1" s="700"/>
      <c r="E1" s="700"/>
      <c r="F1" s="701"/>
      <c r="G1" s="683" t="s">
        <v>1</v>
      </c>
      <c r="H1" s="684"/>
      <c r="I1" s="684"/>
      <c r="J1" s="684"/>
      <c r="K1" s="684"/>
      <c r="L1" s="684"/>
      <c r="M1" s="684"/>
      <c r="N1" s="684"/>
      <c r="O1" s="684"/>
      <c r="P1" s="684"/>
      <c r="Q1" s="684"/>
      <c r="R1" s="684"/>
      <c r="S1" s="684"/>
      <c r="T1" s="684"/>
      <c r="U1" s="684"/>
      <c r="V1" s="684"/>
      <c r="W1" s="684"/>
      <c r="X1" s="684"/>
      <c r="Y1" s="684"/>
      <c r="Z1" s="684"/>
      <c r="AA1" s="684"/>
      <c r="AB1" s="684"/>
      <c r="AC1" s="684"/>
      <c r="AD1" s="684"/>
      <c r="AE1" s="684"/>
      <c r="AF1" s="684"/>
      <c r="AG1" s="684"/>
      <c r="AH1" s="684"/>
      <c r="AI1" s="684"/>
      <c r="AJ1" s="684"/>
      <c r="AK1" s="684"/>
      <c r="AL1" s="684"/>
      <c r="AM1" s="684"/>
      <c r="AN1" s="684"/>
      <c r="AO1" s="684"/>
      <c r="AP1" s="684"/>
      <c r="AQ1" s="684"/>
      <c r="AR1" s="684"/>
      <c r="AS1" s="684"/>
      <c r="AT1" s="684"/>
      <c r="AU1" s="684"/>
      <c r="AV1" s="684"/>
      <c r="AW1" s="684"/>
      <c r="AX1" s="684"/>
      <c r="AY1" s="684"/>
      <c r="AZ1" s="684"/>
      <c r="BA1" s="684"/>
      <c r="BB1" s="684"/>
      <c r="BC1" s="684"/>
      <c r="BD1" s="684"/>
      <c r="BE1" s="684"/>
      <c r="BF1" s="684"/>
      <c r="BG1" s="684"/>
    </row>
    <row r="2" spans="1:59" ht="15" customHeight="1">
      <c r="A2" s="699"/>
      <c r="B2" s="700"/>
      <c r="C2" s="700"/>
      <c r="D2" s="700"/>
      <c r="E2" s="700"/>
      <c r="F2" s="701"/>
      <c r="G2" s="683"/>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4"/>
      <c r="AG2" s="684"/>
      <c r="AH2" s="684"/>
      <c r="AI2" s="684"/>
      <c r="AJ2" s="684"/>
      <c r="AK2" s="684"/>
      <c r="AL2" s="684"/>
      <c r="AM2" s="684"/>
      <c r="AN2" s="684"/>
      <c r="AO2" s="684"/>
      <c r="AP2" s="684"/>
      <c r="AQ2" s="684"/>
      <c r="AR2" s="684"/>
      <c r="AS2" s="684"/>
      <c r="AT2" s="684"/>
      <c r="AU2" s="684"/>
      <c r="AV2" s="684"/>
      <c r="AW2" s="684"/>
      <c r="AX2" s="684"/>
      <c r="AY2" s="684"/>
      <c r="AZ2" s="684"/>
      <c r="BA2" s="684"/>
      <c r="BB2" s="684"/>
      <c r="BC2" s="684"/>
      <c r="BD2" s="684"/>
      <c r="BE2" s="684"/>
      <c r="BF2" s="684"/>
      <c r="BG2" s="684"/>
    </row>
    <row r="3" spans="1:59" ht="39.75" customHeight="1">
      <c r="A3" s="702"/>
      <c r="B3" s="703"/>
      <c r="C3" s="703"/>
      <c r="D3" s="703"/>
      <c r="E3" s="703"/>
      <c r="F3" s="704"/>
      <c r="G3" s="685" t="s">
        <v>2</v>
      </c>
      <c r="H3" s="685"/>
      <c r="I3" s="37">
        <v>2024</v>
      </c>
      <c r="J3" s="686"/>
      <c r="K3" s="687"/>
      <c r="L3" s="686"/>
      <c r="M3" s="687"/>
      <c r="N3" s="686"/>
      <c r="O3" s="687"/>
      <c r="P3" s="687"/>
      <c r="Q3" s="687"/>
      <c r="R3" s="687"/>
      <c r="S3" s="687"/>
      <c r="T3" s="687"/>
      <c r="U3" s="687"/>
      <c r="V3" s="687"/>
      <c r="W3" s="687"/>
      <c r="X3" s="687"/>
      <c r="Y3" s="687"/>
      <c r="Z3" s="687"/>
      <c r="AA3" s="687"/>
      <c r="AB3" s="687"/>
      <c r="AC3" s="687"/>
      <c r="AD3" s="687"/>
      <c r="AE3" s="687"/>
      <c r="AF3" s="687"/>
      <c r="AG3" s="687"/>
      <c r="AH3" s="687"/>
      <c r="AI3" s="687"/>
      <c r="AJ3" s="687"/>
      <c r="AK3" s="687"/>
      <c r="AL3" s="687"/>
      <c r="AM3" s="687"/>
      <c r="AN3" s="687"/>
      <c r="AO3" s="687"/>
      <c r="AP3" s="687"/>
      <c r="AQ3" s="687"/>
      <c r="AR3" s="687"/>
      <c r="AS3" s="687"/>
      <c r="AT3" s="687"/>
      <c r="AU3" s="687"/>
      <c r="AV3" s="38"/>
      <c r="AW3" s="38"/>
      <c r="AX3" s="38"/>
      <c r="AY3" s="38"/>
      <c r="AZ3" s="38"/>
      <c r="BA3" s="38"/>
      <c r="BB3" s="38"/>
      <c r="BC3" s="38"/>
      <c r="BD3" s="38"/>
      <c r="BE3" s="38"/>
      <c r="BF3" s="38"/>
      <c r="BG3" s="38"/>
    </row>
    <row r="4" spans="1:59">
      <c r="A4" s="688" t="s">
        <v>3</v>
      </c>
      <c r="B4" s="688"/>
      <c r="C4" s="688"/>
      <c r="D4" s="688"/>
      <c r="E4" s="688"/>
      <c r="F4" s="688"/>
      <c r="G4" s="688"/>
      <c r="H4" s="688"/>
      <c r="I4" s="688"/>
      <c r="J4" s="688" t="s">
        <v>4</v>
      </c>
      <c r="K4" s="690"/>
      <c r="L4" s="688"/>
      <c r="M4" s="690"/>
      <c r="N4" s="688"/>
      <c r="O4" s="688" t="s">
        <v>5</v>
      </c>
      <c r="P4" s="688"/>
      <c r="Q4" s="688"/>
      <c r="R4" s="688"/>
      <c r="S4" s="688"/>
      <c r="T4" s="688"/>
      <c r="U4" s="688"/>
      <c r="V4" s="688"/>
      <c r="W4" s="688"/>
      <c r="X4" s="688"/>
      <c r="Y4" s="688"/>
      <c r="Z4" s="688"/>
      <c r="AA4" s="688"/>
      <c r="AB4" s="688"/>
      <c r="AC4" s="688"/>
      <c r="AD4" s="688"/>
      <c r="AE4" s="688"/>
      <c r="AF4" s="688"/>
      <c r="AG4" s="688"/>
      <c r="AH4" s="688"/>
      <c r="AI4" s="688"/>
      <c r="AJ4" s="688"/>
      <c r="AK4" s="688"/>
      <c r="AL4" s="688"/>
      <c r="AM4" s="688"/>
      <c r="AN4" s="688"/>
      <c r="AO4" s="688"/>
      <c r="AP4" s="688"/>
      <c r="AQ4" s="688"/>
      <c r="AR4" s="688"/>
      <c r="AS4" s="688"/>
      <c r="AT4" s="688"/>
      <c r="AU4" s="691" t="s">
        <v>6</v>
      </c>
      <c r="AV4" s="688" t="s">
        <v>7</v>
      </c>
      <c r="AW4" s="688"/>
      <c r="AX4" s="688"/>
      <c r="AY4" s="688"/>
      <c r="AZ4" s="688"/>
      <c r="BA4" s="688"/>
      <c r="BB4" s="691" t="s">
        <v>8</v>
      </c>
      <c r="BC4" s="688"/>
      <c r="BD4" s="688"/>
      <c r="BE4" s="691" t="s">
        <v>9</v>
      </c>
      <c r="BF4" s="688"/>
      <c r="BG4" s="688"/>
    </row>
    <row r="5" spans="1:59" ht="15.75" thickBot="1">
      <c r="A5" s="689"/>
      <c r="B5" s="689"/>
      <c r="C5" s="689"/>
      <c r="D5" s="689"/>
      <c r="E5" s="689"/>
      <c r="F5" s="689"/>
      <c r="G5" s="689"/>
      <c r="H5" s="689"/>
      <c r="I5" s="689"/>
      <c r="J5" s="692" t="s">
        <v>10</v>
      </c>
      <c r="K5" s="693"/>
      <c r="L5" s="692"/>
      <c r="M5" s="693"/>
      <c r="N5" s="692"/>
      <c r="O5" s="694" t="s">
        <v>11</v>
      </c>
      <c r="P5" s="695"/>
      <c r="Q5" s="696"/>
      <c r="R5" s="694" t="s">
        <v>12</v>
      </c>
      <c r="S5" s="695"/>
      <c r="T5" s="695"/>
      <c r="U5" s="695"/>
      <c r="V5" s="695"/>
      <c r="W5" s="695"/>
      <c r="X5" s="695"/>
      <c r="Y5" s="695"/>
      <c r="Z5" s="695"/>
      <c r="AA5" s="695"/>
      <c r="AB5" s="695"/>
      <c r="AC5" s="695"/>
      <c r="AD5" s="695"/>
      <c r="AE5" s="695"/>
      <c r="AF5" s="695"/>
      <c r="AG5" s="696"/>
      <c r="AH5" s="693" t="s">
        <v>13</v>
      </c>
      <c r="AI5" s="697"/>
      <c r="AJ5" s="693" t="s">
        <v>14</v>
      </c>
      <c r="AK5" s="698"/>
      <c r="AL5" s="693" t="s">
        <v>15</v>
      </c>
      <c r="AM5" s="698"/>
      <c r="AN5" s="93"/>
      <c r="AO5" s="93"/>
      <c r="AP5" s="93"/>
      <c r="AQ5" s="93"/>
      <c r="AR5" s="692" t="s">
        <v>16</v>
      </c>
      <c r="AS5" s="692"/>
      <c r="AT5" s="692"/>
      <c r="AU5" s="692"/>
      <c r="AV5" s="689"/>
      <c r="AW5" s="689"/>
      <c r="AX5" s="689"/>
      <c r="AY5" s="689"/>
      <c r="AZ5" s="689"/>
      <c r="BA5" s="689"/>
      <c r="BB5" s="689"/>
      <c r="BC5" s="689"/>
      <c r="BD5" s="689"/>
      <c r="BE5" s="689"/>
      <c r="BF5" s="689"/>
      <c r="BG5" s="689"/>
    </row>
    <row r="6" spans="1:59" ht="84.6" customHeight="1" thickBot="1">
      <c r="A6" s="39" t="s">
        <v>17</v>
      </c>
      <c r="B6" s="40" t="s">
        <v>120</v>
      </c>
      <c r="C6" s="40" t="s">
        <v>18</v>
      </c>
      <c r="D6" s="40" t="s">
        <v>19</v>
      </c>
      <c r="E6" s="40" t="s">
        <v>20</v>
      </c>
      <c r="F6" s="40" t="s">
        <v>21</v>
      </c>
      <c r="G6" s="40" t="s">
        <v>22</v>
      </c>
      <c r="H6" s="40" t="s">
        <v>23</v>
      </c>
      <c r="I6" s="40" t="s">
        <v>24</v>
      </c>
      <c r="J6" s="41" t="s">
        <v>25</v>
      </c>
      <c r="K6" s="42"/>
      <c r="L6" s="41" t="s">
        <v>26</v>
      </c>
      <c r="M6" s="42"/>
      <c r="N6" s="41" t="s">
        <v>27</v>
      </c>
      <c r="O6" s="43" t="s">
        <v>28</v>
      </c>
      <c r="P6" s="44" t="s">
        <v>29</v>
      </c>
      <c r="Q6" s="43" t="s">
        <v>30</v>
      </c>
      <c r="R6" s="43" t="s">
        <v>31</v>
      </c>
      <c r="S6" s="88"/>
      <c r="T6" s="43" t="s">
        <v>32</v>
      </c>
      <c r="U6" s="88"/>
      <c r="V6" s="43" t="s">
        <v>33</v>
      </c>
      <c r="W6" s="88"/>
      <c r="X6" s="43" t="s">
        <v>34</v>
      </c>
      <c r="Y6" s="88"/>
      <c r="Z6" s="43" t="s">
        <v>35</v>
      </c>
      <c r="AA6" s="88"/>
      <c r="AB6" s="43" t="s">
        <v>36</v>
      </c>
      <c r="AC6" s="88"/>
      <c r="AD6" s="43" t="s">
        <v>37</v>
      </c>
      <c r="AE6" s="88"/>
      <c r="AF6" s="88" t="s">
        <v>38</v>
      </c>
      <c r="AG6" s="88" t="s">
        <v>39</v>
      </c>
      <c r="AH6" s="43" t="s">
        <v>40</v>
      </c>
      <c r="AI6" s="88" t="s">
        <v>41</v>
      </c>
      <c r="AJ6" s="88" t="s">
        <v>42</v>
      </c>
      <c r="AK6" s="88" t="s">
        <v>43</v>
      </c>
      <c r="AL6" s="88" t="s">
        <v>44</v>
      </c>
      <c r="AM6" s="88" t="s">
        <v>45</v>
      </c>
      <c r="AN6" s="88" t="s">
        <v>46</v>
      </c>
      <c r="AO6" s="88" t="s">
        <v>47</v>
      </c>
      <c r="AP6" s="135"/>
      <c r="AQ6" s="88"/>
      <c r="AR6" s="91" t="s">
        <v>25</v>
      </c>
      <c r="AS6" s="91" t="s">
        <v>26</v>
      </c>
      <c r="AT6" s="91" t="s">
        <v>27</v>
      </c>
      <c r="AU6" s="88" t="s">
        <v>48</v>
      </c>
      <c r="AV6" s="45" t="s">
        <v>49</v>
      </c>
      <c r="AW6" s="45" t="s">
        <v>50</v>
      </c>
      <c r="AX6" s="45" t="s">
        <v>51</v>
      </c>
      <c r="AY6" s="45" t="s">
        <v>52</v>
      </c>
      <c r="AZ6" s="45" t="s">
        <v>53</v>
      </c>
      <c r="BA6" s="45" t="s">
        <v>54</v>
      </c>
      <c r="BB6" s="43" t="s">
        <v>55</v>
      </c>
      <c r="BC6" s="43" t="s">
        <v>56</v>
      </c>
      <c r="BD6" s="43" t="s">
        <v>57</v>
      </c>
      <c r="BE6" s="45" t="s">
        <v>58</v>
      </c>
      <c r="BF6" s="45" t="s">
        <v>59</v>
      </c>
      <c r="BG6" s="46" t="s">
        <v>60</v>
      </c>
    </row>
    <row r="7" spans="1:59" ht="114" customHeight="1" thickBot="1">
      <c r="A7" s="642">
        <v>1</v>
      </c>
      <c r="B7" s="705" t="s">
        <v>61</v>
      </c>
      <c r="C7" s="658" t="s">
        <v>62</v>
      </c>
      <c r="D7" s="600" t="s">
        <v>63</v>
      </c>
      <c r="E7" s="602" t="s">
        <v>125</v>
      </c>
      <c r="F7" s="604" t="s">
        <v>132</v>
      </c>
      <c r="G7" s="10" t="s">
        <v>142</v>
      </c>
      <c r="H7" s="96" t="s">
        <v>208</v>
      </c>
      <c r="I7" s="47" t="s">
        <v>213</v>
      </c>
      <c r="J7" s="96" t="s">
        <v>285</v>
      </c>
      <c r="K7" s="356">
        <f>+VLOOKUP(J7,Listados!$K$8:$L$12,2,0)</f>
        <v>5</v>
      </c>
      <c r="L7" s="354" t="s">
        <v>293</v>
      </c>
      <c r="M7" s="356">
        <f>+VLOOKUP(L7,Listados!$K$13:$L$17,2,0)</f>
        <v>3</v>
      </c>
      <c r="N7" s="95" t="str">
        <f>IF(AND(J7&lt;&gt;"",L7&lt;&gt;""),VLOOKUP(J7&amp;L7,Listados!$M$3:$N$27,2,FALSE),"")</f>
        <v>Extremo</v>
      </c>
      <c r="O7" s="7" t="s">
        <v>618</v>
      </c>
      <c r="P7" s="7" t="s">
        <v>619</v>
      </c>
      <c r="Q7" s="48" t="s">
        <v>303</v>
      </c>
      <c r="R7" s="48" t="s">
        <v>305</v>
      </c>
      <c r="S7" s="89">
        <f>+IF(R7="si",15,"")</f>
        <v>15</v>
      </c>
      <c r="T7" s="49" t="s">
        <v>305</v>
      </c>
      <c r="U7" s="94">
        <f>+IF(T7="si",15,"")</f>
        <v>15</v>
      </c>
      <c r="V7" s="49" t="s">
        <v>305</v>
      </c>
      <c r="W7" s="94">
        <f>+IF(V7="si",15,"")</f>
        <v>15</v>
      </c>
      <c r="X7" s="49" t="s">
        <v>303</v>
      </c>
      <c r="Y7" s="94">
        <f>+IF(X7="Preventivo",15,IF(X7="Detectivo",10,""))</f>
        <v>10</v>
      </c>
      <c r="Z7" s="49" t="s">
        <v>305</v>
      </c>
      <c r="AA7" s="94">
        <f>+IF(Z7="si",15,"")</f>
        <v>15</v>
      </c>
      <c r="AB7" s="49" t="s">
        <v>305</v>
      </c>
      <c r="AC7" s="94">
        <f>+IF(AB7="si",15,"")</f>
        <v>15</v>
      </c>
      <c r="AD7" s="49" t="s">
        <v>307</v>
      </c>
      <c r="AE7" s="94">
        <f>+IF(AD7="Completa",10,IF(AD7="Incompleta",5,""))</f>
        <v>10</v>
      </c>
      <c r="AF7" s="94">
        <f>IF((SUM(S7,U7,W7,Y7,AA7,AC7,AE7)=0),"",(SUM(S7,U7,W7,Y7,AA7,AC7,AE7)))</f>
        <v>95</v>
      </c>
      <c r="AG7" s="94" t="str">
        <f>IF(AF7&lt;=85,"Débil",IF(AF7&lt;=95,"Moderado",IF(AF7=100,"Fuerte","")))</f>
        <v>Moderado</v>
      </c>
      <c r="AH7" s="49" t="s">
        <v>312</v>
      </c>
      <c r="AI7" s="94" t="str">
        <f>+IF(AH7="siempre","Fuerte",IF(AH7="Algunas veces","Moderado","Débil"))</f>
        <v>Fuerte</v>
      </c>
      <c r="AJ7" s="94" t="str">
        <f>IFERROR(VLOOKUP((CONCATENATE(AG7,AI7)),Listados!$U$3:$V$11,2,FALSE),"")</f>
        <v>Moderado</v>
      </c>
      <c r="AK7" s="94">
        <f>IF(ISBLANK(AJ7),"",IF(AJ7="Débil", 0, IF(AJ7="Moderado",50,100)))</f>
        <v>50</v>
      </c>
      <c r="AL7" s="563">
        <f>AVERAGE(AK7:AK8)</f>
        <v>50</v>
      </c>
      <c r="AM7" s="94" t="str">
        <f>IF(AL7&lt;=50, "Débil", IF(AL7&lt;=99,"Moderado","Fuerte"))</f>
        <v>Débil</v>
      </c>
      <c r="AN7" s="94">
        <f>+IF(AND(Q7="Preventivo",AM7="Fuerte"),2,IF(AND(Q7="Preventivo",AM7="Moderado"),1,0))</f>
        <v>0</v>
      </c>
      <c r="AO7" s="94">
        <f>+IF(AND(Q7="Detectivo",$AM7="Fuerte"),2,IF(AND(Q7="Detectivo",$AM7="Moderado"),1,IF(AND(Q7="Preventivo",$AM7="Fuerte"),1,0)))</f>
        <v>0</v>
      </c>
      <c r="AP7" s="94">
        <f>+K7-AN7</f>
        <v>5</v>
      </c>
      <c r="AQ7" s="94">
        <f>+M7-AO7</f>
        <v>3</v>
      </c>
      <c r="AR7" s="94" t="str">
        <f>+VLOOKUP(MIN(AP7),Listados!$J$18:$K$24,2,TRUE)</f>
        <v>Casi seguro</v>
      </c>
      <c r="AS7" s="90" t="str">
        <f>+VLOOKUP(MIN(AQ7),Listados!$J$26:$K$32,2,TRUE)</f>
        <v>Moderado</v>
      </c>
      <c r="AT7" s="94" t="str">
        <f>IF(AND(AR7&lt;&gt;"",AS7&lt;&gt;""),VLOOKUP(AR7&amp;AS7,Listados!$M$3:$N$27,2,FALSE),"")</f>
        <v>Extremo</v>
      </c>
      <c r="AU7" s="94" t="str">
        <f>+VLOOKUP(AT7,Listados!$P$3:$Q$6,2,FALSE)</f>
        <v>Evitar el riesgo</v>
      </c>
      <c r="AV7" s="212" t="s">
        <v>622</v>
      </c>
      <c r="AW7" s="212" t="s">
        <v>623</v>
      </c>
      <c r="AX7" s="246">
        <v>45292</v>
      </c>
      <c r="AY7" s="246">
        <v>45657</v>
      </c>
      <c r="AZ7" s="47" t="s">
        <v>626</v>
      </c>
      <c r="BA7" s="785" t="s">
        <v>627</v>
      </c>
      <c r="BB7" s="785" t="s">
        <v>628</v>
      </c>
      <c r="BC7" s="785" t="s">
        <v>629</v>
      </c>
      <c r="BD7" s="594" t="s">
        <v>1121</v>
      </c>
      <c r="BE7" s="538" t="s">
        <v>630</v>
      </c>
      <c r="BF7" s="538" t="s">
        <v>631</v>
      </c>
      <c r="BG7" s="538" t="s">
        <v>1334</v>
      </c>
    </row>
    <row r="8" spans="1:59" ht="124.5" customHeight="1" thickBot="1">
      <c r="A8" s="643"/>
      <c r="B8" s="706"/>
      <c r="C8" s="660"/>
      <c r="D8" s="601"/>
      <c r="E8" s="603"/>
      <c r="F8" s="605"/>
      <c r="G8" s="99" t="s">
        <v>143</v>
      </c>
      <c r="H8" s="105" t="s">
        <v>208</v>
      </c>
      <c r="I8" s="50"/>
      <c r="J8" s="64" t="s">
        <v>285</v>
      </c>
      <c r="K8" s="86">
        <f>+VLOOKUP(J8,Listados!$K$8:$L$12,2,0)</f>
        <v>5</v>
      </c>
      <c r="L8" s="82" t="s">
        <v>293</v>
      </c>
      <c r="M8" s="86">
        <f>+VLOOKUP(L8,Listados!$K$13:$L$17,2,0)</f>
        <v>3</v>
      </c>
      <c r="N8" s="142" t="str">
        <f>IF(AND(J8&lt;&gt;"",L8&lt;&gt;""),VLOOKUP(J8&amp;L8,Listados!$M$3:$N$27,2,FALSE),"")</f>
        <v>Extremo</v>
      </c>
      <c r="O8" s="8" t="s">
        <v>620</v>
      </c>
      <c r="P8" s="8" t="s">
        <v>621</v>
      </c>
      <c r="Q8" s="132" t="s">
        <v>303</v>
      </c>
      <c r="R8" s="132" t="s">
        <v>305</v>
      </c>
      <c r="S8" s="133">
        <f>+IF(R8="si",15,"")</f>
        <v>15</v>
      </c>
      <c r="T8" s="85" t="s">
        <v>305</v>
      </c>
      <c r="U8" s="90">
        <f>+IF(T8="si",15,"")</f>
        <v>15</v>
      </c>
      <c r="V8" s="85" t="s">
        <v>305</v>
      </c>
      <c r="W8" s="90">
        <f>+IF(V8="si",15,"")</f>
        <v>15</v>
      </c>
      <c r="X8" s="85" t="s">
        <v>303</v>
      </c>
      <c r="Y8" s="90">
        <f t="shared" ref="Y8:Y67" si="0">+IF(X8="Preventivo",15,IF(X8="Detectivo",10,""))</f>
        <v>10</v>
      </c>
      <c r="Z8" s="85" t="s">
        <v>305</v>
      </c>
      <c r="AA8" s="90">
        <f>+IF(Z8="si",15,"")</f>
        <v>15</v>
      </c>
      <c r="AB8" s="85" t="s">
        <v>305</v>
      </c>
      <c r="AC8" s="90">
        <f>+IF(AB8="si",15,"")</f>
        <v>15</v>
      </c>
      <c r="AD8" s="85" t="s">
        <v>307</v>
      </c>
      <c r="AE8" s="90">
        <f>+IF(AD8="Completa",10,IF(AD8="Incompleta",5,""))</f>
        <v>10</v>
      </c>
      <c r="AF8" s="90">
        <f>IF((SUM(S8,U8,W8,Y8,AA8,AC8,AE8)=0),"",(SUM(S8,U8,W8,Y8,AA8,AC8,AE8)))</f>
        <v>95</v>
      </c>
      <c r="AG8" s="90" t="str">
        <f>IF(AF8&lt;=85,"Débil",IF(AF8&lt;=95,"Moderado",IF(AF8=100,"Fuerte","")))</f>
        <v>Moderado</v>
      </c>
      <c r="AH8" s="85" t="s">
        <v>312</v>
      </c>
      <c r="AI8" s="90" t="str">
        <f t="shared" ref="AI8:AI67" si="1">+IF(AH8="siempre","Fuerte",IF(AH8="Algunas veces","Moderado","Débil"))</f>
        <v>Fuerte</v>
      </c>
      <c r="AJ8" s="90" t="str">
        <f>IFERROR(VLOOKUP((CONCATENATE(AG8,AI8)),Listados!$U$3:$V$11,2,FALSE),"")</f>
        <v>Moderado</v>
      </c>
      <c r="AK8" s="90">
        <f t="shared" ref="AK8:AK67" si="2">IF(ISBLANK(AJ8),"",IF(AJ8="Débil", 0, IF(AJ8="Moderado",50,100)))</f>
        <v>50</v>
      </c>
      <c r="AL8" s="565"/>
      <c r="AM8" s="90" t="str">
        <f t="shared" ref="AM8:AM67" si="3">IF(AL8&lt;=50, "Débil", IF(AL8&lt;=99,"Moderado","Fuerte"))</f>
        <v>Débil</v>
      </c>
      <c r="AN8" s="90">
        <f t="shared" ref="AN8:AN67" si="4">+IF(AND(Q8="Preventivo",AM8="Fuerte"),2,IF(AND(Q8="Preventivo",AM8="Moderado"),1,0))</f>
        <v>0</v>
      </c>
      <c r="AO8" s="90">
        <f t="shared" ref="AO8:AO67" si="5">+IF(AND(Q8="Detectivo",$AM8="Fuerte"),2,IF(AND(Q8="Detectivo",$AM8="Moderado"),1,IF(AND(Q8="Preventivo",$AM8="Fuerte"),1,0)))</f>
        <v>0</v>
      </c>
      <c r="AP8" s="90">
        <f t="shared" ref="AP8:AP67" si="6">+K8-AN8</f>
        <v>5</v>
      </c>
      <c r="AQ8" s="90">
        <f t="shared" ref="AQ8:AQ67" si="7">+M8-AO8</f>
        <v>3</v>
      </c>
      <c r="AR8" s="90" t="str">
        <f>+VLOOKUP(MIN(AP8),Listados!$J$18:$K$24,2,TRUE)</f>
        <v>Casi seguro</v>
      </c>
      <c r="AS8" s="90" t="str">
        <f>+VLOOKUP(MIN(AQ8),Listados!$J$26:$K$32,2,TRUE)</f>
        <v>Moderado</v>
      </c>
      <c r="AT8" s="90" t="str">
        <f>IF(AND(AR8&lt;&gt;"",AS8&lt;&gt;""),VLOOKUP(AR8&amp;AS8,Listados!$M$3:$N$27,2,FALSE),"")</f>
        <v>Extremo</v>
      </c>
      <c r="AU8" s="90" t="str">
        <f>+VLOOKUP(AT8,Listados!$P$3:$Q$6,2,FALSE)</f>
        <v>Evitar el riesgo</v>
      </c>
      <c r="AV8" s="238" t="s">
        <v>624</v>
      </c>
      <c r="AW8" s="238" t="s">
        <v>625</v>
      </c>
      <c r="AX8" s="247">
        <v>45292</v>
      </c>
      <c r="AY8" s="247">
        <v>45657</v>
      </c>
      <c r="AZ8" s="146" t="s">
        <v>626</v>
      </c>
      <c r="BA8" s="786"/>
      <c r="BB8" s="786"/>
      <c r="BC8" s="786"/>
      <c r="BD8" s="596"/>
      <c r="BE8" s="539"/>
      <c r="BF8" s="539"/>
      <c r="BG8" s="539"/>
    </row>
    <row r="9" spans="1:59" ht="122.25" customHeight="1" thickBot="1">
      <c r="A9" s="644">
        <v>2</v>
      </c>
      <c r="B9" s="679" t="s">
        <v>64</v>
      </c>
      <c r="C9" s="681" t="s">
        <v>65</v>
      </c>
      <c r="D9" s="630" t="s">
        <v>1005</v>
      </c>
      <c r="E9" s="620" t="s">
        <v>127</v>
      </c>
      <c r="F9" s="606" t="s">
        <v>135</v>
      </c>
      <c r="G9" s="441" t="s">
        <v>1006</v>
      </c>
      <c r="H9" s="109" t="s">
        <v>207</v>
      </c>
      <c r="I9" s="242" t="s">
        <v>1008</v>
      </c>
      <c r="J9" s="620" t="s">
        <v>285</v>
      </c>
      <c r="K9" s="567">
        <f>+VLOOKUP(J9,Listados!$K$8:$L$12,2,0)</f>
        <v>5</v>
      </c>
      <c r="L9" s="621" t="s">
        <v>291</v>
      </c>
      <c r="M9" s="567">
        <f>+VLOOKUP(L9,Listados!$K$13:$L$17,2,0)</f>
        <v>5</v>
      </c>
      <c r="N9" s="570" t="str">
        <f>IF(AND(J9&lt;&gt;"",L9&lt;&gt;""),VLOOKUP(J9&amp;L9,Listados!$M$3:$N$27,2,FALSE),"")</f>
        <v>Extremo</v>
      </c>
      <c r="O9" s="387" t="s">
        <v>1010</v>
      </c>
      <c r="P9" s="442" t="s">
        <v>1011</v>
      </c>
      <c r="Q9" s="243" t="s">
        <v>304</v>
      </c>
      <c r="R9" s="243" t="s">
        <v>305</v>
      </c>
      <c r="S9" s="244">
        <f t="shared" ref="S9:S12" si="8">+IF(R9="si",15,"")</f>
        <v>15</v>
      </c>
      <c r="T9" s="245" t="s">
        <v>305</v>
      </c>
      <c r="U9" s="147">
        <f t="shared" ref="U9:U12" si="9">+IF(T9="si",15,"")</f>
        <v>15</v>
      </c>
      <c r="V9" s="245" t="s">
        <v>305</v>
      </c>
      <c r="W9" s="147">
        <f t="shared" ref="W9:W12" si="10">+IF(V9="si",15,"")</f>
        <v>15</v>
      </c>
      <c r="X9" s="245" t="s">
        <v>304</v>
      </c>
      <c r="Y9" s="120">
        <f t="shared" ref="Y9:Y10" si="11">+IF(X9="Preventivo",15,IF(X9="Detectivo",10,""))</f>
        <v>15</v>
      </c>
      <c r="Z9" s="245" t="s">
        <v>305</v>
      </c>
      <c r="AA9" s="147">
        <f t="shared" ref="AA9:AA12" si="12">+IF(Z9="si",15,"")</f>
        <v>15</v>
      </c>
      <c r="AB9" s="245" t="s">
        <v>305</v>
      </c>
      <c r="AC9" s="147">
        <f t="shared" ref="AC9:AC10" si="13">+IF(AB9="si",15,"")</f>
        <v>15</v>
      </c>
      <c r="AD9" s="245" t="s">
        <v>307</v>
      </c>
      <c r="AE9" s="147">
        <f t="shared" ref="AE9:AE10" si="14">+IF(AD9="Completa",10,IF(AD9="Incompleta",5,""))</f>
        <v>10</v>
      </c>
      <c r="AF9" s="147">
        <f t="shared" ref="AF9:AF67" si="15">IF((SUM(S9,U9,W9,Y9,AA9,AC9,AE9)=0),"",(SUM(S9,U9,W9,Y9,AA9,AC9,AE9)))</f>
        <v>100</v>
      </c>
      <c r="AG9" s="147" t="str">
        <f t="shared" ref="AG9:AG67" si="16">IF(AF9&lt;=85,"Débil",IF(AF9&lt;=95,"Moderado",IF(AF9=100,"Fuerte","")))</f>
        <v>Fuerte</v>
      </c>
      <c r="AH9" s="245" t="s">
        <v>312</v>
      </c>
      <c r="AI9" s="147" t="str">
        <f t="shared" si="1"/>
        <v>Fuerte</v>
      </c>
      <c r="AJ9" s="147" t="str">
        <f>IFERROR(VLOOKUP((CONCATENATE(AG9,AI9)),Listados!$U$3:$V$11,2,FALSE),"")</f>
        <v>Fuerte</v>
      </c>
      <c r="AK9" s="147">
        <f t="shared" si="2"/>
        <v>100</v>
      </c>
      <c r="AL9" s="564">
        <f>AVERAGE(AK9:AK10)</f>
        <v>100</v>
      </c>
      <c r="AM9" s="147" t="str">
        <f t="shared" si="3"/>
        <v>Fuerte</v>
      </c>
      <c r="AN9" s="147">
        <f t="shared" si="4"/>
        <v>2</v>
      </c>
      <c r="AO9" s="147">
        <f t="shared" si="5"/>
        <v>1</v>
      </c>
      <c r="AP9" s="147">
        <f t="shared" si="6"/>
        <v>3</v>
      </c>
      <c r="AQ9" s="147">
        <f t="shared" si="7"/>
        <v>4</v>
      </c>
      <c r="AR9" s="147" t="str">
        <f>+VLOOKUP(MIN(AP9),Listados!$J$18:$K$24,2,TRUE)</f>
        <v>Posible</v>
      </c>
      <c r="AS9" s="120" t="str">
        <f>+VLOOKUP(MIN(AQ9),Listados!$J$26:$K$32,2,TRUE)</f>
        <v>Mayor</v>
      </c>
      <c r="AT9" s="147" t="str">
        <f>IF(AND(AR9&lt;&gt;"",AS9&lt;&gt;""),VLOOKUP(AR9&amp;AS9,Listados!$M$3:$N$27,2,FALSE),"")</f>
        <v>Extremo</v>
      </c>
      <c r="AU9" s="147" t="str">
        <f>+VLOOKUP(AT9,Listados!$P$3:$Q$6,2,FALSE)</f>
        <v>Evitar el riesgo</v>
      </c>
      <c r="AV9" s="443" t="s">
        <v>1014</v>
      </c>
      <c r="AW9" s="363" t="s">
        <v>632</v>
      </c>
      <c r="AX9" s="444">
        <v>45292</v>
      </c>
      <c r="AY9" s="444">
        <v>45657</v>
      </c>
      <c r="AZ9" s="363" t="s">
        <v>1016</v>
      </c>
      <c r="BA9" s="443" t="s">
        <v>1017</v>
      </c>
      <c r="BB9" s="559" t="s">
        <v>633</v>
      </c>
      <c r="BC9" s="559" t="s">
        <v>634</v>
      </c>
      <c r="BD9" s="443" t="s">
        <v>1019</v>
      </c>
      <c r="BE9" s="788" t="s">
        <v>635</v>
      </c>
      <c r="BF9" s="540" t="s">
        <v>636</v>
      </c>
      <c r="BG9" s="540" t="s">
        <v>1333</v>
      </c>
    </row>
    <row r="10" spans="1:59" ht="122.25" customHeight="1" thickBot="1">
      <c r="A10" s="645"/>
      <c r="B10" s="680"/>
      <c r="C10" s="682"/>
      <c r="D10" s="631"/>
      <c r="E10" s="632"/>
      <c r="F10" s="607"/>
      <c r="G10" s="451" t="s">
        <v>1007</v>
      </c>
      <c r="H10" s="445" t="s">
        <v>208</v>
      </c>
      <c r="I10" s="452" t="s">
        <v>1009</v>
      </c>
      <c r="J10" s="632"/>
      <c r="K10" s="608"/>
      <c r="L10" s="622"/>
      <c r="M10" s="608"/>
      <c r="N10" s="623"/>
      <c r="O10" s="453" t="s">
        <v>1012</v>
      </c>
      <c r="P10" s="454" t="s">
        <v>1013</v>
      </c>
      <c r="Q10" s="446" t="s">
        <v>304</v>
      </c>
      <c r="R10" s="446" t="s">
        <v>305</v>
      </c>
      <c r="S10" s="447">
        <f t="shared" si="8"/>
        <v>15</v>
      </c>
      <c r="T10" s="448" t="s">
        <v>305</v>
      </c>
      <c r="U10" s="449">
        <f t="shared" si="9"/>
        <v>15</v>
      </c>
      <c r="V10" s="448" t="s">
        <v>305</v>
      </c>
      <c r="W10" s="449">
        <f t="shared" si="10"/>
        <v>15</v>
      </c>
      <c r="X10" s="448" t="s">
        <v>304</v>
      </c>
      <c r="Y10" s="449">
        <f t="shared" si="11"/>
        <v>15</v>
      </c>
      <c r="Z10" s="448" t="s">
        <v>305</v>
      </c>
      <c r="AA10" s="449">
        <f t="shared" si="12"/>
        <v>15</v>
      </c>
      <c r="AB10" s="448" t="s">
        <v>305</v>
      </c>
      <c r="AC10" s="449">
        <f t="shared" si="13"/>
        <v>15</v>
      </c>
      <c r="AD10" s="448" t="s">
        <v>307</v>
      </c>
      <c r="AE10" s="449">
        <f t="shared" si="14"/>
        <v>10</v>
      </c>
      <c r="AF10" s="449">
        <f t="shared" si="15"/>
        <v>100</v>
      </c>
      <c r="AG10" s="449" t="str">
        <f t="shared" si="16"/>
        <v>Fuerte</v>
      </c>
      <c r="AH10" s="448" t="s">
        <v>312</v>
      </c>
      <c r="AI10" s="449" t="str">
        <f t="shared" si="1"/>
        <v>Fuerte</v>
      </c>
      <c r="AJ10" s="449" t="str">
        <f>IFERROR(VLOOKUP((CONCATENATE(AG10,AI10)),Listados!$U$3:$V$11,2,FALSE),"")</f>
        <v>Fuerte</v>
      </c>
      <c r="AK10" s="449">
        <f t="shared" si="2"/>
        <v>100</v>
      </c>
      <c r="AL10" s="599"/>
      <c r="AM10" s="449" t="str">
        <f t="shared" si="3"/>
        <v>Débil</v>
      </c>
      <c r="AN10" s="449">
        <f t="shared" si="4"/>
        <v>0</v>
      </c>
      <c r="AO10" s="449">
        <f t="shared" si="5"/>
        <v>0</v>
      </c>
      <c r="AP10" s="449">
        <f t="shared" si="6"/>
        <v>0</v>
      </c>
      <c r="AQ10" s="449">
        <f t="shared" si="7"/>
        <v>0</v>
      </c>
      <c r="AR10" s="449" t="str">
        <f>+VLOOKUP(MIN(AP10),Listados!$J$18:$K$24,2,TRUE)</f>
        <v>Rara Vez</v>
      </c>
      <c r="AS10" s="449" t="str">
        <f>+VLOOKUP(MIN(AQ10),Listados!$J$26:$K$32,2,TRUE)</f>
        <v>Insignificante</v>
      </c>
      <c r="AT10" s="449" t="str">
        <f>IF(AND(AR10&lt;&gt;"",AS10&lt;&gt;""),VLOOKUP(AR10&amp;AS10,Listados!$M$3:$N$27,2,FALSE),"")</f>
        <v>Bajo</v>
      </c>
      <c r="AU10" s="449" t="str">
        <f>+VLOOKUP(AT10,Listados!$P$3:$Q$6,2,FALSE)</f>
        <v>Asumir el riesgo</v>
      </c>
      <c r="AV10" s="455" t="s">
        <v>1015</v>
      </c>
      <c r="AW10" s="456" t="s">
        <v>632</v>
      </c>
      <c r="AX10" s="457">
        <v>45292</v>
      </c>
      <c r="AY10" s="457">
        <v>45657</v>
      </c>
      <c r="AZ10" s="458" t="s">
        <v>1016</v>
      </c>
      <c r="BA10" s="455" t="s">
        <v>1018</v>
      </c>
      <c r="BB10" s="787"/>
      <c r="BC10" s="787"/>
      <c r="BD10" s="455" t="s">
        <v>1020</v>
      </c>
      <c r="BE10" s="789"/>
      <c r="BF10" s="541"/>
      <c r="BG10" s="541"/>
    </row>
    <row r="11" spans="1:59" ht="119.25" customHeight="1" thickTop="1" thickBot="1">
      <c r="A11" s="644">
        <v>3</v>
      </c>
      <c r="B11" s="671" t="s">
        <v>64</v>
      </c>
      <c r="C11" s="677" t="s">
        <v>65</v>
      </c>
      <c r="D11" s="678" t="s">
        <v>1021</v>
      </c>
      <c r="E11" s="620" t="s">
        <v>127</v>
      </c>
      <c r="F11" s="640" t="s">
        <v>135</v>
      </c>
      <c r="G11" s="441" t="s">
        <v>1022</v>
      </c>
      <c r="H11" s="109" t="s">
        <v>207</v>
      </c>
      <c r="I11" s="387" t="s">
        <v>214</v>
      </c>
      <c r="J11" s="109" t="s">
        <v>288</v>
      </c>
      <c r="K11" s="106">
        <f>+VLOOKUP(J11,Listados!$K$8:$L$12,2,0)</f>
        <v>2</v>
      </c>
      <c r="L11" s="372" t="s">
        <v>291</v>
      </c>
      <c r="M11" s="106">
        <f>+VLOOKUP(L11,Listados!$K$13:$L$17,2,0)</f>
        <v>5</v>
      </c>
      <c r="N11" s="107" t="str">
        <f>IF(AND(J11&lt;&gt;"",L11&lt;&gt;""),VLOOKUP(J11&amp;L11,Listados!$M$3:$N$27,2,FALSE),"")</f>
        <v>Extremo</v>
      </c>
      <c r="O11" s="387" t="s">
        <v>1027</v>
      </c>
      <c r="P11" s="387" t="s">
        <v>1028</v>
      </c>
      <c r="Q11" s="243" t="s">
        <v>303</v>
      </c>
      <c r="R11" s="243" t="s">
        <v>305</v>
      </c>
      <c r="S11" s="244">
        <f t="shared" si="8"/>
        <v>15</v>
      </c>
      <c r="T11" s="245" t="s">
        <v>305</v>
      </c>
      <c r="U11" s="147">
        <f t="shared" si="9"/>
        <v>15</v>
      </c>
      <c r="V11" s="245" t="s">
        <v>305</v>
      </c>
      <c r="W11" s="147">
        <f t="shared" si="10"/>
        <v>15</v>
      </c>
      <c r="X11" s="245" t="s">
        <v>304</v>
      </c>
      <c r="Y11" s="147">
        <f t="shared" si="0"/>
        <v>15</v>
      </c>
      <c r="Z11" s="245" t="s">
        <v>305</v>
      </c>
      <c r="AA11" s="147">
        <f t="shared" si="12"/>
        <v>15</v>
      </c>
      <c r="AB11" s="245" t="s">
        <v>305</v>
      </c>
      <c r="AC11" s="147">
        <f t="shared" ref="AC11:AC61" si="17">+IF(AB11="si",15,"")</f>
        <v>15</v>
      </c>
      <c r="AD11" s="245" t="s">
        <v>307</v>
      </c>
      <c r="AE11" s="147">
        <f t="shared" ref="AE11:AE64" si="18">+IF(AD11="Completa",10,IF(AD11="Incompleta",5,""))</f>
        <v>10</v>
      </c>
      <c r="AF11" s="147">
        <f t="shared" si="15"/>
        <v>100</v>
      </c>
      <c r="AG11" s="147" t="str">
        <f t="shared" si="16"/>
        <v>Fuerte</v>
      </c>
      <c r="AH11" s="245" t="s">
        <v>312</v>
      </c>
      <c r="AI11" s="147" t="str">
        <f t="shared" si="1"/>
        <v>Fuerte</v>
      </c>
      <c r="AJ11" s="147" t="str">
        <f>IFERROR(VLOOKUP((CONCATENATE(AG11,AI11)),Listados!$U$3:$V$11,2,FALSE),"")</f>
        <v>Fuerte</v>
      </c>
      <c r="AK11" s="147">
        <f t="shared" si="2"/>
        <v>100</v>
      </c>
      <c r="AL11" s="147">
        <f>AVERAGE(AK11:AK13)</f>
        <v>100</v>
      </c>
      <c r="AM11" s="147" t="str">
        <f t="shared" si="3"/>
        <v>Fuerte</v>
      </c>
      <c r="AN11" s="147">
        <f t="shared" si="4"/>
        <v>0</v>
      </c>
      <c r="AO11" s="147">
        <f t="shared" si="5"/>
        <v>2</v>
      </c>
      <c r="AP11" s="147">
        <f t="shared" si="6"/>
        <v>2</v>
      </c>
      <c r="AQ11" s="147">
        <f t="shared" si="7"/>
        <v>3</v>
      </c>
      <c r="AR11" s="147" t="str">
        <f>+VLOOKUP(MIN(AP11),Listados!$J$18:$K$24,2,TRUE)</f>
        <v>Improbable</v>
      </c>
      <c r="AS11" s="120" t="str">
        <f>+VLOOKUP(MIN(AQ11),Listados!$J$26:$K$32,2,TRUE)</f>
        <v>Moderado</v>
      </c>
      <c r="AT11" s="147" t="str">
        <f>IF(AND(AR11&lt;&gt;"",AS11&lt;&gt;""),VLOOKUP(AR11&amp;AS11,Listados!$M$3:$N$27,2,FALSE),"")</f>
        <v>Moderado</v>
      </c>
      <c r="AU11" s="147" t="str">
        <f>+VLOOKUP(AT11,Listados!$P$3:$Q$6,2,FALSE)</f>
        <v xml:space="preserve"> Reducir el riesgo</v>
      </c>
      <c r="AV11" s="443" t="s">
        <v>1031</v>
      </c>
      <c r="AW11" s="363" t="s">
        <v>632</v>
      </c>
      <c r="AX11" s="444">
        <v>45292</v>
      </c>
      <c r="AY11" s="444">
        <v>45657</v>
      </c>
      <c r="AZ11" s="363" t="s">
        <v>637</v>
      </c>
      <c r="BA11" s="450" t="s">
        <v>1033</v>
      </c>
      <c r="BB11" s="559" t="s">
        <v>638</v>
      </c>
      <c r="BC11" s="559" t="s">
        <v>639</v>
      </c>
      <c r="BD11" s="559" t="s">
        <v>1035</v>
      </c>
      <c r="BE11" s="540" t="s">
        <v>640</v>
      </c>
      <c r="BF11" s="540" t="s">
        <v>641</v>
      </c>
      <c r="BG11" s="540" t="s">
        <v>1322</v>
      </c>
    </row>
    <row r="12" spans="1:59" ht="119.25" customHeight="1" thickBot="1">
      <c r="A12" s="644"/>
      <c r="B12" s="671"/>
      <c r="C12" s="677"/>
      <c r="D12" s="678"/>
      <c r="E12" s="620"/>
      <c r="F12" s="640"/>
      <c r="G12" s="611" t="s">
        <v>1023</v>
      </c>
      <c r="H12" s="610" t="s">
        <v>207</v>
      </c>
      <c r="I12" s="801" t="s">
        <v>1025</v>
      </c>
      <c r="J12" s="602" t="s">
        <v>288</v>
      </c>
      <c r="K12" s="566">
        <f>+VLOOKUP(J12,Listados!$K$8:$L$12,2,0)</f>
        <v>2</v>
      </c>
      <c r="L12" s="614" t="s">
        <v>291</v>
      </c>
      <c r="M12" s="566">
        <f>+VLOOKUP(L12,Listados!$K$13:$L$17,2,0)</f>
        <v>5</v>
      </c>
      <c r="N12" s="569" t="str">
        <f>IF(AND(J12&lt;&gt;"",L12&lt;&gt;""),VLOOKUP(J12&amp;L12,Listados!$M$3:$N$27,2,FALSE),"")</f>
        <v>Extremo</v>
      </c>
      <c r="O12" s="805" t="s">
        <v>1029</v>
      </c>
      <c r="P12" s="807" t="s">
        <v>1030</v>
      </c>
      <c r="Q12" s="635" t="s">
        <v>303</v>
      </c>
      <c r="R12" s="48" t="s">
        <v>305</v>
      </c>
      <c r="S12" s="89">
        <f t="shared" si="8"/>
        <v>15</v>
      </c>
      <c r="T12" s="49" t="s">
        <v>305</v>
      </c>
      <c r="U12" s="94">
        <f t="shared" si="9"/>
        <v>15</v>
      </c>
      <c r="V12" s="49" t="s">
        <v>305</v>
      </c>
      <c r="W12" s="94">
        <f t="shared" si="10"/>
        <v>15</v>
      </c>
      <c r="X12" s="49" t="s">
        <v>304</v>
      </c>
      <c r="Y12" s="94">
        <f t="shared" si="0"/>
        <v>15</v>
      </c>
      <c r="Z12" s="49" t="s">
        <v>305</v>
      </c>
      <c r="AA12" s="94">
        <f t="shared" si="12"/>
        <v>15</v>
      </c>
      <c r="AB12" s="49" t="s">
        <v>305</v>
      </c>
      <c r="AC12" s="94">
        <f t="shared" si="17"/>
        <v>15</v>
      </c>
      <c r="AD12" s="49" t="s">
        <v>307</v>
      </c>
      <c r="AE12" s="94">
        <f t="shared" si="18"/>
        <v>10</v>
      </c>
      <c r="AF12" s="94">
        <f t="shared" si="15"/>
        <v>100</v>
      </c>
      <c r="AG12" s="94" t="str">
        <f t="shared" si="16"/>
        <v>Fuerte</v>
      </c>
      <c r="AH12" s="49" t="s">
        <v>312</v>
      </c>
      <c r="AI12" s="94" t="str">
        <f t="shared" si="1"/>
        <v>Fuerte</v>
      </c>
      <c r="AJ12" s="94" t="str">
        <f>IFERROR(VLOOKUP((CONCATENATE(AG12,AI12)),Listados!$U$3:$V$11,2,FALSE),"")</f>
        <v>Fuerte</v>
      </c>
      <c r="AK12" s="94">
        <f t="shared" si="2"/>
        <v>100</v>
      </c>
      <c r="AL12" s="94">
        <f t="shared" ref="AL12:AL14" si="19">AVERAGE(AK12:AK14)</f>
        <v>100</v>
      </c>
      <c r="AM12" s="94" t="str">
        <f t="shared" si="3"/>
        <v>Fuerte</v>
      </c>
      <c r="AN12" s="94">
        <f t="shared" si="4"/>
        <v>0</v>
      </c>
      <c r="AO12" s="94">
        <f t="shared" si="5"/>
        <v>2</v>
      </c>
      <c r="AP12" s="94">
        <f t="shared" si="6"/>
        <v>2</v>
      </c>
      <c r="AQ12" s="94">
        <f t="shared" si="7"/>
        <v>3</v>
      </c>
      <c r="AR12" s="94" t="str">
        <f>+VLOOKUP(MIN(AP12),Listados!$J$18:$K$24,2,TRUE)</f>
        <v>Improbable</v>
      </c>
      <c r="AS12" s="90" t="str">
        <f>+VLOOKUP(MIN(AQ12),Listados!$J$26:$K$32,2,TRUE)</f>
        <v>Moderado</v>
      </c>
      <c r="AT12" s="94" t="str">
        <f>IF(AND(AR12&lt;&gt;"",AS12&lt;&gt;""),VLOOKUP(AR12&amp;AS12,Listados!$M$3:$N$27,2,FALSE),"")</f>
        <v>Moderado</v>
      </c>
      <c r="AU12" s="94" t="str">
        <f>+VLOOKUP(AT12,Listados!$P$3:$Q$6,2,FALSE)</f>
        <v xml:space="preserve"> Reducir el riesgo</v>
      </c>
      <c r="AV12" s="763" t="s">
        <v>1032</v>
      </c>
      <c r="AW12" s="808" t="s">
        <v>632</v>
      </c>
      <c r="AX12" s="809">
        <v>45292</v>
      </c>
      <c r="AY12" s="803">
        <v>45657</v>
      </c>
      <c r="AZ12" s="808" t="s">
        <v>637</v>
      </c>
      <c r="BA12" s="782" t="s">
        <v>1034</v>
      </c>
      <c r="BB12" s="559"/>
      <c r="BC12" s="559"/>
      <c r="BD12" s="559"/>
      <c r="BE12" s="540"/>
      <c r="BF12" s="540"/>
      <c r="BG12" s="540"/>
    </row>
    <row r="13" spans="1:59" ht="119.25" customHeight="1" thickBot="1">
      <c r="A13" s="644"/>
      <c r="B13" s="671"/>
      <c r="C13" s="677"/>
      <c r="D13" s="678"/>
      <c r="E13" s="620"/>
      <c r="F13" s="640"/>
      <c r="G13" s="612"/>
      <c r="H13" s="603"/>
      <c r="I13" s="641"/>
      <c r="J13" s="613"/>
      <c r="K13" s="568"/>
      <c r="L13" s="615"/>
      <c r="M13" s="616"/>
      <c r="N13" s="802"/>
      <c r="O13" s="806"/>
      <c r="P13" s="806"/>
      <c r="Q13" s="775"/>
      <c r="R13" s="48" t="s">
        <v>305</v>
      </c>
      <c r="S13" s="89">
        <f t="shared" ref="S13:S14" si="20">+IF(R13="si",15,"")</f>
        <v>15</v>
      </c>
      <c r="T13" s="49" t="s">
        <v>305</v>
      </c>
      <c r="U13" s="94">
        <f t="shared" ref="U13:U14" si="21">+IF(T13="si",15,"")</f>
        <v>15</v>
      </c>
      <c r="V13" s="49" t="s">
        <v>305</v>
      </c>
      <c r="W13" s="94">
        <f t="shared" ref="W13:W14" si="22">+IF(V13="si",15,"")</f>
        <v>15</v>
      </c>
      <c r="X13" s="49" t="s">
        <v>304</v>
      </c>
      <c r="Y13" s="94">
        <f t="shared" ref="Y13:Y14" si="23">+IF(X13="Preventivo",15,IF(X13="Detectivo",10,""))</f>
        <v>15</v>
      </c>
      <c r="Z13" s="49" t="s">
        <v>305</v>
      </c>
      <c r="AA13" s="94">
        <f t="shared" ref="AA13:AA14" si="24">+IF(Z13="si",15,"")</f>
        <v>15</v>
      </c>
      <c r="AB13" s="49" t="s">
        <v>305</v>
      </c>
      <c r="AC13" s="94">
        <f t="shared" ref="AC13:AC14" si="25">+IF(AB13="si",15,"")</f>
        <v>15</v>
      </c>
      <c r="AD13" s="49" t="s">
        <v>307</v>
      </c>
      <c r="AE13" s="94">
        <f t="shared" ref="AE13:AE14" si="26">+IF(AD13="Completa",10,IF(AD13="Incompleta",5,""))</f>
        <v>10</v>
      </c>
      <c r="AF13" s="94">
        <f t="shared" ref="AF13:AF14" si="27">IF((SUM(S13,U13,W13,Y13,AA13,AC13,AE13)=0),"",(SUM(S13,U13,W13,Y13,AA13,AC13,AE13)))</f>
        <v>100</v>
      </c>
      <c r="AG13" s="94" t="str">
        <f t="shared" ref="AG13:AG14" si="28">IF(AF13&lt;=85,"Débil",IF(AF13&lt;=95,"Moderado",IF(AF13=100,"Fuerte","")))</f>
        <v>Fuerte</v>
      </c>
      <c r="AH13" s="49" t="s">
        <v>312</v>
      </c>
      <c r="AI13" s="94" t="str">
        <f t="shared" ref="AI13:AI14" si="29">+IF(AH13="siempre","Fuerte",IF(AH13="Algunas veces","Moderado","Débil"))</f>
        <v>Fuerte</v>
      </c>
      <c r="AJ13" s="94" t="str">
        <f>IFERROR(VLOOKUP((CONCATENATE(AG13,AI13)),Listados!$U$3:$V$11,2,FALSE),"")</f>
        <v>Fuerte</v>
      </c>
      <c r="AK13" s="94">
        <f t="shared" ref="AK13:AK14" si="30">IF(ISBLANK(AJ13),"",IF(AJ13="Débil", 0, IF(AJ13="Moderado",50,100)))</f>
        <v>100</v>
      </c>
      <c r="AL13" s="94">
        <f t="shared" si="19"/>
        <v>83.333333333333329</v>
      </c>
      <c r="AM13" s="94" t="str">
        <f t="shared" ref="AM13:AM14" si="31">IF(AL13&lt;=50, "Débil", IF(AL13&lt;=99,"Moderado","Fuerte"))</f>
        <v>Moderado</v>
      </c>
      <c r="AN13" s="94">
        <f t="shared" ref="AN13:AN14" si="32">+IF(AND(Q13="Preventivo",AM13="Fuerte"),2,IF(AND(Q13="Preventivo",AM13="Moderado"),1,0))</f>
        <v>0</v>
      </c>
      <c r="AO13" s="94">
        <f t="shared" ref="AO13:AO14" si="33">+IF(AND(Q13="Detectivo",$AM13="Fuerte"),2,IF(AND(Q13="Detectivo",$AM13="Moderado"),1,IF(AND(Q13="Preventivo",$AM13="Fuerte"),1,0)))</f>
        <v>0</v>
      </c>
      <c r="AP13" s="94">
        <f t="shared" ref="AP13:AP14" si="34">+K13-AN13</f>
        <v>0</v>
      </c>
      <c r="AQ13" s="94">
        <f t="shared" ref="AQ13:AQ14" si="35">+M13-AO13</f>
        <v>0</v>
      </c>
      <c r="AR13" s="94" t="str">
        <f>+VLOOKUP(MIN(AP13),Listados!$J$18:$K$24,2,TRUE)</f>
        <v>Rara Vez</v>
      </c>
      <c r="AS13" s="90" t="str">
        <f>+VLOOKUP(MIN(AQ13),Listados!$J$26:$K$32,2,TRUE)</f>
        <v>Insignificante</v>
      </c>
      <c r="AT13" s="94" t="str">
        <f>IF(AND(AR13&lt;&gt;"",AS13&lt;&gt;""),VLOOKUP(AR13&amp;AS13,Listados!$M$3:$N$27,2,FALSE),"")</f>
        <v>Bajo</v>
      </c>
      <c r="AU13" s="94" t="str">
        <f>+VLOOKUP(AT13,Listados!$P$3:$Q$6,2,FALSE)</f>
        <v>Asumir el riesgo</v>
      </c>
      <c r="AV13" s="560"/>
      <c r="AW13" s="562"/>
      <c r="AX13" s="772"/>
      <c r="AY13" s="804"/>
      <c r="AZ13" s="562"/>
      <c r="BA13" s="783"/>
      <c r="BB13" s="559"/>
      <c r="BC13" s="559"/>
      <c r="BD13" s="559"/>
      <c r="BE13" s="540"/>
      <c r="BF13" s="540"/>
      <c r="BG13" s="540"/>
    </row>
    <row r="14" spans="1:59" ht="119.25" customHeight="1" thickBot="1">
      <c r="A14" s="643"/>
      <c r="B14" s="672"/>
      <c r="C14" s="575"/>
      <c r="D14" s="654"/>
      <c r="E14" s="603"/>
      <c r="F14" s="641"/>
      <c r="G14" s="381" t="s">
        <v>1024</v>
      </c>
      <c r="H14" s="105" t="s">
        <v>207</v>
      </c>
      <c r="I14" s="102" t="s">
        <v>1026</v>
      </c>
      <c r="J14" s="96" t="s">
        <v>288</v>
      </c>
      <c r="K14" s="402">
        <f>+VLOOKUP(J14,Listados!$K$8:$L$12,2,0)</f>
        <v>2</v>
      </c>
      <c r="L14" s="371" t="s">
        <v>291</v>
      </c>
      <c r="M14" s="402">
        <f>+VLOOKUP(L14,Listados!$K$13:$L$17,2,0)</f>
        <v>5</v>
      </c>
      <c r="N14" s="95" t="str">
        <f>IF(AND(J14&lt;&gt;"",L14&lt;&gt;""),VLOOKUP(J14&amp;L14,Listados!$M$3:$N$27,2,FALSE),"")</f>
        <v>Extremo</v>
      </c>
      <c r="O14" s="740"/>
      <c r="P14" s="740"/>
      <c r="Q14" s="636"/>
      <c r="R14" s="48" t="s">
        <v>305</v>
      </c>
      <c r="S14" s="89">
        <f t="shared" si="20"/>
        <v>15</v>
      </c>
      <c r="T14" s="49" t="s">
        <v>305</v>
      </c>
      <c r="U14" s="94">
        <f t="shared" si="21"/>
        <v>15</v>
      </c>
      <c r="V14" s="49" t="s">
        <v>305</v>
      </c>
      <c r="W14" s="94">
        <f t="shared" si="22"/>
        <v>15</v>
      </c>
      <c r="X14" s="49" t="s">
        <v>304</v>
      </c>
      <c r="Y14" s="94">
        <f t="shared" si="23"/>
        <v>15</v>
      </c>
      <c r="Z14" s="49" t="s">
        <v>305</v>
      </c>
      <c r="AA14" s="94">
        <f t="shared" si="24"/>
        <v>15</v>
      </c>
      <c r="AB14" s="49" t="s">
        <v>305</v>
      </c>
      <c r="AC14" s="94">
        <f t="shared" si="25"/>
        <v>15</v>
      </c>
      <c r="AD14" s="49" t="s">
        <v>307</v>
      </c>
      <c r="AE14" s="94">
        <f t="shared" si="26"/>
        <v>10</v>
      </c>
      <c r="AF14" s="94">
        <f t="shared" si="27"/>
        <v>100</v>
      </c>
      <c r="AG14" s="94" t="str">
        <f t="shared" si="28"/>
        <v>Fuerte</v>
      </c>
      <c r="AH14" s="49" t="s">
        <v>312</v>
      </c>
      <c r="AI14" s="94" t="str">
        <f t="shared" si="29"/>
        <v>Fuerte</v>
      </c>
      <c r="AJ14" s="94" t="str">
        <f>IFERROR(VLOOKUP((CONCATENATE(AG14,AI14)),Listados!$U$3:$V$11,2,FALSE),"")</f>
        <v>Fuerte</v>
      </c>
      <c r="AK14" s="94">
        <f t="shared" si="30"/>
        <v>100</v>
      </c>
      <c r="AL14" s="94">
        <f t="shared" si="19"/>
        <v>83.333333333333329</v>
      </c>
      <c r="AM14" s="94" t="str">
        <f t="shared" si="31"/>
        <v>Moderado</v>
      </c>
      <c r="AN14" s="94">
        <f t="shared" si="32"/>
        <v>0</v>
      </c>
      <c r="AO14" s="94">
        <f t="shared" si="33"/>
        <v>0</v>
      </c>
      <c r="AP14" s="94">
        <f t="shared" si="34"/>
        <v>2</v>
      </c>
      <c r="AQ14" s="94">
        <f t="shared" si="35"/>
        <v>5</v>
      </c>
      <c r="AR14" s="94" t="str">
        <f>+VLOOKUP(MIN(AP14),Listados!$J$18:$K$24,2,TRUE)</f>
        <v>Improbable</v>
      </c>
      <c r="AS14" s="90" t="str">
        <f>+VLOOKUP(MIN(AQ14),Listados!$J$26:$K$32,2,TRUE)</f>
        <v>Catastrófico</v>
      </c>
      <c r="AT14" s="403" t="str">
        <f>IF(AND(AR14&lt;&gt;"",AS14&lt;&gt;""),VLOOKUP(AR14&amp;AS14,Listados!$M$3:$N$27,2,FALSE),"")</f>
        <v>Extremo</v>
      </c>
      <c r="AU14" s="94" t="str">
        <f>+VLOOKUP(AT14,Listados!$P$3:$Q$6,2,FALSE)</f>
        <v>Evitar el riesgo</v>
      </c>
      <c r="AV14" s="62"/>
      <c r="AW14" s="383"/>
      <c r="AX14" s="62"/>
      <c r="AY14" s="62"/>
      <c r="AZ14" s="62"/>
      <c r="BA14" s="382"/>
      <c r="BB14" s="560"/>
      <c r="BC14" s="560"/>
      <c r="BD14" s="560"/>
      <c r="BE14" s="542"/>
      <c r="BF14" s="542"/>
      <c r="BG14" s="542"/>
    </row>
    <row r="15" spans="1:59" ht="121.5" customHeight="1" thickBot="1">
      <c r="A15" s="664">
        <v>4</v>
      </c>
      <c r="B15" s="671" t="s">
        <v>66</v>
      </c>
      <c r="C15" s="681" t="s">
        <v>67</v>
      </c>
      <c r="D15" s="617" t="s">
        <v>518</v>
      </c>
      <c r="E15" s="620" t="s">
        <v>125</v>
      </c>
      <c r="F15" s="606" t="s">
        <v>135</v>
      </c>
      <c r="G15" s="117" t="s">
        <v>519</v>
      </c>
      <c r="H15" s="109" t="s">
        <v>208</v>
      </c>
      <c r="I15" s="374" t="s">
        <v>522</v>
      </c>
      <c r="J15" s="96" t="s">
        <v>287</v>
      </c>
      <c r="K15" s="400">
        <f>+VLOOKUP(J15,Listados!$K$8:$L$12,2,0)</f>
        <v>3</v>
      </c>
      <c r="L15" s="371" t="s">
        <v>291</v>
      </c>
      <c r="M15" s="402">
        <f>+VLOOKUP(L15,Listados!$K$13:$L$17,2,0)</f>
        <v>5</v>
      </c>
      <c r="N15" s="95" t="str">
        <f>IF(AND(J15&lt;&gt;"",L15&lt;&gt;""),VLOOKUP(J15&amp;L15,Listados!$M$3:$N$27,2,FALSE),"")</f>
        <v>Extremo</v>
      </c>
      <c r="O15" s="474" t="s">
        <v>1137</v>
      </c>
      <c r="P15" s="375" t="s">
        <v>527</v>
      </c>
      <c r="Q15" s="243" t="s">
        <v>303</v>
      </c>
      <c r="R15" s="243" t="s">
        <v>305</v>
      </c>
      <c r="S15" s="244">
        <f t="shared" ref="S15:S61" si="36">+IF(R15="si",15,"")</f>
        <v>15</v>
      </c>
      <c r="T15" s="245" t="s">
        <v>305</v>
      </c>
      <c r="U15" s="147">
        <f t="shared" ref="U15:U61" si="37">+IF(T15="si",15,"")</f>
        <v>15</v>
      </c>
      <c r="V15" s="245" t="s">
        <v>305</v>
      </c>
      <c r="W15" s="147">
        <f t="shared" ref="W15:W61" si="38">+IF(V15="si",15,"")</f>
        <v>15</v>
      </c>
      <c r="X15" s="245" t="s">
        <v>303</v>
      </c>
      <c r="Y15" s="147">
        <f t="shared" si="0"/>
        <v>10</v>
      </c>
      <c r="Z15" s="245" t="s">
        <v>305</v>
      </c>
      <c r="AA15" s="147">
        <f t="shared" ref="AA15:AA61" si="39">+IF(Z15="si",15,"")</f>
        <v>15</v>
      </c>
      <c r="AB15" s="245" t="s">
        <v>305</v>
      </c>
      <c r="AC15" s="147">
        <f t="shared" si="17"/>
        <v>15</v>
      </c>
      <c r="AD15" s="245" t="s">
        <v>307</v>
      </c>
      <c r="AE15" s="147">
        <f t="shared" si="18"/>
        <v>10</v>
      </c>
      <c r="AF15" s="147">
        <f t="shared" si="15"/>
        <v>95</v>
      </c>
      <c r="AG15" s="147" t="str">
        <f t="shared" si="16"/>
        <v>Moderado</v>
      </c>
      <c r="AH15" s="245" t="s">
        <v>312</v>
      </c>
      <c r="AI15" s="147" t="str">
        <f t="shared" si="1"/>
        <v>Fuerte</v>
      </c>
      <c r="AJ15" s="147" t="str">
        <f>IFERROR(VLOOKUP((CONCATENATE(AG15,AI15)),Listados!$U$3:$V$11,2,FALSE),"")</f>
        <v>Moderado</v>
      </c>
      <c r="AK15" s="147">
        <f t="shared" si="2"/>
        <v>50</v>
      </c>
      <c r="AL15" s="564">
        <f>AVERAGE(AK15:AK17)</f>
        <v>66.666666666666671</v>
      </c>
      <c r="AM15" s="147" t="str">
        <f t="shared" si="3"/>
        <v>Moderado</v>
      </c>
      <c r="AN15" s="147">
        <f t="shared" si="4"/>
        <v>0</v>
      </c>
      <c r="AO15" s="147">
        <f t="shared" si="5"/>
        <v>1</v>
      </c>
      <c r="AP15" s="147">
        <f t="shared" si="6"/>
        <v>3</v>
      </c>
      <c r="AQ15" s="147">
        <f t="shared" si="7"/>
        <v>4</v>
      </c>
      <c r="AR15" s="147" t="str">
        <f>+VLOOKUP(MIN(AP15),Listados!$J$18:$K$24,2,TRUE)</f>
        <v>Posible</v>
      </c>
      <c r="AS15" s="120" t="str">
        <f>+VLOOKUP(MIN(AQ15),Listados!$J$26:$K$32,2,TRUE)</f>
        <v>Mayor</v>
      </c>
      <c r="AT15" s="147" t="str">
        <f>IF(AND(AR15&lt;&gt;"",AS15&lt;&gt;""),VLOOKUP(AR15&amp;AS15,Listados!$M$3:$N$27,2,FALSE),"")</f>
        <v>Extremo</v>
      </c>
      <c r="AU15" s="147" t="str">
        <f>+VLOOKUP(AT15,Listados!$P$3:$Q$6,2,FALSE)</f>
        <v>Evitar el riesgo</v>
      </c>
      <c r="AV15" s="376" t="s">
        <v>534</v>
      </c>
      <c r="AW15" s="377" t="s">
        <v>535</v>
      </c>
      <c r="AX15" s="378">
        <v>45292</v>
      </c>
      <c r="AY15" s="378">
        <v>45657</v>
      </c>
      <c r="AZ15" s="376" t="s">
        <v>536</v>
      </c>
      <c r="BA15" s="379" t="s">
        <v>548</v>
      </c>
      <c r="BB15" s="376" t="s">
        <v>550</v>
      </c>
      <c r="BC15" s="380" t="s">
        <v>551</v>
      </c>
      <c r="BD15" s="477" t="s">
        <v>1138</v>
      </c>
      <c r="BE15" s="543" t="s">
        <v>552</v>
      </c>
      <c r="BF15" s="543" t="s">
        <v>1323</v>
      </c>
      <c r="BG15" s="543" t="s">
        <v>1325</v>
      </c>
    </row>
    <row r="16" spans="1:59" ht="121.5" customHeight="1" thickBot="1">
      <c r="A16" s="664"/>
      <c r="B16" s="671"/>
      <c r="C16" s="659"/>
      <c r="D16" s="618"/>
      <c r="E16" s="620"/>
      <c r="F16" s="609"/>
      <c r="G16" s="98" t="s">
        <v>520</v>
      </c>
      <c r="H16" s="101" t="s">
        <v>208</v>
      </c>
      <c r="I16" s="185" t="s">
        <v>523</v>
      </c>
      <c r="J16" s="96" t="s">
        <v>287</v>
      </c>
      <c r="K16" s="401">
        <f>+VLOOKUP(J16,Listados!$K$8:$L$12,2,0)</f>
        <v>3</v>
      </c>
      <c r="L16" s="371" t="s">
        <v>291</v>
      </c>
      <c r="M16" s="402">
        <f>+VLOOKUP(L16,Listados!$K$13:$L$17,2,0)</f>
        <v>5</v>
      </c>
      <c r="N16" s="95" t="str">
        <f>IF(AND(J16&lt;&gt;"",L16&lt;&gt;""),VLOOKUP(J16&amp;L16,Listados!$M$3:$N$27,2,FALSE),"")</f>
        <v>Extremo</v>
      </c>
      <c r="O16" s="475" t="s">
        <v>524</v>
      </c>
      <c r="P16" s="186" t="s">
        <v>528</v>
      </c>
      <c r="Q16" s="48" t="s">
        <v>304</v>
      </c>
      <c r="R16" s="48" t="s">
        <v>305</v>
      </c>
      <c r="S16" s="89">
        <f t="shared" si="36"/>
        <v>15</v>
      </c>
      <c r="T16" s="49" t="s">
        <v>305</v>
      </c>
      <c r="U16" s="94">
        <f t="shared" si="37"/>
        <v>15</v>
      </c>
      <c r="V16" s="49" t="s">
        <v>305</v>
      </c>
      <c r="W16" s="94">
        <f t="shared" si="38"/>
        <v>15</v>
      </c>
      <c r="X16" s="49" t="s">
        <v>304</v>
      </c>
      <c r="Y16" s="94">
        <f t="shared" si="0"/>
        <v>15</v>
      </c>
      <c r="Z16" s="49" t="s">
        <v>305</v>
      </c>
      <c r="AA16" s="94">
        <f t="shared" si="39"/>
        <v>15</v>
      </c>
      <c r="AB16" s="49" t="s">
        <v>305</v>
      </c>
      <c r="AC16" s="94">
        <f t="shared" si="17"/>
        <v>15</v>
      </c>
      <c r="AD16" s="49" t="s">
        <v>307</v>
      </c>
      <c r="AE16" s="94">
        <f t="shared" si="18"/>
        <v>10</v>
      </c>
      <c r="AF16" s="94">
        <f t="shared" si="15"/>
        <v>100</v>
      </c>
      <c r="AG16" s="94" t="str">
        <f t="shared" si="16"/>
        <v>Fuerte</v>
      </c>
      <c r="AH16" s="49" t="s">
        <v>312</v>
      </c>
      <c r="AI16" s="94" t="str">
        <f t="shared" si="1"/>
        <v>Fuerte</v>
      </c>
      <c r="AJ16" s="94" t="str">
        <f>IFERROR(VLOOKUP((CONCATENATE(AG16,AI16)),Listados!$U$3:$V$11,2,FALSE),"")</f>
        <v>Fuerte</v>
      </c>
      <c r="AK16" s="94">
        <f t="shared" si="2"/>
        <v>100</v>
      </c>
      <c r="AL16" s="564"/>
      <c r="AM16" s="94" t="str">
        <f t="shared" si="3"/>
        <v>Débil</v>
      </c>
      <c r="AN16" s="94">
        <f t="shared" si="4"/>
        <v>0</v>
      </c>
      <c r="AO16" s="94">
        <f t="shared" si="5"/>
        <v>0</v>
      </c>
      <c r="AP16" s="94">
        <f t="shared" si="6"/>
        <v>3</v>
      </c>
      <c r="AQ16" s="94">
        <f t="shared" si="7"/>
        <v>5</v>
      </c>
      <c r="AR16" s="94" t="str">
        <f>+VLOOKUP(MIN(AP16),Listados!$J$18:$K$24,2,TRUE)</f>
        <v>Posible</v>
      </c>
      <c r="AS16" s="90" t="str">
        <f>+VLOOKUP(MIN(AQ16),Listados!$J$26:$K$32,2,TRUE)</f>
        <v>Catastrófico</v>
      </c>
      <c r="AT16" s="94" t="str">
        <f>IF(AND(AR16&lt;&gt;"",AS16&lt;&gt;""),VLOOKUP(AR16&amp;AS16,Listados!$M$3:$N$27,2,FALSE),"")</f>
        <v>Extremo</v>
      </c>
      <c r="AU16" s="94" t="str">
        <f>+VLOOKUP(AT16,Listados!$P$3:$Q$6,2,FALSE)</f>
        <v>Evitar el riesgo</v>
      </c>
      <c r="AV16" s="187" t="s">
        <v>537</v>
      </c>
      <c r="AW16" s="188" t="s">
        <v>535</v>
      </c>
      <c r="AX16" s="189">
        <v>45292</v>
      </c>
      <c r="AY16" s="189">
        <v>45657</v>
      </c>
      <c r="AZ16" s="187" t="s">
        <v>536</v>
      </c>
      <c r="BA16" s="187" t="s">
        <v>549</v>
      </c>
      <c r="BB16" s="187" t="s">
        <v>553</v>
      </c>
      <c r="BC16" s="195" t="s">
        <v>554</v>
      </c>
      <c r="BD16" s="477" t="s">
        <v>1139</v>
      </c>
      <c r="BE16" s="544"/>
      <c r="BF16" s="544"/>
      <c r="BG16" s="544"/>
    </row>
    <row r="17" spans="1:59" ht="121.5" customHeight="1" thickBot="1">
      <c r="A17" s="665"/>
      <c r="B17" s="672"/>
      <c r="C17" s="660"/>
      <c r="D17" s="619"/>
      <c r="E17" s="603"/>
      <c r="F17" s="605"/>
      <c r="G17" s="99" t="s">
        <v>521</v>
      </c>
      <c r="H17" s="105" t="s">
        <v>208</v>
      </c>
      <c r="I17" s="248" t="s">
        <v>522</v>
      </c>
      <c r="J17" s="96" t="s">
        <v>287</v>
      </c>
      <c r="K17" s="106">
        <f>+VLOOKUP(J17,Listados!$K$8:$L$12,2,0)</f>
        <v>3</v>
      </c>
      <c r="L17" s="371" t="s">
        <v>291</v>
      </c>
      <c r="M17" s="402">
        <f>+VLOOKUP(L17,Listados!$K$13:$L$17,2,0)</f>
        <v>5</v>
      </c>
      <c r="N17" s="95" t="str">
        <f>IF(AND(J17&lt;&gt;"",L17&lt;&gt;""),VLOOKUP(J17&amp;L17,Listados!$M$3:$N$27,2,FALSE),"")</f>
        <v>Extremo</v>
      </c>
      <c r="O17" s="476" t="s">
        <v>525</v>
      </c>
      <c r="P17" s="249" t="s">
        <v>526</v>
      </c>
      <c r="Q17" s="132" t="s">
        <v>303</v>
      </c>
      <c r="R17" s="132" t="s">
        <v>305</v>
      </c>
      <c r="S17" s="133">
        <f t="shared" si="36"/>
        <v>15</v>
      </c>
      <c r="T17" s="85" t="s">
        <v>305</v>
      </c>
      <c r="U17" s="90">
        <f t="shared" si="37"/>
        <v>15</v>
      </c>
      <c r="V17" s="85" t="s">
        <v>305</v>
      </c>
      <c r="W17" s="90">
        <f t="shared" si="38"/>
        <v>15</v>
      </c>
      <c r="X17" s="85" t="s">
        <v>303</v>
      </c>
      <c r="Y17" s="90">
        <f t="shared" si="0"/>
        <v>10</v>
      </c>
      <c r="Z17" s="85" t="s">
        <v>305</v>
      </c>
      <c r="AA17" s="90">
        <f t="shared" si="39"/>
        <v>15</v>
      </c>
      <c r="AB17" s="85" t="s">
        <v>305</v>
      </c>
      <c r="AC17" s="90">
        <f t="shared" si="17"/>
        <v>15</v>
      </c>
      <c r="AD17" s="85" t="s">
        <v>307</v>
      </c>
      <c r="AE17" s="90">
        <f t="shared" si="18"/>
        <v>10</v>
      </c>
      <c r="AF17" s="90">
        <f t="shared" si="15"/>
        <v>95</v>
      </c>
      <c r="AG17" s="90" t="str">
        <f t="shared" si="16"/>
        <v>Moderado</v>
      </c>
      <c r="AH17" s="85" t="s">
        <v>312</v>
      </c>
      <c r="AI17" s="90" t="str">
        <f t="shared" si="1"/>
        <v>Fuerte</v>
      </c>
      <c r="AJ17" s="90" t="str">
        <f>IFERROR(VLOOKUP((CONCATENATE(AG17,AI17)),Listados!$U$3:$V$11,2,FALSE),"")</f>
        <v>Moderado</v>
      </c>
      <c r="AK17" s="90">
        <f t="shared" si="2"/>
        <v>50</v>
      </c>
      <c r="AL17" s="565"/>
      <c r="AM17" s="90" t="str">
        <f t="shared" si="3"/>
        <v>Débil</v>
      </c>
      <c r="AN17" s="90">
        <f t="shared" si="4"/>
        <v>0</v>
      </c>
      <c r="AO17" s="90">
        <f t="shared" si="5"/>
        <v>0</v>
      </c>
      <c r="AP17" s="90">
        <f t="shared" si="6"/>
        <v>3</v>
      </c>
      <c r="AQ17" s="90">
        <f t="shared" si="7"/>
        <v>5</v>
      </c>
      <c r="AR17" s="90" t="str">
        <f>+VLOOKUP(MIN(AP17),Listados!$J$18:$K$24,2,TRUE)</f>
        <v>Posible</v>
      </c>
      <c r="AS17" s="90" t="str">
        <f>+VLOOKUP(MIN(AQ17),Listados!$J$26:$K$32,2,TRUE)</f>
        <v>Catastrófico</v>
      </c>
      <c r="AT17" s="90" t="str">
        <f>IF(AND(AR17&lt;&gt;"",AS17&lt;&gt;""),VLOOKUP(AR17&amp;AS17,Listados!$M$3:$N$27,2,FALSE),"")</f>
        <v>Extremo</v>
      </c>
      <c r="AU17" s="90" t="str">
        <f>+VLOOKUP(AT17,Listados!$P$3:$Q$6,2,FALSE)</f>
        <v>Evitar el riesgo</v>
      </c>
      <c r="AV17" s="250" t="s">
        <v>538</v>
      </c>
      <c r="AW17" s="251" t="s">
        <v>535</v>
      </c>
      <c r="AX17" s="252">
        <v>45292</v>
      </c>
      <c r="AY17" s="252">
        <v>45657</v>
      </c>
      <c r="AZ17" s="250" t="s">
        <v>536</v>
      </c>
      <c r="BA17" s="250" t="s">
        <v>548</v>
      </c>
      <c r="BB17" s="250" t="s">
        <v>550</v>
      </c>
      <c r="BC17" s="253" t="s">
        <v>555</v>
      </c>
      <c r="BD17" s="477" t="s">
        <v>1140</v>
      </c>
      <c r="BE17" s="545"/>
      <c r="BF17" s="545"/>
      <c r="BG17" s="545"/>
    </row>
    <row r="18" spans="1:59" ht="184.5" customHeight="1" thickBot="1">
      <c r="A18" s="63">
        <v>5</v>
      </c>
      <c r="B18" s="478" t="s">
        <v>68</v>
      </c>
      <c r="C18" s="1" t="s">
        <v>69</v>
      </c>
      <c r="D18" s="467" t="s">
        <v>529</v>
      </c>
      <c r="E18" s="64" t="s">
        <v>124</v>
      </c>
      <c r="F18" s="2" t="s">
        <v>135</v>
      </c>
      <c r="G18" s="20" t="s">
        <v>530</v>
      </c>
      <c r="H18" s="64" t="s">
        <v>208</v>
      </c>
      <c r="I18" s="65" t="s">
        <v>531</v>
      </c>
      <c r="J18" s="64" t="s">
        <v>289</v>
      </c>
      <c r="K18" s="86">
        <f>+VLOOKUP(J18,Listados!$K$8:$L$12,2,0)</f>
        <v>1</v>
      </c>
      <c r="L18" s="82" t="s">
        <v>301</v>
      </c>
      <c r="M18" s="86">
        <f>+VLOOKUP(L18,Listados!$K$13:$L$17,2,0)</f>
        <v>4</v>
      </c>
      <c r="N18" s="142" t="str">
        <f>IF(AND(J18&lt;&gt;"",L18&lt;&gt;""),VLOOKUP(J18&amp;L18,Listados!$M$3:$N$27,2,FALSE),"")</f>
        <v>Alto</v>
      </c>
      <c r="O18" s="254" t="s">
        <v>532</v>
      </c>
      <c r="P18" s="146" t="s">
        <v>533</v>
      </c>
      <c r="Q18" s="132" t="s">
        <v>304</v>
      </c>
      <c r="R18" s="132" t="s">
        <v>305</v>
      </c>
      <c r="S18" s="133">
        <f t="shared" si="36"/>
        <v>15</v>
      </c>
      <c r="T18" s="85" t="s">
        <v>305</v>
      </c>
      <c r="U18" s="90">
        <f t="shared" si="37"/>
        <v>15</v>
      </c>
      <c r="V18" s="85" t="s">
        <v>305</v>
      </c>
      <c r="W18" s="90">
        <f t="shared" si="38"/>
        <v>15</v>
      </c>
      <c r="X18" s="85" t="s">
        <v>304</v>
      </c>
      <c r="Y18" s="90">
        <f t="shared" si="0"/>
        <v>15</v>
      </c>
      <c r="Z18" s="85" t="s">
        <v>305</v>
      </c>
      <c r="AA18" s="90">
        <f t="shared" si="39"/>
        <v>15</v>
      </c>
      <c r="AB18" s="85" t="s">
        <v>305</v>
      </c>
      <c r="AC18" s="90">
        <f t="shared" si="17"/>
        <v>15</v>
      </c>
      <c r="AD18" s="85" t="s">
        <v>307</v>
      </c>
      <c r="AE18" s="90">
        <f t="shared" si="18"/>
        <v>10</v>
      </c>
      <c r="AF18" s="90">
        <f t="shared" si="15"/>
        <v>100</v>
      </c>
      <c r="AG18" s="90" t="str">
        <f t="shared" si="16"/>
        <v>Fuerte</v>
      </c>
      <c r="AH18" s="85" t="s">
        <v>312</v>
      </c>
      <c r="AI18" s="90" t="str">
        <f t="shared" si="1"/>
        <v>Fuerte</v>
      </c>
      <c r="AJ18" s="90" t="str">
        <f>IFERROR(VLOOKUP((CONCATENATE(AG18,AI18)),Listados!$U$3:$V$11,2,FALSE),"")</f>
        <v>Fuerte</v>
      </c>
      <c r="AK18" s="90">
        <f t="shared" si="2"/>
        <v>100</v>
      </c>
      <c r="AL18" s="90">
        <f>AVERAGE(AK18:AK18)</f>
        <v>100</v>
      </c>
      <c r="AM18" s="90" t="str">
        <f t="shared" si="3"/>
        <v>Fuerte</v>
      </c>
      <c r="AN18" s="90">
        <f t="shared" si="4"/>
        <v>2</v>
      </c>
      <c r="AO18" s="90">
        <f t="shared" si="5"/>
        <v>1</v>
      </c>
      <c r="AP18" s="90">
        <f t="shared" si="6"/>
        <v>-1</v>
      </c>
      <c r="AQ18" s="90">
        <f t="shared" si="7"/>
        <v>3</v>
      </c>
      <c r="AR18" s="90" t="str">
        <f>+VLOOKUP(MIN(AP18),Listados!$J$18:$K$24,2,TRUE)</f>
        <v>Rara Vez</v>
      </c>
      <c r="AS18" s="90" t="str">
        <f>+VLOOKUP(MIN(AQ18),Listados!$J$26:$K$32,2,TRUE)</f>
        <v>Moderado</v>
      </c>
      <c r="AT18" s="90" t="str">
        <f>IF(AND(AR18&lt;&gt;"",AS18&lt;&gt;""),VLOOKUP(AR18&amp;AS18,Listados!$M$3:$N$27,2,FALSE),"")</f>
        <v>Moderado</v>
      </c>
      <c r="AU18" s="90" t="str">
        <f>+VLOOKUP(AT18,Listados!$P$3:$Q$6,2,FALSE)</f>
        <v xml:space="preserve"> Reducir el riesgo</v>
      </c>
      <c r="AV18" s="146" t="s">
        <v>556</v>
      </c>
      <c r="AW18" s="255" t="s">
        <v>535</v>
      </c>
      <c r="AX18" s="255" t="s">
        <v>390</v>
      </c>
      <c r="AY18" s="255" t="s">
        <v>390</v>
      </c>
      <c r="AZ18" s="256" t="s">
        <v>557</v>
      </c>
      <c r="BA18" s="255" t="s">
        <v>558</v>
      </c>
      <c r="BB18" s="257" t="s">
        <v>559</v>
      </c>
      <c r="BC18" s="258" t="s">
        <v>560</v>
      </c>
      <c r="BD18" s="259" t="s">
        <v>1141</v>
      </c>
      <c r="BE18" s="528" t="s">
        <v>561</v>
      </c>
      <c r="BF18" s="528" t="s">
        <v>1324</v>
      </c>
      <c r="BG18" s="528" t="s">
        <v>1326</v>
      </c>
    </row>
    <row r="19" spans="1:59" ht="132.75" customHeight="1">
      <c r="A19" s="673">
        <v>6</v>
      </c>
      <c r="B19" s="666" t="s">
        <v>68</v>
      </c>
      <c r="C19" s="656" t="s">
        <v>69</v>
      </c>
      <c r="D19" s="675" t="s">
        <v>562</v>
      </c>
      <c r="E19" s="602" t="s">
        <v>124</v>
      </c>
      <c r="F19" s="639" t="s">
        <v>135</v>
      </c>
      <c r="G19" s="115" t="s">
        <v>563</v>
      </c>
      <c r="H19" s="109" t="s">
        <v>208</v>
      </c>
      <c r="I19" s="165" t="s">
        <v>564</v>
      </c>
      <c r="J19" s="602" t="s">
        <v>289</v>
      </c>
      <c r="K19" s="566">
        <f>+VLOOKUP(J19,Listados!$K$8:$L$12,2,0)</f>
        <v>1</v>
      </c>
      <c r="L19" s="768" t="s">
        <v>301</v>
      </c>
      <c r="M19" s="566">
        <f>+VLOOKUP(L19,Listados!$K$13:$L$17,2,0)</f>
        <v>4</v>
      </c>
      <c r="N19" s="637" t="str">
        <f>IF(AND(J19&lt;&gt;"",L19&lt;&gt;""),VLOOKUP(J19&amp;L19,Listados!$M$3:$N$27,2,FALSE),"")</f>
        <v>Alto</v>
      </c>
      <c r="O19" s="479" t="s">
        <v>565</v>
      </c>
      <c r="P19" s="241" t="s">
        <v>566</v>
      </c>
      <c r="Q19" s="635" t="s">
        <v>304</v>
      </c>
      <c r="R19" s="635" t="s">
        <v>305</v>
      </c>
      <c r="S19" s="624">
        <f t="shared" si="36"/>
        <v>15</v>
      </c>
      <c r="T19" s="626" t="s">
        <v>305</v>
      </c>
      <c r="U19" s="563">
        <f t="shared" si="37"/>
        <v>15</v>
      </c>
      <c r="V19" s="578" t="s">
        <v>305</v>
      </c>
      <c r="W19" s="563">
        <f t="shared" si="38"/>
        <v>15</v>
      </c>
      <c r="X19" s="578" t="s">
        <v>304</v>
      </c>
      <c r="Y19" s="563">
        <f t="shared" si="0"/>
        <v>15</v>
      </c>
      <c r="Z19" s="578" t="s">
        <v>305</v>
      </c>
      <c r="AA19" s="563">
        <f t="shared" si="39"/>
        <v>15</v>
      </c>
      <c r="AB19" s="578" t="s">
        <v>305</v>
      </c>
      <c r="AC19" s="563">
        <f t="shared" si="17"/>
        <v>15</v>
      </c>
      <c r="AD19" s="578" t="s">
        <v>307</v>
      </c>
      <c r="AE19" s="563">
        <f t="shared" si="18"/>
        <v>10</v>
      </c>
      <c r="AF19" s="563">
        <f t="shared" si="15"/>
        <v>100</v>
      </c>
      <c r="AG19" s="563" t="str">
        <f t="shared" si="16"/>
        <v>Fuerte</v>
      </c>
      <c r="AH19" s="578" t="s">
        <v>312</v>
      </c>
      <c r="AI19" s="563" t="str">
        <f t="shared" si="1"/>
        <v>Fuerte</v>
      </c>
      <c r="AJ19" s="563" t="str">
        <f>IFERROR(VLOOKUP((CONCATENATE(AG19,AI19)),Listados!$U$3:$V$11,2,FALSE),"")</f>
        <v>Fuerte</v>
      </c>
      <c r="AK19" s="563">
        <f t="shared" si="2"/>
        <v>100</v>
      </c>
      <c r="AL19" s="563">
        <f>AVERAGE(AK19:AK19)</f>
        <v>100</v>
      </c>
      <c r="AM19" s="563" t="str">
        <f t="shared" si="3"/>
        <v>Fuerte</v>
      </c>
      <c r="AN19" s="563">
        <f t="shared" si="4"/>
        <v>2</v>
      </c>
      <c r="AO19" s="563">
        <f t="shared" si="5"/>
        <v>1</v>
      </c>
      <c r="AP19" s="563">
        <f t="shared" si="6"/>
        <v>-1</v>
      </c>
      <c r="AQ19" s="563">
        <f t="shared" si="7"/>
        <v>3</v>
      </c>
      <c r="AR19" s="563" t="str">
        <f>+VLOOKUP(MIN(AP19),Listados!$J$18:$K$24,2,TRUE)</f>
        <v>Rara Vez</v>
      </c>
      <c r="AS19" s="563" t="str">
        <f>+VLOOKUP(MIN(AQ19),Listados!$J$26:$K$32,2,TRUE)</f>
        <v>Moderado</v>
      </c>
      <c r="AT19" s="563" t="str">
        <f>IF(AND(AR19&lt;&gt;"",AS19&lt;&gt;""),VLOOKUP(AR19&amp;AS19,Listados!$M$3:$N$27,2,FALSE),"")</f>
        <v>Moderado</v>
      </c>
      <c r="AU19" s="817" t="str">
        <f>+VLOOKUP(AT19,Listados!$P$3:$Q$6,2,FALSE)</f>
        <v xml:space="preserve"> Reducir el riesgo</v>
      </c>
      <c r="AV19" s="480" t="s">
        <v>1144</v>
      </c>
      <c r="AW19" s="481" t="s">
        <v>535</v>
      </c>
      <c r="AX19" s="482">
        <v>45292</v>
      </c>
      <c r="AY19" s="482">
        <v>45657</v>
      </c>
      <c r="AZ19" s="480" t="s">
        <v>1145</v>
      </c>
      <c r="BA19" s="483" t="s">
        <v>1146</v>
      </c>
      <c r="BB19" s="484" t="s">
        <v>1147</v>
      </c>
      <c r="BC19" s="485" t="s">
        <v>1148</v>
      </c>
      <c r="BD19" s="485" t="s">
        <v>1149</v>
      </c>
      <c r="BE19" s="532" t="s">
        <v>1317</v>
      </c>
      <c r="BF19" s="532" t="s">
        <v>1318</v>
      </c>
      <c r="BG19" s="532" t="s">
        <v>1327</v>
      </c>
    </row>
    <row r="20" spans="1:59" ht="158.25" customHeight="1" thickBot="1">
      <c r="A20" s="665"/>
      <c r="B20" s="674"/>
      <c r="C20" s="575"/>
      <c r="D20" s="676"/>
      <c r="E20" s="603"/>
      <c r="F20" s="641"/>
      <c r="G20" s="115" t="s">
        <v>1142</v>
      </c>
      <c r="H20" s="109" t="s">
        <v>207</v>
      </c>
      <c r="I20" s="165" t="s">
        <v>564</v>
      </c>
      <c r="J20" s="603"/>
      <c r="K20" s="568"/>
      <c r="L20" s="769"/>
      <c r="M20" s="568"/>
      <c r="N20" s="638"/>
      <c r="O20" s="196" t="s">
        <v>1143</v>
      </c>
      <c r="P20" s="241" t="s">
        <v>568</v>
      </c>
      <c r="Q20" s="636"/>
      <c r="R20" s="636"/>
      <c r="S20" s="625"/>
      <c r="T20" s="627"/>
      <c r="U20" s="565"/>
      <c r="V20" s="579"/>
      <c r="W20" s="565"/>
      <c r="X20" s="579"/>
      <c r="Y20" s="565"/>
      <c r="Z20" s="579"/>
      <c r="AA20" s="565"/>
      <c r="AB20" s="579"/>
      <c r="AC20" s="565"/>
      <c r="AD20" s="579"/>
      <c r="AE20" s="565"/>
      <c r="AF20" s="565"/>
      <c r="AG20" s="565"/>
      <c r="AH20" s="579"/>
      <c r="AI20" s="565"/>
      <c r="AJ20" s="565"/>
      <c r="AK20" s="565"/>
      <c r="AL20" s="565"/>
      <c r="AM20" s="565"/>
      <c r="AN20" s="565"/>
      <c r="AO20" s="565"/>
      <c r="AP20" s="565"/>
      <c r="AQ20" s="565"/>
      <c r="AR20" s="565"/>
      <c r="AS20" s="565"/>
      <c r="AT20" s="565"/>
      <c r="AU20" s="818"/>
      <c r="AV20" s="486" t="s">
        <v>569</v>
      </c>
      <c r="AW20" s="487" t="s">
        <v>535</v>
      </c>
      <c r="AX20" s="482">
        <v>45292</v>
      </c>
      <c r="AY20" s="482">
        <v>45657</v>
      </c>
      <c r="AZ20" s="486" t="s">
        <v>570</v>
      </c>
      <c r="BA20" s="483" t="s">
        <v>1150</v>
      </c>
      <c r="BB20" s="488"/>
      <c r="BC20" s="488"/>
      <c r="BD20" s="485" t="s">
        <v>1151</v>
      </c>
      <c r="BE20" s="534"/>
      <c r="BF20" s="534"/>
      <c r="BG20" s="534"/>
    </row>
    <row r="21" spans="1:59" ht="103.5" customHeight="1" thickBot="1">
      <c r="A21" s="646">
        <v>7</v>
      </c>
      <c r="B21" s="666" t="s">
        <v>70</v>
      </c>
      <c r="C21" s="658" t="s">
        <v>71</v>
      </c>
      <c r="D21" s="668" t="s">
        <v>1211</v>
      </c>
      <c r="E21" s="602" t="s">
        <v>123</v>
      </c>
      <c r="F21" s="604" t="s">
        <v>135</v>
      </c>
      <c r="G21" s="10" t="s">
        <v>1213</v>
      </c>
      <c r="H21" s="602" t="s">
        <v>208</v>
      </c>
      <c r="I21" s="177" t="s">
        <v>1215</v>
      </c>
      <c r="J21" s="364" t="s">
        <v>285</v>
      </c>
      <c r="K21" s="356">
        <f>+VLOOKUP(J21,Listados!$K$8:$L$12,2,0)</f>
        <v>5</v>
      </c>
      <c r="L21" s="354" t="s">
        <v>302</v>
      </c>
      <c r="M21" s="356">
        <f>+VLOOKUP(L21,Listados!$K$13:$L$17,2,0)</f>
        <v>2</v>
      </c>
      <c r="N21" s="95" t="str">
        <f>IF(AND(J21&lt;&gt;"",L21&lt;&gt;""),VLOOKUP(J21&amp;L21,Listados!$M$3:$N$27,2,FALSE),"")</f>
        <v>Alto</v>
      </c>
      <c r="O21" s="530" t="s">
        <v>1217</v>
      </c>
      <c r="P21" s="494" t="s">
        <v>1219</v>
      </c>
      <c r="Q21" s="78" t="s">
        <v>303</v>
      </c>
      <c r="R21" s="48" t="s">
        <v>305</v>
      </c>
      <c r="S21" s="89">
        <f t="shared" si="36"/>
        <v>15</v>
      </c>
      <c r="T21" s="49" t="s">
        <v>305</v>
      </c>
      <c r="U21" s="94">
        <f t="shared" si="37"/>
        <v>15</v>
      </c>
      <c r="V21" s="49" t="s">
        <v>305</v>
      </c>
      <c r="W21" s="94">
        <f t="shared" si="38"/>
        <v>15</v>
      </c>
      <c r="X21" s="49" t="s">
        <v>304</v>
      </c>
      <c r="Y21" s="94">
        <f t="shared" si="0"/>
        <v>15</v>
      </c>
      <c r="Z21" s="49" t="s">
        <v>305</v>
      </c>
      <c r="AA21" s="94">
        <f t="shared" si="39"/>
        <v>15</v>
      </c>
      <c r="AB21" s="49" t="s">
        <v>305</v>
      </c>
      <c r="AC21" s="94">
        <f t="shared" si="17"/>
        <v>15</v>
      </c>
      <c r="AD21" s="49" t="s">
        <v>307</v>
      </c>
      <c r="AE21" s="94">
        <f t="shared" si="18"/>
        <v>10</v>
      </c>
      <c r="AF21" s="94">
        <f t="shared" si="15"/>
        <v>100</v>
      </c>
      <c r="AG21" s="94" t="str">
        <f t="shared" si="16"/>
        <v>Fuerte</v>
      </c>
      <c r="AH21" s="49" t="s">
        <v>312</v>
      </c>
      <c r="AI21" s="94" t="str">
        <f t="shared" si="1"/>
        <v>Fuerte</v>
      </c>
      <c r="AJ21" s="94" t="str">
        <f>IFERROR(VLOOKUP((CONCATENATE(AG21,AI21)),Listados!$U$3:$V$11,2,FALSE),"")</f>
        <v>Fuerte</v>
      </c>
      <c r="AK21" s="94">
        <f t="shared" si="2"/>
        <v>100</v>
      </c>
      <c r="AL21" s="563">
        <f>AVERAGE(AK21:AK22)</f>
        <v>100</v>
      </c>
      <c r="AM21" s="94" t="str">
        <f t="shared" si="3"/>
        <v>Fuerte</v>
      </c>
      <c r="AN21" s="94">
        <f t="shared" si="4"/>
        <v>0</v>
      </c>
      <c r="AO21" s="94">
        <f t="shared" si="5"/>
        <v>2</v>
      </c>
      <c r="AP21" s="94">
        <f t="shared" si="6"/>
        <v>5</v>
      </c>
      <c r="AQ21" s="94">
        <f t="shared" si="7"/>
        <v>0</v>
      </c>
      <c r="AR21" s="94" t="str">
        <f>+VLOOKUP(MIN(AP21),Listados!$J$18:$K$24,2,TRUE)</f>
        <v>Casi seguro</v>
      </c>
      <c r="AS21" s="90" t="str">
        <f>+VLOOKUP(MIN(AQ21),Listados!$J$26:$K$32,2,TRUE)</f>
        <v>Insignificante</v>
      </c>
      <c r="AT21" s="94" t="str">
        <f>IF(AND(AR21&lt;&gt;"",AS21&lt;&gt;""),VLOOKUP(AR21&amp;AS21,Listados!$M$3:$N$27,2,FALSE),"")</f>
        <v>Alto</v>
      </c>
      <c r="AU21" s="94" t="str">
        <f>+VLOOKUP(AT21,Listados!$P$3:$Q$6,2,FALSE)</f>
        <v>Reducir el riesgo</v>
      </c>
      <c r="AV21" s="749" t="s">
        <v>1221</v>
      </c>
      <c r="AW21" s="561" t="s">
        <v>474</v>
      </c>
      <c r="AX21" s="793">
        <v>45292</v>
      </c>
      <c r="AY21" s="793">
        <v>45657</v>
      </c>
      <c r="AZ21" s="558" t="s">
        <v>1222</v>
      </c>
      <c r="BA21" s="749" t="s">
        <v>1223</v>
      </c>
      <c r="BB21" s="558" t="s">
        <v>642</v>
      </c>
      <c r="BC21" s="558" t="s">
        <v>643</v>
      </c>
      <c r="BD21" s="163" t="s">
        <v>1224</v>
      </c>
      <c r="BE21" s="532" t="s">
        <v>649</v>
      </c>
      <c r="BF21" s="532" t="s">
        <v>650</v>
      </c>
      <c r="BG21" s="532" t="s">
        <v>1329</v>
      </c>
    </row>
    <row r="22" spans="1:59" ht="144" customHeight="1" thickBot="1">
      <c r="A22" s="647"/>
      <c r="B22" s="667"/>
      <c r="C22" s="659"/>
      <c r="D22" s="669"/>
      <c r="E22" s="620"/>
      <c r="F22" s="609"/>
      <c r="G22" s="98" t="s">
        <v>1214</v>
      </c>
      <c r="H22" s="620"/>
      <c r="I22" s="493" t="s">
        <v>1216</v>
      </c>
      <c r="J22" s="364" t="s">
        <v>286</v>
      </c>
      <c r="K22" s="356">
        <f>+VLOOKUP(J22,Listados!$K$8:$L$12,2,0)</f>
        <v>4</v>
      </c>
      <c r="L22" s="354" t="s">
        <v>293</v>
      </c>
      <c r="M22" s="356">
        <f>+VLOOKUP(L22,Listados!$K$13:$L$17,2,0)</f>
        <v>3</v>
      </c>
      <c r="N22" s="95" t="str">
        <f>IF(AND(J22&lt;&gt;"",L22&lt;&gt;""),VLOOKUP(J22&amp;L22,Listados!$M$3:$N$27,2,FALSE),"")</f>
        <v>Alto</v>
      </c>
      <c r="O22" s="529" t="s">
        <v>1218</v>
      </c>
      <c r="P22" s="495" t="s">
        <v>1220</v>
      </c>
      <c r="Q22" s="78" t="s">
        <v>304</v>
      </c>
      <c r="R22" s="48" t="s">
        <v>305</v>
      </c>
      <c r="S22" s="89">
        <f t="shared" ref="S22" si="40">+IF(R22="si",15,"")</f>
        <v>15</v>
      </c>
      <c r="T22" s="49" t="s">
        <v>305</v>
      </c>
      <c r="U22" s="94">
        <f t="shared" ref="U22" si="41">+IF(T22="si",15,"")</f>
        <v>15</v>
      </c>
      <c r="V22" s="49" t="s">
        <v>305</v>
      </c>
      <c r="W22" s="94">
        <f t="shared" ref="W22" si="42">+IF(V22="si",15,"")</f>
        <v>15</v>
      </c>
      <c r="X22" s="49" t="s">
        <v>304</v>
      </c>
      <c r="Y22" s="94">
        <f t="shared" ref="Y22" si="43">+IF(X22="Preventivo",15,IF(X22="Detectivo",10,""))</f>
        <v>15</v>
      </c>
      <c r="Z22" s="49" t="s">
        <v>305</v>
      </c>
      <c r="AA22" s="94">
        <f t="shared" si="39"/>
        <v>15</v>
      </c>
      <c r="AB22" s="49" t="s">
        <v>305</v>
      </c>
      <c r="AC22" s="94">
        <f t="shared" si="17"/>
        <v>15</v>
      </c>
      <c r="AD22" s="49" t="s">
        <v>307</v>
      </c>
      <c r="AE22" s="94">
        <f t="shared" si="18"/>
        <v>10</v>
      </c>
      <c r="AF22" s="94">
        <f t="shared" si="15"/>
        <v>100</v>
      </c>
      <c r="AG22" s="94" t="str">
        <f t="shared" si="16"/>
        <v>Fuerte</v>
      </c>
      <c r="AH22" s="49" t="s">
        <v>312</v>
      </c>
      <c r="AI22" s="94" t="str">
        <f t="shared" si="1"/>
        <v>Fuerte</v>
      </c>
      <c r="AJ22" s="94" t="str">
        <f>IFERROR(VLOOKUP((CONCATENATE(AG22,AI22)),Listados!$U$3:$V$11,2,FALSE),"")</f>
        <v>Fuerte</v>
      </c>
      <c r="AK22" s="94">
        <f t="shared" si="2"/>
        <v>100</v>
      </c>
      <c r="AL22" s="564"/>
      <c r="AM22" s="94" t="str">
        <f t="shared" si="3"/>
        <v>Débil</v>
      </c>
      <c r="AN22" s="94">
        <f t="shared" si="4"/>
        <v>0</v>
      </c>
      <c r="AO22" s="94">
        <f t="shared" si="5"/>
        <v>0</v>
      </c>
      <c r="AP22" s="94">
        <f t="shared" si="6"/>
        <v>4</v>
      </c>
      <c r="AQ22" s="94">
        <f t="shared" si="7"/>
        <v>3</v>
      </c>
      <c r="AR22" s="94" t="str">
        <f>+VLOOKUP(MIN(AP22),Listados!$J$18:$K$24,2,TRUE)</f>
        <v>Probable</v>
      </c>
      <c r="AS22" s="90" t="str">
        <f>+VLOOKUP(MIN(AQ22),Listados!$J$26:$K$32,2,TRUE)</f>
        <v>Moderado</v>
      </c>
      <c r="AT22" s="94" t="str">
        <f>IF(AND(AR22&lt;&gt;"",AS22&lt;&gt;""),VLOOKUP(AR22&amp;AS22,Listados!$M$3:$N$27,2,FALSE),"")</f>
        <v>Alto</v>
      </c>
      <c r="AU22" s="94" t="str">
        <f>+VLOOKUP(AT22,Listados!$P$3:$Q$6,2,FALSE)</f>
        <v>Reducir el riesgo</v>
      </c>
      <c r="AV22" s="751"/>
      <c r="AW22" s="590"/>
      <c r="AX22" s="794"/>
      <c r="AY22" s="794"/>
      <c r="AZ22" s="559"/>
      <c r="BA22" s="775"/>
      <c r="BB22" s="559"/>
      <c r="BC22" s="559"/>
      <c r="BD22" s="164" t="s">
        <v>1225</v>
      </c>
      <c r="BE22" s="534"/>
      <c r="BF22" s="534"/>
      <c r="BG22" s="534"/>
    </row>
    <row r="23" spans="1:59" ht="79.900000000000006" customHeight="1" thickBot="1">
      <c r="A23" s="646">
        <v>8</v>
      </c>
      <c r="B23" s="648" t="s">
        <v>70</v>
      </c>
      <c r="C23" s="656" t="s">
        <v>71</v>
      </c>
      <c r="D23" s="653" t="s">
        <v>1212</v>
      </c>
      <c r="E23" s="364" t="s">
        <v>123</v>
      </c>
      <c r="F23" s="639" t="s">
        <v>135</v>
      </c>
      <c r="G23" s="10" t="s">
        <v>1226</v>
      </c>
      <c r="H23" s="96" t="s">
        <v>208</v>
      </c>
      <c r="I23" s="749" t="s">
        <v>1230</v>
      </c>
      <c r="J23" s="96" t="s">
        <v>286</v>
      </c>
      <c r="K23" s="356">
        <f>+VLOOKUP(J23,Listados!$K$8:$L$12,2,0)</f>
        <v>4</v>
      </c>
      <c r="L23" s="354" t="s">
        <v>293</v>
      </c>
      <c r="M23" s="356">
        <f>+VLOOKUP(L23,Listados!$K$13:$L$17,2,0)</f>
        <v>3</v>
      </c>
      <c r="N23" s="95" t="str">
        <f>IF(AND(J23&lt;&gt;"",L23&lt;&gt;""),VLOOKUP(J23&amp;L23,Listados!$M$3:$N$27,2,FALSE),"")</f>
        <v>Alto</v>
      </c>
      <c r="O23" s="35" t="s">
        <v>645</v>
      </c>
      <c r="P23" s="53" t="s">
        <v>1235</v>
      </c>
      <c r="Q23" s="48" t="s">
        <v>303</v>
      </c>
      <c r="R23" s="48" t="s">
        <v>305</v>
      </c>
      <c r="S23" s="89">
        <f t="shared" si="36"/>
        <v>15</v>
      </c>
      <c r="T23" s="49" t="s">
        <v>305</v>
      </c>
      <c r="U23" s="94">
        <f>+IF(T23="si",15,"")</f>
        <v>15</v>
      </c>
      <c r="V23" s="49" t="s">
        <v>305</v>
      </c>
      <c r="W23" s="94">
        <f t="shared" si="38"/>
        <v>15</v>
      </c>
      <c r="X23" s="49" t="s">
        <v>304</v>
      </c>
      <c r="Y23" s="94">
        <f t="shared" si="0"/>
        <v>15</v>
      </c>
      <c r="Z23" s="85" t="s">
        <v>305</v>
      </c>
      <c r="AA23" s="90">
        <f t="shared" ref="AA23:AA24" si="44">+IF(Z23="si",15,"")</f>
        <v>15</v>
      </c>
      <c r="AB23" s="85" t="s">
        <v>305</v>
      </c>
      <c r="AC23" s="90">
        <f t="shared" ref="AC23:AC24" si="45">+IF(AB23="si",15,"")</f>
        <v>15</v>
      </c>
      <c r="AD23" s="49" t="s">
        <v>307</v>
      </c>
      <c r="AE23" s="94">
        <f t="shared" si="18"/>
        <v>10</v>
      </c>
      <c r="AF23" s="94">
        <f t="shared" si="15"/>
        <v>100</v>
      </c>
      <c r="AG23" s="94" t="str">
        <f t="shared" si="16"/>
        <v>Fuerte</v>
      </c>
      <c r="AH23" s="49" t="s">
        <v>312</v>
      </c>
      <c r="AI23" s="90" t="str">
        <f t="shared" ref="AI23" si="46">+IF(AH23="siempre","Fuerte",IF(AH23="Algunas veces","Moderado","Débil"))</f>
        <v>Fuerte</v>
      </c>
      <c r="AJ23" s="90" t="str">
        <f>IFERROR(VLOOKUP((CONCATENATE(AG23,AI23)),Listados!$U$3:$V$11,2,FALSE),"")</f>
        <v>Fuerte</v>
      </c>
      <c r="AK23" s="90">
        <f t="shared" ref="AK23" si="47">IF(ISBLANK(AJ23),"",IF(AJ23="Débil", 0, IF(AJ23="Moderado",50,100)))</f>
        <v>100</v>
      </c>
      <c r="AL23" s="563">
        <f>AVERAGE(AK23:AK24)</f>
        <v>100</v>
      </c>
      <c r="AM23" s="90" t="str">
        <f t="shared" ref="AM23" si="48">IF(AL23&lt;=50, "Débil", IF(AL23&lt;=99,"Moderado","Fuerte"))</f>
        <v>Fuerte</v>
      </c>
      <c r="AN23" s="90">
        <f t="shared" ref="AN23" si="49">+IF(AND(Q23="Preventivo",AM23="Fuerte"),2,IF(AND(Q23="Preventivo",AM23="Moderado"),1,0))</f>
        <v>0</v>
      </c>
      <c r="AO23" s="90">
        <f t="shared" ref="AO23" si="50">+IF(AND(Q23="Detectivo",$AM23="Fuerte"),2,IF(AND(Q23="Detectivo",$AM23="Moderado"),1,IF(AND(Q23="Preventivo",$AM23="Fuerte"),1,0)))</f>
        <v>2</v>
      </c>
      <c r="AP23" s="90">
        <f t="shared" ref="AP23" si="51">+K23-AN23</f>
        <v>4</v>
      </c>
      <c r="AQ23" s="90">
        <f t="shared" ref="AQ23" si="52">+M23-AO23</f>
        <v>1</v>
      </c>
      <c r="AR23" s="90" t="str">
        <f>+VLOOKUP(MIN(AP23),Listados!$J$18:$K$24,2,TRUE)</f>
        <v>Probable</v>
      </c>
      <c r="AS23" s="90" t="str">
        <f>+VLOOKUP(MIN(AQ23),Listados!$J$26:$K$32,2,TRUE)</f>
        <v>Insignificante</v>
      </c>
      <c r="AT23" s="94" t="str">
        <f>IF(AND(AR23&lt;&gt;"",AS23&lt;&gt;""),VLOOKUP(AR23&amp;AS23,Listados!$M$3:$N$27,2,FALSE),"")</f>
        <v>Moderado</v>
      </c>
      <c r="AU23" s="94" t="str">
        <f>+VLOOKUP(AT23,Listados!$P$3:$Q$6,2,FALSE)</f>
        <v xml:space="preserve"> Reducir el riesgo</v>
      </c>
      <c r="AV23" s="561" t="s">
        <v>1239</v>
      </c>
      <c r="AW23" s="213" t="s">
        <v>540</v>
      </c>
      <c r="AX23" s="260">
        <v>45292</v>
      </c>
      <c r="AY23" s="260">
        <v>45657</v>
      </c>
      <c r="AZ23" s="212" t="s">
        <v>1240</v>
      </c>
      <c r="BA23" s="558" t="s">
        <v>1223</v>
      </c>
      <c r="BB23" s="558" t="s">
        <v>647</v>
      </c>
      <c r="BC23" s="558" t="s">
        <v>648</v>
      </c>
      <c r="BD23" s="163" t="s">
        <v>1241</v>
      </c>
      <c r="BE23" s="532" t="s">
        <v>644</v>
      </c>
      <c r="BF23" s="532" t="s">
        <v>1328</v>
      </c>
      <c r="BG23" s="532" t="s">
        <v>1330</v>
      </c>
    </row>
    <row r="24" spans="1:59" ht="81.75" customHeight="1" thickBot="1">
      <c r="A24" s="647"/>
      <c r="B24" s="649"/>
      <c r="C24" s="677"/>
      <c r="D24" s="678"/>
      <c r="E24" s="389" t="s">
        <v>127</v>
      </c>
      <c r="F24" s="640"/>
      <c r="G24" s="99" t="s">
        <v>1227</v>
      </c>
      <c r="H24" s="105" t="s">
        <v>208</v>
      </c>
      <c r="I24" s="751"/>
      <c r="J24" s="96" t="s">
        <v>287</v>
      </c>
      <c r="K24" s="356">
        <f>+VLOOKUP(J24,Listados!$K$8:$L$12,2,0)</f>
        <v>3</v>
      </c>
      <c r="L24" s="354" t="s">
        <v>293</v>
      </c>
      <c r="M24" s="356">
        <f>+VLOOKUP(L24,Listados!$K$13:$L$17,2,0)</f>
        <v>3</v>
      </c>
      <c r="N24" s="95" t="str">
        <f>IF(AND(J24&lt;&gt;"",L24&lt;&gt;""),VLOOKUP(J24&amp;L24,Listados!$M$3:$N$27,2,FALSE),"")</f>
        <v>Alto</v>
      </c>
      <c r="O24" s="140" t="s">
        <v>1232</v>
      </c>
      <c r="P24" s="497" t="s">
        <v>1236</v>
      </c>
      <c r="Q24" s="132" t="s">
        <v>303</v>
      </c>
      <c r="R24" s="240" t="s">
        <v>305</v>
      </c>
      <c r="S24" s="133">
        <f t="shared" si="36"/>
        <v>15</v>
      </c>
      <c r="T24" s="265" t="s">
        <v>305</v>
      </c>
      <c r="U24" s="90">
        <f>+IF(T24="si",15,"")</f>
        <v>15</v>
      </c>
      <c r="V24" s="265" t="s">
        <v>305</v>
      </c>
      <c r="W24" s="90">
        <f t="shared" si="38"/>
        <v>15</v>
      </c>
      <c r="X24" s="85" t="s">
        <v>304</v>
      </c>
      <c r="Y24" s="90">
        <f t="shared" si="0"/>
        <v>15</v>
      </c>
      <c r="Z24" s="85" t="s">
        <v>305</v>
      </c>
      <c r="AA24" s="90">
        <f t="shared" si="44"/>
        <v>15</v>
      </c>
      <c r="AB24" s="85" t="s">
        <v>305</v>
      </c>
      <c r="AC24" s="90">
        <f t="shared" si="45"/>
        <v>15</v>
      </c>
      <c r="AD24" s="85" t="s">
        <v>307</v>
      </c>
      <c r="AE24" s="90">
        <f t="shared" si="18"/>
        <v>10</v>
      </c>
      <c r="AF24" s="90">
        <f t="shared" si="15"/>
        <v>100</v>
      </c>
      <c r="AG24" s="90" t="str">
        <f t="shared" si="16"/>
        <v>Fuerte</v>
      </c>
      <c r="AH24" s="85" t="s">
        <v>312</v>
      </c>
      <c r="AI24" s="90" t="str">
        <f t="shared" si="1"/>
        <v>Fuerte</v>
      </c>
      <c r="AJ24" s="90" t="str">
        <f>IFERROR(VLOOKUP((CONCATENATE(AG24,AI24)),Listados!$U$3:$V$11,2,FALSE),"")</f>
        <v>Fuerte</v>
      </c>
      <c r="AK24" s="90">
        <f t="shared" si="2"/>
        <v>100</v>
      </c>
      <c r="AL24" s="565"/>
      <c r="AM24" s="90" t="str">
        <f t="shared" si="3"/>
        <v>Débil</v>
      </c>
      <c r="AN24" s="90">
        <f t="shared" si="4"/>
        <v>0</v>
      </c>
      <c r="AO24" s="90">
        <f t="shared" si="5"/>
        <v>0</v>
      </c>
      <c r="AP24" s="90">
        <f t="shared" si="6"/>
        <v>3</v>
      </c>
      <c r="AQ24" s="90">
        <f t="shared" si="7"/>
        <v>3</v>
      </c>
      <c r="AR24" s="90" t="str">
        <f>+VLOOKUP(MIN(AP24),Listados!$J$18:$K$24,2,TRUE)</f>
        <v>Posible</v>
      </c>
      <c r="AS24" s="90" t="str">
        <f>+VLOOKUP(MIN(AQ24),Listados!$J$26:$K$32,2,TRUE)</f>
        <v>Moderado</v>
      </c>
      <c r="AT24" s="90" t="str">
        <f>IF(AND(AR24&lt;&gt;"",AS24&lt;&gt;""),VLOOKUP(AR24&amp;AS24,Listados!$M$3:$N$27,2,FALSE),"")</f>
        <v>Alto</v>
      </c>
      <c r="AU24" s="90" t="str">
        <f>+VLOOKUP(AT24,Listados!$P$3:$Q$6,2,FALSE)</f>
        <v>Reducir el riesgo</v>
      </c>
      <c r="AV24" s="590"/>
      <c r="AW24" s="213" t="s">
        <v>540</v>
      </c>
      <c r="AX24" s="266">
        <v>45292</v>
      </c>
      <c r="AY24" s="266">
        <v>45657</v>
      </c>
      <c r="AZ24" s="212" t="s">
        <v>1240</v>
      </c>
      <c r="BA24" s="559"/>
      <c r="BB24" s="559"/>
      <c r="BC24" s="559"/>
      <c r="BD24" s="152" t="s">
        <v>1242</v>
      </c>
      <c r="BE24" s="533"/>
      <c r="BF24" s="533"/>
      <c r="BG24" s="533"/>
    </row>
    <row r="25" spans="1:59" ht="81.75" customHeight="1" thickBot="1">
      <c r="A25" s="647"/>
      <c r="B25" s="649"/>
      <c r="C25" s="677"/>
      <c r="D25" s="678"/>
      <c r="E25" s="496"/>
      <c r="F25" s="640"/>
      <c r="G25" s="114" t="s">
        <v>1228</v>
      </c>
      <c r="H25" s="109" t="s">
        <v>208</v>
      </c>
      <c r="I25" s="751"/>
      <c r="J25" s="96" t="s">
        <v>287</v>
      </c>
      <c r="K25" s="356">
        <f>+VLOOKUP(J25,Listados!$K$8:$L$12,2,0)</f>
        <v>3</v>
      </c>
      <c r="L25" s="354" t="s">
        <v>293</v>
      </c>
      <c r="M25" s="356">
        <f>+VLOOKUP(L25,Listados!$K$13:$L$17,2,0)</f>
        <v>3</v>
      </c>
      <c r="N25" s="95"/>
      <c r="O25" s="466" t="s">
        <v>1233</v>
      </c>
      <c r="P25" s="53" t="s">
        <v>1237</v>
      </c>
      <c r="Q25" s="207" t="s">
        <v>304</v>
      </c>
      <c r="R25" s="240" t="s">
        <v>305</v>
      </c>
      <c r="S25" s="133">
        <f t="shared" ref="S25:S26" si="53">+IF(R25="si",15,"")</f>
        <v>15</v>
      </c>
      <c r="T25" s="265" t="s">
        <v>305</v>
      </c>
      <c r="U25" s="90">
        <f t="shared" ref="U25:U26" si="54">+IF(T25="si",15,"")</f>
        <v>15</v>
      </c>
      <c r="V25" s="265" t="s">
        <v>305</v>
      </c>
      <c r="W25" s="90">
        <f t="shared" ref="W25:W26" si="55">+IF(V25="si",15,"")</f>
        <v>15</v>
      </c>
      <c r="X25" s="49" t="s">
        <v>304</v>
      </c>
      <c r="Y25" s="90">
        <f t="shared" ref="Y25:Y26" si="56">+IF(X25="Preventivo",15,IF(X25="Detectivo",10,""))</f>
        <v>15</v>
      </c>
      <c r="Z25" s="85" t="s">
        <v>305</v>
      </c>
      <c r="AA25" s="90">
        <f t="shared" ref="AA25:AA26" si="57">+IF(Z25="si",15,"")</f>
        <v>15</v>
      </c>
      <c r="AB25" s="85" t="s">
        <v>305</v>
      </c>
      <c r="AC25" s="90">
        <f t="shared" ref="AC25:AC26" si="58">+IF(AB25="si",15,"")</f>
        <v>15</v>
      </c>
      <c r="AD25" s="85" t="s">
        <v>307</v>
      </c>
      <c r="AE25" s="90">
        <f t="shared" ref="AE25:AE26" si="59">+IF(AD25="Completa",10,IF(AD25="Incompleta",5,""))</f>
        <v>10</v>
      </c>
      <c r="AF25" s="90">
        <f t="shared" ref="AF25:AF26" si="60">IF((SUM(S25,U25,W25,Y25,AA25,AC25,AE25)=0),"",(SUM(S25,U25,W25,Y25,AA25,AC25,AE25)))</f>
        <v>100</v>
      </c>
      <c r="AG25" s="90" t="str">
        <f t="shared" ref="AG25:AG26" si="61">IF(AF25&lt;=85,"Débil",IF(AF25&lt;=95,"Moderado",IF(AF25=100,"Fuerte","")))</f>
        <v>Fuerte</v>
      </c>
      <c r="AH25" s="85" t="s">
        <v>312</v>
      </c>
      <c r="AI25" s="90" t="str">
        <f t="shared" ref="AI25:AI26" si="62">+IF(AH25="siempre","Fuerte",IF(AH25="Algunas veces","Moderado","Débil"))</f>
        <v>Fuerte</v>
      </c>
      <c r="AJ25" s="90" t="str">
        <f>IFERROR(VLOOKUP((CONCATENATE(AG25,AI25)),Listados!$U$3:$V$11,2,FALSE),"")</f>
        <v>Fuerte</v>
      </c>
      <c r="AK25" s="90">
        <f t="shared" ref="AK25:AK26" si="63">IF(ISBLANK(AJ25),"",IF(AJ25="Débil", 0, IF(AJ25="Moderado",50,100)))</f>
        <v>100</v>
      </c>
      <c r="AL25" s="563">
        <f>AVERAGE(AK25:AK26)</f>
        <v>100</v>
      </c>
      <c r="AM25" s="90" t="str">
        <f t="shared" ref="AM25:AM26" si="64">IF(AL25&lt;=50, "Débil", IF(AL25&lt;=99,"Moderado","Fuerte"))</f>
        <v>Fuerte</v>
      </c>
      <c r="AN25" s="90">
        <f t="shared" ref="AN25:AN26" si="65">+IF(AND(Q25="Preventivo",AM25="Fuerte"),2,IF(AND(Q25="Preventivo",AM25="Moderado"),1,0))</f>
        <v>2</v>
      </c>
      <c r="AO25" s="90">
        <f t="shared" ref="AO25:AO26" si="66">+IF(AND(Q25="Detectivo",$AM25="Fuerte"),2,IF(AND(Q25="Detectivo",$AM25="Moderado"),1,IF(AND(Q25="Preventivo",$AM25="Fuerte"),1,0)))</f>
        <v>1</v>
      </c>
      <c r="AP25" s="90">
        <f t="shared" ref="AP25:AP26" si="67">+K25-AN25</f>
        <v>1</v>
      </c>
      <c r="AQ25" s="90">
        <f t="shared" ref="AQ25:AQ26" si="68">+M25-AO25</f>
        <v>2</v>
      </c>
      <c r="AR25" s="90" t="str">
        <f>+VLOOKUP(MIN(AP25),Listados!$J$18:$K$24,2,TRUE)</f>
        <v>Rara Vez</v>
      </c>
      <c r="AS25" s="90" t="str">
        <f>+VLOOKUP(MIN(AQ25),Listados!$J$26:$K$32,2,TRUE)</f>
        <v>Menor</v>
      </c>
      <c r="AT25" s="90" t="str">
        <f>IF(AND(AR25&lt;&gt;"",AS25&lt;&gt;""),VLOOKUP(AR25&amp;AS25,Listados!$M$3:$N$27,2,FALSE),"")</f>
        <v>Bajo</v>
      </c>
      <c r="AU25" s="90" t="str">
        <f>+VLOOKUP(AT25,Listados!$P$3:$Q$6,2,FALSE)</f>
        <v>Asumir el riesgo</v>
      </c>
      <c r="AV25" s="590"/>
      <c r="AW25" s="213" t="s">
        <v>540</v>
      </c>
      <c r="AX25" s="266">
        <v>45292</v>
      </c>
      <c r="AY25" s="266">
        <v>45657</v>
      </c>
      <c r="AZ25" s="212" t="s">
        <v>1240</v>
      </c>
      <c r="BA25" s="559"/>
      <c r="BB25" s="559"/>
      <c r="BC25" s="559"/>
      <c r="BD25" s="296" t="s">
        <v>1243</v>
      </c>
      <c r="BE25" s="533"/>
      <c r="BF25" s="533"/>
      <c r="BG25" s="533"/>
    </row>
    <row r="26" spans="1:59" ht="81.75" customHeight="1" thickBot="1">
      <c r="A26" s="655"/>
      <c r="B26" s="657"/>
      <c r="C26" s="575"/>
      <c r="D26" s="654"/>
      <c r="E26" s="365"/>
      <c r="F26" s="641"/>
      <c r="G26" s="114" t="s">
        <v>1229</v>
      </c>
      <c r="H26" s="109" t="s">
        <v>208</v>
      </c>
      <c r="I26" s="165" t="s">
        <v>1231</v>
      </c>
      <c r="J26" s="96" t="s">
        <v>287</v>
      </c>
      <c r="K26" s="356">
        <f>+VLOOKUP(J26,Listados!$K$8:$L$12,2,0)</f>
        <v>3</v>
      </c>
      <c r="L26" s="354" t="s">
        <v>293</v>
      </c>
      <c r="M26" s="356">
        <f>+VLOOKUP(L26,Listados!$K$13:$L$17,2,0)</f>
        <v>3</v>
      </c>
      <c r="N26" s="95"/>
      <c r="O26" s="466" t="s">
        <v>1234</v>
      </c>
      <c r="P26" s="53" t="s">
        <v>1238</v>
      </c>
      <c r="Q26" s="207" t="s">
        <v>304</v>
      </c>
      <c r="R26" s="240" t="s">
        <v>305</v>
      </c>
      <c r="S26" s="133">
        <f t="shared" si="53"/>
        <v>15</v>
      </c>
      <c r="T26" s="265" t="s">
        <v>305</v>
      </c>
      <c r="U26" s="90">
        <f t="shared" si="54"/>
        <v>15</v>
      </c>
      <c r="V26" s="265" t="s">
        <v>305</v>
      </c>
      <c r="W26" s="90">
        <f t="shared" si="55"/>
        <v>15</v>
      </c>
      <c r="X26" s="49" t="s">
        <v>304</v>
      </c>
      <c r="Y26" s="90">
        <f t="shared" si="56"/>
        <v>15</v>
      </c>
      <c r="Z26" s="85" t="s">
        <v>305</v>
      </c>
      <c r="AA26" s="90">
        <f t="shared" si="57"/>
        <v>15</v>
      </c>
      <c r="AB26" s="85" t="s">
        <v>305</v>
      </c>
      <c r="AC26" s="90">
        <f t="shared" si="58"/>
        <v>15</v>
      </c>
      <c r="AD26" s="85" t="s">
        <v>307</v>
      </c>
      <c r="AE26" s="90">
        <f t="shared" si="59"/>
        <v>10</v>
      </c>
      <c r="AF26" s="90">
        <f t="shared" si="60"/>
        <v>100</v>
      </c>
      <c r="AG26" s="90" t="str">
        <f t="shared" si="61"/>
        <v>Fuerte</v>
      </c>
      <c r="AH26" s="85" t="s">
        <v>312</v>
      </c>
      <c r="AI26" s="90" t="str">
        <f t="shared" si="62"/>
        <v>Fuerte</v>
      </c>
      <c r="AJ26" s="90" t="str">
        <f>IFERROR(VLOOKUP((CONCATENATE(AG26,AI26)),Listados!$U$3:$V$11,2,FALSE),"")</f>
        <v>Fuerte</v>
      </c>
      <c r="AK26" s="90">
        <f t="shared" si="63"/>
        <v>100</v>
      </c>
      <c r="AL26" s="565"/>
      <c r="AM26" s="90" t="str">
        <f t="shared" si="64"/>
        <v>Débil</v>
      </c>
      <c r="AN26" s="90">
        <f t="shared" si="65"/>
        <v>0</v>
      </c>
      <c r="AO26" s="90">
        <f t="shared" si="66"/>
        <v>0</v>
      </c>
      <c r="AP26" s="90">
        <f t="shared" si="67"/>
        <v>3</v>
      </c>
      <c r="AQ26" s="90">
        <f t="shared" si="68"/>
        <v>3</v>
      </c>
      <c r="AR26" s="90" t="str">
        <f>+VLOOKUP(MIN(AP26),Listados!$J$18:$K$24,2,TRUE)</f>
        <v>Posible</v>
      </c>
      <c r="AS26" s="90" t="str">
        <f>+VLOOKUP(MIN(AQ26),Listados!$J$26:$K$32,2,TRUE)</f>
        <v>Moderado</v>
      </c>
      <c r="AT26" s="90" t="str">
        <f>IF(AND(AR26&lt;&gt;"",AS26&lt;&gt;""),VLOOKUP(AR26&amp;AS26,Listados!$M$3:$N$27,2,FALSE),"")</f>
        <v>Alto</v>
      </c>
      <c r="AU26" s="90" t="str">
        <f>+VLOOKUP(AT26,Listados!$P$3:$Q$6,2,FALSE)</f>
        <v>Reducir el riesgo</v>
      </c>
      <c r="AV26" s="562"/>
      <c r="AW26" s="213" t="s">
        <v>540</v>
      </c>
      <c r="AX26" s="266">
        <v>45292</v>
      </c>
      <c r="AY26" s="266">
        <v>45657</v>
      </c>
      <c r="AZ26" s="212" t="s">
        <v>1240</v>
      </c>
      <c r="BA26" s="560"/>
      <c r="BB26" s="560"/>
      <c r="BC26" s="560"/>
      <c r="BD26" s="296" t="s">
        <v>1243</v>
      </c>
      <c r="BE26" s="534"/>
      <c r="BF26" s="534"/>
      <c r="BG26" s="534"/>
    </row>
    <row r="27" spans="1:59" ht="83.25" customHeight="1" thickBot="1">
      <c r="A27" s="646">
        <v>9</v>
      </c>
      <c r="B27" s="648" t="s">
        <v>72</v>
      </c>
      <c r="C27" s="656" t="str">
        <f>IFERROR(VLOOKUP(B27,[1]Listados!B$3:C$20,2,FALSE),"")</f>
        <v>Gestionar la relación con los grupos de interés del Ministerio de Justicia y del Derecho, mediante el diseño y desarrollo de instrumentos, actividades y estrategias de servicio y participación ciudadana, la atención de sus requerimientos y la promoción del gobierno abierto. Con el propósito de contribuir a la generación de valor público en la Entidad, en alineación con los objetivos institucionales y las buenas prácticas nacionales e internacionales</v>
      </c>
      <c r="D27" s="653" t="s">
        <v>496</v>
      </c>
      <c r="E27" s="602" t="s">
        <v>128</v>
      </c>
      <c r="F27" s="639" t="s">
        <v>135</v>
      </c>
      <c r="G27" s="10" t="s">
        <v>497</v>
      </c>
      <c r="H27" s="602" t="s">
        <v>208</v>
      </c>
      <c r="I27" s="53" t="s">
        <v>502</v>
      </c>
      <c r="J27" s="96" t="s">
        <v>286</v>
      </c>
      <c r="K27" s="356">
        <f>+VLOOKUP(J27,Listados!$K$8:$L$12,2,0)</f>
        <v>4</v>
      </c>
      <c r="L27" s="371" t="s">
        <v>301</v>
      </c>
      <c r="M27" s="356">
        <f>+VLOOKUP(L27,Listados!$K$13:$L$17,2,0)</f>
        <v>4</v>
      </c>
      <c r="N27" s="95" t="str">
        <f>IF(AND(J27&lt;&gt;"",L27&lt;&gt;""),VLOOKUP(J27&amp;L27,Listados!$M$3:$N$27,2,FALSE),"")</f>
        <v>Extremo</v>
      </c>
      <c r="O27" s="404" t="s">
        <v>507</v>
      </c>
      <c r="P27" s="405" t="s">
        <v>508</v>
      </c>
      <c r="Q27" s="48" t="s">
        <v>303</v>
      </c>
      <c r="R27" s="48" t="s">
        <v>305</v>
      </c>
      <c r="S27" s="89">
        <f t="shared" si="36"/>
        <v>15</v>
      </c>
      <c r="T27" s="49" t="s">
        <v>305</v>
      </c>
      <c r="U27" s="94">
        <f t="shared" si="37"/>
        <v>15</v>
      </c>
      <c r="V27" s="49" t="s">
        <v>305</v>
      </c>
      <c r="W27" s="94">
        <f t="shared" si="38"/>
        <v>15</v>
      </c>
      <c r="X27" s="49" t="s">
        <v>303</v>
      </c>
      <c r="Y27" s="94">
        <f t="shared" si="0"/>
        <v>10</v>
      </c>
      <c r="Z27" s="49" t="s">
        <v>305</v>
      </c>
      <c r="AA27" s="94">
        <f t="shared" si="39"/>
        <v>15</v>
      </c>
      <c r="AB27" s="49" t="s">
        <v>305</v>
      </c>
      <c r="AC27" s="94">
        <f t="shared" si="17"/>
        <v>15</v>
      </c>
      <c r="AD27" s="49" t="s">
        <v>307</v>
      </c>
      <c r="AE27" s="94">
        <f t="shared" si="18"/>
        <v>10</v>
      </c>
      <c r="AF27" s="94">
        <f t="shared" si="15"/>
        <v>95</v>
      </c>
      <c r="AG27" s="94" t="str">
        <f t="shared" si="16"/>
        <v>Moderado</v>
      </c>
      <c r="AH27" s="49" t="s">
        <v>312</v>
      </c>
      <c r="AI27" s="94" t="str">
        <f t="shared" si="1"/>
        <v>Fuerte</v>
      </c>
      <c r="AJ27" s="94" t="str">
        <f>IFERROR(VLOOKUP((CONCATENATE(AG27,AI27)),Listados!$U$3:$V$11,2,FALSE),"")</f>
        <v>Moderado</v>
      </c>
      <c r="AK27" s="94">
        <f t="shared" si="2"/>
        <v>50</v>
      </c>
      <c r="AL27" s="563">
        <f>AVERAGE(AK27:AK32)</f>
        <v>83.333333333333329</v>
      </c>
      <c r="AM27" s="94" t="str">
        <f t="shared" si="3"/>
        <v>Moderado</v>
      </c>
      <c r="AN27" s="94">
        <f t="shared" si="4"/>
        <v>0</v>
      </c>
      <c r="AO27" s="94">
        <f t="shared" si="5"/>
        <v>1</v>
      </c>
      <c r="AP27" s="94">
        <f t="shared" si="6"/>
        <v>4</v>
      </c>
      <c r="AQ27" s="94">
        <f t="shared" si="7"/>
        <v>3</v>
      </c>
      <c r="AR27" s="94" t="str">
        <f>+VLOOKUP(MIN(AP27),Listados!$J$18:$K$24,2,TRUE)</f>
        <v>Probable</v>
      </c>
      <c r="AS27" s="90" t="str">
        <f>+VLOOKUP(MIN(AQ27),Listados!$J$26:$K$32,2,TRUE)</f>
        <v>Moderado</v>
      </c>
      <c r="AT27" s="94" t="str">
        <f>IF(AND(AR27&lt;&gt;"",AS27&lt;&gt;""),VLOOKUP(AR27&amp;AS27,Listados!$M$3:$N$27,2,FALSE),"")</f>
        <v>Alto</v>
      </c>
      <c r="AU27" s="94" t="str">
        <f>+VLOOKUP(AT27,Listados!$P$3:$Q$6,2,FALSE)</f>
        <v>Reducir el riesgo</v>
      </c>
      <c r="AV27" s="80" t="s">
        <v>539</v>
      </c>
      <c r="AW27" s="406" t="s">
        <v>540</v>
      </c>
      <c r="AX27" s="407">
        <v>45536</v>
      </c>
      <c r="AY27" s="407">
        <v>45626</v>
      </c>
      <c r="AZ27" s="100" t="s">
        <v>651</v>
      </c>
      <c r="BA27" s="267" t="s">
        <v>652</v>
      </c>
      <c r="BB27" s="100" t="s">
        <v>653</v>
      </c>
      <c r="BC27" s="119" t="s">
        <v>654</v>
      </c>
      <c r="BD27" s="408" t="s">
        <v>1059</v>
      </c>
      <c r="BE27" s="535" t="s">
        <v>666</v>
      </c>
      <c r="BF27" s="535" t="s">
        <v>666</v>
      </c>
      <c r="BG27" s="535" t="s">
        <v>1331</v>
      </c>
    </row>
    <row r="28" spans="1:59" ht="90.6" customHeight="1" thickBot="1">
      <c r="A28" s="647"/>
      <c r="B28" s="649"/>
      <c r="C28" s="677"/>
      <c r="D28" s="678"/>
      <c r="E28" s="620"/>
      <c r="F28" s="640"/>
      <c r="G28" s="98" t="s">
        <v>498</v>
      </c>
      <c r="H28" s="620"/>
      <c r="I28" s="177" t="s">
        <v>503</v>
      </c>
      <c r="J28" s="96" t="s">
        <v>286</v>
      </c>
      <c r="K28" s="356">
        <f>+VLOOKUP(J28,Listados!$K$8:$L$12,2,0)</f>
        <v>4</v>
      </c>
      <c r="L28" s="371" t="s">
        <v>301</v>
      </c>
      <c r="M28" s="356">
        <f>+VLOOKUP(L28,Listados!$K$13:$L$17,2,0)</f>
        <v>4</v>
      </c>
      <c r="N28" s="95" t="str">
        <f>IF(AND(J28&lt;&gt;"",L28&lt;&gt;""),VLOOKUP(J28&amp;L28,Listados!$M$3:$N$27,2,FALSE),"")</f>
        <v>Extremo</v>
      </c>
      <c r="O28" s="179" t="s">
        <v>509</v>
      </c>
      <c r="P28" s="180" t="s">
        <v>508</v>
      </c>
      <c r="Q28" s="48" t="s">
        <v>303</v>
      </c>
      <c r="R28" s="48" t="s">
        <v>305</v>
      </c>
      <c r="S28" s="89">
        <f t="shared" si="36"/>
        <v>15</v>
      </c>
      <c r="T28" s="49" t="s">
        <v>305</v>
      </c>
      <c r="U28" s="94">
        <f t="shared" si="37"/>
        <v>15</v>
      </c>
      <c r="V28" s="49" t="s">
        <v>305</v>
      </c>
      <c r="W28" s="94">
        <f t="shared" si="38"/>
        <v>15</v>
      </c>
      <c r="X28" s="49" t="s">
        <v>303</v>
      </c>
      <c r="Y28" s="94">
        <f t="shared" si="0"/>
        <v>10</v>
      </c>
      <c r="Z28" s="49" t="s">
        <v>305</v>
      </c>
      <c r="AA28" s="94">
        <f t="shared" si="39"/>
        <v>15</v>
      </c>
      <c r="AB28" s="49" t="s">
        <v>305</v>
      </c>
      <c r="AC28" s="94">
        <f t="shared" si="17"/>
        <v>15</v>
      </c>
      <c r="AD28" s="49" t="s">
        <v>307</v>
      </c>
      <c r="AE28" s="94">
        <f t="shared" si="18"/>
        <v>10</v>
      </c>
      <c r="AF28" s="94">
        <f t="shared" si="15"/>
        <v>95</v>
      </c>
      <c r="AG28" s="94" t="str">
        <f t="shared" si="16"/>
        <v>Moderado</v>
      </c>
      <c r="AH28" s="49" t="s">
        <v>312</v>
      </c>
      <c r="AI28" s="94" t="str">
        <f t="shared" si="1"/>
        <v>Fuerte</v>
      </c>
      <c r="AJ28" s="94" t="str">
        <f>IFERROR(VLOOKUP((CONCATENATE(AG28,AI28)),Listados!$U$3:$V$11,2,FALSE),"")</f>
        <v>Moderado</v>
      </c>
      <c r="AK28" s="94">
        <f t="shared" si="2"/>
        <v>50</v>
      </c>
      <c r="AL28" s="564"/>
      <c r="AM28" s="94" t="str">
        <f t="shared" si="3"/>
        <v>Débil</v>
      </c>
      <c r="AN28" s="94">
        <f t="shared" si="4"/>
        <v>0</v>
      </c>
      <c r="AO28" s="94">
        <f t="shared" si="5"/>
        <v>0</v>
      </c>
      <c r="AP28" s="94">
        <f t="shared" si="6"/>
        <v>4</v>
      </c>
      <c r="AQ28" s="94">
        <f t="shared" si="7"/>
        <v>4</v>
      </c>
      <c r="AR28" s="94" t="str">
        <f>+VLOOKUP(MIN(AP28),Listados!$J$18:$K$24,2,TRUE)</f>
        <v>Probable</v>
      </c>
      <c r="AS28" s="90" t="str">
        <f>+VLOOKUP(MIN(AQ28),Listados!$J$26:$K$32,2,TRUE)</f>
        <v>Mayor</v>
      </c>
      <c r="AT28" s="94" t="str">
        <f>IF(AND(AR28&lt;&gt;"",AS28&lt;&gt;""),VLOOKUP(AR28&amp;AS28,Listados!$M$3:$N$27,2,FALSE),"")</f>
        <v>Extremo</v>
      </c>
      <c r="AU28" s="94" t="str">
        <f>+VLOOKUP(AT28,Listados!$P$3:$Q$6,2,FALSE)</f>
        <v>Evitar el riesgo</v>
      </c>
      <c r="AV28" s="190" t="s">
        <v>539</v>
      </c>
      <c r="AW28" s="191" t="s">
        <v>540</v>
      </c>
      <c r="AX28" s="192">
        <v>45536</v>
      </c>
      <c r="AY28" s="192">
        <v>45626</v>
      </c>
      <c r="AZ28" s="14" t="s">
        <v>655</v>
      </c>
      <c r="BA28" s="194" t="s">
        <v>656</v>
      </c>
      <c r="BB28" s="14" t="s">
        <v>657</v>
      </c>
      <c r="BC28" s="118" t="s">
        <v>654</v>
      </c>
      <c r="BD28" s="218" t="s">
        <v>1060</v>
      </c>
      <c r="BE28" s="536"/>
      <c r="BF28" s="536"/>
      <c r="BG28" s="536"/>
    </row>
    <row r="29" spans="1:59" ht="85.9" customHeight="1" thickBot="1">
      <c r="A29" s="647"/>
      <c r="B29" s="649"/>
      <c r="C29" s="677"/>
      <c r="D29" s="678"/>
      <c r="E29" s="620"/>
      <c r="F29" s="640"/>
      <c r="G29" s="98" t="s">
        <v>499</v>
      </c>
      <c r="H29" s="620"/>
      <c r="I29" s="177" t="s">
        <v>504</v>
      </c>
      <c r="J29" s="96" t="s">
        <v>286</v>
      </c>
      <c r="K29" s="356">
        <f>+VLOOKUP(J29,Listados!$K$8:$L$12,2,0)</f>
        <v>4</v>
      </c>
      <c r="L29" s="371" t="s">
        <v>301</v>
      </c>
      <c r="M29" s="356">
        <f>+VLOOKUP(L29,Listados!$K$13:$L$17,2,0)</f>
        <v>4</v>
      </c>
      <c r="N29" s="95" t="str">
        <f>IF(AND(J29&lt;&gt;"",L29&lt;&gt;""),VLOOKUP(J29&amp;L29,Listados!$M$3:$N$27,2,FALSE),"")</f>
        <v>Extremo</v>
      </c>
      <c r="O29" s="181" t="s">
        <v>510</v>
      </c>
      <c r="P29" s="182" t="s">
        <v>511</v>
      </c>
      <c r="Q29" s="48" t="s">
        <v>304</v>
      </c>
      <c r="R29" s="48" t="s">
        <v>305</v>
      </c>
      <c r="S29" s="89">
        <f t="shared" si="36"/>
        <v>15</v>
      </c>
      <c r="T29" s="49" t="s">
        <v>305</v>
      </c>
      <c r="U29" s="94">
        <f t="shared" si="37"/>
        <v>15</v>
      </c>
      <c r="V29" s="49" t="s">
        <v>305</v>
      </c>
      <c r="W29" s="94">
        <f t="shared" si="38"/>
        <v>15</v>
      </c>
      <c r="X29" s="49" t="s">
        <v>304</v>
      </c>
      <c r="Y29" s="94">
        <f t="shared" si="0"/>
        <v>15</v>
      </c>
      <c r="Z29" s="49" t="s">
        <v>305</v>
      </c>
      <c r="AA29" s="94">
        <f t="shared" si="39"/>
        <v>15</v>
      </c>
      <c r="AB29" s="49" t="s">
        <v>305</v>
      </c>
      <c r="AC29" s="94">
        <f t="shared" si="17"/>
        <v>15</v>
      </c>
      <c r="AD29" s="49" t="s">
        <v>307</v>
      </c>
      <c r="AE29" s="94">
        <f t="shared" si="18"/>
        <v>10</v>
      </c>
      <c r="AF29" s="94">
        <f t="shared" si="15"/>
        <v>100</v>
      </c>
      <c r="AG29" s="94" t="str">
        <f t="shared" si="16"/>
        <v>Fuerte</v>
      </c>
      <c r="AH29" s="49" t="s">
        <v>312</v>
      </c>
      <c r="AI29" s="94" t="str">
        <f t="shared" si="1"/>
        <v>Fuerte</v>
      </c>
      <c r="AJ29" s="94" t="str">
        <f>IFERROR(VLOOKUP((CONCATENATE(AG29,AI29)),Listados!$U$3:$V$11,2,FALSE),"")</f>
        <v>Fuerte</v>
      </c>
      <c r="AK29" s="94">
        <f t="shared" si="2"/>
        <v>100</v>
      </c>
      <c r="AL29" s="564"/>
      <c r="AM29" s="94" t="str">
        <f t="shared" si="3"/>
        <v>Débil</v>
      </c>
      <c r="AN29" s="94">
        <f t="shared" si="4"/>
        <v>0</v>
      </c>
      <c r="AO29" s="94">
        <f t="shared" si="5"/>
        <v>0</v>
      </c>
      <c r="AP29" s="94">
        <f t="shared" si="6"/>
        <v>4</v>
      </c>
      <c r="AQ29" s="94">
        <f t="shared" si="7"/>
        <v>4</v>
      </c>
      <c r="AR29" s="94" t="str">
        <f>+VLOOKUP(MIN(AP29),Listados!$J$18:$K$24,2,TRUE)</f>
        <v>Probable</v>
      </c>
      <c r="AS29" s="90" t="str">
        <f>+VLOOKUP(MIN(AQ29),Listados!$J$26:$K$32,2,TRUE)</f>
        <v>Mayor</v>
      </c>
      <c r="AT29" s="94" t="str">
        <f>IF(AND(AR29&lt;&gt;"",AS29&lt;&gt;""),VLOOKUP(AR29&amp;AS29,Listados!$M$3:$N$27,2,FALSE),"")</f>
        <v>Extremo</v>
      </c>
      <c r="AU29" s="94" t="str">
        <f>+VLOOKUP(AT29,Listados!$P$3:$Q$6,2,FALSE)</f>
        <v>Evitar el riesgo</v>
      </c>
      <c r="AV29" s="191" t="s">
        <v>542</v>
      </c>
      <c r="AW29" s="191" t="s">
        <v>540</v>
      </c>
      <c r="AX29" s="192">
        <v>45536</v>
      </c>
      <c r="AY29" s="192">
        <v>45626</v>
      </c>
      <c r="AZ29" s="14" t="s">
        <v>658</v>
      </c>
      <c r="BA29" s="194" t="s">
        <v>659</v>
      </c>
      <c r="BB29" s="14" t="s">
        <v>660</v>
      </c>
      <c r="BC29" s="97" t="s">
        <v>661</v>
      </c>
      <c r="BD29" s="218" t="s">
        <v>1061</v>
      </c>
      <c r="BE29" s="536"/>
      <c r="BF29" s="536"/>
      <c r="BG29" s="536"/>
    </row>
    <row r="30" spans="1:59" ht="99" customHeight="1" thickBot="1">
      <c r="A30" s="647"/>
      <c r="B30" s="649"/>
      <c r="C30" s="677"/>
      <c r="D30" s="678"/>
      <c r="E30" s="620"/>
      <c r="F30" s="640"/>
      <c r="G30" s="98" t="s">
        <v>500</v>
      </c>
      <c r="H30" s="620"/>
      <c r="I30" s="177" t="s">
        <v>505</v>
      </c>
      <c r="J30" s="96" t="s">
        <v>286</v>
      </c>
      <c r="K30" s="356">
        <f>+VLOOKUP(J30,Listados!$K$8:$L$12,2,0)</f>
        <v>4</v>
      </c>
      <c r="L30" s="371" t="s">
        <v>301</v>
      </c>
      <c r="M30" s="356">
        <f>+VLOOKUP(L30,Listados!$K$13:$L$17,2,0)</f>
        <v>4</v>
      </c>
      <c r="N30" s="95" t="str">
        <f>IF(AND(J30&lt;&gt;"",L30&lt;&gt;""),VLOOKUP(J30&amp;L30,Listados!$M$3:$N$27,2,FALSE),"")</f>
        <v>Extremo</v>
      </c>
      <c r="O30" s="531" t="s">
        <v>512</v>
      </c>
      <c r="P30" s="183" t="s">
        <v>513</v>
      </c>
      <c r="Q30" s="48" t="s">
        <v>304</v>
      </c>
      <c r="R30" s="48" t="s">
        <v>305</v>
      </c>
      <c r="S30" s="89">
        <f t="shared" si="36"/>
        <v>15</v>
      </c>
      <c r="T30" s="49" t="s">
        <v>305</v>
      </c>
      <c r="U30" s="94">
        <f t="shared" si="37"/>
        <v>15</v>
      </c>
      <c r="V30" s="49" t="s">
        <v>305</v>
      </c>
      <c r="W30" s="94">
        <f t="shared" si="38"/>
        <v>15</v>
      </c>
      <c r="X30" s="49" t="s">
        <v>304</v>
      </c>
      <c r="Y30" s="94">
        <f t="shared" si="0"/>
        <v>15</v>
      </c>
      <c r="Z30" s="49" t="s">
        <v>305</v>
      </c>
      <c r="AA30" s="94">
        <f t="shared" si="39"/>
        <v>15</v>
      </c>
      <c r="AB30" s="49" t="s">
        <v>305</v>
      </c>
      <c r="AC30" s="94">
        <f t="shared" si="17"/>
        <v>15</v>
      </c>
      <c r="AD30" s="49" t="s">
        <v>307</v>
      </c>
      <c r="AE30" s="94">
        <f t="shared" si="18"/>
        <v>10</v>
      </c>
      <c r="AF30" s="94">
        <f t="shared" si="15"/>
        <v>100</v>
      </c>
      <c r="AG30" s="94" t="str">
        <f t="shared" si="16"/>
        <v>Fuerte</v>
      </c>
      <c r="AH30" s="49" t="s">
        <v>312</v>
      </c>
      <c r="AI30" s="94" t="str">
        <f t="shared" si="1"/>
        <v>Fuerte</v>
      </c>
      <c r="AJ30" s="94" t="str">
        <f>IFERROR(VLOOKUP((CONCATENATE(AG30,AI30)),Listados!$U$3:$V$11,2,FALSE),"")</f>
        <v>Fuerte</v>
      </c>
      <c r="AK30" s="94">
        <f t="shared" si="2"/>
        <v>100</v>
      </c>
      <c r="AL30" s="564"/>
      <c r="AM30" s="94" t="str">
        <f t="shared" si="3"/>
        <v>Débil</v>
      </c>
      <c r="AN30" s="94">
        <f t="shared" si="4"/>
        <v>0</v>
      </c>
      <c r="AO30" s="94">
        <f t="shared" si="5"/>
        <v>0</v>
      </c>
      <c r="AP30" s="94">
        <f t="shared" si="6"/>
        <v>4</v>
      </c>
      <c r="AQ30" s="94">
        <f t="shared" si="7"/>
        <v>4</v>
      </c>
      <c r="AR30" s="94" t="str">
        <f>+VLOOKUP(MIN(AP30),Listados!$J$18:$K$24,2,TRUE)</f>
        <v>Probable</v>
      </c>
      <c r="AS30" s="90" t="str">
        <f>+VLOOKUP(MIN(AQ30),Listados!$J$26:$K$32,2,TRUE)</f>
        <v>Mayor</v>
      </c>
      <c r="AT30" s="94" t="str">
        <f>IF(AND(AR30&lt;&gt;"",AS30&lt;&gt;""),VLOOKUP(AR30&amp;AS30,Listados!$M$3:$N$27,2,FALSE),"")</f>
        <v>Extremo</v>
      </c>
      <c r="AU30" s="94" t="str">
        <f>+VLOOKUP(AT30,Listados!$P$3:$Q$6,2,FALSE)</f>
        <v>Evitar el riesgo</v>
      </c>
      <c r="AV30" s="191" t="s">
        <v>543</v>
      </c>
      <c r="AW30" s="191" t="s">
        <v>540</v>
      </c>
      <c r="AX30" s="192">
        <v>45536</v>
      </c>
      <c r="AY30" s="192">
        <v>45626</v>
      </c>
      <c r="AZ30" s="239"/>
      <c r="BA30" s="263"/>
      <c r="BB30" s="14" t="s">
        <v>662</v>
      </c>
      <c r="BC30" s="118" t="s">
        <v>663</v>
      </c>
      <c r="BD30" s="264" t="s">
        <v>1062</v>
      </c>
      <c r="BE30" s="536"/>
      <c r="BF30" s="536"/>
      <c r="BG30" s="536"/>
    </row>
    <row r="31" spans="1:59" ht="93" customHeight="1" thickBot="1">
      <c r="A31" s="647"/>
      <c r="B31" s="649"/>
      <c r="C31" s="677"/>
      <c r="D31" s="678"/>
      <c r="E31" s="620"/>
      <c r="F31" s="640"/>
      <c r="G31" s="99" t="s">
        <v>501</v>
      </c>
      <c r="H31" s="620"/>
      <c r="I31" s="178" t="s">
        <v>506</v>
      </c>
      <c r="J31" s="96" t="s">
        <v>286</v>
      </c>
      <c r="K31" s="356">
        <f>+VLOOKUP(J31,Listados!$K$8:$L$12,2,0)</f>
        <v>4</v>
      </c>
      <c r="L31" s="371" t="s">
        <v>301</v>
      </c>
      <c r="M31" s="356">
        <f>+VLOOKUP(L31,Listados!$K$13:$L$17,2,0)</f>
        <v>4</v>
      </c>
      <c r="N31" s="95" t="str">
        <f>IF(AND(J31&lt;&gt;"",L31&lt;&gt;""),VLOOKUP(J31&amp;L31,Listados!$M$3:$N$27,2,FALSE),"")</f>
        <v>Extremo</v>
      </c>
      <c r="O31" s="184" t="s">
        <v>514</v>
      </c>
      <c r="P31" s="183" t="s">
        <v>515</v>
      </c>
      <c r="Q31" s="48" t="s">
        <v>304</v>
      </c>
      <c r="R31" s="48" t="s">
        <v>305</v>
      </c>
      <c r="S31" s="89">
        <f t="shared" si="36"/>
        <v>15</v>
      </c>
      <c r="T31" s="49" t="s">
        <v>305</v>
      </c>
      <c r="U31" s="94">
        <f t="shared" si="37"/>
        <v>15</v>
      </c>
      <c r="V31" s="49" t="s">
        <v>305</v>
      </c>
      <c r="W31" s="94">
        <f t="shared" si="38"/>
        <v>15</v>
      </c>
      <c r="X31" s="49" t="s">
        <v>304</v>
      </c>
      <c r="Y31" s="94">
        <f t="shared" si="0"/>
        <v>15</v>
      </c>
      <c r="Z31" s="49" t="s">
        <v>305</v>
      </c>
      <c r="AA31" s="94">
        <f t="shared" si="39"/>
        <v>15</v>
      </c>
      <c r="AB31" s="49" t="s">
        <v>305</v>
      </c>
      <c r="AC31" s="94">
        <f t="shared" si="17"/>
        <v>15</v>
      </c>
      <c r="AD31" s="49" t="s">
        <v>307</v>
      </c>
      <c r="AE31" s="94">
        <f t="shared" si="18"/>
        <v>10</v>
      </c>
      <c r="AF31" s="94">
        <f t="shared" si="15"/>
        <v>100</v>
      </c>
      <c r="AG31" s="94" t="str">
        <f t="shared" si="16"/>
        <v>Fuerte</v>
      </c>
      <c r="AH31" s="49" t="s">
        <v>312</v>
      </c>
      <c r="AI31" s="94" t="str">
        <f t="shared" si="1"/>
        <v>Fuerte</v>
      </c>
      <c r="AJ31" s="94" t="str">
        <f>IFERROR(VLOOKUP((CONCATENATE(AG31,AI31)),Listados!$U$3:$V$11,2,FALSE),"")</f>
        <v>Fuerte</v>
      </c>
      <c r="AK31" s="94">
        <f t="shared" si="2"/>
        <v>100</v>
      </c>
      <c r="AL31" s="564"/>
      <c r="AM31" s="94" t="str">
        <f t="shared" si="3"/>
        <v>Débil</v>
      </c>
      <c r="AN31" s="94">
        <f t="shared" si="4"/>
        <v>0</v>
      </c>
      <c r="AO31" s="94">
        <f t="shared" si="5"/>
        <v>0</v>
      </c>
      <c r="AP31" s="94">
        <f t="shared" si="6"/>
        <v>4</v>
      </c>
      <c r="AQ31" s="94">
        <f t="shared" si="7"/>
        <v>4</v>
      </c>
      <c r="AR31" s="94" t="str">
        <f>+VLOOKUP(MIN(AP31),Listados!$J$18:$K$24,2,TRUE)</f>
        <v>Probable</v>
      </c>
      <c r="AS31" s="90" t="str">
        <f>+VLOOKUP(MIN(AQ31),Listados!$J$26:$K$32,2,TRUE)</f>
        <v>Mayor</v>
      </c>
      <c r="AT31" s="94" t="str">
        <f>IF(AND(AR31&lt;&gt;"",AS31&lt;&gt;""),VLOOKUP(AR31&amp;AS31,Listados!$M$3:$N$27,2,FALSE),"")</f>
        <v>Extremo</v>
      </c>
      <c r="AU31" s="94" t="str">
        <f>+VLOOKUP(AT31,Listados!$P$3:$Q$6,2,FALSE)</f>
        <v>Evitar el riesgo</v>
      </c>
      <c r="AV31" s="191" t="s">
        <v>544</v>
      </c>
      <c r="AW31" s="191" t="s">
        <v>540</v>
      </c>
      <c r="AX31" s="192">
        <v>45536</v>
      </c>
      <c r="AY31" s="192">
        <v>45626</v>
      </c>
      <c r="AZ31" s="100" t="s">
        <v>541</v>
      </c>
      <c r="BA31" s="194" t="s">
        <v>546</v>
      </c>
      <c r="BB31" s="55"/>
      <c r="BC31" s="118" t="s">
        <v>664</v>
      </c>
      <c r="BD31" s="56" t="s">
        <v>1063</v>
      </c>
      <c r="BE31" s="536"/>
      <c r="BF31" s="536"/>
      <c r="BG31" s="536"/>
    </row>
    <row r="32" spans="1:59" ht="89.25" customHeight="1" thickBot="1">
      <c r="A32" s="655"/>
      <c r="B32" s="657"/>
      <c r="C32" s="575"/>
      <c r="D32" s="654"/>
      <c r="E32" s="603"/>
      <c r="F32" s="641"/>
      <c r="G32" s="103"/>
      <c r="H32" s="110"/>
      <c r="I32" s="409"/>
      <c r="J32" s="96" t="s">
        <v>286</v>
      </c>
      <c r="K32" s="356">
        <f>+VLOOKUP(J32,Listados!$K$8:$L$12,2,0)</f>
        <v>4</v>
      </c>
      <c r="L32" s="371" t="s">
        <v>301</v>
      </c>
      <c r="M32" s="356">
        <f>+VLOOKUP(L32,Listados!$K$13:$L$17,2,0)</f>
        <v>4</v>
      </c>
      <c r="N32" s="95" t="str">
        <f>IF(AND(J32&lt;&gt;"",L32&lt;&gt;""),VLOOKUP(J32&amp;L32,Listados!$M$3:$N$27,2,FALSE),"")</f>
        <v>Extremo</v>
      </c>
      <c r="O32" s="410" t="s">
        <v>516</v>
      </c>
      <c r="P32" s="411" t="s">
        <v>517</v>
      </c>
      <c r="Q32" s="132" t="s">
        <v>304</v>
      </c>
      <c r="R32" s="132" t="s">
        <v>305</v>
      </c>
      <c r="S32" s="133">
        <f t="shared" ref="S32" si="69">+IF(R32="si",15,"")</f>
        <v>15</v>
      </c>
      <c r="T32" s="85" t="s">
        <v>305</v>
      </c>
      <c r="U32" s="90">
        <f t="shared" ref="U32" si="70">+IF(T32="si",15,"")</f>
        <v>15</v>
      </c>
      <c r="V32" s="85" t="s">
        <v>305</v>
      </c>
      <c r="W32" s="90">
        <f t="shared" ref="W32" si="71">+IF(V32="si",15,"")</f>
        <v>15</v>
      </c>
      <c r="X32" s="85" t="s">
        <v>304</v>
      </c>
      <c r="Y32" s="90">
        <f t="shared" ref="Y32" si="72">+IF(X32="Preventivo",15,IF(X32="Detectivo",10,""))</f>
        <v>15</v>
      </c>
      <c r="Z32" s="85" t="s">
        <v>305</v>
      </c>
      <c r="AA32" s="90">
        <f t="shared" ref="AA32" si="73">+IF(Z32="si",15,"")</f>
        <v>15</v>
      </c>
      <c r="AB32" s="85" t="s">
        <v>305</v>
      </c>
      <c r="AC32" s="90">
        <f t="shared" ref="AC32" si="74">+IF(AB32="si",15,"")</f>
        <v>15</v>
      </c>
      <c r="AD32" s="85" t="s">
        <v>307</v>
      </c>
      <c r="AE32" s="90">
        <f t="shared" ref="AE32" si="75">+IF(AD32="Completa",10,IF(AD32="Incompleta",5,""))</f>
        <v>10</v>
      </c>
      <c r="AF32" s="90">
        <f t="shared" ref="AF32" si="76">IF((SUM(S32,U32,W32,Y32,AA32,AC32,AE32)=0),"",(SUM(S32,U32,W32,Y32,AA32,AC32,AE32)))</f>
        <v>100</v>
      </c>
      <c r="AG32" s="90" t="str">
        <f t="shared" ref="AG32" si="77">IF(AF32&lt;=85,"Débil",IF(AF32&lt;=95,"Moderado",IF(AF32=100,"Fuerte","")))</f>
        <v>Fuerte</v>
      </c>
      <c r="AH32" s="85" t="s">
        <v>312</v>
      </c>
      <c r="AI32" s="90" t="str">
        <f t="shared" ref="AI32" si="78">+IF(AH32="siempre","Fuerte",IF(AH32="Algunas veces","Moderado","Débil"))</f>
        <v>Fuerte</v>
      </c>
      <c r="AJ32" s="90" t="str">
        <f>IFERROR(VLOOKUP((CONCATENATE(AG32,AI32)),Listados!$U$3:$V$11,2,FALSE),"")</f>
        <v>Fuerte</v>
      </c>
      <c r="AK32" s="90">
        <f t="shared" ref="AK32" si="79">IF(ISBLANK(AJ32),"",IF(AJ32="Débil", 0, IF(AJ32="Moderado",50,100)))</f>
        <v>100</v>
      </c>
      <c r="AL32" s="565"/>
      <c r="AM32" s="90" t="str">
        <f t="shared" ref="AM32" si="80">IF(AL32&lt;=50, "Débil", IF(AL32&lt;=99,"Moderado","Fuerte"))</f>
        <v>Débil</v>
      </c>
      <c r="AN32" s="90">
        <f t="shared" ref="AN32" si="81">+IF(AND(Q32="Preventivo",AM32="Fuerte"),2,IF(AND(Q32="Preventivo",AM32="Moderado"),1,0))</f>
        <v>0</v>
      </c>
      <c r="AO32" s="90">
        <f t="shared" ref="AO32" si="82">+IF(AND(Q32="Detectivo",$AM32="Fuerte"),2,IF(AND(Q32="Detectivo",$AM32="Moderado"),1,IF(AND(Q32="Preventivo",$AM32="Fuerte"),1,0)))</f>
        <v>0</v>
      </c>
      <c r="AP32" s="90">
        <f t="shared" ref="AP32" si="83">+K32-AN32</f>
        <v>4</v>
      </c>
      <c r="AQ32" s="90">
        <f t="shared" ref="AQ32" si="84">+M32-AO32</f>
        <v>4</v>
      </c>
      <c r="AR32" s="90" t="str">
        <f>+VLOOKUP(MIN(AP32),Listados!$J$18:$K$24,2,TRUE)</f>
        <v>Probable</v>
      </c>
      <c r="AS32" s="90" t="str">
        <f>+VLOOKUP(MIN(AQ32),Listados!$J$26:$K$32,2,TRUE)</f>
        <v>Mayor</v>
      </c>
      <c r="AT32" s="90" t="str">
        <f>IF(AND(AR32&lt;&gt;"",AS32&lt;&gt;""),VLOOKUP(AR32&amp;AS32,Listados!$M$3:$N$27,2,FALSE),"")</f>
        <v>Extremo</v>
      </c>
      <c r="AU32" s="90" t="str">
        <f>+VLOOKUP(AT32,Listados!$P$3:$Q$6,2,FALSE)</f>
        <v>Evitar el riesgo</v>
      </c>
      <c r="AV32" s="412" t="s">
        <v>545</v>
      </c>
      <c r="AW32" s="412" t="s">
        <v>540</v>
      </c>
      <c r="AX32" s="413">
        <v>45536</v>
      </c>
      <c r="AY32" s="413">
        <v>45639</v>
      </c>
      <c r="AZ32" s="414" t="s">
        <v>541</v>
      </c>
      <c r="BA32" s="415" t="s">
        <v>547</v>
      </c>
      <c r="BB32" s="62"/>
      <c r="BC32" s="148" t="s">
        <v>665</v>
      </c>
      <c r="BD32" s="416" t="s">
        <v>1064</v>
      </c>
      <c r="BE32" s="537"/>
      <c r="BF32" s="537"/>
      <c r="BG32" s="537"/>
    </row>
    <row r="33" spans="1:59" ht="93" customHeight="1" thickBot="1">
      <c r="A33" s="646">
        <v>10</v>
      </c>
      <c r="B33" s="648" t="s">
        <v>73</v>
      </c>
      <c r="C33" s="658" t="str">
        <f>IFERROR(VLOOKUP(B33,[1]Listados!B$3:C$20,2,FALSE),"")</f>
        <v>Fortalecer el Principio Constitucional de Seguridad Jurídica mediante la defensa del Ordenamiento Jurídico, la formulación de lineamientos o metodologías para desarrollar procesos de depuración del Ordenamiento Jurídico y la divulgación normativa a través de la administración funcional del sistema SUIN-JURISCOL.</v>
      </c>
      <c r="D33" s="668" t="s">
        <v>74</v>
      </c>
      <c r="E33" s="602" t="s">
        <v>128</v>
      </c>
      <c r="F33" s="604" t="s">
        <v>131</v>
      </c>
      <c r="G33" s="7" t="s">
        <v>144</v>
      </c>
      <c r="H33" s="602" t="s">
        <v>208</v>
      </c>
      <c r="I33" s="57" t="s">
        <v>219</v>
      </c>
      <c r="J33" s="389" t="s">
        <v>288</v>
      </c>
      <c r="K33" s="369">
        <f>+VLOOKUP(J33,Listados!$K$8:$L$12,2,0)</f>
        <v>2</v>
      </c>
      <c r="L33" s="371" t="s">
        <v>293</v>
      </c>
      <c r="M33" s="369">
        <f>+VLOOKUP(L33,Listados!$K$13:$L$17,2,0)</f>
        <v>3</v>
      </c>
      <c r="N33" s="367" t="str">
        <f>IF(AND(J33&lt;&gt;"",L33&lt;&gt;""),VLOOKUP(J33&amp;L33,Listados!$M$3:$N$27,2,FALSE),"")</f>
        <v>Moderado</v>
      </c>
      <c r="O33" s="100" t="s">
        <v>667</v>
      </c>
      <c r="P33" s="7" t="s">
        <v>668</v>
      </c>
      <c r="Q33" s="48" t="s">
        <v>304</v>
      </c>
      <c r="R33" s="48" t="s">
        <v>305</v>
      </c>
      <c r="S33" s="89">
        <f t="shared" si="36"/>
        <v>15</v>
      </c>
      <c r="T33" s="49" t="s">
        <v>305</v>
      </c>
      <c r="U33" s="94">
        <f t="shared" si="37"/>
        <v>15</v>
      </c>
      <c r="V33" s="49" t="s">
        <v>305</v>
      </c>
      <c r="W33" s="94">
        <f t="shared" si="38"/>
        <v>15</v>
      </c>
      <c r="X33" s="49" t="s">
        <v>304</v>
      </c>
      <c r="Y33" s="94">
        <f t="shared" si="0"/>
        <v>15</v>
      </c>
      <c r="Z33" s="49" t="s">
        <v>305</v>
      </c>
      <c r="AA33" s="94">
        <f t="shared" si="39"/>
        <v>15</v>
      </c>
      <c r="AB33" s="49" t="s">
        <v>305</v>
      </c>
      <c r="AC33" s="94">
        <f t="shared" ref="AC33:AC34" si="85">+IF(AB33="si",15,"")</f>
        <v>15</v>
      </c>
      <c r="AD33" s="49" t="s">
        <v>307</v>
      </c>
      <c r="AE33" s="94">
        <f t="shared" ref="AE33:AE34" si="86">+IF(AD33="Completa",10,IF(AD33="Incompleta",5,""))</f>
        <v>10</v>
      </c>
      <c r="AF33" s="94">
        <f t="shared" ref="AF33:AF34" si="87">IF((SUM(S33,U33,W33,Y33,AA33,AC33,AE33)=0),"",(SUM(S33,U33,W33,Y33,AA33,AC33,AE33)))</f>
        <v>100</v>
      </c>
      <c r="AG33" s="94" t="str">
        <f t="shared" ref="AG33:AG34" si="88">IF(AF33&lt;=85,"Débil",IF(AF33&lt;=95,"Moderado",IF(AF33=100,"Fuerte","")))</f>
        <v>Fuerte</v>
      </c>
      <c r="AH33" s="49" t="s">
        <v>312</v>
      </c>
      <c r="AI33" s="94" t="str">
        <f t="shared" si="1"/>
        <v>Fuerte</v>
      </c>
      <c r="AJ33" s="94" t="str">
        <f>IFERROR(VLOOKUP((CONCATENATE(AG33,AI33)),Listados!$U$3:$V$11,2,FALSE),"")</f>
        <v>Fuerte</v>
      </c>
      <c r="AK33" s="94">
        <f t="shared" si="2"/>
        <v>100</v>
      </c>
      <c r="AL33" s="563">
        <f>AVERAGE(AK33:AK35)</f>
        <v>100</v>
      </c>
      <c r="AM33" s="94" t="str">
        <f t="shared" si="3"/>
        <v>Fuerte</v>
      </c>
      <c r="AN33" s="94">
        <f t="shared" si="4"/>
        <v>2</v>
      </c>
      <c r="AO33" s="94">
        <f t="shared" si="5"/>
        <v>1</v>
      </c>
      <c r="AP33" s="94">
        <f t="shared" si="6"/>
        <v>0</v>
      </c>
      <c r="AQ33" s="94">
        <f t="shared" si="7"/>
        <v>2</v>
      </c>
      <c r="AR33" s="94" t="str">
        <f>+VLOOKUP(MIN(AP33),Listados!$J$18:$K$24,2,TRUE)</f>
        <v>Rara Vez</v>
      </c>
      <c r="AS33" s="90" t="str">
        <f>+VLOOKUP(MIN(AQ33),Listados!$J$26:$K$32,2,TRUE)</f>
        <v>Menor</v>
      </c>
      <c r="AT33" s="94" t="str">
        <f>IF(AND(AR33&lt;&gt;"",AS33&lt;&gt;""),VLOOKUP(AR33&amp;AS33,Listados!$M$3:$N$27,2,FALSE),"")</f>
        <v>Bajo</v>
      </c>
      <c r="AU33" s="94" t="str">
        <f>+VLOOKUP(AT33,Listados!$P$3:$Q$6,2,FALSE)</f>
        <v>Asumir el riesgo</v>
      </c>
      <c r="AV33" s="790" t="s">
        <v>670</v>
      </c>
      <c r="AW33" s="790" t="s">
        <v>671</v>
      </c>
      <c r="AX33" s="585">
        <v>45292</v>
      </c>
      <c r="AY33" s="585">
        <v>45657</v>
      </c>
      <c r="AZ33" s="626" t="s">
        <v>672</v>
      </c>
      <c r="BA33" s="778" t="s">
        <v>673</v>
      </c>
      <c r="BB33" s="561" t="s">
        <v>674</v>
      </c>
      <c r="BC33" s="561" t="s">
        <v>675</v>
      </c>
      <c r="BD33" s="576" t="s">
        <v>996</v>
      </c>
      <c r="BE33" s="555" t="s">
        <v>676</v>
      </c>
      <c r="BF33" s="555" t="s">
        <v>677</v>
      </c>
      <c r="BG33" s="555" t="s">
        <v>1332</v>
      </c>
    </row>
    <row r="34" spans="1:59" ht="48.6" customHeight="1" thickBot="1">
      <c r="A34" s="647"/>
      <c r="B34" s="649"/>
      <c r="C34" s="659"/>
      <c r="D34" s="669"/>
      <c r="E34" s="620"/>
      <c r="F34" s="609"/>
      <c r="G34" s="633" t="s">
        <v>145</v>
      </c>
      <c r="H34" s="620"/>
      <c r="I34" s="59" t="s">
        <v>220</v>
      </c>
      <c r="J34" s="389" t="s">
        <v>288</v>
      </c>
      <c r="K34" s="369">
        <f>+VLOOKUP(J34,Listados!$K$8:$L$12,2,0)</f>
        <v>2</v>
      </c>
      <c r="L34" s="371" t="s">
        <v>293</v>
      </c>
      <c r="M34" s="369">
        <f>+VLOOKUP(L34,Listados!$K$13:$L$17,2,0)</f>
        <v>3</v>
      </c>
      <c r="N34" s="367" t="str">
        <f>IF(AND(J34&lt;&gt;"",L34&lt;&gt;""),VLOOKUP(J34&amp;L34,Listados!$M$3:$N$27,2,FALSE),"")</f>
        <v>Moderado</v>
      </c>
      <c r="O34" s="574" t="s">
        <v>669</v>
      </c>
      <c r="P34" s="628" t="s">
        <v>668</v>
      </c>
      <c r="Q34" s="635" t="s">
        <v>304</v>
      </c>
      <c r="R34" s="635" t="s">
        <v>305</v>
      </c>
      <c r="S34" s="624">
        <f t="shared" ref="S34" si="89">+IF(R34="si",15,"")</f>
        <v>15</v>
      </c>
      <c r="T34" s="626" t="s">
        <v>305</v>
      </c>
      <c r="U34" s="563">
        <f t="shared" ref="U34" si="90">+IF(T34="si",15,"")</f>
        <v>15</v>
      </c>
      <c r="V34" s="578" t="s">
        <v>305</v>
      </c>
      <c r="W34" s="563">
        <f t="shared" ref="W34" si="91">+IF(V34="si",15,"")</f>
        <v>15</v>
      </c>
      <c r="X34" s="578" t="s">
        <v>304</v>
      </c>
      <c r="Y34" s="563">
        <f t="shared" ref="Y34" si="92">+IF(X34="Preventivo",15,IF(X34="Detectivo",10,""))</f>
        <v>15</v>
      </c>
      <c r="Z34" s="578" t="s">
        <v>305</v>
      </c>
      <c r="AA34" s="563">
        <f t="shared" si="39"/>
        <v>15</v>
      </c>
      <c r="AB34" s="578" t="s">
        <v>305</v>
      </c>
      <c r="AC34" s="563">
        <f t="shared" si="85"/>
        <v>15</v>
      </c>
      <c r="AD34" s="578" t="s">
        <v>307</v>
      </c>
      <c r="AE34" s="563">
        <f t="shared" si="86"/>
        <v>10</v>
      </c>
      <c r="AF34" s="563">
        <f t="shared" si="87"/>
        <v>100</v>
      </c>
      <c r="AG34" s="563" t="str">
        <f t="shared" si="88"/>
        <v>Fuerte</v>
      </c>
      <c r="AH34" s="578" t="s">
        <v>312</v>
      </c>
      <c r="AI34" s="563" t="str">
        <f t="shared" si="1"/>
        <v>Fuerte</v>
      </c>
      <c r="AJ34" s="563" t="str">
        <f>IFERROR(VLOOKUP((CONCATENATE(AG34,AI34)),Listados!$U$3:$V$11,2,FALSE),"")</f>
        <v>Fuerte</v>
      </c>
      <c r="AK34" s="563">
        <f t="shared" si="2"/>
        <v>100</v>
      </c>
      <c r="AL34" s="564"/>
      <c r="AM34" s="563" t="str">
        <f t="shared" si="3"/>
        <v>Débil</v>
      </c>
      <c r="AN34" s="563">
        <f t="shared" si="4"/>
        <v>0</v>
      </c>
      <c r="AO34" s="563">
        <f t="shared" ref="AO34" si="93">+IF(AND(R34="Preventivo",AN34="Fuerte"),2,IF(AND(R34="Preventivo",AN34="Moderado"),1,0))</f>
        <v>0</v>
      </c>
      <c r="AP34" s="563">
        <f t="shared" ref="AP34" si="94">+IF(AND(S34="Preventivo",AO34="Fuerte"),2,IF(AND(S34="Preventivo",AO34="Moderado"),1,0))</f>
        <v>0</v>
      </c>
      <c r="AQ34" s="563">
        <f t="shared" ref="AQ34" si="95">+IF(AND(T34="Preventivo",AP34="Fuerte"),2,IF(AND(T34="Preventivo",AP34="Moderado"),1,0))</f>
        <v>0</v>
      </c>
      <c r="AR34" s="563" t="str">
        <f>+VLOOKUP(MIN(AP34),Listados!$J$18:$K$24,2,TRUE)</f>
        <v>Rara Vez</v>
      </c>
      <c r="AS34" s="563" t="str">
        <f>+VLOOKUP(MIN(AQ34),Listados!$J$26:$K$32,2,TRUE)</f>
        <v>Insignificante</v>
      </c>
      <c r="AT34" s="563" t="str">
        <f>IF(AND(AR34&lt;&gt;"",AS34&lt;&gt;""),VLOOKUP(AR34&amp;AS34,Listados!$M$3:$N$27,2,FALSE),"")</f>
        <v>Bajo</v>
      </c>
      <c r="AU34" s="563" t="str">
        <f>+VLOOKUP(AT34,Listados!$P$3:$Q$6,2,FALSE)</f>
        <v>Asumir el riesgo</v>
      </c>
      <c r="AV34" s="791"/>
      <c r="AW34" s="791"/>
      <c r="AX34" s="586"/>
      <c r="AY34" s="586"/>
      <c r="AZ34" s="777"/>
      <c r="BA34" s="779"/>
      <c r="BB34" s="590"/>
      <c r="BC34" s="590"/>
      <c r="BD34" s="776"/>
      <c r="BE34" s="540"/>
      <c r="BF34" s="540"/>
      <c r="BG34" s="540"/>
    </row>
    <row r="35" spans="1:59" ht="136.5" customHeight="1" thickBot="1">
      <c r="A35" s="655"/>
      <c r="B35" s="657"/>
      <c r="C35" s="660"/>
      <c r="D35" s="670"/>
      <c r="E35" s="603"/>
      <c r="F35" s="605"/>
      <c r="G35" s="634"/>
      <c r="H35" s="603"/>
      <c r="I35" s="61" t="s">
        <v>221</v>
      </c>
      <c r="J35" s="389" t="s">
        <v>288</v>
      </c>
      <c r="K35" s="369">
        <f>+VLOOKUP(J35,Listados!$K$8:$L$12,2,0)</f>
        <v>2</v>
      </c>
      <c r="L35" s="371" t="s">
        <v>293</v>
      </c>
      <c r="M35" s="369">
        <f>+VLOOKUP(L35,Listados!$K$13:$L$17,2,0)</f>
        <v>3</v>
      </c>
      <c r="N35" s="367" t="str">
        <f>IF(AND(J35&lt;&gt;"",L35&lt;&gt;""),VLOOKUP(J35&amp;L35,Listados!$M$3:$N$27,2,FALSE),"")</f>
        <v>Moderado</v>
      </c>
      <c r="O35" s="575"/>
      <c r="P35" s="629"/>
      <c r="Q35" s="636"/>
      <c r="R35" s="636"/>
      <c r="S35" s="625"/>
      <c r="T35" s="627"/>
      <c r="U35" s="565"/>
      <c r="V35" s="579"/>
      <c r="W35" s="565"/>
      <c r="X35" s="579"/>
      <c r="Y35" s="565"/>
      <c r="Z35" s="579"/>
      <c r="AA35" s="565"/>
      <c r="AB35" s="579"/>
      <c r="AC35" s="565"/>
      <c r="AD35" s="579"/>
      <c r="AE35" s="565"/>
      <c r="AF35" s="565"/>
      <c r="AG35" s="565"/>
      <c r="AH35" s="579"/>
      <c r="AI35" s="565"/>
      <c r="AJ35" s="565"/>
      <c r="AK35" s="565"/>
      <c r="AL35" s="565"/>
      <c r="AM35" s="565"/>
      <c r="AN35" s="565"/>
      <c r="AO35" s="565"/>
      <c r="AP35" s="565"/>
      <c r="AQ35" s="565"/>
      <c r="AR35" s="565"/>
      <c r="AS35" s="565"/>
      <c r="AT35" s="565"/>
      <c r="AU35" s="565"/>
      <c r="AV35" s="792"/>
      <c r="AW35" s="792"/>
      <c r="AX35" s="772"/>
      <c r="AY35" s="772"/>
      <c r="AZ35" s="627"/>
      <c r="BA35" s="780"/>
      <c r="BB35" s="562"/>
      <c r="BC35" s="562"/>
      <c r="BD35" s="577"/>
      <c r="BE35" s="542"/>
      <c r="BF35" s="542"/>
      <c r="BG35" s="542"/>
    </row>
    <row r="36" spans="1:59" ht="103.5" customHeight="1" thickBot="1">
      <c r="A36" s="646">
        <v>11</v>
      </c>
      <c r="B36" s="648" t="s">
        <v>73</v>
      </c>
      <c r="C36" s="656" t="s">
        <v>75</v>
      </c>
      <c r="D36" s="653" t="s">
        <v>76</v>
      </c>
      <c r="E36" s="602" t="s">
        <v>128</v>
      </c>
      <c r="F36" s="760" t="s">
        <v>131</v>
      </c>
      <c r="G36" s="22" t="s">
        <v>146</v>
      </c>
      <c r="H36" s="602" t="s">
        <v>208</v>
      </c>
      <c r="I36" s="53" t="s">
        <v>222</v>
      </c>
      <c r="J36" s="364" t="s">
        <v>288</v>
      </c>
      <c r="K36" s="369">
        <f>+VLOOKUP(J36,Listados!$K$8:$L$12,2,0)</f>
        <v>2</v>
      </c>
      <c r="L36" s="371" t="s">
        <v>301</v>
      </c>
      <c r="M36" s="369">
        <f>+VLOOKUP(L36,Listados!$K$13:$L$17,2,0)</f>
        <v>4</v>
      </c>
      <c r="N36" s="367" t="str">
        <f>IF(AND(J36&lt;&gt;"",L36&lt;&gt;""),VLOOKUP(J36&amp;L36,Listados!$M$3:$N$27,2,FALSE),"")</f>
        <v>Alto</v>
      </c>
      <c r="O36" s="100" t="s">
        <v>678</v>
      </c>
      <c r="P36" s="7" t="s">
        <v>681</v>
      </c>
      <c r="Q36" s="48" t="s">
        <v>304</v>
      </c>
      <c r="R36" s="48" t="s">
        <v>305</v>
      </c>
      <c r="S36" s="89">
        <f t="shared" si="36"/>
        <v>15</v>
      </c>
      <c r="T36" s="49" t="s">
        <v>305</v>
      </c>
      <c r="U36" s="94">
        <f t="shared" si="37"/>
        <v>15</v>
      </c>
      <c r="V36" s="49" t="s">
        <v>305</v>
      </c>
      <c r="W36" s="94">
        <f t="shared" si="38"/>
        <v>15</v>
      </c>
      <c r="X36" s="49" t="s">
        <v>304</v>
      </c>
      <c r="Y36" s="94">
        <f t="shared" si="0"/>
        <v>15</v>
      </c>
      <c r="Z36" s="49" t="s">
        <v>305</v>
      </c>
      <c r="AA36" s="94">
        <f t="shared" si="39"/>
        <v>15</v>
      </c>
      <c r="AB36" s="49" t="s">
        <v>305</v>
      </c>
      <c r="AC36" s="94">
        <f t="shared" si="17"/>
        <v>15</v>
      </c>
      <c r="AD36" s="49" t="s">
        <v>307</v>
      </c>
      <c r="AE36" s="94">
        <f t="shared" si="18"/>
        <v>10</v>
      </c>
      <c r="AF36" s="94">
        <f t="shared" si="15"/>
        <v>100</v>
      </c>
      <c r="AG36" s="94" t="str">
        <f t="shared" si="16"/>
        <v>Fuerte</v>
      </c>
      <c r="AH36" s="49" t="s">
        <v>312</v>
      </c>
      <c r="AI36" s="94" t="str">
        <f t="shared" si="1"/>
        <v>Fuerte</v>
      </c>
      <c r="AJ36" s="94" t="str">
        <f>IFERROR(VLOOKUP((CONCATENATE(AG36,AI36)),Listados!$U$3:$V$11,2,FALSE),"")</f>
        <v>Fuerte</v>
      </c>
      <c r="AK36" s="94">
        <f t="shared" si="2"/>
        <v>100</v>
      </c>
      <c r="AL36" s="563">
        <f>AVERAGE(AK36:AK38)</f>
        <v>66.666666666666671</v>
      </c>
      <c r="AM36" s="94" t="str">
        <f t="shared" si="3"/>
        <v>Moderado</v>
      </c>
      <c r="AN36" s="94">
        <f t="shared" si="4"/>
        <v>1</v>
      </c>
      <c r="AO36" s="94">
        <f t="shared" si="5"/>
        <v>0</v>
      </c>
      <c r="AP36" s="94">
        <f t="shared" si="6"/>
        <v>1</v>
      </c>
      <c r="AQ36" s="94">
        <f t="shared" si="7"/>
        <v>4</v>
      </c>
      <c r="AR36" s="94" t="str">
        <f>+VLOOKUP(MIN(AP36),Listados!$J$18:$K$24,2,TRUE)</f>
        <v>Rara Vez</v>
      </c>
      <c r="AS36" s="90" t="str">
        <f>+VLOOKUP(MIN(AQ36),Listados!$J$26:$K$32,2,TRUE)</f>
        <v>Mayor</v>
      </c>
      <c r="AT36" s="94" t="str">
        <f>IF(AND(AR36&lt;&gt;"",AS36&lt;&gt;""),VLOOKUP(AR36&amp;AS36,Listados!$M$3:$N$27,2,FALSE),"")</f>
        <v>Alto</v>
      </c>
      <c r="AU36" s="94" t="str">
        <f>+VLOOKUP(AT36,Listados!$P$3:$Q$6,2,FALSE)</f>
        <v>Reducir el riesgo</v>
      </c>
      <c r="AV36" s="778" t="s">
        <v>684</v>
      </c>
      <c r="AW36" s="749" t="s">
        <v>685</v>
      </c>
      <c r="AX36" s="585">
        <v>45292</v>
      </c>
      <c r="AY36" s="585">
        <v>45657</v>
      </c>
      <c r="AZ36" s="635" t="s">
        <v>672</v>
      </c>
      <c r="BA36" s="749" t="s">
        <v>673</v>
      </c>
      <c r="BB36" s="212" t="s">
        <v>686</v>
      </c>
      <c r="BC36" s="561" t="s">
        <v>689</v>
      </c>
      <c r="BD36" s="576" t="s">
        <v>997</v>
      </c>
      <c r="BE36" s="784" t="s">
        <v>690</v>
      </c>
      <c r="BF36" s="784" t="s">
        <v>691</v>
      </c>
      <c r="BG36" s="532" t="s">
        <v>1321</v>
      </c>
    </row>
    <row r="37" spans="1:59" ht="93.6" customHeight="1" thickBot="1">
      <c r="A37" s="647"/>
      <c r="B37" s="649"/>
      <c r="C37" s="677"/>
      <c r="D37" s="678"/>
      <c r="E37" s="620"/>
      <c r="F37" s="761"/>
      <c r="G37" s="23" t="s">
        <v>147</v>
      </c>
      <c r="H37" s="603"/>
      <c r="I37" s="54" t="s">
        <v>223</v>
      </c>
      <c r="J37" s="364" t="s">
        <v>288</v>
      </c>
      <c r="K37" s="369">
        <f>+VLOOKUP(J37,Listados!$K$8:$L$12,2,0)</f>
        <v>2</v>
      </c>
      <c r="L37" s="371" t="s">
        <v>301</v>
      </c>
      <c r="M37" s="369">
        <f>+VLOOKUP(L37,Listados!$K$13:$L$17,2,0)</f>
        <v>4</v>
      </c>
      <c r="N37" s="367" t="str">
        <f>IF(AND(J37&lt;&gt;"",L37&lt;&gt;""),VLOOKUP(J37&amp;L37,Listados!$M$3:$N$27,2,FALSE),"")</f>
        <v>Alto</v>
      </c>
      <c r="O37" s="14" t="s">
        <v>679</v>
      </c>
      <c r="P37" s="4" t="s">
        <v>682</v>
      </c>
      <c r="Q37" s="132" t="s">
        <v>303</v>
      </c>
      <c r="R37" s="243" t="s">
        <v>305</v>
      </c>
      <c r="S37" s="244">
        <f t="shared" ref="S37" si="96">+IF(R37="si",15,"")</f>
        <v>15</v>
      </c>
      <c r="T37" s="245" t="s">
        <v>305</v>
      </c>
      <c r="U37" s="147">
        <f t="shared" ref="U37:U38" si="97">+IF(T37="si",15,"")</f>
        <v>15</v>
      </c>
      <c r="V37" s="245" t="s">
        <v>305</v>
      </c>
      <c r="W37" s="147">
        <f t="shared" ref="W37:W38" si="98">+IF(V37="si",15,"")</f>
        <v>15</v>
      </c>
      <c r="X37" s="85" t="s">
        <v>303</v>
      </c>
      <c r="Y37" s="90">
        <f t="shared" si="0"/>
        <v>10</v>
      </c>
      <c r="Z37" s="85" t="s">
        <v>305</v>
      </c>
      <c r="AA37" s="90">
        <f t="shared" si="39"/>
        <v>15</v>
      </c>
      <c r="AB37" s="85" t="s">
        <v>305</v>
      </c>
      <c r="AC37" s="90">
        <f t="shared" si="17"/>
        <v>15</v>
      </c>
      <c r="AD37" s="85" t="s">
        <v>307</v>
      </c>
      <c r="AE37" s="90">
        <f t="shared" si="18"/>
        <v>10</v>
      </c>
      <c r="AF37" s="90">
        <f t="shared" si="15"/>
        <v>95</v>
      </c>
      <c r="AG37" s="90" t="str">
        <f t="shared" si="16"/>
        <v>Moderado</v>
      </c>
      <c r="AH37" s="85" t="s">
        <v>312</v>
      </c>
      <c r="AI37" s="90" t="str">
        <f t="shared" si="1"/>
        <v>Fuerte</v>
      </c>
      <c r="AJ37" s="90" t="str">
        <f>IFERROR(VLOOKUP((CONCATENATE(AG37,AI37)),Listados!$U$3:$V$11,2,FALSE),"")</f>
        <v>Moderado</v>
      </c>
      <c r="AK37" s="90">
        <f t="shared" si="2"/>
        <v>50</v>
      </c>
      <c r="AL37" s="564"/>
      <c r="AM37" s="90" t="str">
        <f t="shared" si="3"/>
        <v>Débil</v>
      </c>
      <c r="AN37" s="90">
        <f t="shared" si="4"/>
        <v>0</v>
      </c>
      <c r="AO37" s="90">
        <f t="shared" si="5"/>
        <v>0</v>
      </c>
      <c r="AP37" s="90">
        <f t="shared" si="6"/>
        <v>2</v>
      </c>
      <c r="AQ37" s="90">
        <f t="shared" si="7"/>
        <v>4</v>
      </c>
      <c r="AR37" s="94" t="str">
        <f>+VLOOKUP(MIN(AP37),Listados!$J$18:$K$24,2,TRUE)</f>
        <v>Improbable</v>
      </c>
      <c r="AS37" s="90" t="str">
        <f>+VLOOKUP(MIN(AQ37),Listados!$J$26:$K$32,2,TRUE)</f>
        <v>Mayor</v>
      </c>
      <c r="AT37" s="94" t="str">
        <f>IF(AND(AR37&lt;&gt;"",AS37&lt;&gt;""),VLOOKUP(AR37&amp;AS37,Listados!$M$3:$N$27,2,FALSE),"")</f>
        <v>Alto</v>
      </c>
      <c r="AU37" s="94" t="str">
        <f>+VLOOKUP(AT37,Listados!$P$3:$Q$6,2,FALSE)</f>
        <v>Reducir el riesgo</v>
      </c>
      <c r="AV37" s="779"/>
      <c r="AW37" s="751"/>
      <c r="AX37" s="586"/>
      <c r="AY37" s="586"/>
      <c r="AZ37" s="775"/>
      <c r="BA37" s="751"/>
      <c r="BB37" s="216" t="s">
        <v>687</v>
      </c>
      <c r="BC37" s="590"/>
      <c r="BD37" s="776"/>
      <c r="BE37" s="533"/>
      <c r="BF37" s="533"/>
      <c r="BG37" s="533"/>
    </row>
    <row r="38" spans="1:59" ht="112.9" customHeight="1" thickBot="1">
      <c r="A38" s="655"/>
      <c r="B38" s="657"/>
      <c r="C38" s="575"/>
      <c r="D38" s="654"/>
      <c r="E38" s="603"/>
      <c r="F38" s="762"/>
      <c r="G38" s="269"/>
      <c r="H38" s="110"/>
      <c r="I38" s="102"/>
      <c r="J38" s="365"/>
      <c r="K38" s="370"/>
      <c r="L38" s="373"/>
      <c r="M38" s="370"/>
      <c r="N38" s="368"/>
      <c r="O38" s="8" t="s">
        <v>680</v>
      </c>
      <c r="P38" s="8" t="s">
        <v>683</v>
      </c>
      <c r="Q38" s="132" t="s">
        <v>303</v>
      </c>
      <c r="R38" s="240" t="s">
        <v>305</v>
      </c>
      <c r="S38" s="268">
        <f t="shared" ref="S38" si="99">+IF(R38="si",15,"")</f>
        <v>15</v>
      </c>
      <c r="T38" s="265" t="s">
        <v>305</v>
      </c>
      <c r="U38" s="120">
        <f t="shared" si="97"/>
        <v>15</v>
      </c>
      <c r="V38" s="265" t="s">
        <v>305</v>
      </c>
      <c r="W38" s="120">
        <f t="shared" si="98"/>
        <v>15</v>
      </c>
      <c r="X38" s="85" t="s">
        <v>303</v>
      </c>
      <c r="Y38" s="90">
        <f t="shared" si="0"/>
        <v>10</v>
      </c>
      <c r="Z38" s="85" t="s">
        <v>305</v>
      </c>
      <c r="AA38" s="90">
        <f t="shared" ref="AA38" si="100">+IF(Z38="si",15,"")</f>
        <v>15</v>
      </c>
      <c r="AB38" s="85" t="s">
        <v>305</v>
      </c>
      <c r="AC38" s="90">
        <f t="shared" ref="AC38" si="101">+IF(AB38="si",15,"")</f>
        <v>15</v>
      </c>
      <c r="AD38" s="85" t="s">
        <v>307</v>
      </c>
      <c r="AE38" s="90">
        <f t="shared" ref="AE38" si="102">+IF(AD38="Completa",10,IF(AD38="Incompleta",5,""))</f>
        <v>10</v>
      </c>
      <c r="AF38" s="90">
        <f t="shared" ref="AF38" si="103">IF((SUM(S38,U38,W38,Y38,AA38,AC38,AE38)=0),"",(SUM(S38,U38,W38,Y38,AA38,AC38,AE38)))</f>
        <v>95</v>
      </c>
      <c r="AG38" s="90" t="str">
        <f t="shared" ref="AG38" si="104">IF(AF38&lt;=85,"Débil",IF(AF38&lt;=95,"Moderado",IF(AF38=100,"Fuerte","")))</f>
        <v>Moderado</v>
      </c>
      <c r="AH38" s="85" t="s">
        <v>312</v>
      </c>
      <c r="AI38" s="90" t="str">
        <f t="shared" ref="AI38" si="105">+IF(AH38="siempre","Fuerte",IF(AH38="Algunas veces","Moderado","Débil"))</f>
        <v>Fuerte</v>
      </c>
      <c r="AJ38" s="90" t="str">
        <f>IFERROR(VLOOKUP((CONCATENATE(AG38,AI38)),Listados!$U$3:$V$11,2,FALSE),"")</f>
        <v>Moderado</v>
      </c>
      <c r="AK38" s="90">
        <f t="shared" ref="AK38" si="106">IF(ISBLANK(AJ38),"",IF(AJ38="Débil", 0, IF(AJ38="Moderado",50,100)))</f>
        <v>50</v>
      </c>
      <c r="AL38" s="565"/>
      <c r="AM38" s="90" t="str">
        <f t="shared" ref="AM38" si="107">IF(AL38&lt;=50, "Débil", IF(AL38&lt;=99,"Moderado","Fuerte"))</f>
        <v>Débil</v>
      </c>
      <c r="AN38" s="90">
        <f t="shared" ref="AN38" si="108">+IF(AND(Q38="Preventivo",AM38="Fuerte"),2,IF(AND(Q38="Preventivo",AM38="Moderado"),1,0))</f>
        <v>0</v>
      </c>
      <c r="AO38" s="90">
        <f t="shared" ref="AO38" si="109">+IF(AND(Q38="Detectivo",$AM38="Fuerte"),2,IF(AND(Q38="Detectivo",$AM38="Moderado"),1,IF(AND(Q38="Preventivo",$AM38="Fuerte"),1,0)))</f>
        <v>0</v>
      </c>
      <c r="AP38" s="90">
        <f t="shared" ref="AP38" si="110">+K38-AN38</f>
        <v>0</v>
      </c>
      <c r="AQ38" s="90">
        <f t="shared" ref="AQ38" si="111">+M38-AO38</f>
        <v>0</v>
      </c>
      <c r="AR38" s="90" t="str">
        <f>+VLOOKUP(MIN(AP38),Listados!$J$18:$K$24,2,TRUE)</f>
        <v>Rara Vez</v>
      </c>
      <c r="AS38" s="90" t="str">
        <f>+VLOOKUP(MIN(AQ38),Listados!$J$26:$K$32,2,TRUE)</f>
        <v>Insignificante</v>
      </c>
      <c r="AT38" s="90" t="str">
        <f>IF(AND(AR38&lt;&gt;"",AS38&lt;&gt;""),VLOOKUP(AR38&amp;AS38,Listados!$M$3:$N$27,2,FALSE),"")</f>
        <v>Bajo</v>
      </c>
      <c r="AU38" s="90" t="str">
        <f>+VLOOKUP(AT38,Listados!$P$3:$Q$6,2,FALSE)</f>
        <v>Asumir el riesgo</v>
      </c>
      <c r="AV38" s="780"/>
      <c r="AW38" s="750"/>
      <c r="AX38" s="772"/>
      <c r="AY38" s="772"/>
      <c r="AZ38" s="636"/>
      <c r="BA38" s="750"/>
      <c r="BB38" s="238" t="s">
        <v>688</v>
      </c>
      <c r="BC38" s="562"/>
      <c r="BD38" s="577"/>
      <c r="BE38" s="534"/>
      <c r="BF38" s="534"/>
      <c r="BG38" s="534"/>
    </row>
    <row r="39" spans="1:59" ht="97.9" customHeight="1" thickBot="1">
      <c r="A39" s="718">
        <v>12</v>
      </c>
      <c r="B39" s="648" t="s">
        <v>77</v>
      </c>
      <c r="C39" s="658" t="s">
        <v>78</v>
      </c>
      <c r="D39" s="668" t="s">
        <v>79</v>
      </c>
      <c r="E39" s="602" t="s">
        <v>128</v>
      </c>
      <c r="F39" s="604" t="s">
        <v>135</v>
      </c>
      <c r="G39" s="6" t="s">
        <v>148</v>
      </c>
      <c r="H39" s="602" t="s">
        <v>208</v>
      </c>
      <c r="I39" s="53" t="s">
        <v>224</v>
      </c>
      <c r="J39" s="96" t="s">
        <v>289</v>
      </c>
      <c r="K39" s="356">
        <f>+VLOOKUP(J39,Listados!$K$8:$L$12,2,0)</f>
        <v>1</v>
      </c>
      <c r="L39" s="354" t="s">
        <v>301</v>
      </c>
      <c r="M39" s="356">
        <f>+VLOOKUP(L39,Listados!$K$13:$L$17,2,0)</f>
        <v>4</v>
      </c>
      <c r="N39" s="95" t="str">
        <f>IF(AND(J39&lt;&gt;"",L39&lt;&gt;""),VLOOKUP(J39&amp;L39,Listados!$M$3:$N$27,2,FALSE),"")</f>
        <v>Alto</v>
      </c>
      <c r="O39" s="770" t="s">
        <v>463</v>
      </c>
      <c r="P39" s="6" t="s">
        <v>464</v>
      </c>
      <c r="Q39" s="48" t="s">
        <v>303</v>
      </c>
      <c r="R39" s="48" t="s">
        <v>305</v>
      </c>
      <c r="S39" s="89">
        <f t="shared" si="36"/>
        <v>15</v>
      </c>
      <c r="T39" s="49" t="s">
        <v>305</v>
      </c>
      <c r="U39" s="94">
        <f t="shared" si="37"/>
        <v>15</v>
      </c>
      <c r="V39" s="49" t="s">
        <v>305</v>
      </c>
      <c r="W39" s="94">
        <f t="shared" si="38"/>
        <v>15</v>
      </c>
      <c r="X39" s="49" t="s">
        <v>303</v>
      </c>
      <c r="Y39" s="94">
        <f t="shared" si="0"/>
        <v>10</v>
      </c>
      <c r="Z39" s="49" t="s">
        <v>305</v>
      </c>
      <c r="AA39" s="94">
        <f t="shared" si="39"/>
        <v>15</v>
      </c>
      <c r="AB39" s="49" t="s">
        <v>305</v>
      </c>
      <c r="AC39" s="94">
        <f t="shared" si="17"/>
        <v>15</v>
      </c>
      <c r="AD39" s="49" t="s">
        <v>307</v>
      </c>
      <c r="AE39" s="94">
        <f t="shared" si="18"/>
        <v>10</v>
      </c>
      <c r="AF39" s="94">
        <f t="shared" si="15"/>
        <v>95</v>
      </c>
      <c r="AG39" s="94" t="str">
        <f t="shared" si="16"/>
        <v>Moderado</v>
      </c>
      <c r="AH39" s="49" t="s">
        <v>312</v>
      </c>
      <c r="AI39" s="94" t="str">
        <f t="shared" si="1"/>
        <v>Fuerte</v>
      </c>
      <c r="AJ39" s="94" t="str">
        <f>IFERROR(VLOOKUP((CONCATENATE(AG39,AI39)),Listados!$U$3:$V$11,2,FALSE),"")</f>
        <v>Moderado</v>
      </c>
      <c r="AK39" s="94">
        <f t="shared" si="2"/>
        <v>50</v>
      </c>
      <c r="AL39" s="563">
        <f>AVERAGE(AK39:AK43)</f>
        <v>87.5</v>
      </c>
      <c r="AM39" s="94" t="str">
        <f t="shared" si="3"/>
        <v>Moderado</v>
      </c>
      <c r="AN39" s="94">
        <f t="shared" si="4"/>
        <v>0</v>
      </c>
      <c r="AO39" s="94">
        <f t="shared" si="5"/>
        <v>1</v>
      </c>
      <c r="AP39" s="94">
        <f t="shared" si="6"/>
        <v>1</v>
      </c>
      <c r="AQ39" s="94">
        <f t="shared" si="7"/>
        <v>3</v>
      </c>
      <c r="AR39" s="94" t="str">
        <f>+VLOOKUP(MIN(AP39),Listados!$J$18:$K$24,2,TRUE)</f>
        <v>Rara Vez</v>
      </c>
      <c r="AS39" s="90" t="str">
        <f>+VLOOKUP(MIN(AQ39),Listados!$J$26:$K$32,2,TRUE)</f>
        <v>Moderado</v>
      </c>
      <c r="AT39" s="94" t="str">
        <f>IF(AND(AR39&lt;&gt;"",AS39&lt;&gt;""),VLOOKUP(AR39&amp;AS39,Listados!$M$3:$N$27,2,FALSE),"")</f>
        <v>Moderado</v>
      </c>
      <c r="AU39" s="94" t="str">
        <f>+VLOOKUP(AT39,Listados!$P$3:$Q$6,2,FALSE)</f>
        <v xml:space="preserve"> Reducir el riesgo</v>
      </c>
      <c r="AV39" s="342" t="s">
        <v>468</v>
      </c>
      <c r="AW39" s="100" t="s">
        <v>469</v>
      </c>
      <c r="AX39" s="276"/>
      <c r="AY39" s="276"/>
      <c r="AZ39" s="100" t="s">
        <v>470</v>
      </c>
      <c r="BA39" s="100" t="s">
        <v>471</v>
      </c>
      <c r="BB39" s="813" t="s">
        <v>980</v>
      </c>
      <c r="BC39" s="813" t="s">
        <v>981</v>
      </c>
      <c r="BD39" s="813" t="s">
        <v>979</v>
      </c>
      <c r="BE39" s="784" t="s">
        <v>488</v>
      </c>
      <c r="BF39" s="784" t="s">
        <v>472</v>
      </c>
      <c r="BG39" s="784" t="s">
        <v>472</v>
      </c>
    </row>
    <row r="40" spans="1:59" ht="95.45" customHeight="1" thickBot="1">
      <c r="A40" s="714"/>
      <c r="B40" s="649"/>
      <c r="C40" s="659"/>
      <c r="D40" s="669"/>
      <c r="E40" s="620"/>
      <c r="F40" s="609"/>
      <c r="G40" s="11" t="s">
        <v>149</v>
      </c>
      <c r="H40" s="620"/>
      <c r="I40" s="56" t="s">
        <v>225</v>
      </c>
      <c r="J40" s="96" t="s">
        <v>289</v>
      </c>
      <c r="K40" s="356">
        <f>+VLOOKUP(J40,Listados!$K$8:$L$12,2,0)</f>
        <v>1</v>
      </c>
      <c r="L40" s="354" t="s">
        <v>301</v>
      </c>
      <c r="M40" s="356">
        <f>+VLOOKUP(L40,Listados!$K$13:$L$17,2,0)</f>
        <v>4</v>
      </c>
      <c r="N40" s="95" t="str">
        <f>IF(AND(J40&lt;&gt;"",L40&lt;&gt;""),VLOOKUP(J40&amp;L40,Listados!$M$3:$N$27,2,FALSE),"")</f>
        <v>Alto</v>
      </c>
      <c r="O40" s="771"/>
      <c r="P40" s="14" t="s">
        <v>465</v>
      </c>
      <c r="Q40" s="48" t="s">
        <v>304</v>
      </c>
      <c r="R40" s="48" t="s">
        <v>305</v>
      </c>
      <c r="S40" s="89">
        <f t="shared" si="36"/>
        <v>15</v>
      </c>
      <c r="T40" s="49" t="s">
        <v>305</v>
      </c>
      <c r="U40" s="94">
        <f t="shared" si="37"/>
        <v>15</v>
      </c>
      <c r="V40" s="49" t="s">
        <v>305</v>
      </c>
      <c r="W40" s="94">
        <f t="shared" si="38"/>
        <v>15</v>
      </c>
      <c r="X40" s="49" t="s">
        <v>304</v>
      </c>
      <c r="Y40" s="94">
        <f t="shared" si="0"/>
        <v>15</v>
      </c>
      <c r="Z40" s="49" t="s">
        <v>305</v>
      </c>
      <c r="AA40" s="94">
        <f t="shared" si="39"/>
        <v>15</v>
      </c>
      <c r="AB40" s="49" t="s">
        <v>305</v>
      </c>
      <c r="AC40" s="94">
        <f t="shared" si="17"/>
        <v>15</v>
      </c>
      <c r="AD40" s="49" t="s">
        <v>307</v>
      </c>
      <c r="AE40" s="94">
        <f t="shared" si="18"/>
        <v>10</v>
      </c>
      <c r="AF40" s="94">
        <f t="shared" si="15"/>
        <v>100</v>
      </c>
      <c r="AG40" s="94" t="str">
        <f t="shared" si="16"/>
        <v>Fuerte</v>
      </c>
      <c r="AH40" s="49" t="s">
        <v>312</v>
      </c>
      <c r="AI40" s="94" t="str">
        <f t="shared" si="1"/>
        <v>Fuerte</v>
      </c>
      <c r="AJ40" s="94" t="str">
        <f>IFERROR(VLOOKUP((CONCATENATE(AG40,AI40)),Listados!$U$3:$V$11,2,FALSE),"")</f>
        <v>Fuerte</v>
      </c>
      <c r="AK40" s="94">
        <f t="shared" si="2"/>
        <v>100</v>
      </c>
      <c r="AL40" s="564"/>
      <c r="AM40" s="94" t="str">
        <f t="shared" si="3"/>
        <v>Débil</v>
      </c>
      <c r="AN40" s="94">
        <f t="shared" si="4"/>
        <v>0</v>
      </c>
      <c r="AO40" s="94">
        <f t="shared" si="5"/>
        <v>0</v>
      </c>
      <c r="AP40" s="94">
        <f t="shared" si="6"/>
        <v>1</v>
      </c>
      <c r="AQ40" s="94">
        <f t="shared" si="7"/>
        <v>4</v>
      </c>
      <c r="AR40" s="94" t="str">
        <f>+VLOOKUP(MIN(AP40),Listados!$J$18:$K$24,2,TRUE)</f>
        <v>Rara Vez</v>
      </c>
      <c r="AS40" s="90" t="str">
        <f>+VLOOKUP(MIN(AQ40),Listados!$J$26:$K$32,2,TRUE)</f>
        <v>Mayor</v>
      </c>
      <c r="AT40" s="94" t="str">
        <f>IF(AND(AR40&lt;&gt;"",AS40&lt;&gt;""),VLOOKUP(AR40&amp;AS40,Listados!$M$3:$N$27,2,FALSE),"")</f>
        <v>Alto</v>
      </c>
      <c r="AU40" s="172" t="str">
        <f>+VLOOKUP(AT40,Listados!$P$3:$Q$6,2,FALSE)</f>
        <v>Reducir el riesgo</v>
      </c>
      <c r="AV40" s="171" t="s">
        <v>473</v>
      </c>
      <c r="AW40" s="343" t="s">
        <v>474</v>
      </c>
      <c r="AX40" s="344">
        <v>45292</v>
      </c>
      <c r="AY40" s="344">
        <v>45657</v>
      </c>
      <c r="AZ40" s="173" t="s">
        <v>475</v>
      </c>
      <c r="BA40" s="173" t="s">
        <v>476</v>
      </c>
      <c r="BB40" s="814"/>
      <c r="BC40" s="814"/>
      <c r="BD40" s="814"/>
      <c r="BE40" s="533"/>
      <c r="BF40" s="533"/>
      <c r="BG40" s="533"/>
    </row>
    <row r="41" spans="1:59" ht="79.150000000000006" customHeight="1" thickBot="1">
      <c r="A41" s="714"/>
      <c r="B41" s="649"/>
      <c r="C41" s="659"/>
      <c r="D41" s="669"/>
      <c r="E41" s="620"/>
      <c r="F41" s="609"/>
      <c r="G41" s="11" t="s">
        <v>150</v>
      </c>
      <c r="H41" s="620"/>
      <c r="I41" s="56" t="s">
        <v>226</v>
      </c>
      <c r="J41" s="96" t="s">
        <v>289</v>
      </c>
      <c r="K41" s="356">
        <f>+VLOOKUP(J41,Listados!$K$8:$L$12,2,0)</f>
        <v>1</v>
      </c>
      <c r="L41" s="354" t="s">
        <v>301</v>
      </c>
      <c r="M41" s="356">
        <f>+VLOOKUP(L41,Listados!$K$13:$L$17,2,0)</f>
        <v>4</v>
      </c>
      <c r="N41" s="95" t="str">
        <f>IF(AND(J41&lt;&gt;"",L41&lt;&gt;""),VLOOKUP(J41&amp;L41,Listados!$M$3:$N$27,2,FALSE),"")</f>
        <v>Alto</v>
      </c>
      <c r="O41" s="771"/>
      <c r="P41" s="12" t="s">
        <v>466</v>
      </c>
      <c r="Q41" s="48" t="s">
        <v>304</v>
      </c>
      <c r="R41" s="48" t="s">
        <v>305</v>
      </c>
      <c r="S41" s="89">
        <f t="shared" si="36"/>
        <v>15</v>
      </c>
      <c r="T41" s="49" t="s">
        <v>305</v>
      </c>
      <c r="U41" s="94">
        <f t="shared" si="37"/>
        <v>15</v>
      </c>
      <c r="V41" s="49" t="s">
        <v>305</v>
      </c>
      <c r="W41" s="94">
        <f t="shared" si="38"/>
        <v>15</v>
      </c>
      <c r="X41" s="49" t="s">
        <v>304</v>
      </c>
      <c r="Y41" s="94">
        <f t="shared" si="0"/>
        <v>15</v>
      </c>
      <c r="Z41" s="49" t="s">
        <v>305</v>
      </c>
      <c r="AA41" s="94">
        <f t="shared" si="39"/>
        <v>15</v>
      </c>
      <c r="AB41" s="49" t="s">
        <v>305</v>
      </c>
      <c r="AC41" s="94">
        <f t="shared" si="17"/>
        <v>15</v>
      </c>
      <c r="AD41" s="49" t="s">
        <v>307</v>
      </c>
      <c r="AE41" s="94">
        <f t="shared" si="18"/>
        <v>10</v>
      </c>
      <c r="AF41" s="94">
        <f t="shared" si="15"/>
        <v>100</v>
      </c>
      <c r="AG41" s="94" t="str">
        <f t="shared" si="16"/>
        <v>Fuerte</v>
      </c>
      <c r="AH41" s="49" t="s">
        <v>312</v>
      </c>
      <c r="AI41" s="94" t="str">
        <f t="shared" si="1"/>
        <v>Fuerte</v>
      </c>
      <c r="AJ41" s="94" t="str">
        <f>IFERROR(VLOOKUP((CONCATENATE(AG41,AI41)),Listados!$U$3:$V$11,2,FALSE),"")</f>
        <v>Fuerte</v>
      </c>
      <c r="AK41" s="94">
        <f t="shared" si="2"/>
        <v>100</v>
      </c>
      <c r="AL41" s="564"/>
      <c r="AM41" s="94" t="str">
        <f t="shared" si="3"/>
        <v>Débil</v>
      </c>
      <c r="AN41" s="94">
        <f t="shared" si="4"/>
        <v>0</v>
      </c>
      <c r="AO41" s="94">
        <f t="shared" si="5"/>
        <v>0</v>
      </c>
      <c r="AP41" s="94">
        <f t="shared" si="6"/>
        <v>1</v>
      </c>
      <c r="AQ41" s="94">
        <f t="shared" si="7"/>
        <v>4</v>
      </c>
      <c r="AR41" s="94" t="str">
        <f>+VLOOKUP(MIN(AP41),Listados!$J$18:$K$24,2,TRUE)</f>
        <v>Rara Vez</v>
      </c>
      <c r="AS41" s="90" t="str">
        <f>+VLOOKUP(MIN(AQ41),Listados!$J$26:$K$32,2,TRUE)</f>
        <v>Mayor</v>
      </c>
      <c r="AT41" s="94" t="str">
        <f>IF(AND(AR41&lt;&gt;"",AS41&lt;&gt;""),VLOOKUP(AR41&amp;AS41,Listados!$M$3:$N$27,2,FALSE),"")</f>
        <v>Alto</v>
      </c>
      <c r="AU41" s="94" t="str">
        <f>+VLOOKUP(AT41,Listados!$P$3:$Q$6,2,FALSE)</f>
        <v>Reducir el riesgo</v>
      </c>
      <c r="AV41" s="145" t="s">
        <v>485</v>
      </c>
      <c r="AW41" s="36" t="s">
        <v>474</v>
      </c>
      <c r="AX41" s="344">
        <v>45292</v>
      </c>
      <c r="AY41" s="344">
        <v>45657</v>
      </c>
      <c r="AZ41" s="145" t="s">
        <v>470</v>
      </c>
      <c r="BA41" s="145" t="s">
        <v>486</v>
      </c>
      <c r="BB41" s="814"/>
      <c r="BC41" s="814"/>
      <c r="BD41" s="814"/>
      <c r="BE41" s="533"/>
      <c r="BF41" s="533"/>
      <c r="BG41" s="533"/>
    </row>
    <row r="42" spans="1:59" ht="92.45" customHeight="1" thickBot="1">
      <c r="A42" s="714"/>
      <c r="B42" s="649"/>
      <c r="C42" s="659"/>
      <c r="D42" s="669"/>
      <c r="E42" s="620"/>
      <c r="F42" s="609"/>
      <c r="G42" s="12" t="s">
        <v>151</v>
      </c>
      <c r="H42" s="620"/>
      <c r="I42" s="56" t="s">
        <v>227</v>
      </c>
      <c r="J42" s="96" t="s">
        <v>289</v>
      </c>
      <c r="K42" s="356">
        <f>+VLOOKUP(J42,Listados!$K$8:$L$12,2,0)</f>
        <v>1</v>
      </c>
      <c r="L42" s="354" t="s">
        <v>301</v>
      </c>
      <c r="M42" s="356">
        <f>+VLOOKUP(L42,Listados!$K$13:$L$17,2,0)</f>
        <v>4</v>
      </c>
      <c r="N42" s="95" t="str">
        <f>IF(AND(J42&lt;&gt;"",L42&lt;&gt;""),VLOOKUP(J42&amp;L42,Listados!$M$3:$N$27,2,FALSE),"")</f>
        <v>Alto</v>
      </c>
      <c r="O42" s="771"/>
      <c r="P42" s="170" t="s">
        <v>467</v>
      </c>
      <c r="Q42" s="635" t="s">
        <v>304</v>
      </c>
      <c r="R42" s="635" t="s">
        <v>305</v>
      </c>
      <c r="S42" s="624">
        <f t="shared" si="36"/>
        <v>15</v>
      </c>
      <c r="T42" s="626" t="s">
        <v>305</v>
      </c>
      <c r="U42" s="563">
        <f t="shared" si="37"/>
        <v>15</v>
      </c>
      <c r="V42" s="578" t="s">
        <v>305</v>
      </c>
      <c r="W42" s="563">
        <f t="shared" si="38"/>
        <v>15</v>
      </c>
      <c r="X42" s="578" t="s">
        <v>304</v>
      </c>
      <c r="Y42" s="563">
        <f t="shared" si="0"/>
        <v>15</v>
      </c>
      <c r="Z42" s="578" t="s">
        <v>305</v>
      </c>
      <c r="AA42" s="563">
        <f t="shared" si="39"/>
        <v>15</v>
      </c>
      <c r="AB42" s="578" t="s">
        <v>305</v>
      </c>
      <c r="AC42" s="563">
        <f t="shared" si="17"/>
        <v>15</v>
      </c>
      <c r="AD42" s="578" t="s">
        <v>307</v>
      </c>
      <c r="AE42" s="563">
        <f t="shared" si="18"/>
        <v>10</v>
      </c>
      <c r="AF42" s="563">
        <f t="shared" si="15"/>
        <v>100</v>
      </c>
      <c r="AG42" s="563" t="str">
        <f t="shared" si="16"/>
        <v>Fuerte</v>
      </c>
      <c r="AH42" s="578" t="s">
        <v>312</v>
      </c>
      <c r="AI42" s="563" t="str">
        <f t="shared" si="1"/>
        <v>Fuerte</v>
      </c>
      <c r="AJ42" s="563" t="str">
        <f>IFERROR(VLOOKUP((CONCATENATE(AG42,AI42)),Listados!$U$3:$V$11,2,FALSE),"")</f>
        <v>Fuerte</v>
      </c>
      <c r="AK42" s="563">
        <f t="shared" si="2"/>
        <v>100</v>
      </c>
      <c r="AL42" s="564"/>
      <c r="AM42" s="563" t="str">
        <f t="shared" si="3"/>
        <v>Débil</v>
      </c>
      <c r="AN42" s="563">
        <f t="shared" si="4"/>
        <v>0</v>
      </c>
      <c r="AO42" s="563">
        <f t="shared" si="5"/>
        <v>0</v>
      </c>
      <c r="AP42" s="563">
        <f t="shared" si="6"/>
        <v>1</v>
      </c>
      <c r="AQ42" s="563">
        <f t="shared" si="7"/>
        <v>4</v>
      </c>
      <c r="AR42" s="563" t="str">
        <f>+VLOOKUP(MIN(AP42),Listados!$J$18:$K$24,2,TRUE)</f>
        <v>Rara Vez</v>
      </c>
      <c r="AS42" s="563" t="str">
        <f>+VLOOKUP(MIN(AQ42),Listados!$J$26:$K$32,2,TRUE)</f>
        <v>Mayor</v>
      </c>
      <c r="AT42" s="563" t="str">
        <f>IF(AND(AR42&lt;&gt;"",AS42&lt;&gt;""),VLOOKUP(AR42&amp;AS42,Listados!$M$3:$N$27,2,FALSE),"")</f>
        <v>Alto</v>
      </c>
      <c r="AU42" s="563" t="str">
        <f>+VLOOKUP(AT42,Listados!$P$3:$Q$6,2,FALSE)</f>
        <v>Reducir el riesgo</v>
      </c>
      <c r="AV42" s="145" t="s">
        <v>473</v>
      </c>
      <c r="AW42" s="36" t="s">
        <v>474</v>
      </c>
      <c r="AX42" s="344">
        <v>45292</v>
      </c>
      <c r="AY42" s="344">
        <v>45657</v>
      </c>
      <c r="AZ42" s="145" t="s">
        <v>475</v>
      </c>
      <c r="BA42" s="145" t="s">
        <v>486</v>
      </c>
      <c r="BB42" s="814"/>
      <c r="BC42" s="814"/>
      <c r="BD42" s="814"/>
      <c r="BE42" s="533"/>
      <c r="BF42" s="533"/>
      <c r="BG42" s="533"/>
    </row>
    <row r="43" spans="1:59" ht="69" customHeight="1" thickBot="1">
      <c r="A43" s="715"/>
      <c r="B43" s="657"/>
      <c r="C43" s="660"/>
      <c r="D43" s="670"/>
      <c r="E43" s="603"/>
      <c r="F43" s="605"/>
      <c r="G43" s="24" t="s">
        <v>152</v>
      </c>
      <c r="H43" s="603"/>
      <c r="I43" s="54" t="s">
        <v>228</v>
      </c>
      <c r="J43" s="96" t="s">
        <v>289</v>
      </c>
      <c r="K43" s="356">
        <f>+VLOOKUP(J43,Listados!$K$8:$L$12,2,0)</f>
        <v>1</v>
      </c>
      <c r="L43" s="354" t="s">
        <v>301</v>
      </c>
      <c r="M43" s="356">
        <f>+VLOOKUP(L43,Listados!$K$13:$L$17,2,0)</f>
        <v>4</v>
      </c>
      <c r="N43" s="95" t="str">
        <f>IF(AND(J43&lt;&gt;"",L43&lt;&gt;""),VLOOKUP(J43&amp;L43,Listados!$M$3:$N$27,2,FALSE),"")</f>
        <v>Alto</v>
      </c>
      <c r="O43" s="573"/>
      <c r="P43" s="51"/>
      <c r="Q43" s="636"/>
      <c r="R43" s="636"/>
      <c r="S43" s="625"/>
      <c r="T43" s="627"/>
      <c r="U43" s="565"/>
      <c r="V43" s="579"/>
      <c r="W43" s="565"/>
      <c r="X43" s="579"/>
      <c r="Y43" s="565"/>
      <c r="Z43" s="579"/>
      <c r="AA43" s="565"/>
      <c r="AB43" s="579"/>
      <c r="AC43" s="565"/>
      <c r="AD43" s="579"/>
      <c r="AE43" s="565"/>
      <c r="AF43" s="565"/>
      <c r="AG43" s="565"/>
      <c r="AH43" s="579"/>
      <c r="AI43" s="565"/>
      <c r="AJ43" s="565"/>
      <c r="AK43" s="565"/>
      <c r="AL43" s="565"/>
      <c r="AM43" s="565"/>
      <c r="AN43" s="565"/>
      <c r="AO43" s="565"/>
      <c r="AP43" s="565"/>
      <c r="AQ43" s="565"/>
      <c r="AR43" s="565"/>
      <c r="AS43" s="565"/>
      <c r="AT43" s="565"/>
      <c r="AU43" s="565"/>
      <c r="AV43" s="51"/>
      <c r="AW43" s="139"/>
      <c r="AX43" s="51"/>
      <c r="AY43" s="51"/>
      <c r="AZ43" s="51"/>
      <c r="BA43" s="51"/>
      <c r="BB43" s="815"/>
      <c r="BC43" s="815"/>
      <c r="BD43" s="815"/>
      <c r="BE43" s="534"/>
      <c r="BF43" s="534"/>
      <c r="BG43" s="534"/>
    </row>
    <row r="44" spans="1:59" ht="97.15" customHeight="1" thickBot="1">
      <c r="A44" s="646">
        <v>13</v>
      </c>
      <c r="B44" s="648" t="s">
        <v>77</v>
      </c>
      <c r="C44" s="658" t="s">
        <v>78</v>
      </c>
      <c r="D44" s="668" t="s">
        <v>80</v>
      </c>
      <c r="E44" s="602" t="s">
        <v>123</v>
      </c>
      <c r="F44" s="604" t="s">
        <v>135</v>
      </c>
      <c r="G44" s="6" t="s">
        <v>154</v>
      </c>
      <c r="H44" s="96" t="s">
        <v>208</v>
      </c>
      <c r="I44" s="53" t="s">
        <v>228</v>
      </c>
      <c r="J44" s="104" t="s">
        <v>288</v>
      </c>
      <c r="K44" s="356">
        <f>+VLOOKUP(J44,Listados!$K$8:$L$12,2,0)</f>
        <v>2</v>
      </c>
      <c r="L44" s="354" t="s">
        <v>301</v>
      </c>
      <c r="M44" s="356">
        <f>+VLOOKUP(L44,Listados!$K$13:$L$17,2,0)</f>
        <v>4</v>
      </c>
      <c r="N44" s="95" t="str">
        <f>IF(AND(J44&lt;&gt;"",L44&lt;&gt;""),VLOOKUP(J44&amp;L44,Listados!$M$3:$N$27,2,FALSE),"")</f>
        <v>Alto</v>
      </c>
      <c r="O44" s="100" t="s">
        <v>478</v>
      </c>
      <c r="P44" s="345" t="s">
        <v>482</v>
      </c>
      <c r="Q44" s="48" t="s">
        <v>304</v>
      </c>
      <c r="R44" s="48" t="s">
        <v>305</v>
      </c>
      <c r="S44" s="89">
        <f t="shared" si="36"/>
        <v>15</v>
      </c>
      <c r="T44" s="49" t="s">
        <v>305</v>
      </c>
      <c r="U44" s="94">
        <f t="shared" si="37"/>
        <v>15</v>
      </c>
      <c r="V44" s="49" t="s">
        <v>305</v>
      </c>
      <c r="W44" s="94">
        <f t="shared" si="38"/>
        <v>15</v>
      </c>
      <c r="X44" s="49" t="s">
        <v>304</v>
      </c>
      <c r="Y44" s="94">
        <f t="shared" si="0"/>
        <v>15</v>
      </c>
      <c r="Z44" s="49" t="s">
        <v>305</v>
      </c>
      <c r="AA44" s="94">
        <f t="shared" si="39"/>
        <v>15</v>
      </c>
      <c r="AB44" s="49" t="s">
        <v>305</v>
      </c>
      <c r="AC44" s="94">
        <f t="shared" si="17"/>
        <v>15</v>
      </c>
      <c r="AD44" s="49" t="s">
        <v>307</v>
      </c>
      <c r="AE44" s="94">
        <f t="shared" si="18"/>
        <v>10</v>
      </c>
      <c r="AF44" s="94">
        <f t="shared" si="15"/>
        <v>100</v>
      </c>
      <c r="AG44" s="94" t="str">
        <f t="shared" si="16"/>
        <v>Fuerte</v>
      </c>
      <c r="AH44" s="49" t="s">
        <v>312</v>
      </c>
      <c r="AI44" s="94" t="str">
        <f t="shared" si="1"/>
        <v>Fuerte</v>
      </c>
      <c r="AJ44" s="94" t="str">
        <f>IFERROR(VLOOKUP((CONCATENATE(AG44,AI44)),Listados!$U$3:$V$11,2,FALSE),"")</f>
        <v>Fuerte</v>
      </c>
      <c r="AK44" s="94">
        <f t="shared" si="2"/>
        <v>100</v>
      </c>
      <c r="AL44" s="563">
        <f>AVERAGE(AK44:AK47)</f>
        <v>87.5</v>
      </c>
      <c r="AM44" s="94" t="str">
        <f t="shared" si="3"/>
        <v>Moderado</v>
      </c>
      <c r="AN44" s="94">
        <f t="shared" si="4"/>
        <v>1</v>
      </c>
      <c r="AO44" s="94">
        <f t="shared" si="5"/>
        <v>0</v>
      </c>
      <c r="AP44" s="94">
        <f t="shared" si="6"/>
        <v>1</v>
      </c>
      <c r="AQ44" s="94">
        <f t="shared" si="7"/>
        <v>4</v>
      </c>
      <c r="AR44" s="94" t="str">
        <f>+VLOOKUP(MIN(AP44),Listados!$J$18:$K$24,2,TRUE)</f>
        <v>Rara Vez</v>
      </c>
      <c r="AS44" s="90" t="str">
        <f>+VLOOKUP(MIN(AQ44),Listados!$J$26:$K$32,2,TRUE)</f>
        <v>Mayor</v>
      </c>
      <c r="AT44" s="94" t="str">
        <f>IF(AND(AR44&lt;&gt;"",AS44&lt;&gt;""),VLOOKUP(AR44&amp;AS44,Listados!$M$3:$N$27,2,FALSE),"")</f>
        <v>Alto</v>
      </c>
      <c r="AU44" s="94" t="str">
        <f>+VLOOKUP(AT44,Listados!$P$3:$Q$6,2,FALSE)</f>
        <v>Reducir el riesgo</v>
      </c>
      <c r="AV44" s="168" t="s">
        <v>485</v>
      </c>
      <c r="AW44" s="346" t="s">
        <v>474</v>
      </c>
      <c r="AX44" s="347">
        <v>45292</v>
      </c>
      <c r="AY44" s="347">
        <v>45657</v>
      </c>
      <c r="AZ44" s="168" t="s">
        <v>470</v>
      </c>
      <c r="BA44" s="168" t="s">
        <v>486</v>
      </c>
      <c r="BB44" s="813" t="s">
        <v>982</v>
      </c>
      <c r="BC44" s="813" t="s">
        <v>487</v>
      </c>
      <c r="BD44" s="813" t="s">
        <v>983</v>
      </c>
      <c r="BE44" s="757" t="s">
        <v>488</v>
      </c>
      <c r="BF44" s="656" t="s">
        <v>472</v>
      </c>
      <c r="BG44" s="784" t="s">
        <v>472</v>
      </c>
    </row>
    <row r="45" spans="1:59" ht="58.9" customHeight="1" thickBot="1">
      <c r="A45" s="647"/>
      <c r="B45" s="649"/>
      <c r="C45" s="659"/>
      <c r="D45" s="669"/>
      <c r="E45" s="620"/>
      <c r="F45" s="609"/>
      <c r="G45" s="11" t="s">
        <v>153</v>
      </c>
      <c r="H45" s="101" t="s">
        <v>207</v>
      </c>
      <c r="I45" s="56" t="s">
        <v>229</v>
      </c>
      <c r="J45" s="104" t="s">
        <v>288</v>
      </c>
      <c r="K45" s="356">
        <f>+VLOOKUP(J45,Listados!$K$8:$L$12,2,0)</f>
        <v>2</v>
      </c>
      <c r="L45" s="354" t="s">
        <v>301</v>
      </c>
      <c r="M45" s="356">
        <f>+VLOOKUP(L45,Listados!$K$13:$L$17,2,0)</f>
        <v>4</v>
      </c>
      <c r="N45" s="95" t="str">
        <f>IF(AND(J45&lt;&gt;"",L45&lt;&gt;""),VLOOKUP(J45&amp;L45,Listados!$M$3:$N$27,2,FALSE),"")</f>
        <v>Alto</v>
      </c>
      <c r="O45" s="169" t="s">
        <v>479</v>
      </c>
      <c r="P45" s="170" t="s">
        <v>483</v>
      </c>
      <c r="Q45" s="48" t="s">
        <v>304</v>
      </c>
      <c r="R45" s="48" t="s">
        <v>305</v>
      </c>
      <c r="S45" s="89">
        <f t="shared" si="36"/>
        <v>15</v>
      </c>
      <c r="T45" s="49" t="s">
        <v>305</v>
      </c>
      <c r="U45" s="94">
        <f t="shared" si="37"/>
        <v>15</v>
      </c>
      <c r="V45" s="49" t="s">
        <v>305</v>
      </c>
      <c r="W45" s="94">
        <f t="shared" si="38"/>
        <v>15</v>
      </c>
      <c r="X45" s="49" t="s">
        <v>304</v>
      </c>
      <c r="Y45" s="94">
        <f t="shared" si="0"/>
        <v>15</v>
      </c>
      <c r="Z45" s="49" t="s">
        <v>305</v>
      </c>
      <c r="AA45" s="94">
        <f t="shared" si="39"/>
        <v>15</v>
      </c>
      <c r="AB45" s="49" t="s">
        <v>305</v>
      </c>
      <c r="AC45" s="94">
        <f t="shared" si="17"/>
        <v>15</v>
      </c>
      <c r="AD45" s="49" t="s">
        <v>307</v>
      </c>
      <c r="AE45" s="94">
        <f t="shared" si="18"/>
        <v>10</v>
      </c>
      <c r="AF45" s="94">
        <f t="shared" si="15"/>
        <v>100</v>
      </c>
      <c r="AG45" s="94" t="str">
        <f t="shared" si="16"/>
        <v>Fuerte</v>
      </c>
      <c r="AH45" s="49" t="s">
        <v>312</v>
      </c>
      <c r="AI45" s="94" t="str">
        <f t="shared" si="1"/>
        <v>Fuerte</v>
      </c>
      <c r="AJ45" s="94" t="str">
        <f>IFERROR(VLOOKUP((CONCATENATE(AG45,AI45)),Listados!$U$3:$V$11,2,FALSE),"")</f>
        <v>Fuerte</v>
      </c>
      <c r="AK45" s="94">
        <f t="shared" si="2"/>
        <v>100</v>
      </c>
      <c r="AL45" s="564"/>
      <c r="AM45" s="94" t="str">
        <f t="shared" si="3"/>
        <v>Débil</v>
      </c>
      <c r="AN45" s="94">
        <f t="shared" si="4"/>
        <v>0</v>
      </c>
      <c r="AO45" s="94">
        <f t="shared" si="5"/>
        <v>0</v>
      </c>
      <c r="AP45" s="94">
        <f t="shared" si="6"/>
        <v>2</v>
      </c>
      <c r="AQ45" s="94">
        <f t="shared" si="7"/>
        <v>4</v>
      </c>
      <c r="AR45" s="94" t="str">
        <f>+VLOOKUP(MIN(AP45),Listados!$J$18:$K$24,2,TRUE)</f>
        <v>Improbable</v>
      </c>
      <c r="AS45" s="90" t="str">
        <f>+VLOOKUP(MIN(AQ45),Listados!$J$26:$K$32,2,TRUE)</f>
        <v>Mayor</v>
      </c>
      <c r="AT45" s="94" t="str">
        <f>IF(AND(AR45&lt;&gt;"",AS45&lt;&gt;""),VLOOKUP(AR45&amp;AS45,Listados!$M$3:$N$27,2,FALSE),"")</f>
        <v>Alto</v>
      </c>
      <c r="AU45" s="94" t="str">
        <f>+VLOOKUP(AT45,Listados!$P$3:$Q$6,2,FALSE)</f>
        <v>Reducir el riesgo</v>
      </c>
      <c r="AV45" s="145" t="s">
        <v>473</v>
      </c>
      <c r="AW45" s="36" t="s">
        <v>474</v>
      </c>
      <c r="AX45" s="344">
        <v>45292</v>
      </c>
      <c r="AY45" s="344">
        <v>45657</v>
      </c>
      <c r="AZ45" s="145" t="s">
        <v>475</v>
      </c>
      <c r="BA45" s="145" t="s">
        <v>486</v>
      </c>
      <c r="BB45" s="814"/>
      <c r="BC45" s="814"/>
      <c r="BD45" s="814"/>
      <c r="BE45" s="758"/>
      <c r="BF45" s="677"/>
      <c r="BG45" s="533"/>
    </row>
    <row r="46" spans="1:59" ht="51.6" customHeight="1" thickBot="1">
      <c r="A46" s="647"/>
      <c r="B46" s="649"/>
      <c r="C46" s="659"/>
      <c r="D46" s="669"/>
      <c r="E46" s="620"/>
      <c r="F46" s="609"/>
      <c r="G46" s="11" t="s">
        <v>155</v>
      </c>
      <c r="H46" s="101" t="s">
        <v>208</v>
      </c>
      <c r="I46" s="56" t="s">
        <v>230</v>
      </c>
      <c r="J46" s="104" t="s">
        <v>288</v>
      </c>
      <c r="K46" s="356">
        <f>+VLOOKUP(J46,Listados!$K$8:$L$12,2,0)</f>
        <v>2</v>
      </c>
      <c r="L46" s="354" t="s">
        <v>301</v>
      </c>
      <c r="M46" s="356">
        <f>+VLOOKUP(L46,Listados!$K$13:$L$17,2,0)</f>
        <v>4</v>
      </c>
      <c r="N46" s="95" t="str">
        <f>IF(AND(J46&lt;&gt;"",L46&lt;&gt;""),VLOOKUP(J46&amp;L46,Listados!$M$3:$N$27,2,FALSE),"")</f>
        <v>Alto</v>
      </c>
      <c r="O46" s="169" t="s">
        <v>480</v>
      </c>
      <c r="P46" s="170" t="s">
        <v>467</v>
      </c>
      <c r="Q46" s="48" t="s">
        <v>304</v>
      </c>
      <c r="R46" s="48" t="s">
        <v>305</v>
      </c>
      <c r="S46" s="89">
        <f t="shared" si="36"/>
        <v>15</v>
      </c>
      <c r="T46" s="49" t="s">
        <v>305</v>
      </c>
      <c r="U46" s="94">
        <f t="shared" si="37"/>
        <v>15</v>
      </c>
      <c r="V46" s="49" t="s">
        <v>305</v>
      </c>
      <c r="W46" s="94">
        <f t="shared" si="38"/>
        <v>15</v>
      </c>
      <c r="X46" s="49" t="s">
        <v>304</v>
      </c>
      <c r="Y46" s="94">
        <f t="shared" si="0"/>
        <v>15</v>
      </c>
      <c r="Z46" s="49" t="s">
        <v>305</v>
      </c>
      <c r="AA46" s="94">
        <f t="shared" si="39"/>
        <v>15</v>
      </c>
      <c r="AB46" s="49" t="s">
        <v>305</v>
      </c>
      <c r="AC46" s="94">
        <f t="shared" si="17"/>
        <v>15</v>
      </c>
      <c r="AD46" s="49" t="s">
        <v>307</v>
      </c>
      <c r="AE46" s="94">
        <f t="shared" si="18"/>
        <v>10</v>
      </c>
      <c r="AF46" s="94">
        <f t="shared" si="15"/>
        <v>100</v>
      </c>
      <c r="AG46" s="94" t="str">
        <f t="shared" si="16"/>
        <v>Fuerte</v>
      </c>
      <c r="AH46" s="49" t="s">
        <v>312</v>
      </c>
      <c r="AI46" s="94" t="str">
        <f t="shared" si="1"/>
        <v>Fuerte</v>
      </c>
      <c r="AJ46" s="94" t="str">
        <f>IFERROR(VLOOKUP((CONCATENATE(AG46,AI46)),Listados!$U$3:$V$11,2,FALSE),"")</f>
        <v>Fuerte</v>
      </c>
      <c r="AK46" s="94">
        <f t="shared" si="2"/>
        <v>100</v>
      </c>
      <c r="AL46" s="564"/>
      <c r="AM46" s="94" t="str">
        <f t="shared" si="3"/>
        <v>Débil</v>
      </c>
      <c r="AN46" s="94">
        <f t="shared" si="4"/>
        <v>0</v>
      </c>
      <c r="AO46" s="94">
        <f t="shared" si="5"/>
        <v>0</v>
      </c>
      <c r="AP46" s="94">
        <f t="shared" si="6"/>
        <v>2</v>
      </c>
      <c r="AQ46" s="94">
        <f t="shared" si="7"/>
        <v>4</v>
      </c>
      <c r="AR46" s="94" t="str">
        <f>+VLOOKUP(MIN(AP46),Listados!$J$18:$K$24,2,TRUE)</f>
        <v>Improbable</v>
      </c>
      <c r="AS46" s="90" t="str">
        <f>+VLOOKUP(MIN(AQ46),Listados!$J$26:$K$32,2,TRUE)</f>
        <v>Mayor</v>
      </c>
      <c r="AT46" s="94" t="str">
        <f>IF(AND(AR46&lt;&gt;"",AS46&lt;&gt;""),VLOOKUP(AR46&amp;AS46,Listados!$M$3:$N$27,2,FALSE),"")</f>
        <v>Alto</v>
      </c>
      <c r="AU46" s="94" t="str">
        <f>+VLOOKUP(AT46,Listados!$P$3:$Q$6,2,FALSE)</f>
        <v>Reducir el riesgo</v>
      </c>
      <c r="AV46" s="55"/>
      <c r="AW46" s="138"/>
      <c r="AX46" s="55"/>
      <c r="AY46" s="55"/>
      <c r="AZ46" s="55"/>
      <c r="BA46" s="55"/>
      <c r="BB46" s="814"/>
      <c r="BC46" s="814"/>
      <c r="BD46" s="814"/>
      <c r="BE46" s="758"/>
      <c r="BF46" s="677"/>
      <c r="BG46" s="533"/>
    </row>
    <row r="47" spans="1:59" ht="90.75" customHeight="1" thickBot="1">
      <c r="A47" s="655"/>
      <c r="B47" s="649"/>
      <c r="C47" s="660"/>
      <c r="D47" s="670"/>
      <c r="E47" s="603"/>
      <c r="F47" s="605"/>
      <c r="G47" s="24" t="s">
        <v>477</v>
      </c>
      <c r="H47" s="105" t="s">
        <v>208</v>
      </c>
      <c r="I47" s="54" t="s">
        <v>231</v>
      </c>
      <c r="J47" s="104" t="s">
        <v>288</v>
      </c>
      <c r="K47" s="356">
        <f>+VLOOKUP(J47,Listados!$K$8:$L$12,2,0)</f>
        <v>2</v>
      </c>
      <c r="L47" s="354" t="s">
        <v>301</v>
      </c>
      <c r="M47" s="356">
        <f>+VLOOKUP(L47,Listados!$K$13:$L$17,2,0)</f>
        <v>4</v>
      </c>
      <c r="N47" s="95" t="str">
        <f>IF(AND(J47&lt;&gt;"",L47&lt;&gt;""),VLOOKUP(J47&amp;L47,Listados!$M$3:$N$27,2,FALSE),"")</f>
        <v>Alto</v>
      </c>
      <c r="O47" s="348" t="s">
        <v>481</v>
      </c>
      <c r="P47" s="16" t="s">
        <v>484</v>
      </c>
      <c r="Q47" s="132" t="s">
        <v>303</v>
      </c>
      <c r="R47" s="132" t="s">
        <v>305</v>
      </c>
      <c r="S47" s="133">
        <f t="shared" si="36"/>
        <v>15</v>
      </c>
      <c r="T47" s="85" t="s">
        <v>305</v>
      </c>
      <c r="U47" s="90">
        <f t="shared" si="37"/>
        <v>15</v>
      </c>
      <c r="V47" s="85" t="s">
        <v>305</v>
      </c>
      <c r="W47" s="90">
        <f t="shared" si="38"/>
        <v>15</v>
      </c>
      <c r="X47" s="85" t="s">
        <v>303</v>
      </c>
      <c r="Y47" s="90">
        <f t="shared" si="0"/>
        <v>10</v>
      </c>
      <c r="Z47" s="85" t="s">
        <v>305</v>
      </c>
      <c r="AA47" s="90">
        <f t="shared" si="39"/>
        <v>15</v>
      </c>
      <c r="AB47" s="85" t="s">
        <v>305</v>
      </c>
      <c r="AC47" s="90">
        <f t="shared" si="17"/>
        <v>15</v>
      </c>
      <c r="AD47" s="85" t="s">
        <v>307</v>
      </c>
      <c r="AE47" s="90">
        <f t="shared" si="18"/>
        <v>10</v>
      </c>
      <c r="AF47" s="90">
        <f t="shared" si="15"/>
        <v>95</v>
      </c>
      <c r="AG47" s="90" t="str">
        <f t="shared" si="16"/>
        <v>Moderado</v>
      </c>
      <c r="AH47" s="85" t="s">
        <v>312</v>
      </c>
      <c r="AI47" s="90" t="str">
        <f t="shared" si="1"/>
        <v>Fuerte</v>
      </c>
      <c r="AJ47" s="90" t="str">
        <f>IFERROR(VLOOKUP((CONCATENATE(AG47,AI47)),Listados!$U$3:$V$11,2,FALSE),"")</f>
        <v>Moderado</v>
      </c>
      <c r="AK47" s="90">
        <f t="shared" si="2"/>
        <v>50</v>
      </c>
      <c r="AL47" s="565"/>
      <c r="AM47" s="90" t="str">
        <f t="shared" si="3"/>
        <v>Débil</v>
      </c>
      <c r="AN47" s="90">
        <f t="shared" si="4"/>
        <v>0</v>
      </c>
      <c r="AO47" s="90">
        <f t="shared" si="5"/>
        <v>0</v>
      </c>
      <c r="AP47" s="90">
        <f t="shared" si="6"/>
        <v>2</v>
      </c>
      <c r="AQ47" s="90">
        <f t="shared" si="7"/>
        <v>4</v>
      </c>
      <c r="AR47" s="90" t="str">
        <f>+VLOOKUP(MIN(AP47),Listados!$J$18:$K$24,2,TRUE)</f>
        <v>Improbable</v>
      </c>
      <c r="AS47" s="90" t="str">
        <f>+VLOOKUP(MIN(AQ47),Listados!$J$26:$K$32,2,TRUE)</f>
        <v>Mayor</v>
      </c>
      <c r="AT47" s="90" t="str">
        <f>IF(AND(AR47&lt;&gt;"",AS47&lt;&gt;""),VLOOKUP(AR47&amp;AS47,Listados!$M$3:$N$27,2,FALSE),"")</f>
        <v>Alto</v>
      </c>
      <c r="AU47" s="90" t="str">
        <f>+VLOOKUP(AT47,Listados!$P$3:$Q$6,2,FALSE)</f>
        <v>Reducir el riesgo</v>
      </c>
      <c r="AV47" s="51"/>
      <c r="AW47" s="139"/>
      <c r="AX47" s="51"/>
      <c r="AY47" s="51"/>
      <c r="AZ47" s="51"/>
      <c r="BA47" s="51"/>
      <c r="BB47" s="815"/>
      <c r="BC47" s="815"/>
      <c r="BD47" s="815"/>
      <c r="BE47" s="816"/>
      <c r="BF47" s="575"/>
      <c r="BG47" s="533"/>
    </row>
    <row r="48" spans="1:59" ht="123.75" customHeight="1" thickBot="1">
      <c r="A48" s="646">
        <v>14</v>
      </c>
      <c r="B48" s="648" t="s">
        <v>81</v>
      </c>
      <c r="C48" s="656" t="s">
        <v>82</v>
      </c>
      <c r="D48" s="653" t="s">
        <v>83</v>
      </c>
      <c r="E48" s="602" t="s">
        <v>125</v>
      </c>
      <c r="F48" s="639" t="s">
        <v>129</v>
      </c>
      <c r="G48" s="10" t="s">
        <v>156</v>
      </c>
      <c r="H48" s="602" t="s">
        <v>208</v>
      </c>
      <c r="I48" s="53" t="s">
        <v>232</v>
      </c>
      <c r="J48" s="96" t="s">
        <v>287</v>
      </c>
      <c r="K48" s="356">
        <f>+VLOOKUP(J48,Listados!$K$8:$L$12,2,0)</f>
        <v>3</v>
      </c>
      <c r="L48" s="354" t="s">
        <v>301</v>
      </c>
      <c r="M48" s="356">
        <f>+VLOOKUP(L48,Listados!$K$13:$L$17,2,0)</f>
        <v>4</v>
      </c>
      <c r="N48" s="95" t="str">
        <f>IF(AND(J48&lt;&gt;"",L48&lt;&gt;""),VLOOKUP(J48&amp;L48,Listados!$M$3:$N$27,2,FALSE),"")</f>
        <v>Extremo</v>
      </c>
      <c r="O48" s="47" t="s">
        <v>692</v>
      </c>
      <c r="P48" s="58" t="s">
        <v>1082</v>
      </c>
      <c r="Q48" s="48" t="s">
        <v>304</v>
      </c>
      <c r="R48" s="48" t="s">
        <v>305</v>
      </c>
      <c r="S48" s="89">
        <f t="shared" si="36"/>
        <v>15</v>
      </c>
      <c r="T48" s="49" t="s">
        <v>305</v>
      </c>
      <c r="U48" s="94">
        <f t="shared" si="37"/>
        <v>15</v>
      </c>
      <c r="V48" s="49" t="s">
        <v>305</v>
      </c>
      <c r="W48" s="94">
        <f t="shared" si="38"/>
        <v>15</v>
      </c>
      <c r="X48" s="49" t="s">
        <v>304</v>
      </c>
      <c r="Y48" s="94">
        <f t="shared" si="0"/>
        <v>15</v>
      </c>
      <c r="Z48" s="49" t="s">
        <v>305</v>
      </c>
      <c r="AA48" s="94">
        <f t="shared" si="39"/>
        <v>15</v>
      </c>
      <c r="AB48" s="49" t="s">
        <v>305</v>
      </c>
      <c r="AC48" s="94">
        <f t="shared" si="17"/>
        <v>15</v>
      </c>
      <c r="AD48" s="49" t="s">
        <v>307</v>
      </c>
      <c r="AE48" s="94">
        <f t="shared" si="18"/>
        <v>10</v>
      </c>
      <c r="AF48" s="94">
        <f t="shared" si="15"/>
        <v>100</v>
      </c>
      <c r="AG48" s="94" t="str">
        <f t="shared" si="16"/>
        <v>Fuerte</v>
      </c>
      <c r="AH48" s="49" t="s">
        <v>312</v>
      </c>
      <c r="AI48" s="94" t="str">
        <f t="shared" si="1"/>
        <v>Fuerte</v>
      </c>
      <c r="AJ48" s="94" t="str">
        <f>IFERROR(VLOOKUP((CONCATENATE(AG48,AI48)),Listados!$U$3:$V$11,2,FALSE),"")</f>
        <v>Fuerte</v>
      </c>
      <c r="AK48" s="94">
        <f t="shared" si="2"/>
        <v>100</v>
      </c>
      <c r="AL48" s="563">
        <f>AVERAGE(AK48:AK50)</f>
        <v>100</v>
      </c>
      <c r="AM48" s="94" t="str">
        <f t="shared" si="3"/>
        <v>Fuerte</v>
      </c>
      <c r="AN48" s="94">
        <f t="shared" si="4"/>
        <v>2</v>
      </c>
      <c r="AO48" s="94">
        <f t="shared" si="5"/>
        <v>1</v>
      </c>
      <c r="AP48" s="94">
        <f t="shared" si="6"/>
        <v>1</v>
      </c>
      <c r="AQ48" s="94">
        <f t="shared" si="7"/>
        <v>3</v>
      </c>
      <c r="AR48" s="94" t="str">
        <f>+VLOOKUP(MIN(AP48),Listados!$J$18:$K$24,2,TRUE)</f>
        <v>Rara Vez</v>
      </c>
      <c r="AS48" s="90" t="str">
        <f>+VLOOKUP(MIN(AQ48),Listados!$J$26:$K$32,2,TRUE)</f>
        <v>Moderado</v>
      </c>
      <c r="AT48" s="94" t="str">
        <f>IF(AND(AR48&lt;&gt;"",AS48&lt;&gt;""),VLOOKUP(AR48&amp;AS48,Listados!$M$3:$N$27,2,FALSE),"")</f>
        <v>Moderado</v>
      </c>
      <c r="AU48" s="94" t="str">
        <f>+VLOOKUP(AT48,Listados!$P$3:$Q$6,2,FALSE)</f>
        <v xml:space="preserve"> Reducir el riesgo</v>
      </c>
      <c r="AV48" s="270" t="s">
        <v>693</v>
      </c>
      <c r="AW48" s="270" t="s">
        <v>694</v>
      </c>
      <c r="AX48" s="271">
        <v>45292</v>
      </c>
      <c r="AY48" s="271">
        <v>45657</v>
      </c>
      <c r="AZ48" s="270" t="s">
        <v>695</v>
      </c>
      <c r="BA48" s="272" t="s">
        <v>696</v>
      </c>
      <c r="BB48" s="558" t="s">
        <v>697</v>
      </c>
      <c r="BC48" s="558" t="s">
        <v>698</v>
      </c>
      <c r="BD48" s="294" t="s">
        <v>1087</v>
      </c>
      <c r="BE48" s="582" t="s">
        <v>699</v>
      </c>
      <c r="BF48" s="582" t="s">
        <v>700</v>
      </c>
      <c r="BG48" s="550" t="s">
        <v>1316</v>
      </c>
    </row>
    <row r="49" spans="1:59" ht="102.75" customHeight="1" thickBot="1">
      <c r="A49" s="647"/>
      <c r="B49" s="649"/>
      <c r="C49" s="677"/>
      <c r="D49" s="678"/>
      <c r="E49" s="620"/>
      <c r="F49" s="640"/>
      <c r="G49" s="628" t="s">
        <v>157</v>
      </c>
      <c r="H49" s="620"/>
      <c r="I49" s="56" t="s">
        <v>233</v>
      </c>
      <c r="J49" s="96" t="s">
        <v>287</v>
      </c>
      <c r="K49" s="356">
        <f>+VLOOKUP(J49,Listados!$K$8:$L$12,2,0)</f>
        <v>3</v>
      </c>
      <c r="L49" s="354" t="s">
        <v>301</v>
      </c>
      <c r="M49" s="356">
        <f>+VLOOKUP(L49,Listados!$K$13:$L$17,2,0)</f>
        <v>4</v>
      </c>
      <c r="N49" s="95" t="str">
        <f>IF(AND(J49&lt;&gt;"",L49&lt;&gt;""),VLOOKUP(J49&amp;L49,Listados!$M$3:$N$27,2,FALSE),"")</f>
        <v>Extremo</v>
      </c>
      <c r="O49" s="60" t="s">
        <v>1081</v>
      </c>
      <c r="P49" s="174" t="s">
        <v>1083</v>
      </c>
      <c r="Q49" s="48" t="s">
        <v>304</v>
      </c>
      <c r="R49" s="48" t="s">
        <v>305</v>
      </c>
      <c r="S49" s="89">
        <f t="shared" ref="S49" si="112">+IF(R49="si",15,"")</f>
        <v>15</v>
      </c>
      <c r="T49" s="49" t="s">
        <v>305</v>
      </c>
      <c r="U49" s="94">
        <f t="shared" ref="U49" si="113">+IF(T49="si",15,"")</f>
        <v>15</v>
      </c>
      <c r="V49" s="49" t="s">
        <v>305</v>
      </c>
      <c r="W49" s="94">
        <f t="shared" ref="W49" si="114">+IF(V49="si",15,"")</f>
        <v>15</v>
      </c>
      <c r="X49" s="49" t="s">
        <v>304</v>
      </c>
      <c r="Y49" s="94">
        <f t="shared" ref="Y49" si="115">+IF(X49="Preventivo",15,IF(X49="Detectivo",10,""))</f>
        <v>15</v>
      </c>
      <c r="Z49" s="49" t="s">
        <v>305</v>
      </c>
      <c r="AA49" s="94">
        <f t="shared" ref="AA49" si="116">+IF(Z49="si",15,"")</f>
        <v>15</v>
      </c>
      <c r="AB49" s="49" t="s">
        <v>305</v>
      </c>
      <c r="AC49" s="94">
        <f t="shared" ref="AC49" si="117">+IF(AB49="si",15,"")</f>
        <v>15</v>
      </c>
      <c r="AD49" s="49" t="s">
        <v>307</v>
      </c>
      <c r="AE49" s="94">
        <f t="shared" ref="AE49" si="118">+IF(AD49="Completa",10,IF(AD49="Incompleta",5,""))</f>
        <v>10</v>
      </c>
      <c r="AF49" s="94">
        <f t="shared" si="15"/>
        <v>100</v>
      </c>
      <c r="AG49" s="94" t="str">
        <f t="shared" si="16"/>
        <v>Fuerte</v>
      </c>
      <c r="AH49" s="49" t="s">
        <v>312</v>
      </c>
      <c r="AI49" s="94" t="str">
        <f t="shared" ref="AI49" si="119">+IF(AH49="siempre","Fuerte",IF(AH49="Algunas veces","Moderado","Débil"))</f>
        <v>Fuerte</v>
      </c>
      <c r="AJ49" s="94" t="str">
        <f>IFERROR(VLOOKUP((CONCATENATE(AG49,AI49)),Listados!$U$3:$V$11,2,FALSE),"")</f>
        <v>Fuerte</v>
      </c>
      <c r="AK49" s="94">
        <f t="shared" ref="AK49" si="120">IF(ISBLANK(AJ49),"",IF(AJ49="Débil", 0, IF(AJ49="Moderado",50,100)))</f>
        <v>100</v>
      </c>
      <c r="AL49" s="564"/>
      <c r="AM49" s="94" t="str">
        <f t="shared" ref="AM49" si="121">IF(AL49&lt;=50, "Débil", IF(AL49&lt;=99,"Moderado","Fuerte"))</f>
        <v>Débil</v>
      </c>
      <c r="AN49" s="94">
        <f t="shared" ref="AN49" si="122">+IF(AND(Q49="Preventivo",AM49="Fuerte"),2,IF(AND(Q49="Preventivo",AM49="Moderado"),1,0))</f>
        <v>0</v>
      </c>
      <c r="AO49" s="94">
        <f t="shared" ref="AO49" si="123">+IF(AND(Q49="Detectivo",$AM49="Fuerte"),2,IF(AND(Q49="Detectivo",$AM49="Moderado"),1,IF(AND(Q49="Preventivo",$AM49="Fuerte"),1,0)))</f>
        <v>0</v>
      </c>
      <c r="AP49" s="94">
        <f t="shared" ref="AP49" si="124">+K49-AN49</f>
        <v>3</v>
      </c>
      <c r="AQ49" s="94">
        <f t="shared" ref="AQ49" si="125">+M49-AO49</f>
        <v>4</v>
      </c>
      <c r="AR49" s="94" t="str">
        <f>+VLOOKUP(MIN(AP49),Listados!$J$18:$K$24,2,TRUE)</f>
        <v>Posible</v>
      </c>
      <c r="AS49" s="90" t="str">
        <f>+VLOOKUP(MIN(AQ49),Listados!$J$26:$K$32,2,TRUE)</f>
        <v>Mayor</v>
      </c>
      <c r="AT49" s="94" t="str">
        <f>IF(AND(AR49&lt;&gt;"",AS49&lt;&gt;""),VLOOKUP(AR49&amp;AS49,Listados!$M$3:$N$27,2,FALSE),"")</f>
        <v>Extremo</v>
      </c>
      <c r="AU49" s="94" t="str">
        <f>+VLOOKUP(AT49,Listados!$P$3:$Q$6,2,FALSE)</f>
        <v>Evitar el riesgo</v>
      </c>
      <c r="AV49" s="174" t="s">
        <v>1084</v>
      </c>
      <c r="AW49" s="174" t="s">
        <v>1085</v>
      </c>
      <c r="AX49" s="271">
        <v>45292</v>
      </c>
      <c r="AY49" s="271">
        <v>45657</v>
      </c>
      <c r="AZ49" s="270" t="s">
        <v>695</v>
      </c>
      <c r="BA49" s="60" t="s">
        <v>1086</v>
      </c>
      <c r="BB49" s="781"/>
      <c r="BC49" s="781"/>
      <c r="BD49" s="294" t="s">
        <v>1088</v>
      </c>
      <c r="BE49" s="587"/>
      <c r="BF49" s="587"/>
      <c r="BG49" s="550"/>
    </row>
    <row r="50" spans="1:59" ht="102.75" customHeight="1" thickBot="1">
      <c r="A50" s="655"/>
      <c r="B50" s="649"/>
      <c r="C50" s="575"/>
      <c r="D50" s="654"/>
      <c r="E50" s="603"/>
      <c r="F50" s="641"/>
      <c r="G50" s="629"/>
      <c r="H50" s="603"/>
      <c r="I50" s="102" t="s">
        <v>234</v>
      </c>
      <c r="J50" s="96" t="s">
        <v>287</v>
      </c>
      <c r="K50" s="356">
        <f>+VLOOKUP(J50,Listados!$K$8:$L$12,2,0)</f>
        <v>3</v>
      </c>
      <c r="L50" s="354" t="s">
        <v>301</v>
      </c>
      <c r="M50" s="356">
        <f>+VLOOKUP(L50,Listados!$K$13:$L$17,2,0)</f>
        <v>4</v>
      </c>
      <c r="N50" s="95" t="str">
        <f>IF(AND(J50&lt;&gt;"",L50&lt;&gt;""),VLOOKUP(J50&amp;L50,Listados!$M$3:$N$27,2,FALSE),"")</f>
        <v>Extremo</v>
      </c>
      <c r="O50" s="62"/>
      <c r="P50" s="62"/>
      <c r="Q50" s="132"/>
      <c r="R50" s="132"/>
      <c r="S50" s="133" t="str">
        <f t="shared" si="36"/>
        <v/>
      </c>
      <c r="T50" s="85"/>
      <c r="U50" s="90" t="str">
        <f t="shared" si="37"/>
        <v/>
      </c>
      <c r="V50" s="85"/>
      <c r="W50" s="90" t="str">
        <f t="shared" si="38"/>
        <v/>
      </c>
      <c r="X50" s="85"/>
      <c r="Y50" s="90" t="str">
        <f t="shared" si="0"/>
        <v/>
      </c>
      <c r="Z50" s="85"/>
      <c r="AA50" s="90" t="str">
        <f t="shared" si="39"/>
        <v/>
      </c>
      <c r="AB50" s="85"/>
      <c r="AC50" s="90" t="str">
        <f t="shared" si="17"/>
        <v/>
      </c>
      <c r="AD50" s="85"/>
      <c r="AE50" s="90" t="str">
        <f t="shared" si="18"/>
        <v/>
      </c>
      <c r="AF50" s="90" t="str">
        <f t="shared" si="15"/>
        <v/>
      </c>
      <c r="AG50" s="90" t="str">
        <f t="shared" si="16"/>
        <v/>
      </c>
      <c r="AH50" s="85"/>
      <c r="AI50" s="90"/>
      <c r="AJ50" s="90" t="str">
        <f>IFERROR(VLOOKUP((CONCATENATE(AG50,AI50)),Listados!$U$3:$V$11,2,FALSE),"")</f>
        <v/>
      </c>
      <c r="AK50" s="90"/>
      <c r="AL50" s="565"/>
      <c r="AM50" s="90"/>
      <c r="AN50" s="90"/>
      <c r="AO50" s="90"/>
      <c r="AP50" s="90"/>
      <c r="AQ50" s="90"/>
      <c r="AR50" s="94"/>
      <c r="AS50" s="90"/>
      <c r="AT50" s="94" t="str">
        <f>IF(AND(AR50&lt;&gt;"",AS50&lt;&gt;""),VLOOKUP(AR50&amp;AS50,Listados!$M$3:$N$27,2,FALSE),"")</f>
        <v/>
      </c>
      <c r="AU50" s="94"/>
      <c r="AV50" s="51"/>
      <c r="AW50" s="139"/>
      <c r="AX50" s="51"/>
      <c r="AY50" s="51"/>
      <c r="AZ50" s="51"/>
      <c r="BA50" s="51"/>
      <c r="BB50" s="51"/>
      <c r="BC50" s="51"/>
      <c r="BD50" s="51"/>
      <c r="BE50" s="583"/>
      <c r="BF50" s="583"/>
      <c r="BG50" s="550"/>
    </row>
    <row r="51" spans="1:59" ht="95.25" customHeight="1" thickBot="1">
      <c r="A51" s="646">
        <v>15</v>
      </c>
      <c r="B51" s="648" t="s">
        <v>84</v>
      </c>
      <c r="C51" s="656" t="str">
        <f>IFERROR(VLOOKUP(B51,[1]Listados!B$3:C$20,2,FALSE),"")</f>
        <v>Establecer los lineamientos para la selección, suscripción, ejecución y liquidación de contratos en el Ministerio de Justicia y del Derecho, con el fin de suplir las diferentes necesidades de adquisición de bienes y servicios que permitan el cumplimiento de las funciones y competencias que le asigna la Ley a la entidad.</v>
      </c>
      <c r="D51" s="653" t="s">
        <v>582</v>
      </c>
      <c r="E51" s="602" t="s">
        <v>123</v>
      </c>
      <c r="F51" s="639" t="s">
        <v>135</v>
      </c>
      <c r="G51" s="141" t="s">
        <v>137</v>
      </c>
      <c r="H51" s="602" t="s">
        <v>208</v>
      </c>
      <c r="I51" s="200" t="s">
        <v>235</v>
      </c>
      <c r="J51" s="96" t="s">
        <v>286</v>
      </c>
      <c r="K51" s="349">
        <f>+VLOOKUP(J51,Listados!$K$8:$L$12,2,0)</f>
        <v>4</v>
      </c>
      <c r="L51" s="354" t="s">
        <v>291</v>
      </c>
      <c r="M51" s="356">
        <f>+VLOOKUP(L51,Listados!$K$13:$L$17,2,0)</f>
        <v>5</v>
      </c>
      <c r="N51" s="95" t="str">
        <f>IF(AND(J51&lt;&gt;"",L51&lt;&gt;""),VLOOKUP(J51&amp;L51,Listados!$M$3:$N$27,2,FALSE),"")</f>
        <v>Extremo</v>
      </c>
      <c r="O51" s="202" t="s">
        <v>583</v>
      </c>
      <c r="P51" s="7" t="s">
        <v>584</v>
      </c>
      <c r="Q51" s="48" t="s">
        <v>304</v>
      </c>
      <c r="R51" s="48" t="s">
        <v>305</v>
      </c>
      <c r="S51" s="89">
        <f t="shared" si="36"/>
        <v>15</v>
      </c>
      <c r="T51" s="49" t="s">
        <v>305</v>
      </c>
      <c r="U51" s="94">
        <f t="shared" si="37"/>
        <v>15</v>
      </c>
      <c r="V51" s="49" t="s">
        <v>305</v>
      </c>
      <c r="W51" s="94">
        <f t="shared" si="38"/>
        <v>15</v>
      </c>
      <c r="X51" s="49" t="s">
        <v>304</v>
      </c>
      <c r="Y51" s="94">
        <f t="shared" si="0"/>
        <v>15</v>
      </c>
      <c r="Z51" s="49" t="s">
        <v>305</v>
      </c>
      <c r="AA51" s="94">
        <f t="shared" si="39"/>
        <v>15</v>
      </c>
      <c r="AB51" s="49" t="s">
        <v>305</v>
      </c>
      <c r="AC51" s="94">
        <f t="shared" si="17"/>
        <v>15</v>
      </c>
      <c r="AD51" s="49" t="s">
        <v>307</v>
      </c>
      <c r="AE51" s="94">
        <f t="shared" si="18"/>
        <v>10</v>
      </c>
      <c r="AF51" s="94">
        <f t="shared" si="15"/>
        <v>100</v>
      </c>
      <c r="AG51" s="94" t="str">
        <f t="shared" si="16"/>
        <v>Fuerte</v>
      </c>
      <c r="AH51" s="49" t="s">
        <v>312</v>
      </c>
      <c r="AI51" s="94" t="str">
        <f t="shared" si="1"/>
        <v>Fuerte</v>
      </c>
      <c r="AJ51" s="94" t="str">
        <f>IFERROR(VLOOKUP((CONCATENATE(AG51,AI51)),Listados!$U$3:$V$11,2,FALSE),"")</f>
        <v>Fuerte</v>
      </c>
      <c r="AK51" s="94">
        <f t="shared" si="2"/>
        <v>100</v>
      </c>
      <c r="AL51" s="563">
        <f>AVERAGE(AK51:AK53)</f>
        <v>100</v>
      </c>
      <c r="AM51" s="94" t="str">
        <f t="shared" si="3"/>
        <v>Fuerte</v>
      </c>
      <c r="AN51" s="94">
        <f t="shared" si="4"/>
        <v>2</v>
      </c>
      <c r="AO51" s="94">
        <f t="shared" si="5"/>
        <v>1</v>
      </c>
      <c r="AP51" s="94">
        <f t="shared" si="6"/>
        <v>2</v>
      </c>
      <c r="AQ51" s="94">
        <f t="shared" si="7"/>
        <v>4</v>
      </c>
      <c r="AR51" s="94" t="str">
        <f>+VLOOKUP(MIN(AP51),Listados!$J$18:$K$24,2,TRUE)</f>
        <v>Improbable</v>
      </c>
      <c r="AS51" s="90" t="str">
        <f>+VLOOKUP(MIN(AQ51),Listados!$J$26:$K$32,2,TRUE)</f>
        <v>Mayor</v>
      </c>
      <c r="AT51" s="94" t="str">
        <f>IF(AND(AR51&lt;&gt;"",AS51&lt;&gt;""),VLOOKUP(AR51&amp;AS51,Listados!$M$3:$N$27,2,FALSE),"")</f>
        <v>Alto</v>
      </c>
      <c r="AU51" s="94" t="str">
        <f>+VLOOKUP(AT51,Listados!$P$3:$Q$6,2,FALSE)</f>
        <v>Reducir el riesgo</v>
      </c>
      <c r="AV51" s="209" t="s">
        <v>596</v>
      </c>
      <c r="AW51" s="210" t="s">
        <v>597</v>
      </c>
      <c r="AX51" s="211">
        <v>45292</v>
      </c>
      <c r="AY51" s="211">
        <v>45657</v>
      </c>
      <c r="AZ51" s="210" t="s">
        <v>598</v>
      </c>
      <c r="BA51" s="221" t="s">
        <v>599</v>
      </c>
      <c r="BB51" s="209" t="s">
        <v>600</v>
      </c>
      <c r="BC51" s="159" t="s">
        <v>601</v>
      </c>
      <c r="BD51" s="459" t="s">
        <v>1122</v>
      </c>
      <c r="BE51" s="555" t="s">
        <v>602</v>
      </c>
      <c r="BF51" s="555" t="s">
        <v>603</v>
      </c>
      <c r="BG51" s="540" t="s">
        <v>1320</v>
      </c>
    </row>
    <row r="52" spans="1:59" ht="75.75" customHeight="1" thickBot="1">
      <c r="A52" s="647"/>
      <c r="B52" s="649"/>
      <c r="C52" s="677"/>
      <c r="D52" s="678"/>
      <c r="E52" s="620"/>
      <c r="F52" s="640"/>
      <c r="G52" s="13" t="s">
        <v>138</v>
      </c>
      <c r="H52" s="620"/>
      <c r="I52" s="201" t="s">
        <v>236</v>
      </c>
      <c r="J52" s="96" t="s">
        <v>286</v>
      </c>
      <c r="K52" s="349">
        <f>+VLOOKUP(J52,Listados!$K$8:$L$12,2,0)</f>
        <v>4</v>
      </c>
      <c r="L52" s="354" t="s">
        <v>291</v>
      </c>
      <c r="M52" s="356">
        <f>+VLOOKUP(L52,Listados!$K$13:$L$17,2,0)</f>
        <v>5</v>
      </c>
      <c r="N52" s="95" t="str">
        <f>IF(AND(J52&lt;&gt;"",L52&lt;&gt;""),VLOOKUP(J52&amp;L52,Listados!$M$3:$N$27,2,FALSE),"")</f>
        <v>Extremo</v>
      </c>
      <c r="O52" s="205" t="s">
        <v>585</v>
      </c>
      <c r="P52" s="203" t="s">
        <v>586</v>
      </c>
      <c r="Q52" s="48" t="s">
        <v>304</v>
      </c>
      <c r="R52" s="48" t="s">
        <v>305</v>
      </c>
      <c r="S52" s="89">
        <f t="shared" si="36"/>
        <v>15</v>
      </c>
      <c r="T52" s="49" t="s">
        <v>305</v>
      </c>
      <c r="U52" s="94">
        <f t="shared" si="37"/>
        <v>15</v>
      </c>
      <c r="V52" s="49" t="s">
        <v>305</v>
      </c>
      <c r="W52" s="94">
        <f t="shared" si="38"/>
        <v>15</v>
      </c>
      <c r="X52" s="49" t="s">
        <v>304</v>
      </c>
      <c r="Y52" s="94">
        <f t="shared" si="0"/>
        <v>15</v>
      </c>
      <c r="Z52" s="49" t="s">
        <v>305</v>
      </c>
      <c r="AA52" s="94">
        <f t="shared" si="39"/>
        <v>15</v>
      </c>
      <c r="AB52" s="49" t="s">
        <v>305</v>
      </c>
      <c r="AC52" s="94">
        <f t="shared" si="17"/>
        <v>15</v>
      </c>
      <c r="AD52" s="49" t="s">
        <v>307</v>
      </c>
      <c r="AE52" s="94">
        <f t="shared" si="18"/>
        <v>10</v>
      </c>
      <c r="AF52" s="94">
        <f t="shared" si="15"/>
        <v>100</v>
      </c>
      <c r="AG52" s="94" t="str">
        <f t="shared" si="16"/>
        <v>Fuerte</v>
      </c>
      <c r="AH52" s="49" t="s">
        <v>312</v>
      </c>
      <c r="AI52" s="94" t="str">
        <f t="shared" si="1"/>
        <v>Fuerte</v>
      </c>
      <c r="AJ52" s="94" t="str">
        <f>IFERROR(VLOOKUP((CONCATENATE(AG52,AI52)),Listados!$U$3:$V$11,2,FALSE),"")</f>
        <v>Fuerte</v>
      </c>
      <c r="AK52" s="94">
        <f t="shared" si="2"/>
        <v>100</v>
      </c>
      <c r="AL52" s="564"/>
      <c r="AM52" s="94" t="str">
        <f t="shared" si="3"/>
        <v>Débil</v>
      </c>
      <c r="AN52" s="94">
        <f t="shared" si="4"/>
        <v>0</v>
      </c>
      <c r="AO52" s="94">
        <f t="shared" si="5"/>
        <v>0</v>
      </c>
      <c r="AP52" s="94">
        <f t="shared" si="6"/>
        <v>4</v>
      </c>
      <c r="AQ52" s="94">
        <f t="shared" si="7"/>
        <v>5</v>
      </c>
      <c r="AR52" s="94" t="str">
        <f>+VLOOKUP(MIN(AP52),Listados!$J$18:$K$24,2,TRUE)</f>
        <v>Probable</v>
      </c>
      <c r="AS52" s="90" t="str">
        <f>+VLOOKUP(MIN(AQ52),Listados!$J$26:$K$32,2,TRUE)</f>
        <v>Catastrófico</v>
      </c>
      <c r="AT52" s="94" t="str">
        <f>IF(AND(AR52&lt;&gt;"",AS52&lt;&gt;""),VLOOKUP(AR52&amp;AS52,Listados!$M$3:$N$27,2,FALSE),"")</f>
        <v>Extremo</v>
      </c>
      <c r="AU52" s="94" t="str">
        <f>+VLOOKUP(AT52,Listados!$P$3:$Q$6,2,FALSE)</f>
        <v>Evitar el riesgo</v>
      </c>
      <c r="AV52" s="214" t="s">
        <v>604</v>
      </c>
      <c r="AW52" s="214" t="s">
        <v>605</v>
      </c>
      <c r="AX52" s="215">
        <v>45292</v>
      </c>
      <c r="AY52" s="215">
        <v>45657</v>
      </c>
      <c r="AZ52" s="214" t="s">
        <v>598</v>
      </c>
      <c r="BA52" s="222" t="s">
        <v>606</v>
      </c>
      <c r="BB52" s="219" t="s">
        <v>607</v>
      </c>
      <c r="BC52" s="153" t="s">
        <v>608</v>
      </c>
      <c r="BD52" s="460" t="s">
        <v>1123</v>
      </c>
      <c r="BE52" s="540"/>
      <c r="BF52" s="540"/>
      <c r="BG52" s="540"/>
    </row>
    <row r="53" spans="1:59" ht="90" customHeight="1" thickBot="1">
      <c r="A53" s="647"/>
      <c r="B53" s="649"/>
      <c r="C53" s="677"/>
      <c r="D53" s="678"/>
      <c r="E53" s="603"/>
      <c r="F53" s="640"/>
      <c r="G53" s="13" t="s">
        <v>139</v>
      </c>
      <c r="H53" s="620"/>
      <c r="I53" s="201" t="s">
        <v>237</v>
      </c>
      <c r="J53" s="96" t="s">
        <v>286</v>
      </c>
      <c r="K53" s="349">
        <f>+VLOOKUP(J53,Listados!$K$8:$L$12,2,0)</f>
        <v>4</v>
      </c>
      <c r="L53" s="354" t="s">
        <v>291</v>
      </c>
      <c r="M53" s="356">
        <f>+VLOOKUP(L53,Listados!$K$13:$L$17,2,0)</f>
        <v>5</v>
      </c>
      <c r="N53" s="95" t="str">
        <f>IF(AND(J53&lt;&gt;"",L53&lt;&gt;""),VLOOKUP(J53&amp;L53,Listados!$M$3:$N$27,2,FALSE),"")</f>
        <v>Extremo</v>
      </c>
      <c r="O53" s="13" t="s">
        <v>587</v>
      </c>
      <c r="P53" s="203" t="s">
        <v>588</v>
      </c>
      <c r="Q53" s="48" t="s">
        <v>304</v>
      </c>
      <c r="R53" s="48" t="s">
        <v>305</v>
      </c>
      <c r="S53" s="89">
        <f t="shared" si="36"/>
        <v>15</v>
      </c>
      <c r="T53" s="49" t="s">
        <v>305</v>
      </c>
      <c r="U53" s="94">
        <f t="shared" si="37"/>
        <v>15</v>
      </c>
      <c r="V53" s="49" t="s">
        <v>305</v>
      </c>
      <c r="W53" s="94">
        <f t="shared" si="38"/>
        <v>15</v>
      </c>
      <c r="X53" s="49" t="s">
        <v>304</v>
      </c>
      <c r="Y53" s="94">
        <f t="shared" si="0"/>
        <v>15</v>
      </c>
      <c r="Z53" s="49" t="s">
        <v>305</v>
      </c>
      <c r="AA53" s="94">
        <f t="shared" si="39"/>
        <v>15</v>
      </c>
      <c r="AB53" s="49" t="s">
        <v>305</v>
      </c>
      <c r="AC53" s="94">
        <f t="shared" si="17"/>
        <v>15</v>
      </c>
      <c r="AD53" s="49" t="s">
        <v>307</v>
      </c>
      <c r="AE53" s="94">
        <f t="shared" si="18"/>
        <v>10</v>
      </c>
      <c r="AF53" s="94">
        <f t="shared" si="15"/>
        <v>100</v>
      </c>
      <c r="AG53" s="94" t="str">
        <f t="shared" si="16"/>
        <v>Fuerte</v>
      </c>
      <c r="AH53" s="49" t="s">
        <v>312</v>
      </c>
      <c r="AI53" s="94" t="str">
        <f t="shared" si="1"/>
        <v>Fuerte</v>
      </c>
      <c r="AJ53" s="94" t="str">
        <f>IFERROR(VLOOKUP((CONCATENATE(AG53,AI53)),Listados!$U$3:$V$11,2,FALSE),"")</f>
        <v>Fuerte</v>
      </c>
      <c r="AK53" s="94">
        <f t="shared" si="2"/>
        <v>100</v>
      </c>
      <c r="AL53" s="564"/>
      <c r="AM53" s="94" t="str">
        <f t="shared" si="3"/>
        <v>Débil</v>
      </c>
      <c r="AN53" s="94">
        <f t="shared" si="4"/>
        <v>0</v>
      </c>
      <c r="AO53" s="94">
        <f t="shared" si="5"/>
        <v>0</v>
      </c>
      <c r="AP53" s="94">
        <f t="shared" si="6"/>
        <v>4</v>
      </c>
      <c r="AQ53" s="94">
        <f t="shared" si="7"/>
        <v>5</v>
      </c>
      <c r="AR53" s="94" t="str">
        <f>+VLOOKUP(MIN(AP53),Listados!$J$18:$K$24,2,TRUE)</f>
        <v>Probable</v>
      </c>
      <c r="AS53" s="90" t="str">
        <f>+VLOOKUP(MIN(AQ53),Listados!$J$26:$K$32,2,TRUE)</f>
        <v>Catastrófico</v>
      </c>
      <c r="AT53" s="94" t="str">
        <f>IF(AND(AR53&lt;&gt;"",AS53&lt;&gt;""),VLOOKUP(AR53&amp;AS53,Listados!$M$3:$N$27,2,FALSE),"")</f>
        <v>Extremo</v>
      </c>
      <c r="AU53" s="94" t="str">
        <f>+VLOOKUP(AT53,Listados!$P$3:$Q$6,2,FALSE)</f>
        <v>Evitar el riesgo</v>
      </c>
      <c r="AV53" s="219" t="s">
        <v>609</v>
      </c>
      <c r="AW53" s="214" t="s">
        <v>605</v>
      </c>
      <c r="AX53" s="215">
        <v>45292</v>
      </c>
      <c r="AY53" s="215">
        <v>45657</v>
      </c>
      <c r="AZ53" s="214" t="s">
        <v>598</v>
      </c>
      <c r="BA53" s="222" t="s">
        <v>610</v>
      </c>
      <c r="BB53" s="219" t="s">
        <v>611</v>
      </c>
      <c r="BC53" s="153" t="s">
        <v>612</v>
      </c>
      <c r="BD53" s="460" t="s">
        <v>1124</v>
      </c>
      <c r="BE53" s="540"/>
      <c r="BF53" s="540"/>
      <c r="BG53" s="540"/>
    </row>
    <row r="54" spans="1:59" ht="69" customHeight="1" thickBot="1">
      <c r="A54" s="647"/>
      <c r="B54" s="649"/>
      <c r="C54" s="677"/>
      <c r="D54" s="678"/>
      <c r="E54" s="602" t="s">
        <v>127</v>
      </c>
      <c r="F54" s="640"/>
      <c r="G54" s="13" t="s">
        <v>140</v>
      </c>
      <c r="H54" s="620"/>
      <c r="I54" s="201" t="s">
        <v>238</v>
      </c>
      <c r="J54" s="96" t="s">
        <v>286</v>
      </c>
      <c r="K54" s="349">
        <f>+VLOOKUP(J54,Listados!$K$8:$L$12,2,0)</f>
        <v>4</v>
      </c>
      <c r="L54" s="354" t="s">
        <v>291</v>
      </c>
      <c r="M54" s="356">
        <f>+VLOOKUP(L54,Listados!$K$13:$L$17,2,0)</f>
        <v>5</v>
      </c>
      <c r="N54" s="95" t="str">
        <f>IF(AND(J54&lt;&gt;"",L54&lt;&gt;""),VLOOKUP(J54&amp;L54,Listados!$M$3:$N$27,2,FALSE),"")</f>
        <v>Extremo</v>
      </c>
      <c r="O54" s="206" t="s">
        <v>589</v>
      </c>
      <c r="P54" s="203" t="s">
        <v>588</v>
      </c>
      <c r="Q54" s="48" t="s">
        <v>304</v>
      </c>
      <c r="R54" s="48" t="s">
        <v>305</v>
      </c>
      <c r="S54" s="89">
        <f t="shared" si="36"/>
        <v>15</v>
      </c>
      <c r="T54" s="49" t="s">
        <v>305</v>
      </c>
      <c r="U54" s="94">
        <f t="shared" si="37"/>
        <v>15</v>
      </c>
      <c r="V54" s="49" t="s">
        <v>305</v>
      </c>
      <c r="W54" s="94">
        <f t="shared" si="38"/>
        <v>15</v>
      </c>
      <c r="X54" s="49" t="s">
        <v>304</v>
      </c>
      <c r="Y54" s="94">
        <f t="shared" si="0"/>
        <v>15</v>
      </c>
      <c r="Z54" s="49" t="s">
        <v>305</v>
      </c>
      <c r="AA54" s="94">
        <f t="shared" si="39"/>
        <v>15</v>
      </c>
      <c r="AB54" s="49" t="s">
        <v>305</v>
      </c>
      <c r="AC54" s="94">
        <f t="shared" si="17"/>
        <v>15</v>
      </c>
      <c r="AD54" s="49" t="s">
        <v>307</v>
      </c>
      <c r="AE54" s="94">
        <f t="shared" si="18"/>
        <v>10</v>
      </c>
      <c r="AF54" s="94">
        <f t="shared" si="15"/>
        <v>100</v>
      </c>
      <c r="AG54" s="94" t="str">
        <f t="shared" si="16"/>
        <v>Fuerte</v>
      </c>
      <c r="AH54" s="49" t="s">
        <v>312</v>
      </c>
      <c r="AI54" s="94" t="str">
        <f t="shared" si="1"/>
        <v>Fuerte</v>
      </c>
      <c r="AJ54" s="94" t="str">
        <f>IFERROR(VLOOKUP((CONCATENATE(AG54,AI54)),Listados!$U$3:$V$11,2,FALSE),"")</f>
        <v>Fuerte</v>
      </c>
      <c r="AK54" s="94">
        <f t="shared" si="2"/>
        <v>100</v>
      </c>
      <c r="AL54" s="563">
        <f>AVERAGE(AK54:AK56)</f>
        <v>83.333333333333329</v>
      </c>
      <c r="AM54" s="94" t="str">
        <f t="shared" si="3"/>
        <v>Moderado</v>
      </c>
      <c r="AN54" s="94">
        <f t="shared" si="4"/>
        <v>1</v>
      </c>
      <c r="AO54" s="94">
        <f t="shared" si="5"/>
        <v>0</v>
      </c>
      <c r="AP54" s="94">
        <f t="shared" si="6"/>
        <v>3</v>
      </c>
      <c r="AQ54" s="94">
        <f t="shared" si="7"/>
        <v>5</v>
      </c>
      <c r="AR54" s="94" t="str">
        <f>+VLOOKUP(MIN(AP54),Listados!$J$18:$K$24,2,TRUE)</f>
        <v>Posible</v>
      </c>
      <c r="AS54" s="90" t="str">
        <f>+VLOOKUP(MIN(AQ54),Listados!$J$26:$K$32,2,TRUE)</f>
        <v>Catastrófico</v>
      </c>
      <c r="AT54" s="94" t="str">
        <f>IF(AND(AR54&lt;&gt;"",AS54&lt;&gt;""),VLOOKUP(AR54&amp;AS54,Listados!$M$3:$N$27,2,FALSE),"")</f>
        <v>Extremo</v>
      </c>
      <c r="AU54" s="94" t="str">
        <f>+VLOOKUP(AT54,Listados!$P$3:$Q$6,2,FALSE)</f>
        <v>Evitar el riesgo</v>
      </c>
      <c r="AV54" s="224" t="s">
        <v>613</v>
      </c>
      <c r="AW54" s="214" t="s">
        <v>605</v>
      </c>
      <c r="AX54" s="215">
        <v>45292</v>
      </c>
      <c r="AY54" s="215">
        <v>45657</v>
      </c>
      <c r="AZ54" s="214" t="s">
        <v>598</v>
      </c>
      <c r="BA54" s="222" t="s">
        <v>614</v>
      </c>
      <c r="BB54" s="219"/>
      <c r="BC54" s="151" t="s">
        <v>615</v>
      </c>
      <c r="BD54" s="460" t="s">
        <v>1125</v>
      </c>
      <c r="BE54" s="540"/>
      <c r="BF54" s="540"/>
      <c r="BG54" s="540"/>
    </row>
    <row r="55" spans="1:59" ht="66" customHeight="1" thickBot="1">
      <c r="A55" s="647"/>
      <c r="B55" s="649"/>
      <c r="C55" s="677"/>
      <c r="D55" s="678"/>
      <c r="E55" s="620"/>
      <c r="F55" s="640"/>
      <c r="G55" s="13" t="s">
        <v>141</v>
      </c>
      <c r="H55" s="620"/>
      <c r="I55" s="201" t="s">
        <v>239</v>
      </c>
      <c r="J55" s="96" t="s">
        <v>286</v>
      </c>
      <c r="K55" s="349">
        <f>+VLOOKUP(J55,Listados!$K$8:$L$12,2,0)</f>
        <v>4</v>
      </c>
      <c r="L55" s="354" t="s">
        <v>291</v>
      </c>
      <c r="M55" s="356">
        <f>+VLOOKUP(L55,Listados!$K$13:$L$17,2,0)</f>
        <v>5</v>
      </c>
      <c r="N55" s="95" t="str">
        <f>IF(AND(J55&lt;&gt;"",L55&lt;&gt;""),VLOOKUP(J55&amp;L55,Listados!$M$3:$N$27,2,FALSE),"")</f>
        <v>Extremo</v>
      </c>
      <c r="O55" s="11" t="s">
        <v>590</v>
      </c>
      <c r="P55" s="203" t="s">
        <v>591</v>
      </c>
      <c r="Q55" s="48" t="s">
        <v>304</v>
      </c>
      <c r="R55" s="48" t="s">
        <v>305</v>
      </c>
      <c r="S55" s="89">
        <f t="shared" si="36"/>
        <v>15</v>
      </c>
      <c r="T55" s="49" t="s">
        <v>305</v>
      </c>
      <c r="U55" s="94">
        <f t="shared" si="37"/>
        <v>15</v>
      </c>
      <c r="V55" s="49" t="s">
        <v>305</v>
      </c>
      <c r="W55" s="94">
        <f t="shared" si="38"/>
        <v>15</v>
      </c>
      <c r="X55" s="49" t="s">
        <v>304</v>
      </c>
      <c r="Y55" s="94">
        <f t="shared" si="0"/>
        <v>15</v>
      </c>
      <c r="Z55" s="49" t="s">
        <v>305</v>
      </c>
      <c r="AA55" s="94">
        <f t="shared" si="39"/>
        <v>15</v>
      </c>
      <c r="AB55" s="49" t="s">
        <v>305</v>
      </c>
      <c r="AC55" s="94">
        <f t="shared" si="17"/>
        <v>15</v>
      </c>
      <c r="AD55" s="49" t="s">
        <v>307</v>
      </c>
      <c r="AE55" s="94">
        <f t="shared" si="18"/>
        <v>10</v>
      </c>
      <c r="AF55" s="94">
        <f t="shared" si="15"/>
        <v>100</v>
      </c>
      <c r="AG55" s="94" t="str">
        <f t="shared" si="16"/>
        <v>Fuerte</v>
      </c>
      <c r="AH55" s="49" t="s">
        <v>312</v>
      </c>
      <c r="AI55" s="94" t="str">
        <f t="shared" si="1"/>
        <v>Fuerte</v>
      </c>
      <c r="AJ55" s="94" t="str">
        <f>IFERROR(VLOOKUP((CONCATENATE(AG55,AI55)),Listados!$U$3:$V$11,2,FALSE),"")</f>
        <v>Fuerte</v>
      </c>
      <c r="AK55" s="94">
        <f t="shared" si="2"/>
        <v>100</v>
      </c>
      <c r="AL55" s="564"/>
      <c r="AM55" s="94" t="str">
        <f t="shared" si="3"/>
        <v>Débil</v>
      </c>
      <c r="AN55" s="94">
        <f t="shared" si="4"/>
        <v>0</v>
      </c>
      <c r="AO55" s="94">
        <f t="shared" si="5"/>
        <v>0</v>
      </c>
      <c r="AP55" s="94">
        <f t="shared" si="6"/>
        <v>4</v>
      </c>
      <c r="AQ55" s="94">
        <f t="shared" si="7"/>
        <v>5</v>
      </c>
      <c r="AR55" s="94" t="str">
        <f>+VLOOKUP(MIN(AP55),Listados!$J$18:$K$24,2,TRUE)</f>
        <v>Probable</v>
      </c>
      <c r="AS55" s="90" t="str">
        <f>+VLOOKUP(MIN(AQ55),Listados!$J$26:$K$32,2,TRUE)</f>
        <v>Catastrófico</v>
      </c>
      <c r="AT55" s="94" t="str">
        <f>IF(AND(AR55&lt;&gt;"",AS55&lt;&gt;""),VLOOKUP(AR55&amp;AS55,Listados!$M$3:$N$27,2,FALSE),"")</f>
        <v>Extremo</v>
      </c>
      <c r="AU55" s="94" t="str">
        <f>+VLOOKUP(AT55,Listados!$P$3:$Q$6,2,FALSE)</f>
        <v>Evitar el riesgo</v>
      </c>
      <c r="AV55" s="219" t="s">
        <v>616</v>
      </c>
      <c r="AW55" s="214" t="s">
        <v>605</v>
      </c>
      <c r="AX55" s="225">
        <v>45566</v>
      </c>
      <c r="AY55" s="215">
        <v>45657</v>
      </c>
      <c r="AZ55" s="214" t="s">
        <v>598</v>
      </c>
      <c r="BA55" s="226" t="s">
        <v>617</v>
      </c>
      <c r="BB55" s="151"/>
      <c r="BC55" s="419"/>
      <c r="BD55" s="773" t="s">
        <v>1126</v>
      </c>
      <c r="BE55" s="540"/>
      <c r="BF55" s="540"/>
      <c r="BG55" s="540"/>
    </row>
    <row r="56" spans="1:59" ht="79.900000000000006" customHeight="1" thickBot="1">
      <c r="A56" s="647"/>
      <c r="B56" s="649"/>
      <c r="C56" s="677"/>
      <c r="D56" s="678"/>
      <c r="E56" s="620"/>
      <c r="F56" s="640"/>
      <c r="G56" s="99"/>
      <c r="H56" s="603"/>
      <c r="I56" s="54"/>
      <c r="J56" s="96"/>
      <c r="K56" s="349"/>
      <c r="L56" s="354"/>
      <c r="M56" s="356"/>
      <c r="N56" s="95"/>
      <c r="O56" s="11" t="s">
        <v>592</v>
      </c>
      <c r="P56" s="203" t="s">
        <v>591</v>
      </c>
      <c r="Q56" s="132" t="s">
        <v>303</v>
      </c>
      <c r="R56" s="132" t="s">
        <v>305</v>
      </c>
      <c r="S56" s="133">
        <f t="shared" si="36"/>
        <v>15</v>
      </c>
      <c r="T56" s="85" t="s">
        <v>305</v>
      </c>
      <c r="U56" s="90">
        <f t="shared" si="37"/>
        <v>15</v>
      </c>
      <c r="V56" s="85" t="s">
        <v>305</v>
      </c>
      <c r="W56" s="90">
        <f t="shared" si="38"/>
        <v>15</v>
      </c>
      <c r="X56" s="85" t="s">
        <v>303</v>
      </c>
      <c r="Y56" s="90">
        <f t="shared" si="0"/>
        <v>10</v>
      </c>
      <c r="Z56" s="85" t="s">
        <v>305</v>
      </c>
      <c r="AA56" s="90">
        <f t="shared" si="39"/>
        <v>15</v>
      </c>
      <c r="AB56" s="85" t="s">
        <v>305</v>
      </c>
      <c r="AC56" s="90">
        <f t="shared" si="17"/>
        <v>15</v>
      </c>
      <c r="AD56" s="85" t="s">
        <v>307</v>
      </c>
      <c r="AE56" s="90">
        <f t="shared" si="18"/>
        <v>10</v>
      </c>
      <c r="AF56" s="90">
        <f t="shared" si="15"/>
        <v>95</v>
      </c>
      <c r="AG56" s="90" t="str">
        <f t="shared" si="16"/>
        <v>Moderado</v>
      </c>
      <c r="AH56" s="85" t="s">
        <v>312</v>
      </c>
      <c r="AI56" s="90" t="str">
        <f t="shared" si="1"/>
        <v>Fuerte</v>
      </c>
      <c r="AJ56" s="90" t="str">
        <f>IFERROR(VLOOKUP((CONCATENATE(AG56,AI56)),Listados!$U$3:$V$11,2,FALSE),"")</f>
        <v>Moderado</v>
      </c>
      <c r="AK56" s="90">
        <f t="shared" si="2"/>
        <v>50</v>
      </c>
      <c r="AL56" s="564"/>
      <c r="AM56" s="90" t="str">
        <f t="shared" si="3"/>
        <v>Débil</v>
      </c>
      <c r="AN56" s="90">
        <f t="shared" si="4"/>
        <v>0</v>
      </c>
      <c r="AO56" s="90">
        <f t="shared" si="5"/>
        <v>0</v>
      </c>
      <c r="AP56" s="90">
        <f t="shared" si="6"/>
        <v>0</v>
      </c>
      <c r="AQ56" s="90">
        <f t="shared" si="7"/>
        <v>0</v>
      </c>
      <c r="AR56" s="94" t="str">
        <f>+VLOOKUP(MIN(AP56),Listados!$J$18:$K$24,2,TRUE)</f>
        <v>Rara Vez</v>
      </c>
      <c r="AS56" s="90" t="str">
        <f>+VLOOKUP(MIN(AQ56),Listados!$J$26:$K$32,2,TRUE)</f>
        <v>Insignificante</v>
      </c>
      <c r="AT56" s="94" t="str">
        <f>IF(AND(AR56&lt;&gt;"",AS56&lt;&gt;""),VLOOKUP(AR56&amp;AS56,Listados!$M$3:$N$27,2,FALSE),"")</f>
        <v>Bajo</v>
      </c>
      <c r="AU56" s="94" t="str">
        <f>+VLOOKUP(AT56,Listados!$P$3:$Q$6,2,FALSE)</f>
        <v>Asumir el riesgo</v>
      </c>
      <c r="AV56" s="219"/>
      <c r="AW56" s="227"/>
      <c r="AX56" s="227"/>
      <c r="AY56" s="227"/>
      <c r="AZ56" s="227"/>
      <c r="BA56" s="228"/>
      <c r="BB56" s="223"/>
      <c r="BC56" s="223"/>
      <c r="BD56" s="773"/>
      <c r="BE56" s="540"/>
      <c r="BF56" s="540"/>
      <c r="BG56" s="540"/>
    </row>
    <row r="57" spans="1:59" ht="79.900000000000006" customHeight="1" thickBot="1">
      <c r="A57" s="655"/>
      <c r="B57" s="657"/>
      <c r="C57" s="575"/>
      <c r="D57" s="654"/>
      <c r="E57" s="603"/>
      <c r="F57" s="641"/>
      <c r="G57" s="103"/>
      <c r="H57" s="110"/>
      <c r="I57" s="102"/>
      <c r="J57" s="110"/>
      <c r="K57" s="353"/>
      <c r="L57" s="355"/>
      <c r="M57" s="357"/>
      <c r="N57" s="358"/>
      <c r="O57" s="420" t="s">
        <v>593</v>
      </c>
      <c r="P57" s="204" t="s">
        <v>594</v>
      </c>
      <c r="Q57" s="132" t="s">
        <v>304</v>
      </c>
      <c r="R57" s="132" t="s">
        <v>305</v>
      </c>
      <c r="S57" s="133">
        <f t="shared" si="36"/>
        <v>15</v>
      </c>
      <c r="T57" s="85" t="s">
        <v>305</v>
      </c>
      <c r="U57" s="90">
        <f t="shared" si="37"/>
        <v>15</v>
      </c>
      <c r="V57" s="85" t="s">
        <v>305</v>
      </c>
      <c r="W57" s="90">
        <f t="shared" ref="W57" si="126">+IF(V57="si",15,"")</f>
        <v>15</v>
      </c>
      <c r="X57" s="85" t="s">
        <v>304</v>
      </c>
      <c r="Y57" s="90">
        <f t="shared" ref="Y57" si="127">+IF(X57="Preventivo",15,IF(X57="Detectivo",10,""))</f>
        <v>15</v>
      </c>
      <c r="Z57" s="85" t="s">
        <v>305</v>
      </c>
      <c r="AA57" s="90">
        <f t="shared" si="39"/>
        <v>15</v>
      </c>
      <c r="AB57" s="85" t="s">
        <v>305</v>
      </c>
      <c r="AC57" s="90">
        <f t="shared" ref="AC57" si="128">+IF(AB57="si",15,"")</f>
        <v>15</v>
      </c>
      <c r="AD57" s="85" t="s">
        <v>307</v>
      </c>
      <c r="AE57" s="90">
        <f t="shared" ref="AE57" si="129">+IF(AD57="Completa",10,IF(AD57="Incompleta",5,""))</f>
        <v>10</v>
      </c>
      <c r="AF57" s="90">
        <f t="shared" ref="AF57" si="130">IF((SUM(S57,U57,W57,Y57,AA57,AC57,AE57)=0),"",(SUM(S57,U57,W57,Y57,AA57,AC57,AE57)))</f>
        <v>100</v>
      </c>
      <c r="AG57" s="90" t="str">
        <f t="shared" si="16"/>
        <v>Fuerte</v>
      </c>
      <c r="AH57" s="85" t="s">
        <v>312</v>
      </c>
      <c r="AI57" s="90" t="str">
        <f t="shared" ref="AI57" si="131">+IF(AH57="siempre","Fuerte",IF(AH57="Algunas veces","Moderado","Débil"))</f>
        <v>Fuerte</v>
      </c>
      <c r="AJ57" s="90" t="str">
        <f>IFERROR(VLOOKUP((CONCATENATE(AG57,AI57)),Listados!$U$3:$V$11,2,FALSE),"")</f>
        <v>Fuerte</v>
      </c>
      <c r="AK57" s="90">
        <f t="shared" ref="AK57" si="132">IF(ISBLANK(AJ57),"",IF(AJ57="Débil", 0, IF(AJ57="Moderado",50,100)))</f>
        <v>100</v>
      </c>
      <c r="AL57" s="565"/>
      <c r="AM57" s="90" t="str">
        <f t="shared" ref="AM57" si="133">IF(AL57&lt;=50, "Débil", IF(AL57&lt;=99,"Moderado","Fuerte"))</f>
        <v>Débil</v>
      </c>
      <c r="AN57" s="90">
        <f t="shared" ref="AN57" si="134">+IF(AND(Q57="Preventivo",AM57="Fuerte"),2,IF(AND(Q57="Preventivo",AM57="Moderado"),1,0))</f>
        <v>0</v>
      </c>
      <c r="AO57" s="90">
        <f t="shared" ref="AO57" si="135">+IF(AND(Q57="Detectivo",$AM57="Fuerte"),2,IF(AND(Q57="Detectivo",$AM57="Moderado"),1,IF(AND(Q57="Preventivo",$AM57="Fuerte"),1,0)))</f>
        <v>0</v>
      </c>
      <c r="AP57" s="90">
        <f t="shared" ref="AP57" si="136">+K57-AN57</f>
        <v>0</v>
      </c>
      <c r="AQ57" s="90">
        <f t="shared" ref="AQ57" si="137">+M57-AO57</f>
        <v>0</v>
      </c>
      <c r="AR57" s="90" t="str">
        <f>+VLOOKUP(MIN(AP57),Listados!$J$18:$K$24,2,TRUE)</f>
        <v>Rara Vez</v>
      </c>
      <c r="AS57" s="90" t="str">
        <f>+VLOOKUP(MIN(AQ57),Listados!$J$26:$K$32,2,TRUE)</f>
        <v>Insignificante</v>
      </c>
      <c r="AT57" s="90" t="str">
        <f>IF(AND(AR57&lt;&gt;"",AS57&lt;&gt;""),VLOOKUP(AR57&amp;AS57,Listados!$M$3:$N$27,2,FALSE),"")</f>
        <v>Bajo</v>
      </c>
      <c r="AU57" s="90" t="str">
        <f>+VLOOKUP(AT57,Listados!$P$3:$Q$6,2,FALSE)</f>
        <v>Asumir el riesgo</v>
      </c>
      <c r="AV57" s="229"/>
      <c r="AW57" s="229"/>
      <c r="AX57" s="229"/>
      <c r="AY57" s="229"/>
      <c r="AZ57" s="229"/>
      <c r="BA57" s="230"/>
      <c r="BB57" s="231"/>
      <c r="BC57" s="231"/>
      <c r="BD57" s="774"/>
      <c r="BE57" s="542"/>
      <c r="BF57" s="542"/>
      <c r="BG57" s="542"/>
    </row>
    <row r="58" spans="1:59" ht="150.75" customHeight="1" thickBot="1">
      <c r="A58" s="351">
        <v>16</v>
      </c>
      <c r="B58" s="398" t="s">
        <v>68</v>
      </c>
      <c r="C58" s="359" t="s">
        <v>69</v>
      </c>
      <c r="D58" s="468" t="s">
        <v>562</v>
      </c>
      <c r="E58" s="110" t="s">
        <v>124</v>
      </c>
      <c r="F58" s="359" t="s">
        <v>135</v>
      </c>
      <c r="G58" s="103" t="s">
        <v>567</v>
      </c>
      <c r="H58" s="110" t="s">
        <v>207</v>
      </c>
      <c r="I58" s="102" t="s">
        <v>564</v>
      </c>
      <c r="J58" s="110" t="s">
        <v>287</v>
      </c>
      <c r="K58" s="353">
        <f>+VLOOKUP(J58,Listados!$K$8:$L$12,2,0)</f>
        <v>3</v>
      </c>
      <c r="L58" s="355" t="s">
        <v>301</v>
      </c>
      <c r="M58" s="357">
        <f>+VLOOKUP(L58,Listados!$K$13:$L$17,2,0)</f>
        <v>4</v>
      </c>
      <c r="N58" s="358" t="str">
        <f>IF(AND(J58&lt;&gt;"",L58&lt;&gt;""),VLOOKUP(J58&amp;L58,Listados!$M$3:$N$27,2,FALSE),"")</f>
        <v>Extremo</v>
      </c>
      <c r="O58" s="417" t="s">
        <v>595</v>
      </c>
      <c r="P58" s="374" t="s">
        <v>568</v>
      </c>
      <c r="Q58" s="240" t="s">
        <v>304</v>
      </c>
      <c r="R58" s="240" t="s">
        <v>305</v>
      </c>
      <c r="S58" s="268">
        <f t="shared" si="36"/>
        <v>15</v>
      </c>
      <c r="T58" s="265" t="s">
        <v>305</v>
      </c>
      <c r="U58" s="120">
        <f t="shared" si="37"/>
        <v>15</v>
      </c>
      <c r="V58" s="265" t="s">
        <v>305</v>
      </c>
      <c r="W58" s="120">
        <f t="shared" si="38"/>
        <v>15</v>
      </c>
      <c r="X58" s="265" t="s">
        <v>304</v>
      </c>
      <c r="Y58" s="120">
        <f t="shared" si="0"/>
        <v>15</v>
      </c>
      <c r="Z58" s="265" t="s">
        <v>305</v>
      </c>
      <c r="AA58" s="120">
        <f t="shared" si="39"/>
        <v>15</v>
      </c>
      <c r="AB58" s="265" t="s">
        <v>305</v>
      </c>
      <c r="AC58" s="120">
        <f t="shared" si="17"/>
        <v>15</v>
      </c>
      <c r="AD58" s="265" t="s">
        <v>307</v>
      </c>
      <c r="AE58" s="120">
        <f t="shared" si="18"/>
        <v>10</v>
      </c>
      <c r="AF58" s="120">
        <f t="shared" si="15"/>
        <v>100</v>
      </c>
      <c r="AG58" s="120" t="str">
        <f t="shared" si="16"/>
        <v>Fuerte</v>
      </c>
      <c r="AH58" s="265" t="s">
        <v>312</v>
      </c>
      <c r="AI58" s="120" t="str">
        <f t="shared" si="1"/>
        <v>Fuerte</v>
      </c>
      <c r="AJ58" s="120" t="str">
        <f>IFERROR(VLOOKUP((CONCATENATE(AG58,AI58)),Listados!$U$3:$V$11,2,FALSE),"")</f>
        <v>Fuerte</v>
      </c>
      <c r="AK58" s="120">
        <f t="shared" si="2"/>
        <v>100</v>
      </c>
      <c r="AL58" s="120">
        <f>AVERAGE(AK58:AK58)</f>
        <v>100</v>
      </c>
      <c r="AM58" s="120" t="str">
        <f t="shared" si="3"/>
        <v>Fuerte</v>
      </c>
      <c r="AN58" s="120">
        <f t="shared" si="4"/>
        <v>2</v>
      </c>
      <c r="AO58" s="120">
        <f t="shared" si="5"/>
        <v>1</v>
      </c>
      <c r="AP58" s="120">
        <f t="shared" si="6"/>
        <v>1</v>
      </c>
      <c r="AQ58" s="120">
        <f t="shared" si="7"/>
        <v>3</v>
      </c>
      <c r="AR58" s="147" t="str">
        <f>+VLOOKUP(MIN(AP58),Listados!$J$18:$K$24,2,TRUE)</f>
        <v>Rara Vez</v>
      </c>
      <c r="AS58" s="120" t="str">
        <f>+VLOOKUP(MIN(AQ58),Listados!$J$26:$K$32,2,TRUE)</f>
        <v>Moderado</v>
      </c>
      <c r="AT58" s="147" t="str">
        <f>IF(AND(AR58&lt;&gt;"",AS58&lt;&gt;""),VLOOKUP(AR58&amp;AS58,Listados!$M$3:$N$27,2,FALSE),"")</f>
        <v>Moderado</v>
      </c>
      <c r="AU58" s="147" t="str">
        <f>+VLOOKUP(AT58,Listados!$P$3:$Q$6,2,FALSE)</f>
        <v xml:space="preserve"> Reducir el riesgo</v>
      </c>
      <c r="AV58" s="376" t="s">
        <v>569</v>
      </c>
      <c r="AW58" s="377" t="s">
        <v>535</v>
      </c>
      <c r="AX58" s="378">
        <v>45292</v>
      </c>
      <c r="AY58" s="378">
        <v>45657</v>
      </c>
      <c r="AZ58" s="376" t="s">
        <v>570</v>
      </c>
      <c r="BA58" s="376" t="s">
        <v>571</v>
      </c>
      <c r="BB58" s="489" t="s">
        <v>1152</v>
      </c>
      <c r="BC58" s="489" t="s">
        <v>1153</v>
      </c>
      <c r="BD58" s="418" t="s">
        <v>1151</v>
      </c>
      <c r="BE58" s="274" t="s">
        <v>1317</v>
      </c>
      <c r="BF58" s="274" t="s">
        <v>1318</v>
      </c>
      <c r="BG58" s="274" t="s">
        <v>1319</v>
      </c>
    </row>
    <row r="59" spans="1:59" ht="111.75" customHeight="1" thickBot="1">
      <c r="A59" s="646">
        <v>17</v>
      </c>
      <c r="B59" s="648" t="s">
        <v>85</v>
      </c>
      <c r="C59" s="656" t="s">
        <v>86</v>
      </c>
      <c r="D59" s="653" t="s">
        <v>87</v>
      </c>
      <c r="E59" s="602" t="s">
        <v>125</v>
      </c>
      <c r="F59" s="639" t="s">
        <v>129</v>
      </c>
      <c r="G59" s="66" t="s">
        <v>158</v>
      </c>
      <c r="H59" s="602" t="s">
        <v>208</v>
      </c>
      <c r="I59" s="749" t="s">
        <v>240</v>
      </c>
      <c r="J59" s="364" t="s">
        <v>286</v>
      </c>
      <c r="K59" s="349">
        <f>+VLOOKUP(J59,Listados!$K$8:$L$12,2,0)</f>
        <v>4</v>
      </c>
      <c r="L59" s="371" t="s">
        <v>301</v>
      </c>
      <c r="M59" s="369">
        <f>+VLOOKUP(L59,Listados!$K$13:$L$17,2,0)</f>
        <v>4</v>
      </c>
      <c r="N59" s="95" t="str">
        <f>IF(AND(J59&lt;&gt;"",L59&lt;&gt;""),VLOOKUP(J59&amp;L59,Listados!$M$3:$N$27,2,FALSE),"")</f>
        <v>Extremo</v>
      </c>
      <c r="O59" s="19" t="s">
        <v>701</v>
      </c>
      <c r="P59" s="19" t="s">
        <v>1090</v>
      </c>
      <c r="Q59" s="48" t="s">
        <v>304</v>
      </c>
      <c r="R59" s="132" t="s">
        <v>305</v>
      </c>
      <c r="S59" s="133">
        <f t="shared" ref="S59" si="138">+IF(R59="si",15,"")</f>
        <v>15</v>
      </c>
      <c r="T59" s="85" t="s">
        <v>305</v>
      </c>
      <c r="U59" s="90">
        <f t="shared" ref="U59" si="139">+IF(T59="si",15,"")</f>
        <v>15</v>
      </c>
      <c r="V59" s="85" t="s">
        <v>305</v>
      </c>
      <c r="W59" s="90">
        <f t="shared" ref="W59" si="140">+IF(V59="si",15,"")</f>
        <v>15</v>
      </c>
      <c r="X59" s="85" t="s">
        <v>304</v>
      </c>
      <c r="Y59" s="90">
        <f t="shared" ref="Y59" si="141">+IF(X59="Preventivo",15,IF(X59="Detectivo",10,""))</f>
        <v>15</v>
      </c>
      <c r="Z59" s="85" t="s">
        <v>305</v>
      </c>
      <c r="AA59" s="90">
        <f t="shared" ref="AA59" si="142">+IF(Z59="si",15,"")</f>
        <v>15</v>
      </c>
      <c r="AB59" s="85" t="s">
        <v>305</v>
      </c>
      <c r="AC59" s="90">
        <f t="shared" ref="AC59" si="143">+IF(AB59="si",15,"")</f>
        <v>15</v>
      </c>
      <c r="AD59" s="85" t="s">
        <v>307</v>
      </c>
      <c r="AE59" s="90">
        <f t="shared" ref="AE59" si="144">+IF(AD59="Completa",10,IF(AD59="Incompleta",5,""))</f>
        <v>10</v>
      </c>
      <c r="AF59" s="94">
        <f t="shared" si="15"/>
        <v>100</v>
      </c>
      <c r="AG59" s="94" t="str">
        <f t="shared" si="16"/>
        <v>Fuerte</v>
      </c>
      <c r="AH59" s="85" t="s">
        <v>312</v>
      </c>
      <c r="AI59" s="94" t="str">
        <f t="shared" si="1"/>
        <v>Fuerte</v>
      </c>
      <c r="AJ59" s="94" t="str">
        <f>IFERROR(VLOOKUP((CONCATENATE(AG59,AI59)),Listados!$U$3:$V$11,2,FALSE),"")</f>
        <v>Fuerte</v>
      </c>
      <c r="AK59" s="94">
        <f t="shared" si="2"/>
        <v>100</v>
      </c>
      <c r="AL59" s="94">
        <f>AVERAGE(AK59:AK60)</f>
        <v>100</v>
      </c>
      <c r="AM59" s="94" t="str">
        <f t="shared" si="3"/>
        <v>Fuerte</v>
      </c>
      <c r="AN59" s="94">
        <f t="shared" si="4"/>
        <v>2</v>
      </c>
      <c r="AO59" s="94">
        <f t="shared" si="5"/>
        <v>1</v>
      </c>
      <c r="AP59" s="94">
        <f t="shared" si="6"/>
        <v>2</v>
      </c>
      <c r="AQ59" s="94">
        <f t="shared" si="7"/>
        <v>3</v>
      </c>
      <c r="AR59" s="94" t="str">
        <f>+VLOOKUP(MIN(AP59),Listados!$J$18:$K$24,2,TRUE)</f>
        <v>Improbable</v>
      </c>
      <c r="AS59" s="90" t="str">
        <f>+VLOOKUP(MIN(AQ59),Listados!$J$26:$K$32,2,TRUE)</f>
        <v>Moderado</v>
      </c>
      <c r="AT59" s="94" t="str">
        <f>IF(AND(AR59&lt;&gt;"",AS59&lt;&gt;""),VLOOKUP(AR59&amp;AS59,Listados!$M$3:$N$27,2,FALSE),"")</f>
        <v>Moderado</v>
      </c>
      <c r="AU59" s="94" t="str">
        <f>+VLOOKUP(AT59,Listados!$P$3:$Q$6,2,FALSE)</f>
        <v xml:space="preserve"> Reducir el riesgo</v>
      </c>
      <c r="AV59" s="274" t="s">
        <v>702</v>
      </c>
      <c r="AW59" s="275" t="s">
        <v>420</v>
      </c>
      <c r="AX59" s="276">
        <v>45292</v>
      </c>
      <c r="AY59" s="276">
        <v>45657</v>
      </c>
      <c r="AZ59" s="275" t="s">
        <v>703</v>
      </c>
      <c r="BA59" s="277" t="s">
        <v>704</v>
      </c>
      <c r="BB59" s="270" t="s">
        <v>705</v>
      </c>
      <c r="BC59" s="273" t="s">
        <v>706</v>
      </c>
      <c r="BD59" s="163" t="s">
        <v>1092</v>
      </c>
      <c r="BE59" s="535" t="s">
        <v>707</v>
      </c>
      <c r="BF59" s="535" t="s">
        <v>708</v>
      </c>
      <c r="BG59" s="535" t="s">
        <v>1316</v>
      </c>
    </row>
    <row r="60" spans="1:59" ht="111.75" customHeight="1" thickBot="1">
      <c r="A60" s="655"/>
      <c r="B60" s="649"/>
      <c r="C60" s="575"/>
      <c r="D60" s="654"/>
      <c r="E60" s="603"/>
      <c r="F60" s="641"/>
      <c r="G60" s="99" t="s">
        <v>159</v>
      </c>
      <c r="H60" s="603"/>
      <c r="I60" s="750"/>
      <c r="J60" s="364" t="s">
        <v>286</v>
      </c>
      <c r="K60" s="349">
        <f>+VLOOKUP(J60,Listados!$K$8:$L$12,2,0)</f>
        <v>4</v>
      </c>
      <c r="L60" s="371" t="s">
        <v>301</v>
      </c>
      <c r="M60" s="369">
        <f>+VLOOKUP(L60,Listados!$K$13:$L$17,2,0)</f>
        <v>4</v>
      </c>
      <c r="N60" s="95" t="str">
        <f>IF(AND(J60&lt;&gt;"",L60&lt;&gt;""),VLOOKUP(J60&amp;L60,Listados!$M$3:$N$27,2,FALSE),"")</f>
        <v>Extremo</v>
      </c>
      <c r="O60" s="149" t="s">
        <v>1089</v>
      </c>
      <c r="P60" s="176" t="s">
        <v>1091</v>
      </c>
      <c r="Q60" s="132" t="s">
        <v>304</v>
      </c>
      <c r="R60" s="132" t="s">
        <v>305</v>
      </c>
      <c r="S60" s="133">
        <f t="shared" ref="S60" si="145">+IF(R60="si",15,"")</f>
        <v>15</v>
      </c>
      <c r="T60" s="85" t="s">
        <v>305</v>
      </c>
      <c r="U60" s="90">
        <f t="shared" ref="U60" si="146">+IF(T60="si",15,"")</f>
        <v>15</v>
      </c>
      <c r="V60" s="85" t="s">
        <v>305</v>
      </c>
      <c r="W60" s="90">
        <f t="shared" ref="W60" si="147">+IF(V60="si",15,"")</f>
        <v>15</v>
      </c>
      <c r="X60" s="85" t="s">
        <v>304</v>
      </c>
      <c r="Y60" s="90">
        <f t="shared" ref="Y60" si="148">+IF(X60="Preventivo",15,IF(X60="Detectivo",10,""))</f>
        <v>15</v>
      </c>
      <c r="Z60" s="85" t="s">
        <v>305</v>
      </c>
      <c r="AA60" s="90">
        <f t="shared" si="39"/>
        <v>15</v>
      </c>
      <c r="AB60" s="85" t="s">
        <v>305</v>
      </c>
      <c r="AC60" s="90">
        <f t="shared" ref="AC60" si="149">+IF(AB60="si",15,"")</f>
        <v>15</v>
      </c>
      <c r="AD60" s="85" t="s">
        <v>307</v>
      </c>
      <c r="AE60" s="90">
        <f t="shared" ref="AE60" si="150">+IF(AD60="Completa",10,IF(AD60="Incompleta",5,""))</f>
        <v>10</v>
      </c>
      <c r="AF60" s="90">
        <f t="shared" si="15"/>
        <v>100</v>
      </c>
      <c r="AG60" s="90" t="str">
        <f t="shared" si="16"/>
        <v>Fuerte</v>
      </c>
      <c r="AH60" s="85" t="s">
        <v>312</v>
      </c>
      <c r="AI60" s="94" t="str">
        <f t="shared" ref="AI60" si="151">+IF(AH60="siempre","Fuerte",IF(AH60="Algunas veces","Moderado","Débil"))</f>
        <v>Fuerte</v>
      </c>
      <c r="AJ60" s="94" t="str">
        <f>IFERROR(VLOOKUP((CONCATENATE(AG60,AI60)),Listados!$U$3:$V$11,2,FALSE),"")</f>
        <v>Fuerte</v>
      </c>
      <c r="AK60" s="94">
        <f t="shared" ref="AK60" si="152">IF(ISBLANK(AJ60),"",IF(AJ60="Débil", 0, IF(AJ60="Moderado",50,100)))</f>
        <v>100</v>
      </c>
      <c r="AL60" s="94">
        <f>AVERAGE(AK60:AK61)</f>
        <v>100</v>
      </c>
      <c r="AM60" s="94" t="str">
        <f t="shared" ref="AM60" si="153">IF(AL60&lt;=50, "Débil", IF(AL60&lt;=99,"Moderado","Fuerte"))</f>
        <v>Fuerte</v>
      </c>
      <c r="AN60" s="94">
        <f t="shared" ref="AN60" si="154">+IF(AND(Q60="Preventivo",AM60="Fuerte"),2,IF(AND(Q60="Preventivo",AM60="Moderado"),1,0))</f>
        <v>2</v>
      </c>
      <c r="AO60" s="94">
        <f t="shared" ref="AO60" si="155">+IF(AND(Q60="Detectivo",$AM60="Fuerte"),2,IF(AND(Q60="Detectivo",$AM60="Moderado"),1,IF(AND(Q60="Preventivo",$AM60="Fuerte"),1,0)))</f>
        <v>1</v>
      </c>
      <c r="AP60" s="94">
        <f t="shared" si="6"/>
        <v>2</v>
      </c>
      <c r="AQ60" s="94">
        <f t="shared" ref="AQ60" si="156">+M60-AO60</f>
        <v>3</v>
      </c>
      <c r="AR60" s="94" t="str">
        <f>+VLOOKUP(MIN(AP60),Listados!$J$18:$K$24,2,TRUE)</f>
        <v>Improbable</v>
      </c>
      <c r="AS60" s="90" t="str">
        <f>+VLOOKUP(MIN(AQ60),Listados!$J$26:$K$32,2,TRUE)</f>
        <v>Moderado</v>
      </c>
      <c r="AT60" s="94" t="str">
        <f>IF(AND(AR60&lt;&gt;"",AS60&lt;&gt;""),VLOOKUP(AR60&amp;AS60,Listados!$M$3:$N$27,2,FALSE),"")</f>
        <v>Moderado</v>
      </c>
      <c r="AU60" s="94" t="str">
        <f>+VLOOKUP(AT60,Listados!$P$3:$Q$6,2,FALSE)</f>
        <v xml:space="preserve"> Reducir el riesgo</v>
      </c>
      <c r="AV60" s="51"/>
      <c r="AW60" s="139"/>
      <c r="AX60" s="51"/>
      <c r="AY60" s="51"/>
      <c r="AZ60" s="51"/>
      <c r="BA60" s="51"/>
      <c r="BB60" s="51"/>
      <c r="BC60" s="51"/>
      <c r="BD60" s="296" t="s">
        <v>1093</v>
      </c>
      <c r="BE60" s="537"/>
      <c r="BF60" s="537"/>
      <c r="BG60" s="537"/>
    </row>
    <row r="61" spans="1:59" ht="121.5" customHeight="1" thickBot="1">
      <c r="A61" s="646">
        <v>18</v>
      </c>
      <c r="B61" s="648" t="s">
        <v>88</v>
      </c>
      <c r="C61" s="658" t="s">
        <v>89</v>
      </c>
      <c r="D61" s="707" t="s">
        <v>90</v>
      </c>
      <c r="E61" s="602" t="s">
        <v>123</v>
      </c>
      <c r="F61" s="604" t="s">
        <v>135</v>
      </c>
      <c r="G61" s="10" t="s">
        <v>160</v>
      </c>
      <c r="H61" s="602" t="s">
        <v>208</v>
      </c>
      <c r="I61" s="7" t="s">
        <v>241</v>
      </c>
      <c r="J61" s="96" t="s">
        <v>287</v>
      </c>
      <c r="K61" s="349">
        <f>+VLOOKUP(J61,Listados!$K$8:$L$12,2,0)</f>
        <v>3</v>
      </c>
      <c r="L61" s="354" t="s">
        <v>301</v>
      </c>
      <c r="M61" s="356">
        <f>+VLOOKUP(L61,Listados!$K$13:$L$17,2,0)</f>
        <v>4</v>
      </c>
      <c r="N61" s="95" t="str">
        <f>IF(AND(J61&lt;&gt;"",L61&lt;&gt;""),VLOOKUP(J61&amp;L61,Listados!$M$3:$N$27,2,FALSE),"")</f>
        <v>Extremo</v>
      </c>
      <c r="O61" s="163" t="s">
        <v>709</v>
      </c>
      <c r="P61" s="163" t="s">
        <v>712</v>
      </c>
      <c r="Q61" s="48" t="s">
        <v>304</v>
      </c>
      <c r="R61" s="48" t="s">
        <v>305</v>
      </c>
      <c r="S61" s="89">
        <f t="shared" si="36"/>
        <v>15</v>
      </c>
      <c r="T61" s="49" t="s">
        <v>305</v>
      </c>
      <c r="U61" s="94">
        <f t="shared" si="37"/>
        <v>15</v>
      </c>
      <c r="V61" s="49" t="s">
        <v>305</v>
      </c>
      <c r="W61" s="94">
        <f t="shared" si="38"/>
        <v>15</v>
      </c>
      <c r="X61" s="49" t="s">
        <v>304</v>
      </c>
      <c r="Y61" s="94">
        <f t="shared" si="0"/>
        <v>15</v>
      </c>
      <c r="Z61" s="49" t="s">
        <v>305</v>
      </c>
      <c r="AA61" s="94">
        <f t="shared" si="39"/>
        <v>15</v>
      </c>
      <c r="AB61" s="49" t="s">
        <v>305</v>
      </c>
      <c r="AC61" s="94">
        <f t="shared" si="17"/>
        <v>15</v>
      </c>
      <c r="AD61" s="49" t="s">
        <v>307</v>
      </c>
      <c r="AE61" s="94">
        <f t="shared" si="18"/>
        <v>10</v>
      </c>
      <c r="AF61" s="94">
        <f t="shared" si="15"/>
        <v>100</v>
      </c>
      <c r="AG61" s="94" t="str">
        <f t="shared" si="16"/>
        <v>Fuerte</v>
      </c>
      <c r="AH61" s="49" t="s">
        <v>312</v>
      </c>
      <c r="AI61" s="94" t="str">
        <f t="shared" si="1"/>
        <v>Fuerte</v>
      </c>
      <c r="AJ61" s="94" t="str">
        <f>IFERROR(VLOOKUP((CONCATENATE(AG61,AI61)),Listados!$U$3:$V$11,2,FALSE),"")</f>
        <v>Fuerte</v>
      </c>
      <c r="AK61" s="94">
        <f t="shared" si="2"/>
        <v>100</v>
      </c>
      <c r="AL61" s="563">
        <f>AVERAGE(AK61:AK64)</f>
        <v>100</v>
      </c>
      <c r="AM61" s="94" t="str">
        <f t="shared" si="3"/>
        <v>Fuerte</v>
      </c>
      <c r="AN61" s="94">
        <f t="shared" si="4"/>
        <v>2</v>
      </c>
      <c r="AO61" s="94">
        <f t="shared" si="5"/>
        <v>1</v>
      </c>
      <c r="AP61" s="94">
        <f t="shared" si="6"/>
        <v>1</v>
      </c>
      <c r="AQ61" s="94">
        <f t="shared" si="7"/>
        <v>3</v>
      </c>
      <c r="AR61" s="94" t="str">
        <f>+VLOOKUP(MIN(AP61),Listados!$J$18:$K$24,2,TRUE)</f>
        <v>Rara Vez</v>
      </c>
      <c r="AS61" s="90" t="str">
        <f>+VLOOKUP(MIN(AQ61),Listados!$J$26:$K$32,2,TRUE)</f>
        <v>Moderado</v>
      </c>
      <c r="AT61" s="94" t="str">
        <f>IF(AND(AR61&lt;&gt;"",AS61&lt;&gt;""),VLOOKUP(AR61&amp;AS61,Listados!$M$3:$N$27,2,FALSE),"")</f>
        <v>Moderado</v>
      </c>
      <c r="AU61" s="94" t="str">
        <f>+VLOOKUP(AT61,Listados!$P$3:$Q$6,2,FALSE)</f>
        <v xml:space="preserve"> Reducir el riesgo</v>
      </c>
      <c r="AV61" s="749" t="s">
        <v>715</v>
      </c>
      <c r="AW61" s="635" t="s">
        <v>716</v>
      </c>
      <c r="AX61" s="795">
        <v>45292</v>
      </c>
      <c r="AY61" s="795">
        <v>45657</v>
      </c>
      <c r="AZ61" s="635" t="s">
        <v>717</v>
      </c>
      <c r="BA61" s="635" t="s">
        <v>718</v>
      </c>
      <c r="BB61" s="558" t="s">
        <v>719</v>
      </c>
      <c r="BC61" s="558" t="s">
        <v>720</v>
      </c>
      <c r="BD61" s="558" t="s">
        <v>1258</v>
      </c>
      <c r="BE61" s="535" t="s">
        <v>721</v>
      </c>
      <c r="BF61" s="555" t="s">
        <v>722</v>
      </c>
      <c r="BG61" s="555" t="s">
        <v>1315</v>
      </c>
    </row>
    <row r="62" spans="1:59" ht="97.5" customHeight="1" thickBot="1">
      <c r="A62" s="647"/>
      <c r="B62" s="649"/>
      <c r="C62" s="659"/>
      <c r="D62" s="708"/>
      <c r="E62" s="620"/>
      <c r="F62" s="609"/>
      <c r="G62" s="4" t="s">
        <v>161</v>
      </c>
      <c r="H62" s="620"/>
      <c r="I62" s="4" t="s">
        <v>218</v>
      </c>
      <c r="J62" s="96" t="s">
        <v>287</v>
      </c>
      <c r="K62" s="349">
        <f>+VLOOKUP(J62,Listados!$K$8:$L$12,2,0)</f>
        <v>3</v>
      </c>
      <c r="L62" s="354" t="s">
        <v>301</v>
      </c>
      <c r="M62" s="356">
        <f>+VLOOKUP(L62,Listados!$K$13:$L$17,2,0)</f>
        <v>4</v>
      </c>
      <c r="N62" s="95" t="str">
        <f>IF(AND(J62&lt;&gt;"",L62&lt;&gt;""),VLOOKUP(J62&amp;L62,Listados!$M$3:$N$27,2,FALSE),"")</f>
        <v>Extremo</v>
      </c>
      <c r="O62" s="278" t="s">
        <v>1314</v>
      </c>
      <c r="P62" s="164" t="s">
        <v>712</v>
      </c>
      <c r="Q62" s="48" t="s">
        <v>303</v>
      </c>
      <c r="R62" s="48" t="s">
        <v>305</v>
      </c>
      <c r="S62" s="89">
        <f t="shared" ref="S62:S64" si="157">+IF(R62="si",15,"")</f>
        <v>15</v>
      </c>
      <c r="T62" s="49" t="s">
        <v>305</v>
      </c>
      <c r="U62" s="94">
        <f t="shared" ref="U62:U64" si="158">+IF(T62="si",15,"")</f>
        <v>15</v>
      </c>
      <c r="V62" s="49" t="s">
        <v>305</v>
      </c>
      <c r="W62" s="94">
        <f t="shared" ref="W62:W64" si="159">+IF(V62="si",15,"")</f>
        <v>15</v>
      </c>
      <c r="X62" s="49" t="s">
        <v>304</v>
      </c>
      <c r="Y62" s="94">
        <f t="shared" ref="Y62:Y64" si="160">+IF(X62="Preventivo",15,IF(X62="Detectivo",10,""))</f>
        <v>15</v>
      </c>
      <c r="Z62" s="49" t="s">
        <v>305</v>
      </c>
      <c r="AA62" s="94">
        <f t="shared" ref="AA62:AA64" si="161">+IF(Z62="si",15,"")</f>
        <v>15</v>
      </c>
      <c r="AB62" s="49" t="s">
        <v>305</v>
      </c>
      <c r="AC62" s="94">
        <f t="shared" ref="AC62:AC64" si="162">+IF(AB62="si",15,"")</f>
        <v>15</v>
      </c>
      <c r="AD62" s="49" t="s">
        <v>307</v>
      </c>
      <c r="AE62" s="94">
        <f t="shared" si="18"/>
        <v>10</v>
      </c>
      <c r="AF62" s="94">
        <f t="shared" si="15"/>
        <v>100</v>
      </c>
      <c r="AG62" s="94" t="str">
        <f t="shared" si="16"/>
        <v>Fuerte</v>
      </c>
      <c r="AH62" s="49" t="s">
        <v>312</v>
      </c>
      <c r="AI62" s="94" t="str">
        <f t="shared" si="1"/>
        <v>Fuerte</v>
      </c>
      <c r="AJ62" s="94" t="str">
        <f>IFERROR(VLOOKUP((CONCATENATE(AG62,AI62)),Listados!$U$3:$V$11,2,FALSE),"")</f>
        <v>Fuerte</v>
      </c>
      <c r="AK62" s="94">
        <f t="shared" si="2"/>
        <v>100</v>
      </c>
      <c r="AL62" s="564"/>
      <c r="AM62" s="94" t="str">
        <f t="shared" si="3"/>
        <v>Débil</v>
      </c>
      <c r="AN62" s="94">
        <f t="shared" si="4"/>
        <v>0</v>
      </c>
      <c r="AO62" s="94">
        <f t="shared" si="5"/>
        <v>0</v>
      </c>
      <c r="AP62" s="94">
        <f t="shared" si="6"/>
        <v>3</v>
      </c>
      <c r="AQ62" s="94">
        <f t="shared" si="7"/>
        <v>4</v>
      </c>
      <c r="AR62" s="94" t="str">
        <f>+VLOOKUP(MIN(AP62),Listados!$J$18:$K$24,2,TRUE)</f>
        <v>Posible</v>
      </c>
      <c r="AS62" s="90" t="str">
        <f>+VLOOKUP(MIN(AQ62),Listados!$J$26:$K$32,2,TRUE)</f>
        <v>Mayor</v>
      </c>
      <c r="AT62" s="94" t="str">
        <f>IF(AND(AR62&lt;&gt;"",AS62&lt;&gt;""),VLOOKUP(AR62&amp;AS62,Listados!$M$3:$N$27,2,FALSE),"")</f>
        <v>Extremo</v>
      </c>
      <c r="AU62" s="94" t="str">
        <f>+VLOOKUP(AT62,Listados!$P$3:$Q$6,2,FALSE)</f>
        <v>Evitar el riesgo</v>
      </c>
      <c r="AV62" s="751"/>
      <c r="AW62" s="775"/>
      <c r="AX62" s="796"/>
      <c r="AY62" s="796"/>
      <c r="AZ62" s="775"/>
      <c r="BA62" s="775"/>
      <c r="BB62" s="559"/>
      <c r="BC62" s="559"/>
      <c r="BD62" s="559"/>
      <c r="BE62" s="536"/>
      <c r="BF62" s="540"/>
      <c r="BG62" s="540"/>
    </row>
    <row r="63" spans="1:59" ht="101.25" customHeight="1" thickBot="1">
      <c r="A63" s="647"/>
      <c r="B63" s="649"/>
      <c r="C63" s="659"/>
      <c r="D63" s="708"/>
      <c r="E63" s="620"/>
      <c r="F63" s="609"/>
      <c r="G63" s="4" t="s">
        <v>162</v>
      </c>
      <c r="H63" s="620"/>
      <c r="I63" s="4" t="s">
        <v>242</v>
      </c>
      <c r="J63" s="96" t="s">
        <v>287</v>
      </c>
      <c r="K63" s="349">
        <f>+VLOOKUP(J63,Listados!$K$8:$L$12,2,0)</f>
        <v>3</v>
      </c>
      <c r="L63" s="354" t="s">
        <v>301</v>
      </c>
      <c r="M63" s="356">
        <f>+VLOOKUP(L63,Listados!$K$13:$L$17,2,0)</f>
        <v>4</v>
      </c>
      <c r="N63" s="95" t="str">
        <f>IF(AND(J63&lt;&gt;"",L63&lt;&gt;""),VLOOKUP(J63&amp;L63,Listados!$M$3:$N$27,2,FALSE),"")</f>
        <v>Extremo</v>
      </c>
      <c r="O63" s="279" t="s">
        <v>710</v>
      </c>
      <c r="P63" s="164" t="s">
        <v>713</v>
      </c>
      <c r="Q63" s="48" t="s">
        <v>304</v>
      </c>
      <c r="R63" s="48" t="s">
        <v>305</v>
      </c>
      <c r="S63" s="89">
        <f t="shared" si="157"/>
        <v>15</v>
      </c>
      <c r="T63" s="49" t="s">
        <v>305</v>
      </c>
      <c r="U63" s="94">
        <f t="shared" si="158"/>
        <v>15</v>
      </c>
      <c r="V63" s="49" t="s">
        <v>305</v>
      </c>
      <c r="W63" s="94">
        <f t="shared" si="159"/>
        <v>15</v>
      </c>
      <c r="X63" s="49" t="s">
        <v>304</v>
      </c>
      <c r="Y63" s="94">
        <f t="shared" si="160"/>
        <v>15</v>
      </c>
      <c r="Z63" s="49" t="s">
        <v>305</v>
      </c>
      <c r="AA63" s="94">
        <f t="shared" si="161"/>
        <v>15</v>
      </c>
      <c r="AB63" s="49" t="s">
        <v>305</v>
      </c>
      <c r="AC63" s="94">
        <f t="shared" si="162"/>
        <v>15</v>
      </c>
      <c r="AD63" s="49" t="s">
        <v>307</v>
      </c>
      <c r="AE63" s="94">
        <f t="shared" si="18"/>
        <v>10</v>
      </c>
      <c r="AF63" s="94">
        <f t="shared" si="15"/>
        <v>100</v>
      </c>
      <c r="AG63" s="94" t="str">
        <f t="shared" si="16"/>
        <v>Fuerte</v>
      </c>
      <c r="AH63" s="49" t="s">
        <v>312</v>
      </c>
      <c r="AI63" s="94" t="str">
        <f t="shared" si="1"/>
        <v>Fuerte</v>
      </c>
      <c r="AJ63" s="94" t="str">
        <f>IFERROR(VLOOKUP((CONCATENATE(AG63,AI63)),Listados!$U$3:$V$11,2,FALSE),"")</f>
        <v>Fuerte</v>
      </c>
      <c r="AK63" s="94">
        <f t="shared" si="2"/>
        <v>100</v>
      </c>
      <c r="AL63" s="564"/>
      <c r="AM63" s="94" t="str">
        <f t="shared" si="3"/>
        <v>Débil</v>
      </c>
      <c r="AN63" s="94">
        <f t="shared" si="4"/>
        <v>0</v>
      </c>
      <c r="AO63" s="94">
        <f t="shared" si="5"/>
        <v>0</v>
      </c>
      <c r="AP63" s="94">
        <f t="shared" si="6"/>
        <v>3</v>
      </c>
      <c r="AQ63" s="94">
        <f t="shared" si="7"/>
        <v>4</v>
      </c>
      <c r="AR63" s="94" t="str">
        <f>+VLOOKUP(MIN(AP63),Listados!$J$18:$K$24,2,TRUE)</f>
        <v>Posible</v>
      </c>
      <c r="AS63" s="90" t="str">
        <f>+VLOOKUP(MIN(AQ63),Listados!$J$26:$K$32,2,TRUE)</f>
        <v>Mayor</v>
      </c>
      <c r="AT63" s="94" t="str">
        <f>IF(AND(AR63&lt;&gt;"",AS63&lt;&gt;""),VLOOKUP(AR63&amp;AS63,Listados!$M$3:$N$27,2,FALSE),"")</f>
        <v>Extremo</v>
      </c>
      <c r="AU63" s="94" t="str">
        <f>+VLOOKUP(AT63,Listados!$P$3:$Q$6,2,FALSE)</f>
        <v>Evitar el riesgo</v>
      </c>
      <c r="AV63" s="751"/>
      <c r="AW63" s="775"/>
      <c r="AX63" s="796"/>
      <c r="AY63" s="796"/>
      <c r="AZ63" s="775"/>
      <c r="BA63" s="775"/>
      <c r="BB63" s="559"/>
      <c r="BC63" s="559"/>
      <c r="BD63" s="559"/>
      <c r="BE63" s="536"/>
      <c r="BF63" s="540"/>
      <c r="BG63" s="540"/>
    </row>
    <row r="64" spans="1:59" ht="99.75" customHeight="1" thickBot="1">
      <c r="A64" s="655"/>
      <c r="B64" s="657"/>
      <c r="C64" s="660"/>
      <c r="D64" s="709"/>
      <c r="E64" s="603"/>
      <c r="F64" s="605"/>
      <c r="G64" s="8" t="s">
        <v>163</v>
      </c>
      <c r="H64" s="603"/>
      <c r="I64" s="8" t="s">
        <v>243</v>
      </c>
      <c r="J64" s="96" t="s">
        <v>287</v>
      </c>
      <c r="K64" s="349">
        <f>+VLOOKUP(J64,Listados!$K$8:$L$12,2,0)</f>
        <v>3</v>
      </c>
      <c r="L64" s="354" t="s">
        <v>301</v>
      </c>
      <c r="M64" s="356">
        <f>+VLOOKUP(L64,Listados!$K$13:$L$17,2,0)</f>
        <v>4</v>
      </c>
      <c r="N64" s="95" t="str">
        <f>IF(AND(J64&lt;&gt;"",L64&lt;&gt;""),VLOOKUP(J64&amp;L64,Listados!$M$3:$N$27,2,FALSE),"")</f>
        <v>Extremo</v>
      </c>
      <c r="O64" s="238" t="s">
        <v>711</v>
      </c>
      <c r="P64" s="152" t="s">
        <v>714</v>
      </c>
      <c r="Q64" s="132" t="s">
        <v>304</v>
      </c>
      <c r="R64" s="48" t="s">
        <v>305</v>
      </c>
      <c r="S64" s="89">
        <f t="shared" si="157"/>
        <v>15</v>
      </c>
      <c r="T64" s="49" t="s">
        <v>305</v>
      </c>
      <c r="U64" s="94">
        <f t="shared" si="158"/>
        <v>15</v>
      </c>
      <c r="V64" s="49" t="s">
        <v>305</v>
      </c>
      <c r="W64" s="94">
        <f t="shared" si="159"/>
        <v>15</v>
      </c>
      <c r="X64" s="49" t="s">
        <v>304</v>
      </c>
      <c r="Y64" s="94">
        <f t="shared" si="160"/>
        <v>15</v>
      </c>
      <c r="Z64" s="49" t="s">
        <v>305</v>
      </c>
      <c r="AA64" s="94">
        <f t="shared" si="161"/>
        <v>15</v>
      </c>
      <c r="AB64" s="49" t="s">
        <v>305</v>
      </c>
      <c r="AC64" s="94">
        <f t="shared" si="162"/>
        <v>15</v>
      </c>
      <c r="AD64" s="49" t="s">
        <v>307</v>
      </c>
      <c r="AE64" s="90">
        <f t="shared" si="18"/>
        <v>10</v>
      </c>
      <c r="AF64" s="90">
        <f t="shared" si="15"/>
        <v>100</v>
      </c>
      <c r="AG64" s="90" t="str">
        <f t="shared" si="16"/>
        <v>Fuerte</v>
      </c>
      <c r="AH64" s="49" t="s">
        <v>312</v>
      </c>
      <c r="AI64" s="90" t="str">
        <f t="shared" si="1"/>
        <v>Fuerte</v>
      </c>
      <c r="AJ64" s="90" t="str">
        <f>IFERROR(VLOOKUP((CONCATENATE(AG64,AI64)),Listados!$U$3:$V$11,2,FALSE),"")</f>
        <v>Fuerte</v>
      </c>
      <c r="AK64" s="90">
        <f t="shared" si="2"/>
        <v>100</v>
      </c>
      <c r="AL64" s="565"/>
      <c r="AM64" s="90" t="str">
        <f t="shared" si="3"/>
        <v>Débil</v>
      </c>
      <c r="AN64" s="90">
        <f t="shared" si="4"/>
        <v>0</v>
      </c>
      <c r="AO64" s="90">
        <f t="shared" si="5"/>
        <v>0</v>
      </c>
      <c r="AP64" s="90">
        <f t="shared" si="6"/>
        <v>3</v>
      </c>
      <c r="AQ64" s="90">
        <f t="shared" si="7"/>
        <v>4</v>
      </c>
      <c r="AR64" s="94" t="str">
        <f>+VLOOKUP(MIN(AP64),Listados!$J$18:$K$24,2,TRUE)</f>
        <v>Posible</v>
      </c>
      <c r="AS64" s="90" t="str">
        <f>+VLOOKUP(MIN(AQ64),Listados!$J$26:$K$32,2,TRUE)</f>
        <v>Mayor</v>
      </c>
      <c r="AT64" s="94" t="str">
        <f>IF(AND(AR64&lt;&gt;"",AS64&lt;&gt;""),VLOOKUP(AR64&amp;AS64,Listados!$M$3:$N$27,2,FALSE),"")</f>
        <v>Extremo</v>
      </c>
      <c r="AU64" s="94" t="str">
        <f>+VLOOKUP(AT64,Listados!$P$3:$Q$6,2,FALSE)</f>
        <v>Evitar el riesgo</v>
      </c>
      <c r="AV64" s="750"/>
      <c r="AW64" s="636"/>
      <c r="AX64" s="797"/>
      <c r="AY64" s="797"/>
      <c r="AZ64" s="636"/>
      <c r="BA64" s="636"/>
      <c r="BB64" s="560"/>
      <c r="BC64" s="560"/>
      <c r="BD64" s="560"/>
      <c r="BE64" s="537"/>
      <c r="BF64" s="542"/>
      <c r="BG64" s="542"/>
    </row>
    <row r="65" spans="1:59" ht="98.25" customHeight="1" thickBot="1">
      <c r="A65" s="646">
        <v>19</v>
      </c>
      <c r="B65" s="648" t="s">
        <v>88</v>
      </c>
      <c r="C65" s="656" t="s">
        <v>89</v>
      </c>
      <c r="D65" s="653" t="s">
        <v>91</v>
      </c>
      <c r="E65" s="104" t="s">
        <v>126</v>
      </c>
      <c r="F65" s="639" t="s">
        <v>135</v>
      </c>
      <c r="G65" s="100" t="s">
        <v>164</v>
      </c>
      <c r="H65" s="602" t="s">
        <v>208</v>
      </c>
      <c r="I65" s="7" t="s">
        <v>244</v>
      </c>
      <c r="J65" s="96" t="s">
        <v>289</v>
      </c>
      <c r="K65" s="349">
        <f>+VLOOKUP(J65,Listados!$K$8:$L$12,2,0)</f>
        <v>1</v>
      </c>
      <c r="L65" s="354" t="s">
        <v>301</v>
      </c>
      <c r="M65" s="356">
        <f>+VLOOKUP(L65,Listados!$K$13:$L$17,2,0)</f>
        <v>4</v>
      </c>
      <c r="N65" s="95" t="str">
        <f>IF(AND(J65&lt;&gt;"",L65&lt;&gt;""),VLOOKUP(J65&amp;L65,Listados!$M$3:$N$27,2,FALSE),"")</f>
        <v>Alto</v>
      </c>
      <c r="O65" s="163" t="s">
        <v>1311</v>
      </c>
      <c r="P65" s="212" t="s">
        <v>723</v>
      </c>
      <c r="Q65" s="48" t="s">
        <v>303</v>
      </c>
      <c r="R65" s="48" t="s">
        <v>305</v>
      </c>
      <c r="S65" s="89">
        <f t="shared" ref="S65:S67" si="163">+IF(R65="si",15,"")</f>
        <v>15</v>
      </c>
      <c r="T65" s="49" t="s">
        <v>305</v>
      </c>
      <c r="U65" s="94">
        <f t="shared" ref="U65:U67" si="164">+IF(T65="si",15,"")</f>
        <v>15</v>
      </c>
      <c r="V65" s="49" t="s">
        <v>305</v>
      </c>
      <c r="W65" s="94">
        <f t="shared" ref="W65:W67" si="165">+IF(V65="si",15,"")</f>
        <v>15</v>
      </c>
      <c r="X65" s="49" t="s">
        <v>303</v>
      </c>
      <c r="Y65" s="94">
        <f t="shared" si="0"/>
        <v>10</v>
      </c>
      <c r="Z65" s="49" t="s">
        <v>305</v>
      </c>
      <c r="AA65" s="94">
        <f t="shared" ref="AA65:AA67" si="166">+IF(Z65="si",15,"")</f>
        <v>15</v>
      </c>
      <c r="AB65" s="49" t="s">
        <v>305</v>
      </c>
      <c r="AC65" s="94">
        <f t="shared" ref="AC65:AC67" si="167">+IF(AB65="si",15,"")</f>
        <v>15</v>
      </c>
      <c r="AD65" s="49" t="s">
        <v>307</v>
      </c>
      <c r="AE65" s="90">
        <f t="shared" ref="AE65:AE67" si="168">+IF(AD65="Completa",10,IF(AD65="Incompleta",5,""))</f>
        <v>10</v>
      </c>
      <c r="AF65" s="94">
        <f t="shared" si="15"/>
        <v>95</v>
      </c>
      <c r="AG65" s="94" t="str">
        <f t="shared" si="16"/>
        <v>Moderado</v>
      </c>
      <c r="AH65" s="49" t="s">
        <v>312</v>
      </c>
      <c r="AI65" s="94" t="str">
        <f t="shared" si="1"/>
        <v>Fuerte</v>
      </c>
      <c r="AJ65" s="94" t="str">
        <f>IFERROR(VLOOKUP((CONCATENATE(AG65,AI65)),Listados!$U$3:$V$11,2,FALSE),"")</f>
        <v>Moderado</v>
      </c>
      <c r="AK65" s="94">
        <f t="shared" si="2"/>
        <v>50</v>
      </c>
      <c r="AL65" s="563">
        <f>AVERAGE(AK67:AK147)</f>
        <v>95.512820512820511</v>
      </c>
      <c r="AM65" s="94" t="str">
        <f t="shared" si="3"/>
        <v>Moderado</v>
      </c>
      <c r="AN65" s="94">
        <f t="shared" si="4"/>
        <v>0</v>
      </c>
      <c r="AO65" s="94">
        <f t="shared" si="5"/>
        <v>1</v>
      </c>
      <c r="AP65" s="94">
        <f t="shared" si="6"/>
        <v>1</v>
      </c>
      <c r="AQ65" s="94">
        <f t="shared" si="7"/>
        <v>3</v>
      </c>
      <c r="AR65" s="94" t="str">
        <f>+VLOOKUP(MIN(AP65),Listados!$J$18:$K$24,2,TRUE)</f>
        <v>Rara Vez</v>
      </c>
      <c r="AS65" s="90" t="str">
        <f>+VLOOKUP(MIN(AQ65),Listados!$J$26:$K$32,2,TRUE)</f>
        <v>Moderado</v>
      </c>
      <c r="AT65" s="94" t="str">
        <f>IF(AND(AR65&lt;&gt;"",AS65&lt;&gt;""),VLOOKUP(AR65&amp;AS65,Listados!$M$3:$N$27,2,FALSE),"")</f>
        <v>Moderado</v>
      </c>
      <c r="AU65" s="94" t="str">
        <f>+VLOOKUP(AT65,Listados!$P$3:$Q$6,2,FALSE)</f>
        <v xml:space="preserve"> Reducir el riesgo</v>
      </c>
      <c r="AV65" s="558" t="s">
        <v>726</v>
      </c>
      <c r="AW65" s="558" t="s">
        <v>716</v>
      </c>
      <c r="AX65" s="798">
        <v>45292</v>
      </c>
      <c r="AY65" s="798">
        <v>45657</v>
      </c>
      <c r="AZ65" s="558" t="s">
        <v>717</v>
      </c>
      <c r="BA65" s="558" t="s">
        <v>727</v>
      </c>
      <c r="BB65" s="558" t="s">
        <v>728</v>
      </c>
      <c r="BC65" s="558" t="s">
        <v>729</v>
      </c>
      <c r="BD65" s="558" t="s">
        <v>1259</v>
      </c>
      <c r="BE65" s="535" t="s">
        <v>730</v>
      </c>
      <c r="BF65" s="535" t="s">
        <v>731</v>
      </c>
      <c r="BG65" s="535" t="s">
        <v>1313</v>
      </c>
    </row>
    <row r="66" spans="1:59" ht="105.75" customHeight="1" thickBot="1">
      <c r="A66" s="647"/>
      <c r="B66" s="649"/>
      <c r="C66" s="677"/>
      <c r="D66" s="678"/>
      <c r="E66" s="96" t="s">
        <v>125</v>
      </c>
      <c r="F66" s="640"/>
      <c r="G66" s="14" t="s">
        <v>165</v>
      </c>
      <c r="H66" s="620"/>
      <c r="I66" s="4" t="s">
        <v>245</v>
      </c>
      <c r="J66" s="96" t="s">
        <v>289</v>
      </c>
      <c r="K66" s="349">
        <f>+VLOOKUP(J66,Listados!$K$8:$L$12,2,0)</f>
        <v>1</v>
      </c>
      <c r="L66" s="354" t="s">
        <v>301</v>
      </c>
      <c r="M66" s="356">
        <f>+VLOOKUP(L66,Listados!$K$13:$L$17,2,0)</f>
        <v>4</v>
      </c>
      <c r="N66" s="95" t="str">
        <f>IF(AND(J66&lt;&gt;"",L66&lt;&gt;""),VLOOKUP(J66&amp;L66,Listados!$M$3:$N$27,2,FALSE),"")</f>
        <v>Alto</v>
      </c>
      <c r="O66" s="216" t="s">
        <v>1312</v>
      </c>
      <c r="P66" s="216" t="s">
        <v>724</v>
      </c>
      <c r="Q66" s="48" t="s">
        <v>303</v>
      </c>
      <c r="R66" s="48" t="s">
        <v>305</v>
      </c>
      <c r="S66" s="89">
        <f t="shared" si="163"/>
        <v>15</v>
      </c>
      <c r="T66" s="49" t="s">
        <v>305</v>
      </c>
      <c r="U66" s="94">
        <f t="shared" si="164"/>
        <v>15</v>
      </c>
      <c r="V66" s="49" t="s">
        <v>305</v>
      </c>
      <c r="W66" s="94">
        <f t="shared" si="165"/>
        <v>15</v>
      </c>
      <c r="X66" s="49" t="s">
        <v>303</v>
      </c>
      <c r="Y66" s="94">
        <f t="shared" si="0"/>
        <v>10</v>
      </c>
      <c r="Z66" s="49" t="s">
        <v>305</v>
      </c>
      <c r="AA66" s="94">
        <f t="shared" si="166"/>
        <v>15</v>
      </c>
      <c r="AB66" s="49" t="s">
        <v>305</v>
      </c>
      <c r="AC66" s="94">
        <f t="shared" si="167"/>
        <v>15</v>
      </c>
      <c r="AD66" s="49" t="s">
        <v>307</v>
      </c>
      <c r="AE66" s="90">
        <f t="shared" si="168"/>
        <v>10</v>
      </c>
      <c r="AF66" s="94">
        <f t="shared" si="15"/>
        <v>95</v>
      </c>
      <c r="AG66" s="94" t="str">
        <f t="shared" si="16"/>
        <v>Moderado</v>
      </c>
      <c r="AH66" s="49" t="s">
        <v>312</v>
      </c>
      <c r="AI66" s="94" t="str">
        <f t="shared" si="1"/>
        <v>Fuerte</v>
      </c>
      <c r="AJ66" s="94" t="str">
        <f>IFERROR(VLOOKUP((CONCATENATE(AG66,AI66)),Listados!$U$3:$V$11,2,FALSE),"")</f>
        <v>Moderado</v>
      </c>
      <c r="AK66" s="94">
        <f t="shared" si="2"/>
        <v>50</v>
      </c>
      <c r="AL66" s="564"/>
      <c r="AM66" s="94" t="str">
        <f t="shared" si="3"/>
        <v>Débil</v>
      </c>
      <c r="AN66" s="94">
        <f t="shared" si="4"/>
        <v>0</v>
      </c>
      <c r="AO66" s="94">
        <f t="shared" si="5"/>
        <v>0</v>
      </c>
      <c r="AP66" s="94">
        <f t="shared" si="6"/>
        <v>1</v>
      </c>
      <c r="AQ66" s="94">
        <f t="shared" si="7"/>
        <v>4</v>
      </c>
      <c r="AR66" s="94" t="str">
        <f>+VLOOKUP(MIN(AP66),Listados!$J$18:$K$24,2,TRUE)</f>
        <v>Rara Vez</v>
      </c>
      <c r="AS66" s="90" t="str">
        <f>+VLOOKUP(MIN(AQ66),Listados!$J$26:$K$32,2,TRUE)</f>
        <v>Mayor</v>
      </c>
      <c r="AT66" s="94" t="str">
        <f>IF(AND(AR66&lt;&gt;"",AS66&lt;&gt;""),VLOOKUP(AR66&amp;AS66,Listados!$M$3:$N$27,2,FALSE),"")</f>
        <v>Alto</v>
      </c>
      <c r="AU66" s="94" t="str">
        <f>+VLOOKUP(AT66,Listados!$P$3:$Q$6,2,FALSE)</f>
        <v>Reducir el riesgo</v>
      </c>
      <c r="AV66" s="559"/>
      <c r="AW66" s="559"/>
      <c r="AX66" s="597"/>
      <c r="AY66" s="597"/>
      <c r="AZ66" s="559"/>
      <c r="BA66" s="559"/>
      <c r="BB66" s="559"/>
      <c r="BC66" s="559"/>
      <c r="BD66" s="559"/>
      <c r="BE66" s="536"/>
      <c r="BF66" s="536"/>
      <c r="BG66" s="536"/>
    </row>
    <row r="67" spans="1:59" ht="99.75" customHeight="1" thickBot="1">
      <c r="A67" s="655"/>
      <c r="B67" s="649"/>
      <c r="C67" s="575"/>
      <c r="D67" s="654"/>
      <c r="E67" s="64" t="s">
        <v>127</v>
      </c>
      <c r="F67" s="641"/>
      <c r="G67" s="8" t="s">
        <v>166</v>
      </c>
      <c r="H67" s="603"/>
      <c r="I67" s="8" t="s">
        <v>246</v>
      </c>
      <c r="J67" s="96" t="s">
        <v>289</v>
      </c>
      <c r="K67" s="349">
        <f>+VLOOKUP(J67,Listados!$K$8:$L$12,2,0)</f>
        <v>1</v>
      </c>
      <c r="L67" s="354" t="s">
        <v>301</v>
      </c>
      <c r="M67" s="356">
        <f>+VLOOKUP(L67,Listados!$K$13:$L$17,2,0)</f>
        <v>4</v>
      </c>
      <c r="N67" s="95" t="str">
        <f>IF(AND(J67&lt;&gt;"",L67&lt;&gt;""),VLOOKUP(J67&amp;L67,Listados!$M$3:$N$27,2,FALSE),"")</f>
        <v>Alto</v>
      </c>
      <c r="O67" s="216" t="s">
        <v>1311</v>
      </c>
      <c r="P67" s="216" t="s">
        <v>725</v>
      </c>
      <c r="Q67" s="132" t="s">
        <v>303</v>
      </c>
      <c r="R67" s="48" t="s">
        <v>305</v>
      </c>
      <c r="S67" s="89">
        <f t="shared" si="163"/>
        <v>15</v>
      </c>
      <c r="T67" s="49" t="s">
        <v>305</v>
      </c>
      <c r="U67" s="94">
        <f t="shared" si="164"/>
        <v>15</v>
      </c>
      <c r="V67" s="49" t="s">
        <v>305</v>
      </c>
      <c r="W67" s="94">
        <f t="shared" si="165"/>
        <v>15</v>
      </c>
      <c r="X67" s="49" t="s">
        <v>303</v>
      </c>
      <c r="Y67" s="90">
        <f t="shared" si="0"/>
        <v>10</v>
      </c>
      <c r="Z67" s="49" t="s">
        <v>305</v>
      </c>
      <c r="AA67" s="94">
        <f t="shared" si="166"/>
        <v>15</v>
      </c>
      <c r="AB67" s="49" t="s">
        <v>305</v>
      </c>
      <c r="AC67" s="94">
        <f t="shared" si="167"/>
        <v>15</v>
      </c>
      <c r="AD67" s="49" t="s">
        <v>307</v>
      </c>
      <c r="AE67" s="90">
        <f t="shared" si="168"/>
        <v>10</v>
      </c>
      <c r="AF67" s="90">
        <f t="shared" si="15"/>
        <v>95</v>
      </c>
      <c r="AG67" s="90" t="str">
        <f t="shared" si="16"/>
        <v>Moderado</v>
      </c>
      <c r="AH67" s="49" t="s">
        <v>312</v>
      </c>
      <c r="AI67" s="90" t="str">
        <f t="shared" si="1"/>
        <v>Fuerte</v>
      </c>
      <c r="AJ67" s="90" t="str">
        <f>IFERROR(VLOOKUP((CONCATENATE(AG67,AI67)),Listados!$U$3:$V$11,2,FALSE),"")</f>
        <v>Moderado</v>
      </c>
      <c r="AK67" s="90">
        <f t="shared" si="2"/>
        <v>50</v>
      </c>
      <c r="AL67" s="565"/>
      <c r="AM67" s="90" t="str">
        <f t="shared" si="3"/>
        <v>Débil</v>
      </c>
      <c r="AN67" s="90">
        <f t="shared" si="4"/>
        <v>0</v>
      </c>
      <c r="AO67" s="90">
        <f t="shared" si="5"/>
        <v>0</v>
      </c>
      <c r="AP67" s="90">
        <f t="shared" si="6"/>
        <v>1</v>
      </c>
      <c r="AQ67" s="90">
        <f t="shared" si="7"/>
        <v>4</v>
      </c>
      <c r="AR67" s="94" t="str">
        <f>+VLOOKUP(MIN(AP67),Listados!$J$18:$K$24,2,TRUE)</f>
        <v>Rara Vez</v>
      </c>
      <c r="AS67" s="90" t="str">
        <f>+VLOOKUP(MIN(AQ67),Listados!$J$26:$K$32,2,TRUE)</f>
        <v>Mayor</v>
      </c>
      <c r="AT67" s="94" t="str">
        <f>IF(AND(AR67&lt;&gt;"",AS67&lt;&gt;""),VLOOKUP(AR67&amp;AS67,Listados!$M$3:$N$27,2,FALSE),"")</f>
        <v>Alto</v>
      </c>
      <c r="AU67" s="94" t="str">
        <f>+VLOOKUP(AT67,Listados!$P$3:$Q$6,2,FALSE)</f>
        <v>Reducir el riesgo</v>
      </c>
      <c r="AV67" s="559"/>
      <c r="AW67" s="559"/>
      <c r="AX67" s="597"/>
      <c r="AY67" s="597"/>
      <c r="AZ67" s="559"/>
      <c r="BA67" s="559"/>
      <c r="BB67" s="559"/>
      <c r="BC67" s="559"/>
      <c r="BD67" s="560"/>
      <c r="BE67" s="536"/>
      <c r="BF67" s="536"/>
      <c r="BG67" s="536"/>
    </row>
    <row r="68" spans="1:59" ht="100.5" customHeight="1" thickBot="1">
      <c r="A68" s="646">
        <v>20</v>
      </c>
      <c r="B68" s="648" t="s">
        <v>88</v>
      </c>
      <c r="C68" s="658" t="s">
        <v>89</v>
      </c>
      <c r="D68" s="668" t="s">
        <v>92</v>
      </c>
      <c r="E68" s="96" t="s">
        <v>123</v>
      </c>
      <c r="F68" s="604" t="s">
        <v>135</v>
      </c>
      <c r="G68" s="7" t="s">
        <v>167</v>
      </c>
      <c r="H68" s="96" t="s">
        <v>208</v>
      </c>
      <c r="I68" s="7" t="s">
        <v>247</v>
      </c>
      <c r="J68" s="96" t="s">
        <v>289</v>
      </c>
      <c r="K68" s="349">
        <f>+VLOOKUP(J68,Listados!$K$8:$L$12,2,0)</f>
        <v>1</v>
      </c>
      <c r="L68" s="354" t="s">
        <v>302</v>
      </c>
      <c r="M68" s="356">
        <f>+VLOOKUP(L68,Listados!$K$13:$L$17,2,0)</f>
        <v>2</v>
      </c>
      <c r="N68" s="95" t="str">
        <f>IF(AND(J68&lt;&gt;"",L68&lt;&gt;""),VLOOKUP(J68&amp;L68,Listados!$M$3:$N$27,2,FALSE),"")</f>
        <v>Bajo</v>
      </c>
      <c r="O68" s="212" t="s">
        <v>1308</v>
      </c>
      <c r="P68" s="212" t="s">
        <v>736</v>
      </c>
      <c r="Q68" s="48" t="s">
        <v>304</v>
      </c>
      <c r="R68" s="48" t="s">
        <v>305</v>
      </c>
      <c r="S68" s="89">
        <f t="shared" ref="S68:S71" si="169">+IF(R68="si",15,"")</f>
        <v>15</v>
      </c>
      <c r="T68" s="49" t="s">
        <v>305</v>
      </c>
      <c r="U68" s="94">
        <f t="shared" ref="U68:U71" si="170">+IF(T68="si",15,"")</f>
        <v>15</v>
      </c>
      <c r="V68" s="49" t="s">
        <v>305</v>
      </c>
      <c r="W68" s="94">
        <f t="shared" ref="W68:W71" si="171">+IF(V68="si",15,"")</f>
        <v>15</v>
      </c>
      <c r="X68" s="49" t="s">
        <v>304</v>
      </c>
      <c r="Y68" s="94">
        <f t="shared" ref="Y68:Y118" si="172">+IF(X68="Preventivo",15,IF(X68="Detectivo",10,""))</f>
        <v>15</v>
      </c>
      <c r="Z68" s="49" t="s">
        <v>305</v>
      </c>
      <c r="AA68" s="94">
        <f t="shared" ref="AA68:AA71" si="173">+IF(Z68="si",15,"")</f>
        <v>15</v>
      </c>
      <c r="AB68" s="49" t="s">
        <v>305</v>
      </c>
      <c r="AC68" s="94">
        <f t="shared" ref="AC68:AC71" si="174">+IF(AB68="si",15,"")</f>
        <v>15</v>
      </c>
      <c r="AD68" s="49" t="s">
        <v>307</v>
      </c>
      <c r="AE68" s="90">
        <f t="shared" ref="AE68:AE71" si="175">+IF(AD68="Completa",10,IF(AD68="Incompleta",5,""))</f>
        <v>10</v>
      </c>
      <c r="AF68" s="94">
        <f t="shared" ref="AF68:AF118" si="176">IF((SUM(S68,U68,W68,Y68,AA68,AC68,AE68)=0),"",(SUM(S68,U68,W68,Y68,AA68,AC68,AE68)))</f>
        <v>100</v>
      </c>
      <c r="AG68" s="94" t="str">
        <f t="shared" ref="AG68:AG118" si="177">IF(AF68&lt;=85,"Débil",IF(AF68&lt;=95,"Moderado",IF(AF68=100,"Fuerte","")))</f>
        <v>Fuerte</v>
      </c>
      <c r="AH68" s="49" t="s">
        <v>312</v>
      </c>
      <c r="AI68" s="94" t="str">
        <f t="shared" ref="AI68:AI118" si="178">+IF(AH68="siempre","Fuerte",IF(AH68="Algunas veces","Moderado","Débil"))</f>
        <v>Fuerte</v>
      </c>
      <c r="AJ68" s="94" t="str">
        <f>IFERROR(VLOOKUP((CONCATENATE(AG68,AI68)),Listados!$U$3:$V$11,2,FALSE),"")</f>
        <v>Fuerte</v>
      </c>
      <c r="AK68" s="94">
        <f t="shared" ref="AK68:AK118" si="179">IF(ISBLANK(AJ68),"",IF(AJ68="Débil", 0, IF(AJ68="Moderado",50,100)))</f>
        <v>100</v>
      </c>
      <c r="AL68" s="563">
        <f>AVERAGE(AK68:AK71)</f>
        <v>87.5</v>
      </c>
      <c r="AM68" s="94" t="str">
        <f t="shared" ref="AM68:AM118" si="180">IF(AL68&lt;=50, "Débil", IF(AL68&lt;=99,"Moderado","Fuerte"))</f>
        <v>Moderado</v>
      </c>
      <c r="AN68" s="94">
        <f t="shared" ref="AN68:AN118" si="181">+IF(AND(Q68="Preventivo",AM68="Fuerte"),2,IF(AND(Q68="Preventivo",AM68="Moderado"),1,0))</f>
        <v>1</v>
      </c>
      <c r="AO68" s="94">
        <f t="shared" ref="AO68:AO118" si="182">+IF(AND(Q68="Detectivo",$AM68="Fuerte"),2,IF(AND(Q68="Detectivo",$AM68="Moderado"),1,IF(AND(Q68="Preventivo",$AM68="Fuerte"),1,0)))</f>
        <v>0</v>
      </c>
      <c r="AP68" s="94">
        <f t="shared" ref="AP68:AP118" si="183">+K68-AN68</f>
        <v>0</v>
      </c>
      <c r="AQ68" s="94">
        <f t="shared" ref="AQ68:AQ118" si="184">+M68-AO68</f>
        <v>2</v>
      </c>
      <c r="AR68" s="94" t="str">
        <f>+VLOOKUP(MIN(AP68),Listados!$J$18:$K$24,2,TRUE)</f>
        <v>Rara Vez</v>
      </c>
      <c r="AS68" s="90" t="str">
        <f>+VLOOKUP(MIN(AQ68),Listados!$J$26:$K$32,2,TRUE)</f>
        <v>Menor</v>
      </c>
      <c r="AT68" s="94" t="str">
        <f>IF(AND(AR68&lt;&gt;"",AS68&lt;&gt;""),VLOOKUP(AR68&amp;AS68,Listados!$M$3:$N$27,2,FALSE),"")</f>
        <v>Bajo</v>
      </c>
      <c r="AU68" s="94" t="str">
        <f>+VLOOKUP(AT68,Listados!$P$3:$Q$6,2,FALSE)</f>
        <v>Asumir el riesgo</v>
      </c>
      <c r="AV68" s="535" t="s">
        <v>737</v>
      </c>
      <c r="AW68" s="535" t="s">
        <v>716</v>
      </c>
      <c r="AX68" s="580">
        <v>45292</v>
      </c>
      <c r="AY68" s="580">
        <v>45657</v>
      </c>
      <c r="AZ68" s="535" t="s">
        <v>717</v>
      </c>
      <c r="BA68" s="582" t="s">
        <v>727</v>
      </c>
      <c r="BB68" s="558" t="s">
        <v>738</v>
      </c>
      <c r="BC68" s="558" t="s">
        <v>739</v>
      </c>
      <c r="BD68" s="558" t="s">
        <v>1260</v>
      </c>
      <c r="BE68" s="535" t="s">
        <v>740</v>
      </c>
      <c r="BF68" s="555" t="s">
        <v>741</v>
      </c>
      <c r="BG68" s="555" t="s">
        <v>1310</v>
      </c>
    </row>
    <row r="69" spans="1:59" ht="92.25" customHeight="1" thickBot="1">
      <c r="A69" s="647"/>
      <c r="B69" s="649"/>
      <c r="C69" s="659"/>
      <c r="D69" s="669"/>
      <c r="E69" s="602" t="s">
        <v>127</v>
      </c>
      <c r="F69" s="609"/>
      <c r="G69" s="4" t="s">
        <v>168</v>
      </c>
      <c r="H69" s="101" t="s">
        <v>208</v>
      </c>
      <c r="I69" s="4" t="s">
        <v>215</v>
      </c>
      <c r="J69" s="96" t="s">
        <v>289</v>
      </c>
      <c r="K69" s="349">
        <f>+VLOOKUP(J69,Listados!$K$8:$L$12,2,0)</f>
        <v>1</v>
      </c>
      <c r="L69" s="354" t="s">
        <v>302</v>
      </c>
      <c r="M69" s="356">
        <f>+VLOOKUP(L69,Listados!$K$13:$L$17,2,0)</f>
        <v>2</v>
      </c>
      <c r="N69" s="95" t="str">
        <f>IF(AND(J69&lt;&gt;"",L69&lt;&gt;""),VLOOKUP(J69&amp;L69,Listados!$M$3:$N$27,2,FALSE),"")</f>
        <v>Bajo</v>
      </c>
      <c r="O69" s="216" t="s">
        <v>1309</v>
      </c>
      <c r="P69" s="216" t="s">
        <v>733</v>
      </c>
      <c r="Q69" s="48" t="s">
        <v>304</v>
      </c>
      <c r="R69" s="48" t="s">
        <v>305</v>
      </c>
      <c r="S69" s="89">
        <f t="shared" si="169"/>
        <v>15</v>
      </c>
      <c r="T69" s="49" t="s">
        <v>305</v>
      </c>
      <c r="U69" s="94">
        <f t="shared" si="170"/>
        <v>15</v>
      </c>
      <c r="V69" s="49" t="s">
        <v>305</v>
      </c>
      <c r="W69" s="94">
        <f t="shared" si="171"/>
        <v>15</v>
      </c>
      <c r="X69" s="49" t="s">
        <v>304</v>
      </c>
      <c r="Y69" s="94">
        <f t="shared" si="172"/>
        <v>15</v>
      </c>
      <c r="Z69" s="49" t="s">
        <v>305</v>
      </c>
      <c r="AA69" s="94">
        <f t="shared" si="173"/>
        <v>15</v>
      </c>
      <c r="AB69" s="49" t="s">
        <v>305</v>
      </c>
      <c r="AC69" s="94">
        <f t="shared" si="174"/>
        <v>15</v>
      </c>
      <c r="AD69" s="49" t="s">
        <v>307</v>
      </c>
      <c r="AE69" s="90">
        <f t="shared" si="175"/>
        <v>10</v>
      </c>
      <c r="AF69" s="94">
        <f t="shared" si="176"/>
        <v>100</v>
      </c>
      <c r="AG69" s="94" t="str">
        <f t="shared" si="177"/>
        <v>Fuerte</v>
      </c>
      <c r="AH69" s="49" t="s">
        <v>312</v>
      </c>
      <c r="AI69" s="94" t="str">
        <f t="shared" si="178"/>
        <v>Fuerte</v>
      </c>
      <c r="AJ69" s="94" t="str">
        <f>IFERROR(VLOOKUP((CONCATENATE(AG69,AI69)),Listados!$U$3:$V$11,2,FALSE),"")</f>
        <v>Fuerte</v>
      </c>
      <c r="AK69" s="94">
        <f t="shared" si="179"/>
        <v>100</v>
      </c>
      <c r="AL69" s="564"/>
      <c r="AM69" s="94" t="str">
        <f t="shared" si="180"/>
        <v>Débil</v>
      </c>
      <c r="AN69" s="94">
        <f t="shared" si="181"/>
        <v>0</v>
      </c>
      <c r="AO69" s="94">
        <f t="shared" si="182"/>
        <v>0</v>
      </c>
      <c r="AP69" s="94">
        <f t="shared" si="183"/>
        <v>1</v>
      </c>
      <c r="AQ69" s="94">
        <f t="shared" si="184"/>
        <v>2</v>
      </c>
      <c r="AR69" s="94" t="str">
        <f>+VLOOKUP(MIN(AP69),Listados!$J$18:$K$24,2,TRUE)</f>
        <v>Rara Vez</v>
      </c>
      <c r="AS69" s="90" t="str">
        <f>+VLOOKUP(MIN(AQ69),Listados!$J$26:$K$32,2,TRUE)</f>
        <v>Menor</v>
      </c>
      <c r="AT69" s="94" t="str">
        <f>IF(AND(AR69&lt;&gt;"",AS69&lt;&gt;""),VLOOKUP(AR69&amp;AS69,Listados!$M$3:$N$27,2,FALSE),"")</f>
        <v>Bajo</v>
      </c>
      <c r="AU69" s="94" t="str">
        <f>+VLOOKUP(AT69,Listados!$P$3:$Q$6,2,FALSE)</f>
        <v>Asumir el riesgo</v>
      </c>
      <c r="AV69" s="536"/>
      <c r="AW69" s="536"/>
      <c r="AX69" s="584"/>
      <c r="AY69" s="584"/>
      <c r="AZ69" s="536"/>
      <c r="BA69" s="587"/>
      <c r="BB69" s="559"/>
      <c r="BC69" s="559"/>
      <c r="BD69" s="559"/>
      <c r="BE69" s="536"/>
      <c r="BF69" s="540"/>
      <c r="BG69" s="540"/>
    </row>
    <row r="70" spans="1:59" ht="95.25" customHeight="1" thickBot="1">
      <c r="A70" s="647"/>
      <c r="B70" s="649"/>
      <c r="C70" s="659"/>
      <c r="D70" s="669"/>
      <c r="E70" s="620"/>
      <c r="F70" s="609"/>
      <c r="G70" s="4" t="s">
        <v>169</v>
      </c>
      <c r="H70" s="101" t="s">
        <v>207</v>
      </c>
      <c r="I70" s="4" t="s">
        <v>216</v>
      </c>
      <c r="J70" s="96" t="s">
        <v>289</v>
      </c>
      <c r="K70" s="349">
        <f>+VLOOKUP(J70,Listados!$K$8:$L$12,2,0)</f>
        <v>1</v>
      </c>
      <c r="L70" s="354" t="s">
        <v>302</v>
      </c>
      <c r="M70" s="356">
        <f>+VLOOKUP(L70,Listados!$K$13:$L$17,2,0)</f>
        <v>2</v>
      </c>
      <c r="N70" s="95" t="str">
        <f>IF(AND(J70&lt;&gt;"",L70&lt;&gt;""),VLOOKUP(J70&amp;L70,Listados!$M$3:$N$27,2,FALSE),"")</f>
        <v>Bajo</v>
      </c>
      <c r="O70" s="216" t="s">
        <v>732</v>
      </c>
      <c r="P70" s="216" t="s">
        <v>734</v>
      </c>
      <c r="Q70" s="48" t="s">
        <v>303</v>
      </c>
      <c r="R70" s="48" t="s">
        <v>305</v>
      </c>
      <c r="S70" s="89">
        <f t="shared" si="169"/>
        <v>15</v>
      </c>
      <c r="T70" s="49" t="s">
        <v>305</v>
      </c>
      <c r="U70" s="94">
        <f t="shared" si="170"/>
        <v>15</v>
      </c>
      <c r="V70" s="49" t="s">
        <v>305</v>
      </c>
      <c r="W70" s="94">
        <f t="shared" si="171"/>
        <v>15</v>
      </c>
      <c r="X70" s="49" t="s">
        <v>303</v>
      </c>
      <c r="Y70" s="94">
        <f t="shared" si="172"/>
        <v>10</v>
      </c>
      <c r="Z70" s="49" t="s">
        <v>305</v>
      </c>
      <c r="AA70" s="94">
        <f t="shared" si="173"/>
        <v>15</v>
      </c>
      <c r="AB70" s="49" t="s">
        <v>305</v>
      </c>
      <c r="AC70" s="94">
        <f t="shared" si="174"/>
        <v>15</v>
      </c>
      <c r="AD70" s="49" t="s">
        <v>307</v>
      </c>
      <c r="AE70" s="90">
        <f t="shared" si="175"/>
        <v>10</v>
      </c>
      <c r="AF70" s="94">
        <f t="shared" si="176"/>
        <v>95</v>
      </c>
      <c r="AG70" s="94" t="str">
        <f t="shared" si="177"/>
        <v>Moderado</v>
      </c>
      <c r="AH70" s="49" t="s">
        <v>312</v>
      </c>
      <c r="AI70" s="94" t="str">
        <f t="shared" si="178"/>
        <v>Fuerte</v>
      </c>
      <c r="AJ70" s="94" t="str">
        <f>IFERROR(VLOOKUP((CONCATENATE(AG70,AI70)),Listados!$U$3:$V$11,2,FALSE),"")</f>
        <v>Moderado</v>
      </c>
      <c r="AK70" s="94">
        <f t="shared" si="179"/>
        <v>50</v>
      </c>
      <c r="AL70" s="564"/>
      <c r="AM70" s="94" t="str">
        <f t="shared" si="180"/>
        <v>Débil</v>
      </c>
      <c r="AN70" s="94">
        <f t="shared" si="181"/>
        <v>0</v>
      </c>
      <c r="AO70" s="94">
        <f t="shared" si="182"/>
        <v>0</v>
      </c>
      <c r="AP70" s="94">
        <f t="shared" si="183"/>
        <v>1</v>
      </c>
      <c r="AQ70" s="94">
        <f t="shared" si="184"/>
        <v>2</v>
      </c>
      <c r="AR70" s="94" t="str">
        <f>+VLOOKUP(MIN(AP70),Listados!$J$18:$K$24,2,TRUE)</f>
        <v>Rara Vez</v>
      </c>
      <c r="AS70" s="90" t="str">
        <f>+VLOOKUP(MIN(AQ70),Listados!$J$26:$K$32,2,TRUE)</f>
        <v>Menor</v>
      </c>
      <c r="AT70" s="94" t="str">
        <f>IF(AND(AR70&lt;&gt;"",AS70&lt;&gt;""),VLOOKUP(AR70&amp;AS70,Listados!$M$3:$N$27,2,FALSE),"")</f>
        <v>Bajo</v>
      </c>
      <c r="AU70" s="94" t="str">
        <f>+VLOOKUP(AT70,Listados!$P$3:$Q$6,2,FALSE)</f>
        <v>Asumir el riesgo</v>
      </c>
      <c r="AV70" s="536"/>
      <c r="AW70" s="536"/>
      <c r="AX70" s="584"/>
      <c r="AY70" s="584"/>
      <c r="AZ70" s="536"/>
      <c r="BA70" s="587"/>
      <c r="BB70" s="559"/>
      <c r="BC70" s="559"/>
      <c r="BD70" s="559"/>
      <c r="BE70" s="536"/>
      <c r="BF70" s="540"/>
      <c r="BG70" s="540"/>
    </row>
    <row r="71" spans="1:59" ht="99" customHeight="1" thickBot="1">
      <c r="A71" s="655"/>
      <c r="B71" s="657"/>
      <c r="C71" s="660"/>
      <c r="D71" s="670"/>
      <c r="E71" s="603"/>
      <c r="F71" s="605"/>
      <c r="G71" s="8" t="s">
        <v>248</v>
      </c>
      <c r="H71" s="105" t="s">
        <v>208</v>
      </c>
      <c r="I71" s="54"/>
      <c r="J71" s="96" t="s">
        <v>289</v>
      </c>
      <c r="K71" s="349">
        <f>+VLOOKUP(J71,Listados!$K$8:$L$12,2,0)</f>
        <v>1</v>
      </c>
      <c r="L71" s="354" t="s">
        <v>302</v>
      </c>
      <c r="M71" s="356">
        <f>+VLOOKUP(L71,Listados!$K$13:$L$17,2,0)</f>
        <v>2</v>
      </c>
      <c r="N71" s="95" t="str">
        <f>IF(AND(J71&lt;&gt;"",L71&lt;&gt;""),VLOOKUP(J71&amp;L71,Listados!$M$3:$N$27,2,FALSE),"")</f>
        <v>Bajo</v>
      </c>
      <c r="O71" s="238" t="s">
        <v>1309</v>
      </c>
      <c r="P71" s="238" t="s">
        <v>735</v>
      </c>
      <c r="Q71" s="132" t="s">
        <v>304</v>
      </c>
      <c r="R71" s="48" t="s">
        <v>305</v>
      </c>
      <c r="S71" s="89">
        <f t="shared" si="169"/>
        <v>15</v>
      </c>
      <c r="T71" s="49" t="s">
        <v>305</v>
      </c>
      <c r="U71" s="94">
        <f t="shared" si="170"/>
        <v>15</v>
      </c>
      <c r="V71" s="49" t="s">
        <v>305</v>
      </c>
      <c r="W71" s="94">
        <f t="shared" si="171"/>
        <v>15</v>
      </c>
      <c r="X71" s="85" t="s">
        <v>304</v>
      </c>
      <c r="Y71" s="90">
        <f t="shared" si="172"/>
        <v>15</v>
      </c>
      <c r="Z71" s="49" t="s">
        <v>305</v>
      </c>
      <c r="AA71" s="94">
        <f t="shared" si="173"/>
        <v>15</v>
      </c>
      <c r="AB71" s="49" t="s">
        <v>305</v>
      </c>
      <c r="AC71" s="94">
        <f t="shared" si="174"/>
        <v>15</v>
      </c>
      <c r="AD71" s="49" t="s">
        <v>307</v>
      </c>
      <c r="AE71" s="90">
        <f t="shared" si="175"/>
        <v>10</v>
      </c>
      <c r="AF71" s="90">
        <f t="shared" si="176"/>
        <v>100</v>
      </c>
      <c r="AG71" s="90" t="str">
        <f t="shared" si="177"/>
        <v>Fuerte</v>
      </c>
      <c r="AH71" s="49" t="s">
        <v>312</v>
      </c>
      <c r="AI71" s="90" t="str">
        <f t="shared" si="178"/>
        <v>Fuerte</v>
      </c>
      <c r="AJ71" s="90" t="str">
        <f>IFERROR(VLOOKUP((CONCATENATE(AG71,AI71)),Listados!$U$3:$V$11,2,FALSE),"")</f>
        <v>Fuerte</v>
      </c>
      <c r="AK71" s="90">
        <f t="shared" si="179"/>
        <v>100</v>
      </c>
      <c r="AL71" s="565"/>
      <c r="AM71" s="90" t="str">
        <f t="shared" si="180"/>
        <v>Débil</v>
      </c>
      <c r="AN71" s="90">
        <f t="shared" si="181"/>
        <v>0</v>
      </c>
      <c r="AO71" s="90">
        <f t="shared" si="182"/>
        <v>0</v>
      </c>
      <c r="AP71" s="90">
        <f t="shared" si="183"/>
        <v>1</v>
      </c>
      <c r="AQ71" s="90">
        <f t="shared" si="184"/>
        <v>2</v>
      </c>
      <c r="AR71" s="94" t="str">
        <f>+VLOOKUP(MIN(AP71),Listados!$J$18:$K$24,2,TRUE)</f>
        <v>Rara Vez</v>
      </c>
      <c r="AS71" s="90" t="str">
        <f>+VLOOKUP(MIN(AQ71),Listados!$J$26:$K$32,2,TRUE)</f>
        <v>Menor</v>
      </c>
      <c r="AT71" s="94" t="str">
        <f>IF(AND(AR71&lt;&gt;"",AS71&lt;&gt;""),VLOOKUP(AR71&amp;AS71,Listados!$M$3:$N$27,2,FALSE),"")</f>
        <v>Bajo</v>
      </c>
      <c r="AU71" s="94" t="str">
        <f>+VLOOKUP(AT71,Listados!$P$3:$Q$6,2,FALSE)</f>
        <v>Asumir el riesgo</v>
      </c>
      <c r="AV71" s="537"/>
      <c r="AW71" s="537"/>
      <c r="AX71" s="581"/>
      <c r="AY71" s="581"/>
      <c r="AZ71" s="537"/>
      <c r="BA71" s="583"/>
      <c r="BB71" s="560"/>
      <c r="BC71" s="560"/>
      <c r="BD71" s="560"/>
      <c r="BE71" s="537"/>
      <c r="BF71" s="542"/>
      <c r="BG71" s="542"/>
    </row>
    <row r="72" spans="1:59" ht="102" customHeight="1" thickBot="1">
      <c r="A72" s="673">
        <v>21</v>
      </c>
      <c r="B72" s="648" t="s">
        <v>88</v>
      </c>
      <c r="C72" s="656" t="s">
        <v>89</v>
      </c>
      <c r="D72" s="653" t="s">
        <v>93</v>
      </c>
      <c r="E72" s="96" t="s">
        <v>123</v>
      </c>
      <c r="F72" s="639" t="s">
        <v>135</v>
      </c>
      <c r="G72" s="10" t="s">
        <v>170</v>
      </c>
      <c r="H72" s="602" t="s">
        <v>208</v>
      </c>
      <c r="I72" s="7" t="s">
        <v>249</v>
      </c>
      <c r="J72" s="96" t="s">
        <v>287</v>
      </c>
      <c r="K72" s="349">
        <f>+VLOOKUP(J72,Listados!$K$8:$L$12,2,0)</f>
        <v>3</v>
      </c>
      <c r="L72" s="354" t="s">
        <v>302</v>
      </c>
      <c r="M72" s="356">
        <f>+VLOOKUP(L72,Listados!$K$13:$L$17,2,0)</f>
        <v>2</v>
      </c>
      <c r="N72" s="95" t="str">
        <f>IF(AND(J72&lt;&gt;"",L72&lt;&gt;""),VLOOKUP(J72&amp;L72,Listados!$M$3:$N$27,2,FALSE),"")</f>
        <v>Moderado</v>
      </c>
      <c r="O72" s="212" t="s">
        <v>742</v>
      </c>
      <c r="P72" s="212" t="s">
        <v>743</v>
      </c>
      <c r="Q72" s="48" t="s">
        <v>304</v>
      </c>
      <c r="R72" s="48" t="s">
        <v>305</v>
      </c>
      <c r="S72" s="89">
        <f t="shared" ref="S72:S73" si="185">+IF(R72="si",15,"")</f>
        <v>15</v>
      </c>
      <c r="T72" s="49" t="s">
        <v>305</v>
      </c>
      <c r="U72" s="94">
        <f t="shared" ref="U72:U73" si="186">+IF(T72="si",15,"")</f>
        <v>15</v>
      </c>
      <c r="V72" s="49" t="s">
        <v>305</v>
      </c>
      <c r="W72" s="94">
        <f t="shared" ref="W72:W73" si="187">+IF(V72="si",15,"")</f>
        <v>15</v>
      </c>
      <c r="X72" s="85" t="s">
        <v>304</v>
      </c>
      <c r="Y72" s="94">
        <f t="shared" si="172"/>
        <v>15</v>
      </c>
      <c r="Z72" s="49" t="s">
        <v>305</v>
      </c>
      <c r="AA72" s="94">
        <f t="shared" ref="AA72:AA73" si="188">+IF(Z72="si",15,"")</f>
        <v>15</v>
      </c>
      <c r="AB72" s="49" t="s">
        <v>305</v>
      </c>
      <c r="AC72" s="94">
        <f t="shared" ref="AC72:AC73" si="189">+IF(AB72="si",15,"")</f>
        <v>15</v>
      </c>
      <c r="AD72" s="49" t="s">
        <v>307</v>
      </c>
      <c r="AE72" s="90">
        <f t="shared" ref="AE72:AE73" si="190">+IF(AD72="Completa",10,IF(AD72="Incompleta",5,""))</f>
        <v>10</v>
      </c>
      <c r="AF72" s="94">
        <f t="shared" si="176"/>
        <v>100</v>
      </c>
      <c r="AG72" s="94" t="str">
        <f t="shared" si="177"/>
        <v>Fuerte</v>
      </c>
      <c r="AH72" s="49" t="s">
        <v>312</v>
      </c>
      <c r="AI72" s="94" t="str">
        <f t="shared" si="178"/>
        <v>Fuerte</v>
      </c>
      <c r="AJ72" s="94" t="str">
        <f>IFERROR(VLOOKUP((CONCATENATE(AG72,AI72)),Listados!$U$3:$V$11,2,FALSE),"")</f>
        <v>Fuerte</v>
      </c>
      <c r="AK72" s="94">
        <f t="shared" si="179"/>
        <v>100</v>
      </c>
      <c r="AL72" s="563">
        <f>AVERAGE(AK72:AK74)</f>
        <v>100</v>
      </c>
      <c r="AM72" s="94" t="str">
        <f t="shared" si="180"/>
        <v>Fuerte</v>
      </c>
      <c r="AN72" s="94">
        <f t="shared" si="181"/>
        <v>2</v>
      </c>
      <c r="AO72" s="94">
        <f t="shared" si="182"/>
        <v>1</v>
      </c>
      <c r="AP72" s="94">
        <f t="shared" si="183"/>
        <v>1</v>
      </c>
      <c r="AQ72" s="94">
        <f t="shared" si="184"/>
        <v>1</v>
      </c>
      <c r="AR72" s="94" t="str">
        <f>+VLOOKUP(MIN(AP72),Listados!$J$18:$K$24,2,TRUE)</f>
        <v>Rara Vez</v>
      </c>
      <c r="AS72" s="90" t="str">
        <f>+VLOOKUP(MIN(AQ72),Listados!$J$26:$K$32,2,TRUE)</f>
        <v>Insignificante</v>
      </c>
      <c r="AT72" s="94" t="str">
        <f>IF(AND(AR72&lt;&gt;"",AS72&lt;&gt;""),VLOOKUP(AR72&amp;AS72,Listados!$M$3:$N$27,2,FALSE),"")</f>
        <v>Bajo</v>
      </c>
      <c r="AU72" s="94" t="str">
        <f>+VLOOKUP(AT72,Listados!$P$3:$Q$6,2,FALSE)</f>
        <v>Asumir el riesgo</v>
      </c>
      <c r="AV72" s="535" t="s">
        <v>745</v>
      </c>
      <c r="AW72" s="535" t="s">
        <v>716</v>
      </c>
      <c r="AX72" s="580">
        <v>45292</v>
      </c>
      <c r="AY72" s="580">
        <v>45657</v>
      </c>
      <c r="AZ72" s="535" t="s">
        <v>717</v>
      </c>
      <c r="BA72" s="582" t="s">
        <v>746</v>
      </c>
      <c r="BB72" s="558" t="s">
        <v>747</v>
      </c>
      <c r="BC72" s="558" t="s">
        <v>748</v>
      </c>
      <c r="BD72" s="558" t="s">
        <v>1261</v>
      </c>
      <c r="BE72" s="535" t="s">
        <v>749</v>
      </c>
      <c r="BF72" s="555" t="s">
        <v>750</v>
      </c>
      <c r="BG72" s="555" t="s">
        <v>1310</v>
      </c>
    </row>
    <row r="73" spans="1:59" ht="93.75" customHeight="1" thickBot="1">
      <c r="A73" s="664"/>
      <c r="B73" s="649"/>
      <c r="C73" s="677"/>
      <c r="D73" s="678"/>
      <c r="E73" s="602" t="s">
        <v>127</v>
      </c>
      <c r="F73" s="640"/>
      <c r="G73" s="628" t="s">
        <v>171</v>
      </c>
      <c r="H73" s="620"/>
      <c r="I73" s="4" t="s">
        <v>250</v>
      </c>
      <c r="J73" s="96" t="s">
        <v>287</v>
      </c>
      <c r="K73" s="349">
        <f>+VLOOKUP(J73,Listados!$K$8:$L$12,2,0)</f>
        <v>3</v>
      </c>
      <c r="L73" s="354" t="s">
        <v>302</v>
      </c>
      <c r="M73" s="356">
        <f>+VLOOKUP(L73,Listados!$K$13:$L$17,2,0)</f>
        <v>2</v>
      </c>
      <c r="N73" s="95" t="str">
        <f>IF(AND(J73&lt;&gt;"",L73&lt;&gt;""),VLOOKUP(J73&amp;L73,Listados!$M$3:$N$27,2,FALSE),"")</f>
        <v>Moderado</v>
      </c>
      <c r="O73" s="216" t="s">
        <v>742</v>
      </c>
      <c r="P73" s="216" t="s">
        <v>744</v>
      </c>
      <c r="Q73" s="48" t="s">
        <v>304</v>
      </c>
      <c r="R73" s="48" t="s">
        <v>305</v>
      </c>
      <c r="S73" s="89">
        <f t="shared" si="185"/>
        <v>15</v>
      </c>
      <c r="T73" s="49" t="s">
        <v>305</v>
      </c>
      <c r="U73" s="94">
        <f t="shared" si="186"/>
        <v>15</v>
      </c>
      <c r="V73" s="49" t="s">
        <v>305</v>
      </c>
      <c r="W73" s="94">
        <f t="shared" si="187"/>
        <v>15</v>
      </c>
      <c r="X73" s="85" t="s">
        <v>304</v>
      </c>
      <c r="Y73" s="94">
        <f t="shared" si="172"/>
        <v>15</v>
      </c>
      <c r="Z73" s="49" t="s">
        <v>305</v>
      </c>
      <c r="AA73" s="94">
        <f t="shared" si="188"/>
        <v>15</v>
      </c>
      <c r="AB73" s="49" t="s">
        <v>305</v>
      </c>
      <c r="AC73" s="94">
        <f t="shared" si="189"/>
        <v>15</v>
      </c>
      <c r="AD73" s="49" t="s">
        <v>307</v>
      </c>
      <c r="AE73" s="90">
        <f t="shared" si="190"/>
        <v>10</v>
      </c>
      <c r="AF73" s="94">
        <f t="shared" si="176"/>
        <v>100</v>
      </c>
      <c r="AG73" s="94" t="str">
        <f t="shared" si="177"/>
        <v>Fuerte</v>
      </c>
      <c r="AH73" s="49" t="s">
        <v>312</v>
      </c>
      <c r="AI73" s="94" t="str">
        <f t="shared" si="178"/>
        <v>Fuerte</v>
      </c>
      <c r="AJ73" s="94" t="str">
        <f>IFERROR(VLOOKUP((CONCATENATE(AG73,AI73)),Listados!$U$3:$V$11,2,FALSE),"")</f>
        <v>Fuerte</v>
      </c>
      <c r="AK73" s="94">
        <f t="shared" si="179"/>
        <v>100</v>
      </c>
      <c r="AL73" s="564"/>
      <c r="AM73" s="94" t="str">
        <f t="shared" si="180"/>
        <v>Débil</v>
      </c>
      <c r="AN73" s="94">
        <f t="shared" si="181"/>
        <v>0</v>
      </c>
      <c r="AO73" s="94">
        <f t="shared" si="182"/>
        <v>0</v>
      </c>
      <c r="AP73" s="94">
        <f t="shared" si="183"/>
        <v>3</v>
      </c>
      <c r="AQ73" s="94">
        <f t="shared" si="184"/>
        <v>2</v>
      </c>
      <c r="AR73" s="94" t="str">
        <f>+VLOOKUP(MIN(AP73),Listados!$J$18:$K$24,2,TRUE)</f>
        <v>Posible</v>
      </c>
      <c r="AS73" s="90" t="str">
        <f>+VLOOKUP(MIN(AQ73),Listados!$J$26:$K$32,2,TRUE)</f>
        <v>Menor</v>
      </c>
      <c r="AT73" s="94" t="str">
        <f>IF(AND(AR73&lt;&gt;"",AS73&lt;&gt;""),VLOOKUP(AR73&amp;AS73,Listados!$M$3:$N$27,2,FALSE),"")</f>
        <v>Moderado</v>
      </c>
      <c r="AU73" s="94" t="str">
        <f>+VLOOKUP(AT73,Listados!$P$3:$Q$6,2,FALSE)</f>
        <v xml:space="preserve"> Reducir el riesgo</v>
      </c>
      <c r="AV73" s="536"/>
      <c r="AW73" s="536"/>
      <c r="AX73" s="584"/>
      <c r="AY73" s="584"/>
      <c r="AZ73" s="536"/>
      <c r="BA73" s="587"/>
      <c r="BB73" s="559"/>
      <c r="BC73" s="559"/>
      <c r="BD73" s="559"/>
      <c r="BE73" s="536"/>
      <c r="BF73" s="540"/>
      <c r="BG73" s="540"/>
    </row>
    <row r="74" spans="1:59" ht="68.45" customHeight="1" thickBot="1">
      <c r="A74" s="665"/>
      <c r="B74" s="649"/>
      <c r="C74" s="575"/>
      <c r="D74" s="654"/>
      <c r="E74" s="603"/>
      <c r="F74" s="641"/>
      <c r="G74" s="629"/>
      <c r="H74" s="603"/>
      <c r="I74" s="5" t="s">
        <v>251</v>
      </c>
      <c r="J74" s="96" t="s">
        <v>287</v>
      </c>
      <c r="K74" s="349">
        <f>+VLOOKUP(J74,Listados!$K$8:$L$12,2,0)</f>
        <v>3</v>
      </c>
      <c r="L74" s="354" t="s">
        <v>302</v>
      </c>
      <c r="M74" s="356">
        <f>+VLOOKUP(L74,Listados!$K$13:$L$17,2,0)</f>
        <v>2</v>
      </c>
      <c r="N74" s="95" t="str">
        <f>IF(AND(J74&lt;&gt;"",L74&lt;&gt;""),VLOOKUP(J74&amp;L74,Listados!$M$3:$N$27,2,FALSE),"")</f>
        <v>Moderado</v>
      </c>
      <c r="O74" s="62"/>
      <c r="P74" s="62"/>
      <c r="Q74" s="132"/>
      <c r="R74" s="132"/>
      <c r="S74" s="133" t="str">
        <f t="shared" ref="S74:S118" si="191">+IF(R74="si",15,"")</f>
        <v/>
      </c>
      <c r="T74" s="85"/>
      <c r="U74" s="90" t="str">
        <f t="shared" ref="U74:U118" si="192">+IF(T74="si",15,"")</f>
        <v/>
      </c>
      <c r="V74" s="85"/>
      <c r="W74" s="90" t="str">
        <f t="shared" ref="W74:W118" si="193">+IF(V74="si",15,"")</f>
        <v/>
      </c>
      <c r="X74" s="85"/>
      <c r="Y74" s="90" t="str">
        <f t="shared" si="172"/>
        <v/>
      </c>
      <c r="Z74" s="85"/>
      <c r="AA74" s="90" t="str">
        <f t="shared" ref="AA74:AA118" si="194">+IF(Z74="si",15,"")</f>
        <v/>
      </c>
      <c r="AB74" s="85"/>
      <c r="AC74" s="90" t="str">
        <f t="shared" ref="AC74:AC118" si="195">+IF(AB74="si",15,"")</f>
        <v/>
      </c>
      <c r="AD74" s="85"/>
      <c r="AE74" s="90" t="str">
        <f t="shared" ref="AE74:AE118" si="196">+IF(AD74="Completa",10,IF(AD74="Incompleta",5,""))</f>
        <v/>
      </c>
      <c r="AF74" s="90" t="str">
        <f t="shared" si="176"/>
        <v/>
      </c>
      <c r="AG74" s="90" t="str">
        <f t="shared" si="177"/>
        <v/>
      </c>
      <c r="AH74" s="85"/>
      <c r="AI74" s="90" t="str">
        <f t="shared" si="178"/>
        <v>Débil</v>
      </c>
      <c r="AJ74" s="90" t="str">
        <f>IFERROR(VLOOKUP((CONCATENATE(AG74,AI74)),Listados!$U$3:$V$11,2,FALSE),"")</f>
        <v/>
      </c>
      <c r="AK74" s="90">
        <f t="shared" si="179"/>
        <v>100</v>
      </c>
      <c r="AL74" s="565"/>
      <c r="AM74" s="90" t="str">
        <f t="shared" si="180"/>
        <v>Débil</v>
      </c>
      <c r="AN74" s="90">
        <f t="shared" si="181"/>
        <v>0</v>
      </c>
      <c r="AO74" s="90">
        <f t="shared" si="182"/>
        <v>0</v>
      </c>
      <c r="AP74" s="90">
        <f t="shared" si="183"/>
        <v>3</v>
      </c>
      <c r="AQ74" s="90">
        <f t="shared" si="184"/>
        <v>2</v>
      </c>
      <c r="AR74" s="94" t="str">
        <f>+VLOOKUP(MIN(AP74),Listados!$J$18:$K$24,2,TRUE)</f>
        <v>Posible</v>
      </c>
      <c r="AS74" s="90" t="str">
        <f>+VLOOKUP(MIN(AQ74),Listados!$J$26:$K$32,2,TRUE)</f>
        <v>Menor</v>
      </c>
      <c r="AT74" s="94" t="str">
        <f>IF(AND(AR74&lt;&gt;"",AS74&lt;&gt;""),VLOOKUP(AR74&amp;AS74,Listados!$M$3:$N$27,2,FALSE),"")</f>
        <v>Moderado</v>
      </c>
      <c r="AU74" s="94" t="str">
        <f>+VLOOKUP(AT74,Listados!$P$3:$Q$6,2,FALSE)</f>
        <v xml:space="preserve"> Reducir el riesgo</v>
      </c>
      <c r="AV74" s="537"/>
      <c r="AW74" s="537"/>
      <c r="AX74" s="581"/>
      <c r="AY74" s="581"/>
      <c r="AZ74" s="537"/>
      <c r="BA74" s="583"/>
      <c r="BB74" s="560"/>
      <c r="BC74" s="560"/>
      <c r="BD74" s="560"/>
      <c r="BE74" s="537"/>
      <c r="BF74" s="542"/>
      <c r="BG74" s="542"/>
    </row>
    <row r="75" spans="1:59" ht="90.75" customHeight="1" thickBot="1">
      <c r="A75" s="673">
        <v>22</v>
      </c>
      <c r="B75" s="648" t="s">
        <v>88</v>
      </c>
      <c r="C75" s="656" t="s">
        <v>89</v>
      </c>
      <c r="D75" s="653" t="s">
        <v>94</v>
      </c>
      <c r="E75" s="96" t="s">
        <v>126</v>
      </c>
      <c r="F75" s="604" t="s">
        <v>135</v>
      </c>
      <c r="G75" s="66" t="s">
        <v>172</v>
      </c>
      <c r="H75" s="602" t="s">
        <v>208</v>
      </c>
      <c r="I75" s="7" t="s">
        <v>252</v>
      </c>
      <c r="J75" s="96" t="s">
        <v>288</v>
      </c>
      <c r="K75" s="349">
        <f>+VLOOKUP(J75,Listados!$K$8:$L$12,2,0)</f>
        <v>2</v>
      </c>
      <c r="L75" s="354" t="s">
        <v>302</v>
      </c>
      <c r="M75" s="356">
        <f>+VLOOKUP(L75,Listados!$K$13:$L$17,2,0)</f>
        <v>2</v>
      </c>
      <c r="N75" s="95" t="str">
        <f>IF(AND(J75&lt;&gt;"",L75&lt;&gt;""),VLOOKUP(J75&amp;L75,Listados!$M$3:$N$27,2,FALSE),"")</f>
        <v>Bajo</v>
      </c>
      <c r="O75" s="212" t="s">
        <v>751</v>
      </c>
      <c r="P75" s="212" t="s">
        <v>752</v>
      </c>
      <c r="Q75" s="48" t="s">
        <v>304</v>
      </c>
      <c r="R75" s="48" t="s">
        <v>305</v>
      </c>
      <c r="S75" s="89">
        <f t="shared" si="191"/>
        <v>15</v>
      </c>
      <c r="T75" s="49" t="s">
        <v>305</v>
      </c>
      <c r="U75" s="94">
        <f t="shared" si="192"/>
        <v>15</v>
      </c>
      <c r="V75" s="49" t="s">
        <v>305</v>
      </c>
      <c r="W75" s="94">
        <f t="shared" si="193"/>
        <v>15</v>
      </c>
      <c r="X75" s="49" t="s">
        <v>304</v>
      </c>
      <c r="Y75" s="94">
        <f t="shared" si="172"/>
        <v>15</v>
      </c>
      <c r="Z75" s="49" t="s">
        <v>305</v>
      </c>
      <c r="AA75" s="94">
        <f t="shared" si="194"/>
        <v>15</v>
      </c>
      <c r="AB75" s="49" t="s">
        <v>305</v>
      </c>
      <c r="AC75" s="94">
        <f t="shared" si="195"/>
        <v>15</v>
      </c>
      <c r="AD75" s="49" t="s">
        <v>307</v>
      </c>
      <c r="AE75" s="94">
        <f t="shared" si="196"/>
        <v>10</v>
      </c>
      <c r="AF75" s="94">
        <f t="shared" si="176"/>
        <v>100</v>
      </c>
      <c r="AG75" s="94" t="str">
        <f t="shared" si="177"/>
        <v>Fuerte</v>
      </c>
      <c r="AH75" s="49" t="s">
        <v>312</v>
      </c>
      <c r="AI75" s="94" t="str">
        <f t="shared" si="178"/>
        <v>Fuerte</v>
      </c>
      <c r="AJ75" s="94" t="str">
        <f>IFERROR(VLOOKUP((CONCATENATE(AG75,AI75)),Listados!$U$3:$V$11,2,FALSE),"")</f>
        <v>Fuerte</v>
      </c>
      <c r="AK75" s="94">
        <f t="shared" si="179"/>
        <v>100</v>
      </c>
      <c r="AL75" s="563">
        <f>AVERAGE(AK75:AK77)</f>
        <v>66.666666666666671</v>
      </c>
      <c r="AM75" s="94" t="str">
        <f t="shared" si="180"/>
        <v>Moderado</v>
      </c>
      <c r="AN75" s="94">
        <f t="shared" si="181"/>
        <v>1</v>
      </c>
      <c r="AO75" s="94">
        <f t="shared" si="182"/>
        <v>0</v>
      </c>
      <c r="AP75" s="94">
        <f t="shared" si="183"/>
        <v>1</v>
      </c>
      <c r="AQ75" s="94">
        <f t="shared" si="184"/>
        <v>2</v>
      </c>
      <c r="AR75" s="94" t="str">
        <f>+VLOOKUP(MIN(AP75),Listados!$J$18:$K$24,2,TRUE)</f>
        <v>Rara Vez</v>
      </c>
      <c r="AS75" s="90" t="str">
        <f>+VLOOKUP(MIN(AQ75),Listados!$J$26:$K$32,2,TRUE)</f>
        <v>Menor</v>
      </c>
      <c r="AT75" s="94" t="str">
        <f>IF(AND(AR75&lt;&gt;"",AS75&lt;&gt;""),VLOOKUP(AR75&amp;AS75,Listados!$M$3:$N$27,2,FALSE),"")</f>
        <v>Bajo</v>
      </c>
      <c r="AU75" s="94" t="str">
        <f>+VLOOKUP(AT75,Listados!$P$3:$Q$6,2,FALSE)</f>
        <v>Asumir el riesgo</v>
      </c>
      <c r="AV75" s="535" t="s">
        <v>755</v>
      </c>
      <c r="AW75" s="535" t="s">
        <v>716</v>
      </c>
      <c r="AX75" s="580">
        <v>45292</v>
      </c>
      <c r="AY75" s="580">
        <v>45657</v>
      </c>
      <c r="AZ75" s="535" t="s">
        <v>717</v>
      </c>
      <c r="BA75" s="582" t="s">
        <v>727</v>
      </c>
      <c r="BB75" s="558" t="s">
        <v>756</v>
      </c>
      <c r="BC75" s="558" t="s">
        <v>757</v>
      </c>
      <c r="BD75" s="558" t="s">
        <v>757</v>
      </c>
      <c r="BE75" s="535" t="s">
        <v>758</v>
      </c>
      <c r="BF75" s="555" t="s">
        <v>759</v>
      </c>
      <c r="BG75" s="555" t="s">
        <v>1310</v>
      </c>
    </row>
    <row r="76" spans="1:59" ht="106.9" customHeight="1" thickBot="1">
      <c r="A76" s="664"/>
      <c r="B76" s="649"/>
      <c r="C76" s="677"/>
      <c r="D76" s="678"/>
      <c r="E76" s="64" t="s">
        <v>127</v>
      </c>
      <c r="F76" s="605"/>
      <c r="G76" s="99" t="s">
        <v>173</v>
      </c>
      <c r="H76" s="603"/>
      <c r="I76" s="8" t="s">
        <v>253</v>
      </c>
      <c r="J76" s="96" t="s">
        <v>288</v>
      </c>
      <c r="K76" s="349">
        <f>+VLOOKUP(J76,Listados!$K$8:$L$12,2,0)</f>
        <v>2</v>
      </c>
      <c r="L76" s="354" t="s">
        <v>302</v>
      </c>
      <c r="M76" s="356">
        <f>+VLOOKUP(L76,Listados!$K$13:$L$17,2,0)</f>
        <v>2</v>
      </c>
      <c r="N76" s="95" t="str">
        <f>IF(AND(J76&lt;&gt;"",L76&lt;&gt;""),VLOOKUP(J76&amp;L76,Listados!$M$3:$N$27,2,FALSE),"")</f>
        <v>Bajo</v>
      </c>
      <c r="O76" s="216" t="s">
        <v>751</v>
      </c>
      <c r="P76" s="216" t="s">
        <v>753</v>
      </c>
      <c r="Q76" s="132" t="s">
        <v>304</v>
      </c>
      <c r="R76" s="48" t="s">
        <v>305</v>
      </c>
      <c r="S76" s="89">
        <f t="shared" si="191"/>
        <v>15</v>
      </c>
      <c r="T76" s="49" t="s">
        <v>305</v>
      </c>
      <c r="U76" s="94">
        <f t="shared" si="192"/>
        <v>15</v>
      </c>
      <c r="V76" s="49" t="s">
        <v>305</v>
      </c>
      <c r="W76" s="90">
        <f t="shared" si="193"/>
        <v>15</v>
      </c>
      <c r="X76" s="85" t="s">
        <v>304</v>
      </c>
      <c r="Y76" s="90">
        <f t="shared" si="172"/>
        <v>15</v>
      </c>
      <c r="Z76" s="49" t="s">
        <v>305</v>
      </c>
      <c r="AA76" s="90">
        <f t="shared" si="194"/>
        <v>15</v>
      </c>
      <c r="AB76" s="85" t="s">
        <v>305</v>
      </c>
      <c r="AC76" s="90">
        <f t="shared" si="195"/>
        <v>15</v>
      </c>
      <c r="AD76" s="85" t="s">
        <v>307</v>
      </c>
      <c r="AE76" s="90">
        <f t="shared" si="196"/>
        <v>10</v>
      </c>
      <c r="AF76" s="90">
        <f t="shared" si="176"/>
        <v>100</v>
      </c>
      <c r="AG76" s="90" t="str">
        <f t="shared" si="177"/>
        <v>Fuerte</v>
      </c>
      <c r="AH76" s="49" t="s">
        <v>312</v>
      </c>
      <c r="AI76" s="90" t="str">
        <f t="shared" si="178"/>
        <v>Fuerte</v>
      </c>
      <c r="AJ76" s="90" t="str">
        <f>IFERROR(VLOOKUP((CONCATENATE(AG76,AI76)),Listados!$U$3:$V$11,2,FALSE),"")</f>
        <v>Fuerte</v>
      </c>
      <c r="AK76" s="90">
        <f t="shared" si="179"/>
        <v>100</v>
      </c>
      <c r="AL76" s="564"/>
      <c r="AM76" s="90" t="str">
        <f t="shared" si="180"/>
        <v>Débil</v>
      </c>
      <c r="AN76" s="90">
        <f t="shared" si="181"/>
        <v>0</v>
      </c>
      <c r="AO76" s="90">
        <f t="shared" si="182"/>
        <v>0</v>
      </c>
      <c r="AP76" s="90">
        <f t="shared" si="183"/>
        <v>2</v>
      </c>
      <c r="AQ76" s="90">
        <f t="shared" si="184"/>
        <v>2</v>
      </c>
      <c r="AR76" s="94" t="str">
        <f>+VLOOKUP(MIN(AP76),Listados!$J$18:$K$24,2,TRUE)</f>
        <v>Improbable</v>
      </c>
      <c r="AS76" s="90" t="str">
        <f>+VLOOKUP(MIN(AQ76),Listados!$J$26:$K$32,2,TRUE)</f>
        <v>Menor</v>
      </c>
      <c r="AT76" s="94" t="str">
        <f>IF(AND(AR76&lt;&gt;"",AS76&lt;&gt;""),VLOOKUP(AR76&amp;AS76,Listados!$M$3:$N$27,2,FALSE),"")</f>
        <v>Bajo</v>
      </c>
      <c r="AU76" s="94" t="str">
        <f>+VLOOKUP(AT76,Listados!$P$3:$Q$6,2,FALSE)</f>
        <v>Asumir el riesgo</v>
      </c>
      <c r="AV76" s="536"/>
      <c r="AW76" s="536"/>
      <c r="AX76" s="584"/>
      <c r="AY76" s="584"/>
      <c r="AZ76" s="536"/>
      <c r="BA76" s="587"/>
      <c r="BB76" s="559"/>
      <c r="BC76" s="559"/>
      <c r="BD76" s="559"/>
      <c r="BE76" s="536"/>
      <c r="BF76" s="540"/>
      <c r="BG76" s="540"/>
    </row>
    <row r="77" spans="1:59" ht="106.9" customHeight="1" thickBot="1">
      <c r="A77" s="665"/>
      <c r="B77" s="649"/>
      <c r="C77" s="575"/>
      <c r="D77" s="654"/>
      <c r="E77" s="96"/>
      <c r="F77" s="116"/>
      <c r="G77" s="114"/>
      <c r="H77" s="109"/>
      <c r="I77" s="17"/>
      <c r="J77" s="110"/>
      <c r="K77" s="353"/>
      <c r="L77" s="355"/>
      <c r="M77" s="357"/>
      <c r="N77" s="358"/>
      <c r="O77" s="238" t="s">
        <v>754</v>
      </c>
      <c r="P77" s="238" t="s">
        <v>753</v>
      </c>
      <c r="Q77" s="207" t="s">
        <v>303</v>
      </c>
      <c r="R77" s="48" t="s">
        <v>305</v>
      </c>
      <c r="S77" s="89">
        <f t="shared" ref="S77" si="197">+IF(R77="si",15,"")</f>
        <v>15</v>
      </c>
      <c r="T77" s="49" t="s">
        <v>305</v>
      </c>
      <c r="U77" s="94">
        <f t="shared" ref="U77" si="198">+IF(T77="si",15,"")</f>
        <v>15</v>
      </c>
      <c r="V77" s="49" t="s">
        <v>305</v>
      </c>
      <c r="W77" s="90">
        <f t="shared" si="193"/>
        <v>15</v>
      </c>
      <c r="X77" s="49" t="s">
        <v>303</v>
      </c>
      <c r="Y77" s="94"/>
      <c r="Z77" s="49" t="s">
        <v>305</v>
      </c>
      <c r="AA77" s="90">
        <f t="shared" si="194"/>
        <v>15</v>
      </c>
      <c r="AB77" s="49" t="s">
        <v>305</v>
      </c>
      <c r="AC77" s="90">
        <f t="shared" si="195"/>
        <v>15</v>
      </c>
      <c r="AD77" s="85" t="s">
        <v>307</v>
      </c>
      <c r="AE77" s="90">
        <f t="shared" ref="AE77" si="199">+IF(AD77="Completa",10,IF(AD77="Incompleta",5,""))</f>
        <v>10</v>
      </c>
      <c r="AF77" s="90">
        <f t="shared" ref="AF77" si="200">IF((SUM(S77,U77,W77,Y77,AA77,AC77,AE77)=0),"",(SUM(S77,U77,W77,Y77,AA77,AC77,AE77)))</f>
        <v>85</v>
      </c>
      <c r="AG77" s="90" t="str">
        <f t="shared" ref="AG77" si="201">IF(AF77&lt;=85,"Débil",IF(AF77&lt;=95,"Moderado",IF(AF77=100,"Fuerte","")))</f>
        <v>Débil</v>
      </c>
      <c r="AH77" s="49" t="s">
        <v>312</v>
      </c>
      <c r="AI77" s="90" t="str">
        <f t="shared" ref="AI77" si="202">+IF(AH77="siempre","Fuerte",IF(AH77="Algunas veces","Moderado","Débil"))</f>
        <v>Fuerte</v>
      </c>
      <c r="AJ77" s="90" t="str">
        <f>IFERROR(VLOOKUP((CONCATENATE(AG77,AI77)),Listados!$U$3:$V$11,2,FALSE),"")</f>
        <v>Débil</v>
      </c>
      <c r="AK77" s="90">
        <f t="shared" ref="AK77" si="203">IF(ISBLANK(AJ77),"",IF(AJ77="Débil", 0, IF(AJ77="Moderado",50,100)))</f>
        <v>0</v>
      </c>
      <c r="AL77" s="565"/>
      <c r="AM77" s="90" t="str">
        <f t="shared" ref="AM77" si="204">IF(AL77&lt;=50, "Débil", IF(AL77&lt;=99,"Moderado","Fuerte"))</f>
        <v>Débil</v>
      </c>
      <c r="AN77" s="90">
        <f t="shared" ref="AN77" si="205">+IF(AND(Q77="Preventivo",AM77="Fuerte"),2,IF(AND(Q77="Preventivo",AM77="Moderado"),1,0))</f>
        <v>0</v>
      </c>
      <c r="AO77" s="90">
        <f t="shared" ref="AO77" si="206">+IF(AND(Q77="Detectivo",$AM77="Fuerte"),2,IF(AND(Q77="Detectivo",$AM77="Moderado"),1,IF(AND(Q77="Preventivo",$AM77="Fuerte"),1,0)))</f>
        <v>0</v>
      </c>
      <c r="AP77" s="90">
        <f t="shared" ref="AP77" si="207">+K77-AN77</f>
        <v>0</v>
      </c>
      <c r="AQ77" s="90">
        <f t="shared" ref="AQ77" si="208">+M77-AO77</f>
        <v>0</v>
      </c>
      <c r="AR77" s="94" t="str">
        <f>+VLOOKUP(MIN(AP77),Listados!$J$18:$K$24,2,TRUE)</f>
        <v>Rara Vez</v>
      </c>
      <c r="AS77" s="90" t="str">
        <f>+VLOOKUP(MIN(AQ77),Listados!$J$26:$K$32,2,TRUE)</f>
        <v>Insignificante</v>
      </c>
      <c r="AT77" s="94" t="str">
        <f>IF(AND(AR77&lt;&gt;"",AS77&lt;&gt;""),VLOOKUP(AR77&amp;AS77,Listados!$M$3:$N$27,2,FALSE),"")</f>
        <v>Bajo</v>
      </c>
      <c r="AU77" s="94" t="str">
        <f>+VLOOKUP(AT77,Listados!$P$3:$Q$6,2,FALSE)</f>
        <v>Asumir el riesgo</v>
      </c>
      <c r="AV77" s="537"/>
      <c r="AW77" s="537"/>
      <c r="AX77" s="581"/>
      <c r="AY77" s="581"/>
      <c r="AZ77" s="537"/>
      <c r="BA77" s="583"/>
      <c r="BB77" s="560"/>
      <c r="BC77" s="560"/>
      <c r="BD77" s="560"/>
      <c r="BE77" s="537"/>
      <c r="BF77" s="542"/>
      <c r="BG77" s="542"/>
    </row>
    <row r="78" spans="1:59" ht="96.6" customHeight="1" thickBot="1">
      <c r="A78" s="646">
        <v>23</v>
      </c>
      <c r="B78" s="648" t="s">
        <v>61</v>
      </c>
      <c r="C78" s="658" t="s">
        <v>95</v>
      </c>
      <c r="D78" s="668" t="s">
        <v>96</v>
      </c>
      <c r="E78" s="602" t="s">
        <v>125</v>
      </c>
      <c r="F78" s="604" t="s">
        <v>133</v>
      </c>
      <c r="G78" s="66" t="s">
        <v>174</v>
      </c>
      <c r="H78" s="602" t="s">
        <v>208</v>
      </c>
      <c r="I78" s="7" t="s">
        <v>254</v>
      </c>
      <c r="J78" s="96" t="s">
        <v>289</v>
      </c>
      <c r="K78" s="349">
        <f>+VLOOKUP(J78,Listados!$K$8:$L$12,2,0)</f>
        <v>1</v>
      </c>
      <c r="L78" s="354" t="s">
        <v>301</v>
      </c>
      <c r="M78" s="356">
        <f>+VLOOKUP(L78,Listados!$K$13:$L$17,2,0)</f>
        <v>4</v>
      </c>
      <c r="N78" s="95" t="str">
        <f>IF(AND(J78&lt;&gt;"",L78&lt;&gt;""),VLOOKUP(J78&amp;L78,Listados!$M$3:$N$27,2,FALSE),"")</f>
        <v>Alto</v>
      </c>
      <c r="O78" s="47" t="s">
        <v>489</v>
      </c>
      <c r="P78" s="58" t="s">
        <v>491</v>
      </c>
      <c r="Q78" s="48" t="s">
        <v>304</v>
      </c>
      <c r="R78" s="48" t="s">
        <v>305</v>
      </c>
      <c r="S78" s="89">
        <f t="shared" si="191"/>
        <v>15</v>
      </c>
      <c r="T78" s="49" t="s">
        <v>305</v>
      </c>
      <c r="U78" s="94">
        <f t="shared" si="192"/>
        <v>15</v>
      </c>
      <c r="V78" s="49" t="s">
        <v>305</v>
      </c>
      <c r="W78" s="94">
        <f t="shared" si="193"/>
        <v>15</v>
      </c>
      <c r="X78" s="49" t="s">
        <v>304</v>
      </c>
      <c r="Y78" s="94">
        <f t="shared" si="172"/>
        <v>15</v>
      </c>
      <c r="Z78" s="49" t="s">
        <v>305</v>
      </c>
      <c r="AA78" s="94">
        <f t="shared" si="194"/>
        <v>15</v>
      </c>
      <c r="AB78" s="49" t="s">
        <v>305</v>
      </c>
      <c r="AC78" s="94">
        <f t="shared" si="195"/>
        <v>15</v>
      </c>
      <c r="AD78" s="49" t="s">
        <v>307</v>
      </c>
      <c r="AE78" s="94">
        <f t="shared" si="196"/>
        <v>10</v>
      </c>
      <c r="AF78" s="94">
        <f t="shared" si="176"/>
        <v>100</v>
      </c>
      <c r="AG78" s="94" t="str">
        <f t="shared" si="177"/>
        <v>Fuerte</v>
      </c>
      <c r="AH78" s="49" t="s">
        <v>312</v>
      </c>
      <c r="AI78" s="94" t="str">
        <f t="shared" si="178"/>
        <v>Fuerte</v>
      </c>
      <c r="AJ78" s="94" t="str">
        <f>IFERROR(VLOOKUP((CONCATENATE(AG78,AI78)),Listados!$U$3:$V$11,2,FALSE),"")</f>
        <v>Fuerte</v>
      </c>
      <c r="AK78" s="94">
        <f t="shared" si="179"/>
        <v>100</v>
      </c>
      <c r="AL78" s="563">
        <f>AVERAGE(AK78:AK80)</f>
        <v>100</v>
      </c>
      <c r="AM78" s="94" t="str">
        <f t="shared" si="180"/>
        <v>Fuerte</v>
      </c>
      <c r="AN78" s="94">
        <f t="shared" si="181"/>
        <v>2</v>
      </c>
      <c r="AO78" s="94">
        <f t="shared" si="182"/>
        <v>1</v>
      </c>
      <c r="AP78" s="94">
        <f t="shared" si="183"/>
        <v>-1</v>
      </c>
      <c r="AQ78" s="94">
        <f t="shared" si="184"/>
        <v>3</v>
      </c>
      <c r="AR78" s="94" t="str">
        <f>+VLOOKUP(MIN(AP78),Listados!$J$18:$K$24,2,TRUE)</f>
        <v>Rara Vez</v>
      </c>
      <c r="AS78" s="90" t="str">
        <f>+VLOOKUP(MIN(AQ78),Listados!$J$26:$K$32,2,TRUE)</f>
        <v>Moderado</v>
      </c>
      <c r="AT78" s="94" t="str">
        <f>IF(AND(AR78&lt;&gt;"",AS78&lt;&gt;""),VLOOKUP(AR78&amp;AS78,Listados!$M$3:$N$27,2,FALSE),"")</f>
        <v>Moderado</v>
      </c>
      <c r="AU78" s="94" t="str">
        <f>+VLOOKUP(AT78,Listados!$P$3:$Q$6,2,FALSE)</f>
        <v xml:space="preserve"> Reducir el riesgo</v>
      </c>
      <c r="AV78" s="558" t="s">
        <v>760</v>
      </c>
      <c r="AW78" s="558" t="s">
        <v>761</v>
      </c>
      <c r="AX78" s="798">
        <v>45292</v>
      </c>
      <c r="AY78" s="798">
        <v>45657</v>
      </c>
      <c r="AZ78" s="558" t="s">
        <v>762</v>
      </c>
      <c r="BA78" s="558" t="s">
        <v>763</v>
      </c>
      <c r="BB78" s="212" t="s">
        <v>764</v>
      </c>
      <c r="BC78" s="213" t="s">
        <v>765</v>
      </c>
      <c r="BD78" s="558" t="s">
        <v>999</v>
      </c>
      <c r="BE78" s="555" t="s">
        <v>766</v>
      </c>
      <c r="BF78" s="555" t="s">
        <v>767</v>
      </c>
      <c r="BG78" s="555" t="s">
        <v>1307</v>
      </c>
    </row>
    <row r="79" spans="1:59" ht="76.900000000000006" customHeight="1" thickBot="1">
      <c r="A79" s="647"/>
      <c r="B79" s="649"/>
      <c r="C79" s="659"/>
      <c r="D79" s="669"/>
      <c r="E79" s="620"/>
      <c r="F79" s="609"/>
      <c r="G79" s="67" t="s">
        <v>175</v>
      </c>
      <c r="H79" s="620"/>
      <c r="I79" s="4" t="s">
        <v>255</v>
      </c>
      <c r="J79" s="96" t="s">
        <v>289</v>
      </c>
      <c r="K79" s="349">
        <f>+VLOOKUP(J79,Listados!$K$8:$L$12,2,0)</f>
        <v>1</v>
      </c>
      <c r="L79" s="354" t="s">
        <v>301</v>
      </c>
      <c r="M79" s="356">
        <f>+VLOOKUP(L79,Listados!$K$13:$L$17,2,0)</f>
        <v>4</v>
      </c>
      <c r="N79" s="95" t="str">
        <f>IF(AND(J79&lt;&gt;"",L79&lt;&gt;""),VLOOKUP(J79&amp;L79,Listados!$M$3:$N$27,2,FALSE),"")</f>
        <v>Alto</v>
      </c>
      <c r="O79" s="174" t="s">
        <v>490</v>
      </c>
      <c r="P79" s="60" t="s">
        <v>492</v>
      </c>
      <c r="Q79" s="48" t="s">
        <v>304</v>
      </c>
      <c r="R79" s="48" t="s">
        <v>305</v>
      </c>
      <c r="S79" s="89">
        <f t="shared" si="191"/>
        <v>15</v>
      </c>
      <c r="T79" s="49" t="s">
        <v>305</v>
      </c>
      <c r="U79" s="94">
        <f t="shared" si="192"/>
        <v>15</v>
      </c>
      <c r="V79" s="49" t="s">
        <v>305</v>
      </c>
      <c r="W79" s="94">
        <f t="shared" si="193"/>
        <v>15</v>
      </c>
      <c r="X79" s="49" t="s">
        <v>304</v>
      </c>
      <c r="Y79" s="94">
        <f t="shared" si="172"/>
        <v>15</v>
      </c>
      <c r="Z79" s="49" t="s">
        <v>305</v>
      </c>
      <c r="AA79" s="94">
        <f t="shared" si="194"/>
        <v>15</v>
      </c>
      <c r="AB79" s="49" t="s">
        <v>305</v>
      </c>
      <c r="AC79" s="94">
        <f t="shared" si="195"/>
        <v>15</v>
      </c>
      <c r="AD79" s="49" t="s">
        <v>307</v>
      </c>
      <c r="AE79" s="94">
        <f t="shared" si="196"/>
        <v>10</v>
      </c>
      <c r="AF79" s="94">
        <f t="shared" si="176"/>
        <v>100</v>
      </c>
      <c r="AG79" s="94" t="str">
        <f t="shared" si="177"/>
        <v>Fuerte</v>
      </c>
      <c r="AH79" s="49" t="s">
        <v>312</v>
      </c>
      <c r="AI79" s="94" t="str">
        <f t="shared" si="178"/>
        <v>Fuerte</v>
      </c>
      <c r="AJ79" s="94" t="str">
        <f>IFERROR(VLOOKUP((CONCATENATE(AG79,AI79)),Listados!$U$3:$V$11,2,FALSE),"")</f>
        <v>Fuerte</v>
      </c>
      <c r="AK79" s="94">
        <f t="shared" si="179"/>
        <v>100</v>
      </c>
      <c r="AL79" s="564"/>
      <c r="AM79" s="94" t="str">
        <f t="shared" si="180"/>
        <v>Débil</v>
      </c>
      <c r="AN79" s="94">
        <f t="shared" si="181"/>
        <v>0</v>
      </c>
      <c r="AO79" s="94">
        <f t="shared" si="182"/>
        <v>0</v>
      </c>
      <c r="AP79" s="94">
        <f t="shared" si="183"/>
        <v>1</v>
      </c>
      <c r="AQ79" s="94">
        <f t="shared" si="184"/>
        <v>4</v>
      </c>
      <c r="AR79" s="94" t="str">
        <f>+VLOOKUP(MIN(AP79),Listados!$J$18:$K$24,2,TRUE)</f>
        <v>Rara Vez</v>
      </c>
      <c r="AS79" s="90" t="str">
        <f>+VLOOKUP(MIN(AQ79),Listados!$J$26:$K$32,2,TRUE)</f>
        <v>Mayor</v>
      </c>
      <c r="AT79" s="94" t="str">
        <f>IF(AND(AR79&lt;&gt;"",AS79&lt;&gt;""),VLOOKUP(AR79&amp;AS79,Listados!$M$3:$N$27,2,FALSE),"")</f>
        <v>Alto</v>
      </c>
      <c r="AU79" s="94" t="str">
        <f>+VLOOKUP(AT79,Listados!$P$3:$Q$6,2,FALSE)</f>
        <v>Reducir el riesgo</v>
      </c>
      <c r="AV79" s="559"/>
      <c r="AW79" s="559"/>
      <c r="AX79" s="597"/>
      <c r="AY79" s="597"/>
      <c r="AZ79" s="559"/>
      <c r="BA79" s="559"/>
      <c r="BB79" s="763" t="s">
        <v>768</v>
      </c>
      <c r="BC79" s="763" t="s">
        <v>769</v>
      </c>
      <c r="BD79" s="559"/>
      <c r="BE79" s="540"/>
      <c r="BF79" s="540"/>
      <c r="BG79" s="540"/>
    </row>
    <row r="80" spans="1:59" ht="52.9" customHeight="1" thickBot="1">
      <c r="A80" s="655"/>
      <c r="B80" s="657"/>
      <c r="C80" s="660"/>
      <c r="D80" s="670"/>
      <c r="E80" s="603"/>
      <c r="F80" s="605"/>
      <c r="G80" s="68" t="s">
        <v>176</v>
      </c>
      <c r="H80" s="603"/>
      <c r="I80" s="8" t="s">
        <v>217</v>
      </c>
      <c r="J80" s="96" t="s">
        <v>289</v>
      </c>
      <c r="K80" s="349">
        <f>+VLOOKUP(J80,Listados!$K$8:$L$12,2,0)</f>
        <v>1</v>
      </c>
      <c r="L80" s="354" t="s">
        <v>301</v>
      </c>
      <c r="M80" s="356">
        <f>+VLOOKUP(L80,Listados!$K$13:$L$17,2,0)</f>
        <v>4</v>
      </c>
      <c r="N80" s="95" t="str">
        <f>IF(AND(J80&lt;&gt;"",L80&lt;&gt;""),VLOOKUP(J80&amp;L80,Listados!$M$3:$N$27,2,FALSE),"")</f>
        <v>Alto</v>
      </c>
      <c r="O80" s="51"/>
      <c r="P80" s="51"/>
      <c r="Q80" s="132"/>
      <c r="R80" s="132"/>
      <c r="S80" s="133" t="str">
        <f t="shared" si="191"/>
        <v/>
      </c>
      <c r="T80" s="85"/>
      <c r="U80" s="90" t="str">
        <f t="shared" si="192"/>
        <v/>
      </c>
      <c r="V80" s="85"/>
      <c r="W80" s="90" t="str">
        <f t="shared" si="193"/>
        <v/>
      </c>
      <c r="X80" s="85"/>
      <c r="Y80" s="90" t="str">
        <f t="shared" si="172"/>
        <v/>
      </c>
      <c r="Z80" s="85"/>
      <c r="AA80" s="90" t="str">
        <f t="shared" si="194"/>
        <v/>
      </c>
      <c r="AB80" s="85"/>
      <c r="AC80" s="90" t="str">
        <f t="shared" si="195"/>
        <v/>
      </c>
      <c r="AD80" s="85"/>
      <c r="AE80" s="90" t="str">
        <f t="shared" si="196"/>
        <v/>
      </c>
      <c r="AF80" s="90" t="str">
        <f t="shared" si="176"/>
        <v/>
      </c>
      <c r="AG80" s="90" t="str">
        <f t="shared" si="177"/>
        <v/>
      </c>
      <c r="AH80" s="85"/>
      <c r="AI80" s="90" t="str">
        <f t="shared" si="178"/>
        <v>Débil</v>
      </c>
      <c r="AJ80" s="90" t="str">
        <f>IFERROR(VLOOKUP((CONCATENATE(AG80,AI80)),Listados!$U$3:$V$11,2,FALSE),"")</f>
        <v/>
      </c>
      <c r="AK80" s="90">
        <f t="shared" si="179"/>
        <v>100</v>
      </c>
      <c r="AL80" s="565"/>
      <c r="AM80" s="90" t="str">
        <f t="shared" si="180"/>
        <v>Débil</v>
      </c>
      <c r="AN80" s="90">
        <f t="shared" si="181"/>
        <v>0</v>
      </c>
      <c r="AO80" s="90">
        <f t="shared" si="182"/>
        <v>0</v>
      </c>
      <c r="AP80" s="90">
        <f t="shared" si="183"/>
        <v>1</v>
      </c>
      <c r="AQ80" s="90">
        <f t="shared" si="184"/>
        <v>4</v>
      </c>
      <c r="AR80" s="90" t="str">
        <f>+VLOOKUP(MIN(AP80),Listados!$J$18:$K$24,2,TRUE)</f>
        <v>Rara Vez</v>
      </c>
      <c r="AS80" s="90" t="str">
        <f>+VLOOKUP(MIN(AQ80),Listados!$J$26:$K$32,2,TRUE)</f>
        <v>Mayor</v>
      </c>
      <c r="AT80" s="90" t="str">
        <f>IF(AND(AR80&lt;&gt;"",AS80&lt;&gt;""),VLOOKUP(AR80&amp;AS80,Listados!$M$3:$N$27,2,FALSE),"")</f>
        <v>Alto</v>
      </c>
      <c r="AU80" s="90" t="str">
        <f>+VLOOKUP(AT80,Listados!$P$3:$Q$6,2,FALSE)</f>
        <v>Reducir el riesgo</v>
      </c>
      <c r="AV80" s="560"/>
      <c r="AW80" s="560"/>
      <c r="AX80" s="598"/>
      <c r="AY80" s="598"/>
      <c r="AZ80" s="560"/>
      <c r="BA80" s="560"/>
      <c r="BB80" s="560"/>
      <c r="BC80" s="560"/>
      <c r="BD80" s="560"/>
      <c r="BE80" s="542"/>
      <c r="BF80" s="542"/>
      <c r="BG80" s="542"/>
    </row>
    <row r="81" spans="1:59" ht="72" customHeight="1" thickBot="1">
      <c r="A81" s="646">
        <v>24</v>
      </c>
      <c r="B81" s="648" t="s">
        <v>61</v>
      </c>
      <c r="C81" s="656" t="s">
        <v>95</v>
      </c>
      <c r="D81" s="752" t="s">
        <v>97</v>
      </c>
      <c r="E81" s="602" t="s">
        <v>125</v>
      </c>
      <c r="F81" s="639" t="s">
        <v>133</v>
      </c>
      <c r="G81" s="66" t="s">
        <v>177</v>
      </c>
      <c r="H81" s="602" t="s">
        <v>208</v>
      </c>
      <c r="I81" s="7" t="s">
        <v>255</v>
      </c>
      <c r="J81" s="96" t="s">
        <v>287</v>
      </c>
      <c r="K81" s="349">
        <f>+VLOOKUP(J81,Listados!$K$8:$L$12,2,0)</f>
        <v>3</v>
      </c>
      <c r="L81" s="354" t="s">
        <v>302</v>
      </c>
      <c r="M81" s="356">
        <f>+VLOOKUP(L81,Listados!$K$13:$L$17,2,0)</f>
        <v>2</v>
      </c>
      <c r="N81" s="95" t="str">
        <f>IF(AND(J81&lt;&gt;"",L81&lt;&gt;""),VLOOKUP(J81&amp;L81,Listados!$M$3:$N$27,2,FALSE),"")</f>
        <v>Moderado</v>
      </c>
      <c r="O81" s="58" t="s">
        <v>493</v>
      </c>
      <c r="P81" s="58" t="s">
        <v>494</v>
      </c>
      <c r="Q81" s="48" t="s">
        <v>304</v>
      </c>
      <c r="R81" s="48" t="s">
        <v>305</v>
      </c>
      <c r="S81" s="89">
        <f t="shared" si="191"/>
        <v>15</v>
      </c>
      <c r="T81" s="49" t="s">
        <v>305</v>
      </c>
      <c r="U81" s="94">
        <f t="shared" si="192"/>
        <v>15</v>
      </c>
      <c r="V81" s="49" t="s">
        <v>305</v>
      </c>
      <c r="W81" s="94">
        <f t="shared" si="193"/>
        <v>15</v>
      </c>
      <c r="X81" s="49" t="s">
        <v>304</v>
      </c>
      <c r="Y81" s="94">
        <f t="shared" si="172"/>
        <v>15</v>
      </c>
      <c r="Z81" s="49" t="s">
        <v>305</v>
      </c>
      <c r="AA81" s="94">
        <f t="shared" si="194"/>
        <v>15</v>
      </c>
      <c r="AB81" s="49" t="s">
        <v>305</v>
      </c>
      <c r="AC81" s="94">
        <f t="shared" si="195"/>
        <v>15</v>
      </c>
      <c r="AD81" s="49" t="s">
        <v>307</v>
      </c>
      <c r="AE81" s="94">
        <f t="shared" si="196"/>
        <v>10</v>
      </c>
      <c r="AF81" s="94">
        <f t="shared" si="176"/>
        <v>100</v>
      </c>
      <c r="AG81" s="94" t="str">
        <f t="shared" si="177"/>
        <v>Fuerte</v>
      </c>
      <c r="AH81" s="49" t="s">
        <v>312</v>
      </c>
      <c r="AI81" s="94" t="str">
        <f t="shared" si="178"/>
        <v>Fuerte</v>
      </c>
      <c r="AJ81" s="94" t="str">
        <f>IFERROR(VLOOKUP((CONCATENATE(AG81,AI81)),Listados!$U$3:$V$11,2,FALSE),"")</f>
        <v>Fuerte</v>
      </c>
      <c r="AK81" s="94">
        <f t="shared" si="179"/>
        <v>100</v>
      </c>
      <c r="AL81" s="563">
        <f>AVERAGE(AK81:AK82)</f>
        <v>100</v>
      </c>
      <c r="AM81" s="94" t="str">
        <f t="shared" si="180"/>
        <v>Fuerte</v>
      </c>
      <c r="AN81" s="94">
        <f t="shared" si="181"/>
        <v>2</v>
      </c>
      <c r="AO81" s="94">
        <f t="shared" si="182"/>
        <v>1</v>
      </c>
      <c r="AP81" s="94">
        <f t="shared" si="183"/>
        <v>1</v>
      </c>
      <c r="AQ81" s="94">
        <f t="shared" si="184"/>
        <v>1</v>
      </c>
      <c r="AR81" s="94" t="str">
        <f>+VLOOKUP(MIN(AP81),Listados!$J$18:$K$24,2,TRUE)</f>
        <v>Rara Vez</v>
      </c>
      <c r="AS81" s="90" t="str">
        <f>+VLOOKUP(MIN(AQ81),Listados!$J$26:$K$32,2,TRUE)</f>
        <v>Insignificante</v>
      </c>
      <c r="AT81" s="94" t="str">
        <f>IF(AND(AR81&lt;&gt;"",AS81&lt;&gt;""),VLOOKUP(AR81&amp;AS81,Listados!$M$3:$N$27,2,FALSE),"")</f>
        <v>Bajo</v>
      </c>
      <c r="AU81" s="94" t="str">
        <f>+VLOOKUP(AT81,Listados!$P$3:$Q$6,2,FALSE)</f>
        <v>Asumir el riesgo</v>
      </c>
      <c r="AV81" s="535" t="s">
        <v>770</v>
      </c>
      <c r="AW81" s="535" t="s">
        <v>771</v>
      </c>
      <c r="AX81" s="580">
        <v>45292</v>
      </c>
      <c r="AY81" s="580">
        <v>45657</v>
      </c>
      <c r="AZ81" s="535" t="s">
        <v>762</v>
      </c>
      <c r="BA81" s="582" t="s">
        <v>772</v>
      </c>
      <c r="BB81" s="799" t="s">
        <v>773</v>
      </c>
      <c r="BC81" s="280" t="s">
        <v>774</v>
      </c>
      <c r="BD81" s="799" t="s">
        <v>1000</v>
      </c>
      <c r="BE81" s="535" t="s">
        <v>775</v>
      </c>
      <c r="BF81" s="555" t="s">
        <v>776</v>
      </c>
      <c r="BG81" s="555" t="s">
        <v>1307</v>
      </c>
    </row>
    <row r="82" spans="1:59" ht="153.75" customHeight="1" thickBot="1">
      <c r="A82" s="655"/>
      <c r="B82" s="657"/>
      <c r="C82" s="575"/>
      <c r="D82" s="753"/>
      <c r="E82" s="603"/>
      <c r="F82" s="641"/>
      <c r="G82" s="99" t="s">
        <v>178</v>
      </c>
      <c r="H82" s="603"/>
      <c r="I82" s="8" t="s">
        <v>217</v>
      </c>
      <c r="J82" s="96" t="s">
        <v>287</v>
      </c>
      <c r="K82" s="349">
        <f>+VLOOKUP(J82,Listados!$K$8:$L$12,2,0)</f>
        <v>3</v>
      </c>
      <c r="L82" s="354" t="s">
        <v>302</v>
      </c>
      <c r="M82" s="356">
        <f>+VLOOKUP(L82,Listados!$K$13:$L$17,2,0)</f>
        <v>2</v>
      </c>
      <c r="N82" s="95" t="str">
        <f>IF(AND(J82&lt;&gt;"",L82&lt;&gt;""),VLOOKUP(J82&amp;L82,Listados!$M$3:$N$27,2,FALSE),"")</f>
        <v>Moderado</v>
      </c>
      <c r="O82" s="176" t="s">
        <v>495</v>
      </c>
      <c r="P82" s="149" t="s">
        <v>494</v>
      </c>
      <c r="Q82" s="132" t="s">
        <v>304</v>
      </c>
      <c r="R82" s="132" t="s">
        <v>305</v>
      </c>
      <c r="S82" s="133">
        <f t="shared" si="191"/>
        <v>15</v>
      </c>
      <c r="T82" s="85" t="s">
        <v>305</v>
      </c>
      <c r="U82" s="90">
        <f t="shared" si="192"/>
        <v>15</v>
      </c>
      <c r="V82" s="85" t="s">
        <v>305</v>
      </c>
      <c r="W82" s="90">
        <f t="shared" si="193"/>
        <v>15</v>
      </c>
      <c r="X82" s="85" t="s">
        <v>304</v>
      </c>
      <c r="Y82" s="90">
        <f t="shared" si="172"/>
        <v>15</v>
      </c>
      <c r="Z82" s="85" t="s">
        <v>305</v>
      </c>
      <c r="AA82" s="90">
        <f t="shared" si="194"/>
        <v>15</v>
      </c>
      <c r="AB82" s="85" t="s">
        <v>305</v>
      </c>
      <c r="AC82" s="90">
        <f t="shared" si="195"/>
        <v>15</v>
      </c>
      <c r="AD82" s="85" t="s">
        <v>307</v>
      </c>
      <c r="AE82" s="90">
        <f t="shared" si="196"/>
        <v>10</v>
      </c>
      <c r="AF82" s="90">
        <f t="shared" si="176"/>
        <v>100</v>
      </c>
      <c r="AG82" s="90" t="str">
        <f t="shared" si="177"/>
        <v>Fuerte</v>
      </c>
      <c r="AH82" s="85" t="s">
        <v>312</v>
      </c>
      <c r="AI82" s="90" t="str">
        <f t="shared" si="178"/>
        <v>Fuerte</v>
      </c>
      <c r="AJ82" s="90" t="str">
        <f>IFERROR(VLOOKUP((CONCATENATE(AG82,AI82)),Listados!$U$3:$V$11,2,FALSE),"")</f>
        <v>Fuerte</v>
      </c>
      <c r="AK82" s="90">
        <f t="shared" si="179"/>
        <v>100</v>
      </c>
      <c r="AL82" s="565"/>
      <c r="AM82" s="90" t="str">
        <f t="shared" si="180"/>
        <v>Débil</v>
      </c>
      <c r="AN82" s="90">
        <f t="shared" si="181"/>
        <v>0</v>
      </c>
      <c r="AO82" s="90">
        <f t="shared" si="182"/>
        <v>0</v>
      </c>
      <c r="AP82" s="90">
        <f t="shared" si="183"/>
        <v>3</v>
      </c>
      <c r="AQ82" s="90">
        <f t="shared" si="184"/>
        <v>2</v>
      </c>
      <c r="AR82" s="90" t="str">
        <f>+VLOOKUP(MIN(AP82),Listados!$J$18:$K$24,2,TRUE)</f>
        <v>Posible</v>
      </c>
      <c r="AS82" s="90" t="str">
        <f>+VLOOKUP(MIN(AQ82),Listados!$J$26:$K$32,2,TRUE)</f>
        <v>Menor</v>
      </c>
      <c r="AT82" s="90" t="str">
        <f>IF(AND(AR82&lt;&gt;"",AS82&lt;&gt;""),VLOOKUP(AR82&amp;AS82,Listados!$M$3:$N$27,2,FALSE),"")</f>
        <v>Moderado</v>
      </c>
      <c r="AU82" s="90" t="str">
        <f>+VLOOKUP(AT82,Listados!$P$3:$Q$6,2,FALSE)</f>
        <v xml:space="preserve"> Reducir el riesgo</v>
      </c>
      <c r="AV82" s="537"/>
      <c r="AW82" s="537"/>
      <c r="AX82" s="581"/>
      <c r="AY82" s="581"/>
      <c r="AZ82" s="537"/>
      <c r="BA82" s="583"/>
      <c r="BB82" s="800"/>
      <c r="BC82" s="281" t="s">
        <v>774</v>
      </c>
      <c r="BD82" s="800"/>
      <c r="BE82" s="537"/>
      <c r="BF82" s="542"/>
      <c r="BG82" s="542"/>
    </row>
    <row r="83" spans="1:59" ht="97.5" customHeight="1" thickBot="1">
      <c r="A83" s="646">
        <v>25</v>
      </c>
      <c r="B83" s="648" t="s">
        <v>61</v>
      </c>
      <c r="C83" s="656" t="s">
        <v>95</v>
      </c>
      <c r="D83" s="653" t="s">
        <v>98</v>
      </c>
      <c r="E83" s="602" t="s">
        <v>127</v>
      </c>
      <c r="F83" s="639" t="s">
        <v>134</v>
      </c>
      <c r="G83" s="10" t="s">
        <v>801</v>
      </c>
      <c r="H83" s="96" t="s">
        <v>208</v>
      </c>
      <c r="I83" s="8" t="s">
        <v>256</v>
      </c>
      <c r="J83" s="602" t="s">
        <v>285</v>
      </c>
      <c r="K83" s="765">
        <f>+VLOOKUP(J83,Listados!$K$8:$L$12,2,0)</f>
        <v>5</v>
      </c>
      <c r="L83" s="768" t="s">
        <v>301</v>
      </c>
      <c r="M83" s="566">
        <f>+VLOOKUP(L83,Listados!$K$13:$L$17,2,0)</f>
        <v>4</v>
      </c>
      <c r="N83" s="569" t="str">
        <f>IF(AND(J83&lt;&gt;"",L83&lt;&gt;""),VLOOKUP(J83&amp;L83,Listados!$M$3:$N$27,2,FALSE),"")</f>
        <v>Extremo</v>
      </c>
      <c r="O83" s="576" t="s">
        <v>1244</v>
      </c>
      <c r="P83" s="58" t="s">
        <v>778</v>
      </c>
      <c r="Q83" s="48" t="s">
        <v>304</v>
      </c>
      <c r="R83" s="48" t="s">
        <v>305</v>
      </c>
      <c r="S83" s="89">
        <f t="shared" si="191"/>
        <v>15</v>
      </c>
      <c r="T83" s="49" t="s">
        <v>305</v>
      </c>
      <c r="U83" s="94">
        <f t="shared" si="192"/>
        <v>15</v>
      </c>
      <c r="V83" s="49" t="s">
        <v>305</v>
      </c>
      <c r="W83" s="94">
        <f t="shared" si="193"/>
        <v>15</v>
      </c>
      <c r="X83" s="49" t="s">
        <v>304</v>
      </c>
      <c r="Y83" s="94">
        <f t="shared" si="172"/>
        <v>15</v>
      </c>
      <c r="Z83" s="49" t="s">
        <v>305</v>
      </c>
      <c r="AA83" s="94">
        <f t="shared" si="194"/>
        <v>15</v>
      </c>
      <c r="AB83" s="49" t="s">
        <v>305</v>
      </c>
      <c r="AC83" s="94">
        <f t="shared" si="195"/>
        <v>15</v>
      </c>
      <c r="AD83" s="49" t="s">
        <v>307</v>
      </c>
      <c r="AE83" s="94">
        <f t="shared" si="196"/>
        <v>10</v>
      </c>
      <c r="AF83" s="94">
        <f t="shared" si="176"/>
        <v>100</v>
      </c>
      <c r="AG83" s="94" t="str">
        <f t="shared" si="177"/>
        <v>Fuerte</v>
      </c>
      <c r="AH83" s="49" t="s">
        <v>312</v>
      </c>
      <c r="AI83" s="94" t="str">
        <f t="shared" si="178"/>
        <v>Fuerte</v>
      </c>
      <c r="AJ83" s="94" t="str">
        <f>IFERROR(VLOOKUP((CONCATENATE(AG83,AI83)),Listados!$U$3:$V$11,2,FALSE),"")</f>
        <v>Fuerte</v>
      </c>
      <c r="AK83" s="94">
        <f t="shared" si="179"/>
        <v>100</v>
      </c>
      <c r="AL83" s="563">
        <f>AVERAGE(AK83:AK84)</f>
        <v>100</v>
      </c>
      <c r="AM83" s="94" t="str">
        <f t="shared" si="180"/>
        <v>Fuerte</v>
      </c>
      <c r="AN83" s="94">
        <f t="shared" si="181"/>
        <v>2</v>
      </c>
      <c r="AO83" s="94">
        <f t="shared" si="182"/>
        <v>1</v>
      </c>
      <c r="AP83" s="94">
        <f t="shared" si="183"/>
        <v>3</v>
      </c>
      <c r="AQ83" s="94">
        <f t="shared" si="184"/>
        <v>3</v>
      </c>
      <c r="AR83" s="94" t="str">
        <f>+VLOOKUP(MIN(AP83),Listados!$J$18:$K$24,2,TRUE)</f>
        <v>Posible</v>
      </c>
      <c r="AS83" s="90" t="str">
        <f>+VLOOKUP(MIN(AQ83),Listados!$J$26:$K$32,2,TRUE)</f>
        <v>Moderado</v>
      </c>
      <c r="AT83" s="94" t="str">
        <f>IF(AND(AR83&lt;&gt;"",AS83&lt;&gt;""),VLOOKUP(AR83&amp;AS83,Listados!$M$3:$N$27,2,FALSE),"")</f>
        <v>Alto</v>
      </c>
      <c r="AU83" s="94" t="str">
        <f>+VLOOKUP(AT83,Listados!$P$3:$Q$6,2,FALSE)</f>
        <v>Reducir el riesgo</v>
      </c>
      <c r="AV83" s="213" t="s">
        <v>802</v>
      </c>
      <c r="AW83" s="213" t="s">
        <v>420</v>
      </c>
      <c r="AX83" s="283">
        <v>45292</v>
      </c>
      <c r="AY83" s="283">
        <v>45657</v>
      </c>
      <c r="AZ83" s="213" t="s">
        <v>779</v>
      </c>
      <c r="BA83" s="286" t="s">
        <v>1245</v>
      </c>
      <c r="BB83" s="212" t="s">
        <v>780</v>
      </c>
      <c r="BC83" s="284" t="s">
        <v>782</v>
      </c>
      <c r="BD83" s="282" t="s">
        <v>1246</v>
      </c>
      <c r="BE83" s="535" t="s">
        <v>783</v>
      </c>
      <c r="BF83" s="555" t="s">
        <v>784</v>
      </c>
      <c r="BG83" s="555" t="s">
        <v>1306</v>
      </c>
    </row>
    <row r="84" spans="1:59" ht="78.599999999999994" customHeight="1" thickBot="1">
      <c r="A84" s="647"/>
      <c r="B84" s="649"/>
      <c r="C84" s="677"/>
      <c r="D84" s="678"/>
      <c r="E84" s="620"/>
      <c r="F84" s="640"/>
      <c r="G84" s="113"/>
      <c r="H84" s="101"/>
      <c r="I84" s="8"/>
      <c r="J84" s="620"/>
      <c r="K84" s="766"/>
      <c r="L84" s="621"/>
      <c r="M84" s="567"/>
      <c r="N84" s="570"/>
      <c r="O84" s="577"/>
      <c r="P84" s="149"/>
      <c r="Q84" s="48"/>
      <c r="R84" s="48"/>
      <c r="S84" s="89"/>
      <c r="T84" s="49"/>
      <c r="U84" s="94"/>
      <c r="V84" s="49"/>
      <c r="W84" s="94"/>
      <c r="X84" s="49"/>
      <c r="Y84" s="94" t="str">
        <f t="shared" si="172"/>
        <v/>
      </c>
      <c r="Z84" s="49"/>
      <c r="AA84" s="94"/>
      <c r="AB84" s="49"/>
      <c r="AC84" s="94"/>
      <c r="AD84" s="49"/>
      <c r="AE84" s="94" t="str">
        <f t="shared" si="196"/>
        <v/>
      </c>
      <c r="AF84" s="94" t="str">
        <f t="shared" si="176"/>
        <v/>
      </c>
      <c r="AG84" s="94" t="str">
        <f t="shared" si="177"/>
        <v/>
      </c>
      <c r="AH84" s="49"/>
      <c r="AI84" s="94"/>
      <c r="AJ84" s="94"/>
      <c r="AK84" s="94"/>
      <c r="AL84" s="565"/>
      <c r="AM84" s="94"/>
      <c r="AN84" s="94"/>
      <c r="AO84" s="94"/>
      <c r="AP84" s="94"/>
      <c r="AQ84" s="94"/>
      <c r="AR84" s="94"/>
      <c r="AS84" s="90"/>
      <c r="AT84" s="94" t="str">
        <f>IF(AND(AR84&lt;&gt;"",AS84&lt;&gt;""),VLOOKUP(AR84&amp;AS84,Listados!$M$3:$N$27,2,FALSE),"")</f>
        <v/>
      </c>
      <c r="AU84" s="94"/>
      <c r="AV84" s="217"/>
      <c r="AW84" s="217"/>
      <c r="AX84" s="283"/>
      <c r="AY84" s="283"/>
      <c r="AZ84" s="232"/>
      <c r="BA84" s="232"/>
      <c r="BB84" s="232" t="s">
        <v>781</v>
      </c>
      <c r="BC84" s="285" t="s">
        <v>782</v>
      </c>
      <c r="BD84" s="282"/>
      <c r="BE84" s="537"/>
      <c r="BF84" s="542"/>
      <c r="BG84" s="542"/>
    </row>
    <row r="85" spans="1:59" ht="63" customHeight="1" thickBot="1">
      <c r="A85" s="646">
        <v>26</v>
      </c>
      <c r="B85" s="648" t="s">
        <v>61</v>
      </c>
      <c r="C85" s="658" t="s">
        <v>95</v>
      </c>
      <c r="D85" s="752" t="s">
        <v>99</v>
      </c>
      <c r="E85" s="602" t="s">
        <v>125</v>
      </c>
      <c r="F85" s="604" t="s">
        <v>134</v>
      </c>
      <c r="G85" s="66" t="s">
        <v>179</v>
      </c>
      <c r="H85" s="96" t="s">
        <v>208</v>
      </c>
      <c r="I85" s="7" t="s">
        <v>257</v>
      </c>
      <c r="J85" s="96" t="s">
        <v>288</v>
      </c>
      <c r="K85" s="349">
        <f>+VLOOKUP(J85,Listados!$K$8:$L$12,2,0)</f>
        <v>2</v>
      </c>
      <c r="L85" s="354" t="s">
        <v>293</v>
      </c>
      <c r="M85" s="356">
        <f>+VLOOKUP(L85,Listados!$K$13:$L$17,2,0)</f>
        <v>3</v>
      </c>
      <c r="N85" s="95" t="str">
        <f>IF(AND(J85&lt;&gt;"",L85&lt;&gt;""),VLOOKUP(J85&amp;L85,Listados!$M$3:$N$27,2,FALSE),"")</f>
        <v>Moderado</v>
      </c>
      <c r="O85" s="7" t="s">
        <v>785</v>
      </c>
      <c r="P85" s="7" t="s">
        <v>786</v>
      </c>
      <c r="Q85" s="48" t="s">
        <v>304</v>
      </c>
      <c r="R85" s="48" t="s">
        <v>305</v>
      </c>
      <c r="S85" s="89">
        <f t="shared" si="191"/>
        <v>15</v>
      </c>
      <c r="T85" s="49" t="s">
        <v>305</v>
      </c>
      <c r="U85" s="94">
        <f t="shared" si="192"/>
        <v>15</v>
      </c>
      <c r="V85" s="49" t="s">
        <v>305</v>
      </c>
      <c r="W85" s="94">
        <f t="shared" si="193"/>
        <v>15</v>
      </c>
      <c r="X85" s="49" t="s">
        <v>304</v>
      </c>
      <c r="Y85" s="94">
        <f t="shared" si="172"/>
        <v>15</v>
      </c>
      <c r="Z85" s="49" t="s">
        <v>305</v>
      </c>
      <c r="AA85" s="94">
        <f t="shared" si="194"/>
        <v>15</v>
      </c>
      <c r="AB85" s="49" t="s">
        <v>305</v>
      </c>
      <c r="AC85" s="94">
        <f t="shared" si="195"/>
        <v>15</v>
      </c>
      <c r="AD85" s="49" t="s">
        <v>307</v>
      </c>
      <c r="AE85" s="94">
        <f t="shared" si="196"/>
        <v>10</v>
      </c>
      <c r="AF85" s="94">
        <f t="shared" si="176"/>
        <v>100</v>
      </c>
      <c r="AG85" s="94" t="str">
        <f t="shared" si="177"/>
        <v>Fuerte</v>
      </c>
      <c r="AH85" s="49" t="s">
        <v>312</v>
      </c>
      <c r="AI85" s="94" t="str">
        <f t="shared" si="178"/>
        <v>Fuerte</v>
      </c>
      <c r="AJ85" s="94" t="str">
        <f>IFERROR(VLOOKUP((CONCATENATE(AG85,AI85)),Listados!$U$3:$V$11,2,FALSE),"")</f>
        <v>Fuerte</v>
      </c>
      <c r="AK85" s="94">
        <f t="shared" si="179"/>
        <v>100</v>
      </c>
      <c r="AL85" s="563">
        <f>AVERAGE(AK85:AK86)</f>
        <v>100</v>
      </c>
      <c r="AM85" s="94" t="str">
        <f t="shared" si="180"/>
        <v>Fuerte</v>
      </c>
      <c r="AN85" s="94">
        <f t="shared" si="181"/>
        <v>2</v>
      </c>
      <c r="AO85" s="94">
        <f t="shared" si="182"/>
        <v>1</v>
      </c>
      <c r="AP85" s="94">
        <f t="shared" si="183"/>
        <v>0</v>
      </c>
      <c r="AQ85" s="94">
        <f t="shared" si="184"/>
        <v>2</v>
      </c>
      <c r="AR85" s="94" t="str">
        <f>+VLOOKUP(MIN(AP85),Listados!$J$18:$K$24,2,TRUE)</f>
        <v>Rara Vez</v>
      </c>
      <c r="AS85" s="90" t="str">
        <f>+VLOOKUP(MIN(AQ85),Listados!$J$26:$K$32,2,TRUE)</f>
        <v>Menor</v>
      </c>
      <c r="AT85" s="94" t="str">
        <f>IF(AND(AR85&lt;&gt;"",AS85&lt;&gt;""),VLOOKUP(AR85&amp;AS85,Listados!$M$3:$N$27,2,FALSE),"")</f>
        <v>Bajo</v>
      </c>
      <c r="AU85" s="94" t="str">
        <f>+VLOOKUP(AT85,Listados!$P$3:$Q$6,2,FALSE)</f>
        <v>Asumir el riesgo</v>
      </c>
      <c r="AV85" s="213" t="s">
        <v>789</v>
      </c>
      <c r="AW85" s="213" t="s">
        <v>790</v>
      </c>
      <c r="AX85" s="283">
        <v>45292</v>
      </c>
      <c r="AY85" s="283">
        <v>45657</v>
      </c>
      <c r="AZ85" s="213" t="s">
        <v>791</v>
      </c>
      <c r="BA85" s="286" t="s">
        <v>792</v>
      </c>
      <c r="BB85" s="163" t="s">
        <v>793</v>
      </c>
      <c r="BC85" s="558" t="s">
        <v>794</v>
      </c>
      <c r="BD85" s="535" t="s">
        <v>1116</v>
      </c>
      <c r="BE85" s="535" t="s">
        <v>795</v>
      </c>
      <c r="BF85" s="555" t="s">
        <v>796</v>
      </c>
      <c r="BG85" s="555" t="s">
        <v>1305</v>
      </c>
    </row>
    <row r="86" spans="1:59" ht="93" customHeight="1" thickBot="1">
      <c r="A86" s="655"/>
      <c r="B86" s="649"/>
      <c r="C86" s="660"/>
      <c r="D86" s="752"/>
      <c r="E86" s="603"/>
      <c r="F86" s="605"/>
      <c r="G86" s="99" t="s">
        <v>180</v>
      </c>
      <c r="H86" s="105" t="s">
        <v>207</v>
      </c>
      <c r="I86" s="8" t="s">
        <v>258</v>
      </c>
      <c r="J86" s="96" t="s">
        <v>288</v>
      </c>
      <c r="K86" s="349">
        <f>+VLOOKUP(J86,Listados!$K$8:$L$12,2,0)</f>
        <v>2</v>
      </c>
      <c r="L86" s="354" t="s">
        <v>293</v>
      </c>
      <c r="M86" s="356">
        <f>+VLOOKUP(L86,Listados!$K$13:$L$17,2,0)</f>
        <v>3</v>
      </c>
      <c r="N86" s="95" t="str">
        <f>IF(AND(J86&lt;&gt;"",L86&lt;&gt;""),VLOOKUP(J86&amp;L86,Listados!$M$3:$N$27,2,FALSE),"")</f>
        <v>Moderado</v>
      </c>
      <c r="O86" s="8" t="s">
        <v>787</v>
      </c>
      <c r="P86" s="8" t="s">
        <v>788</v>
      </c>
      <c r="Q86" s="132" t="s">
        <v>304</v>
      </c>
      <c r="R86" s="132" t="s">
        <v>305</v>
      </c>
      <c r="S86" s="133">
        <f t="shared" si="191"/>
        <v>15</v>
      </c>
      <c r="T86" s="85" t="s">
        <v>305</v>
      </c>
      <c r="U86" s="90">
        <f t="shared" si="192"/>
        <v>15</v>
      </c>
      <c r="V86" s="85" t="s">
        <v>305</v>
      </c>
      <c r="W86" s="90">
        <f t="shared" si="193"/>
        <v>15</v>
      </c>
      <c r="X86" s="85" t="s">
        <v>304</v>
      </c>
      <c r="Y86" s="90">
        <f t="shared" si="172"/>
        <v>15</v>
      </c>
      <c r="Z86" s="85" t="s">
        <v>305</v>
      </c>
      <c r="AA86" s="90">
        <f t="shared" si="194"/>
        <v>15</v>
      </c>
      <c r="AB86" s="85" t="s">
        <v>305</v>
      </c>
      <c r="AC86" s="90">
        <f t="shared" si="195"/>
        <v>15</v>
      </c>
      <c r="AD86" s="85" t="s">
        <v>307</v>
      </c>
      <c r="AE86" s="90">
        <f t="shared" si="196"/>
        <v>10</v>
      </c>
      <c r="AF86" s="90">
        <f t="shared" si="176"/>
        <v>100</v>
      </c>
      <c r="AG86" s="90" t="str">
        <f t="shared" si="177"/>
        <v>Fuerte</v>
      </c>
      <c r="AH86" s="85" t="s">
        <v>312</v>
      </c>
      <c r="AI86" s="90" t="str">
        <f t="shared" si="178"/>
        <v>Fuerte</v>
      </c>
      <c r="AJ86" s="90" t="str">
        <f>IFERROR(VLOOKUP((CONCATENATE(AG86,AI86)),Listados!$U$3:$V$11,2,FALSE),"")</f>
        <v>Fuerte</v>
      </c>
      <c r="AK86" s="90">
        <f t="shared" si="179"/>
        <v>100</v>
      </c>
      <c r="AL86" s="565"/>
      <c r="AM86" s="90" t="str">
        <f t="shared" si="180"/>
        <v>Débil</v>
      </c>
      <c r="AN86" s="90">
        <f t="shared" si="181"/>
        <v>0</v>
      </c>
      <c r="AO86" s="90">
        <f t="shared" si="182"/>
        <v>0</v>
      </c>
      <c r="AP86" s="90">
        <f t="shared" si="183"/>
        <v>2</v>
      </c>
      <c r="AQ86" s="90">
        <f t="shared" si="184"/>
        <v>3</v>
      </c>
      <c r="AR86" s="94" t="str">
        <f>+VLOOKUP(MIN(AP86),Listados!$J$18:$K$24,2,TRUE)</f>
        <v>Improbable</v>
      </c>
      <c r="AS86" s="90" t="str">
        <f>+VLOOKUP(MIN(AQ86),Listados!$J$26:$K$32,2,TRUE)</f>
        <v>Moderado</v>
      </c>
      <c r="AT86" s="94" t="str">
        <f>IF(AND(AR86&lt;&gt;"",AS86&lt;&gt;""),VLOOKUP(AR86&amp;AS86,Listados!$M$3:$N$27,2,FALSE),"")</f>
        <v>Moderado</v>
      </c>
      <c r="AU86" s="94" t="str">
        <f>+VLOOKUP(AT86,Listados!$P$3:$Q$6,2,FALSE)</f>
        <v xml:space="preserve"> Reducir el riesgo</v>
      </c>
      <c r="AV86" s="158" t="s">
        <v>797</v>
      </c>
      <c r="AW86" s="158" t="s">
        <v>798</v>
      </c>
      <c r="AX86" s="287">
        <v>45292</v>
      </c>
      <c r="AY86" s="287">
        <v>45657</v>
      </c>
      <c r="AZ86" s="158" t="s">
        <v>791</v>
      </c>
      <c r="BA86" s="158" t="s">
        <v>799</v>
      </c>
      <c r="BB86" s="158" t="s">
        <v>800</v>
      </c>
      <c r="BC86" s="560"/>
      <c r="BD86" s="537"/>
      <c r="BE86" s="537"/>
      <c r="BF86" s="542"/>
      <c r="BG86" s="542"/>
    </row>
    <row r="87" spans="1:59" ht="82.5" customHeight="1" thickBot="1">
      <c r="A87" s="646">
        <v>27</v>
      </c>
      <c r="B87" s="648" t="s">
        <v>100</v>
      </c>
      <c r="C87" s="722" t="s">
        <v>101</v>
      </c>
      <c r="D87" s="759" t="s">
        <v>1155</v>
      </c>
      <c r="E87" s="741" t="s">
        <v>127</v>
      </c>
      <c r="F87" s="604" t="s">
        <v>135</v>
      </c>
      <c r="G87" s="10" t="s">
        <v>181</v>
      </c>
      <c r="H87" s="96" t="s">
        <v>208</v>
      </c>
      <c r="I87" s="19" t="s">
        <v>216</v>
      </c>
      <c r="J87" s="96" t="s">
        <v>287</v>
      </c>
      <c r="K87" s="349">
        <f>+VLOOKUP(J87,Listados!$K$8:$L$12,2,0)</f>
        <v>3</v>
      </c>
      <c r="L87" s="354" t="s">
        <v>302</v>
      </c>
      <c r="M87" s="356">
        <f>+VLOOKUP(L87,Listados!$K$13:$L$17,2,0)</f>
        <v>2</v>
      </c>
      <c r="N87" s="95" t="str">
        <f>IF(AND(J87&lt;&gt;"",L87&lt;&gt;""),VLOOKUP(J87&amp;L87,Listados!$M$3:$N$27,2,FALSE),"")</f>
        <v>Moderado</v>
      </c>
      <c r="O87" s="17" t="s">
        <v>1158</v>
      </c>
      <c r="P87" s="490" t="s">
        <v>803</v>
      </c>
      <c r="Q87" s="48" t="s">
        <v>304</v>
      </c>
      <c r="R87" s="132" t="s">
        <v>305</v>
      </c>
      <c r="S87" s="133">
        <f t="shared" ref="S87:S89" si="209">+IF(R87="si",15,"")</f>
        <v>15</v>
      </c>
      <c r="T87" s="85" t="s">
        <v>305</v>
      </c>
      <c r="U87" s="90">
        <f t="shared" ref="U87:U89" si="210">+IF(T87="si",15,"")</f>
        <v>15</v>
      </c>
      <c r="V87" s="85" t="s">
        <v>305</v>
      </c>
      <c r="W87" s="90">
        <f t="shared" ref="W87:W89" si="211">+IF(V87="si",15,"")</f>
        <v>15</v>
      </c>
      <c r="X87" s="49" t="s">
        <v>304</v>
      </c>
      <c r="Y87" s="94">
        <f t="shared" si="172"/>
        <v>15</v>
      </c>
      <c r="Z87" s="85" t="s">
        <v>305</v>
      </c>
      <c r="AA87" s="90">
        <f t="shared" ref="AA87:AA89" si="212">+IF(Z87="si",15,"")</f>
        <v>15</v>
      </c>
      <c r="AB87" s="85" t="s">
        <v>305</v>
      </c>
      <c r="AC87" s="90">
        <f t="shared" ref="AC87:AC89" si="213">+IF(AB87="si",15,"")</f>
        <v>15</v>
      </c>
      <c r="AD87" s="85" t="s">
        <v>307</v>
      </c>
      <c r="AE87" s="94">
        <f t="shared" si="196"/>
        <v>10</v>
      </c>
      <c r="AF87" s="94">
        <f t="shared" si="176"/>
        <v>100</v>
      </c>
      <c r="AG87" s="94" t="str">
        <f t="shared" si="177"/>
        <v>Fuerte</v>
      </c>
      <c r="AH87" s="85" t="s">
        <v>312</v>
      </c>
      <c r="AI87" s="94" t="str">
        <f t="shared" si="178"/>
        <v>Fuerte</v>
      </c>
      <c r="AJ87" s="94" t="str">
        <f>IFERROR(VLOOKUP((CONCATENATE(AG87,AI87)),Listados!$U$3:$V$11,2,FALSE),"")</f>
        <v>Fuerte</v>
      </c>
      <c r="AK87" s="94">
        <f t="shared" si="179"/>
        <v>100</v>
      </c>
      <c r="AL87" s="563">
        <f>AVERAGE(AK87:AK89)</f>
        <v>100</v>
      </c>
      <c r="AM87" s="94" t="str">
        <f t="shared" si="180"/>
        <v>Fuerte</v>
      </c>
      <c r="AN87" s="94">
        <f t="shared" si="181"/>
        <v>2</v>
      </c>
      <c r="AO87" s="94">
        <f t="shared" si="182"/>
        <v>1</v>
      </c>
      <c r="AP87" s="94">
        <f t="shared" si="183"/>
        <v>1</v>
      </c>
      <c r="AQ87" s="94">
        <f t="shared" si="184"/>
        <v>1</v>
      </c>
      <c r="AR87" s="94" t="str">
        <f>+VLOOKUP(MIN(AP87),Listados!$J$18:$K$24,2,TRUE)</f>
        <v>Rara Vez</v>
      </c>
      <c r="AS87" s="90" t="str">
        <f>+VLOOKUP(MIN(AQ87),Listados!$J$26:$K$32,2,TRUE)</f>
        <v>Insignificante</v>
      </c>
      <c r="AT87" s="94" t="str">
        <f>IF(AND(AR87&lt;&gt;"",AS87&lt;&gt;""),VLOOKUP(AR87&amp;AS87,Listados!$M$3:$N$27,2,FALSE),"")</f>
        <v>Bajo</v>
      </c>
      <c r="AU87" s="94" t="str">
        <f>+VLOOKUP(AT87,Listados!$P$3:$Q$6,2,FALSE)</f>
        <v>Asumir el riesgo</v>
      </c>
      <c r="AV87" s="307" t="s">
        <v>1163</v>
      </c>
      <c r="AW87" s="212" t="s">
        <v>474</v>
      </c>
      <c r="AX87" s="297">
        <v>45292</v>
      </c>
      <c r="AY87" s="297">
        <v>45657</v>
      </c>
      <c r="AZ87" s="212" t="s">
        <v>1166</v>
      </c>
      <c r="BA87" s="261" t="s">
        <v>1167</v>
      </c>
      <c r="BB87" s="558" t="s">
        <v>804</v>
      </c>
      <c r="BC87" s="558" t="s">
        <v>805</v>
      </c>
      <c r="BD87" s="558" t="s">
        <v>1170</v>
      </c>
      <c r="BE87" s="535" t="s">
        <v>806</v>
      </c>
      <c r="BF87" s="555" t="s">
        <v>807</v>
      </c>
      <c r="BG87" s="555" t="s">
        <v>1304</v>
      </c>
    </row>
    <row r="88" spans="1:59" ht="84" customHeight="1" thickBot="1">
      <c r="A88" s="647"/>
      <c r="B88" s="649"/>
      <c r="C88" s="659"/>
      <c r="D88" s="630"/>
      <c r="E88" s="620"/>
      <c r="F88" s="609"/>
      <c r="G88" s="67" t="s">
        <v>1156</v>
      </c>
      <c r="H88" s="101" t="s">
        <v>208</v>
      </c>
      <c r="I88" s="8" t="s">
        <v>259</v>
      </c>
      <c r="J88" s="96" t="s">
        <v>287</v>
      </c>
      <c r="K88" s="349">
        <f>+VLOOKUP(J88,Listados!$K$8:$L$12,2,0)</f>
        <v>3</v>
      </c>
      <c r="L88" s="354" t="s">
        <v>302</v>
      </c>
      <c r="M88" s="356">
        <f>+VLOOKUP(L88,Listados!$K$13:$L$17,2,0)</f>
        <v>2</v>
      </c>
      <c r="N88" s="95" t="str">
        <f>IF(AND(J88&lt;&gt;"",L88&lt;&gt;""),VLOOKUP(J88&amp;L88,Listados!$M$3:$N$27,2,FALSE),"")</f>
        <v>Moderado</v>
      </c>
      <c r="O88" s="14" t="s">
        <v>1159</v>
      </c>
      <c r="P88" s="491" t="s">
        <v>1161</v>
      </c>
      <c r="Q88" s="48" t="s">
        <v>304</v>
      </c>
      <c r="R88" s="132" t="s">
        <v>305</v>
      </c>
      <c r="S88" s="133">
        <f t="shared" si="209"/>
        <v>15</v>
      </c>
      <c r="T88" s="85" t="s">
        <v>305</v>
      </c>
      <c r="U88" s="90">
        <f t="shared" si="210"/>
        <v>15</v>
      </c>
      <c r="V88" s="85" t="s">
        <v>305</v>
      </c>
      <c r="W88" s="90">
        <f t="shared" si="211"/>
        <v>15</v>
      </c>
      <c r="X88" s="49" t="s">
        <v>304</v>
      </c>
      <c r="Y88" s="94">
        <f t="shared" si="172"/>
        <v>15</v>
      </c>
      <c r="Z88" s="85" t="s">
        <v>305</v>
      </c>
      <c r="AA88" s="90">
        <f t="shared" si="212"/>
        <v>15</v>
      </c>
      <c r="AB88" s="85" t="s">
        <v>305</v>
      </c>
      <c r="AC88" s="90">
        <f t="shared" si="213"/>
        <v>15</v>
      </c>
      <c r="AD88" s="85" t="s">
        <v>307</v>
      </c>
      <c r="AE88" s="94">
        <f t="shared" si="196"/>
        <v>10</v>
      </c>
      <c r="AF88" s="94">
        <f t="shared" si="176"/>
        <v>100</v>
      </c>
      <c r="AG88" s="94" t="str">
        <f t="shared" si="177"/>
        <v>Fuerte</v>
      </c>
      <c r="AH88" s="85" t="s">
        <v>312</v>
      </c>
      <c r="AI88" s="94" t="str">
        <f t="shared" si="178"/>
        <v>Fuerte</v>
      </c>
      <c r="AJ88" s="94" t="str">
        <f>IFERROR(VLOOKUP((CONCATENATE(AG88,AI88)),Listados!$U$3:$V$11,2,FALSE),"")</f>
        <v>Fuerte</v>
      </c>
      <c r="AK88" s="94">
        <f t="shared" si="179"/>
        <v>100</v>
      </c>
      <c r="AL88" s="564"/>
      <c r="AM88" s="94" t="str">
        <f t="shared" si="180"/>
        <v>Débil</v>
      </c>
      <c r="AN88" s="94">
        <f t="shared" si="181"/>
        <v>0</v>
      </c>
      <c r="AO88" s="94">
        <f t="shared" si="182"/>
        <v>0</v>
      </c>
      <c r="AP88" s="94">
        <f t="shared" si="183"/>
        <v>3</v>
      </c>
      <c r="AQ88" s="94">
        <f t="shared" si="184"/>
        <v>2</v>
      </c>
      <c r="AR88" s="94" t="str">
        <f>+VLOOKUP(MIN(AP88),Listados!$J$18:$K$24,2,TRUE)</f>
        <v>Posible</v>
      </c>
      <c r="AS88" s="90" t="str">
        <f>+VLOOKUP(MIN(AQ88),Listados!$J$26:$K$32,2,TRUE)</f>
        <v>Menor</v>
      </c>
      <c r="AT88" s="94" t="str">
        <f>IF(AND(AR88&lt;&gt;"",AS88&lt;&gt;""),VLOOKUP(AR88&amp;AS88,Listados!$M$3:$N$27,2,FALSE),"")</f>
        <v>Moderado</v>
      </c>
      <c r="AU88" s="94" t="str">
        <f>+VLOOKUP(AT88,Listados!$P$3:$Q$6,2,FALSE)</f>
        <v xml:space="preserve"> Reducir el riesgo</v>
      </c>
      <c r="AV88" s="233" t="s">
        <v>1164</v>
      </c>
      <c r="AW88" s="216" t="s">
        <v>819</v>
      </c>
      <c r="AX88" s="301">
        <v>45292</v>
      </c>
      <c r="AY88" s="301">
        <v>45657</v>
      </c>
      <c r="AZ88" s="216" t="s">
        <v>1166</v>
      </c>
      <c r="BA88" s="262" t="s">
        <v>1168</v>
      </c>
      <c r="BB88" s="559"/>
      <c r="BC88" s="559"/>
      <c r="BD88" s="559"/>
      <c r="BE88" s="536"/>
      <c r="BF88" s="540"/>
      <c r="BG88" s="540"/>
    </row>
    <row r="89" spans="1:59" ht="90.6" customHeight="1" thickBot="1">
      <c r="A89" s="647"/>
      <c r="B89" s="649"/>
      <c r="C89" s="659"/>
      <c r="D89" s="708"/>
      <c r="E89" s="620"/>
      <c r="F89" s="609"/>
      <c r="G89" s="520" t="s">
        <v>1157</v>
      </c>
      <c r="H89" s="101" t="s">
        <v>208</v>
      </c>
      <c r="I89" s="8" t="s">
        <v>261</v>
      </c>
      <c r="J89" s="96" t="s">
        <v>287</v>
      </c>
      <c r="K89" s="349">
        <f>+VLOOKUP(J89,Listados!$K$8:$L$12,2,0)</f>
        <v>3</v>
      </c>
      <c r="L89" s="354" t="s">
        <v>302</v>
      </c>
      <c r="M89" s="356">
        <f>+VLOOKUP(L89,Listados!$K$13:$L$17,2,0)</f>
        <v>2</v>
      </c>
      <c r="N89" s="95" t="str">
        <f>IF(AND(J89&lt;&gt;"",L89&lt;&gt;""),VLOOKUP(J89&amp;L89,Listados!$M$3:$N$27,2,FALSE),"")</f>
        <v>Moderado</v>
      </c>
      <c r="O89" s="14" t="s">
        <v>1160</v>
      </c>
      <c r="P89" s="492" t="s">
        <v>1162</v>
      </c>
      <c r="Q89" s="48" t="s">
        <v>304</v>
      </c>
      <c r="R89" s="132" t="s">
        <v>305</v>
      </c>
      <c r="S89" s="133">
        <f t="shared" si="209"/>
        <v>15</v>
      </c>
      <c r="T89" s="85" t="s">
        <v>305</v>
      </c>
      <c r="U89" s="90">
        <f t="shared" si="210"/>
        <v>15</v>
      </c>
      <c r="V89" s="85" t="s">
        <v>305</v>
      </c>
      <c r="W89" s="90">
        <f t="shared" si="211"/>
        <v>15</v>
      </c>
      <c r="X89" s="49" t="s">
        <v>304</v>
      </c>
      <c r="Y89" s="94">
        <f t="shared" si="172"/>
        <v>15</v>
      </c>
      <c r="Z89" s="85" t="s">
        <v>305</v>
      </c>
      <c r="AA89" s="90">
        <f t="shared" si="212"/>
        <v>15</v>
      </c>
      <c r="AB89" s="85" t="s">
        <v>305</v>
      </c>
      <c r="AC89" s="90">
        <f t="shared" si="213"/>
        <v>15</v>
      </c>
      <c r="AD89" s="85" t="s">
        <v>307</v>
      </c>
      <c r="AE89" s="94">
        <f t="shared" si="196"/>
        <v>10</v>
      </c>
      <c r="AF89" s="94">
        <f t="shared" si="176"/>
        <v>100</v>
      </c>
      <c r="AG89" s="94" t="str">
        <f t="shared" si="177"/>
        <v>Fuerte</v>
      </c>
      <c r="AH89" s="85" t="s">
        <v>312</v>
      </c>
      <c r="AI89" s="94" t="str">
        <f t="shared" si="178"/>
        <v>Fuerte</v>
      </c>
      <c r="AJ89" s="94" t="str">
        <f>IFERROR(VLOOKUP((CONCATENATE(AG89,AI89)),Listados!$U$3:$V$11,2,FALSE),"")</f>
        <v>Fuerte</v>
      </c>
      <c r="AK89" s="94">
        <f t="shared" si="179"/>
        <v>100</v>
      </c>
      <c r="AL89" s="564"/>
      <c r="AM89" s="94" t="str">
        <f t="shared" si="180"/>
        <v>Débil</v>
      </c>
      <c r="AN89" s="94">
        <f t="shared" si="181"/>
        <v>0</v>
      </c>
      <c r="AO89" s="94">
        <f t="shared" si="182"/>
        <v>0</v>
      </c>
      <c r="AP89" s="94">
        <f t="shared" si="183"/>
        <v>3</v>
      </c>
      <c r="AQ89" s="94">
        <f t="shared" si="184"/>
        <v>2</v>
      </c>
      <c r="AR89" s="94" t="str">
        <f>+VLOOKUP(MIN(AP89),Listados!$J$18:$K$24,2,TRUE)</f>
        <v>Posible</v>
      </c>
      <c r="AS89" s="90" t="str">
        <f>+VLOOKUP(MIN(AQ89),Listados!$J$26:$K$32,2,TRUE)</f>
        <v>Menor</v>
      </c>
      <c r="AT89" s="94" t="str">
        <f>IF(AND(AR89&lt;&gt;"",AS89&lt;&gt;""),VLOOKUP(AR89&amp;AS89,Listados!$M$3:$N$27,2,FALSE),"")</f>
        <v>Moderado</v>
      </c>
      <c r="AU89" s="94" t="str">
        <f>+VLOOKUP(AT89,Listados!$P$3:$Q$6,2,FALSE)</f>
        <v xml:space="preserve"> Reducir el riesgo</v>
      </c>
      <c r="AV89" s="233" t="s">
        <v>1165</v>
      </c>
      <c r="AW89" s="302" t="s">
        <v>819</v>
      </c>
      <c r="AX89" s="301">
        <v>45292</v>
      </c>
      <c r="AY89" s="301">
        <v>45657</v>
      </c>
      <c r="AZ89" s="302" t="s">
        <v>1166</v>
      </c>
      <c r="BA89" s="303" t="s">
        <v>1169</v>
      </c>
      <c r="BB89" s="559"/>
      <c r="BC89" s="559"/>
      <c r="BD89" s="560"/>
      <c r="BE89" s="536"/>
      <c r="BF89" s="540"/>
      <c r="BG89" s="540"/>
    </row>
    <row r="90" spans="1:59" ht="69.75" customHeight="1" thickBot="1">
      <c r="A90" s="646">
        <v>28</v>
      </c>
      <c r="B90" s="648" t="s">
        <v>100</v>
      </c>
      <c r="C90" s="722" t="s">
        <v>101</v>
      </c>
      <c r="D90" s="759" t="s">
        <v>1171</v>
      </c>
      <c r="E90" s="741" t="s">
        <v>128</v>
      </c>
      <c r="F90" s="604" t="s">
        <v>135</v>
      </c>
      <c r="G90" s="10" t="s">
        <v>1172</v>
      </c>
      <c r="H90" s="96" t="s">
        <v>208</v>
      </c>
      <c r="I90" s="19" t="s">
        <v>259</v>
      </c>
      <c r="J90" s="96" t="s">
        <v>287</v>
      </c>
      <c r="K90" s="349">
        <f>+VLOOKUP(J90,Listados!$K$8:$L$12,2,0)</f>
        <v>3</v>
      </c>
      <c r="L90" s="354" t="s">
        <v>302</v>
      </c>
      <c r="M90" s="356">
        <f>+VLOOKUP(L90,Listados!$K$13:$L$17,2,0)</f>
        <v>2</v>
      </c>
      <c r="N90" s="95" t="str">
        <f>IF(AND(J90&lt;&gt;"",L90&lt;&gt;""),VLOOKUP(J90&amp;L90,Listados!$M$3:$N$27,2,FALSE),"")</f>
        <v>Moderado</v>
      </c>
      <c r="O90" s="58" t="s">
        <v>1176</v>
      </c>
      <c r="P90" s="66" t="s">
        <v>1179</v>
      </c>
      <c r="Q90" s="48" t="s">
        <v>304</v>
      </c>
      <c r="R90" s="132" t="s">
        <v>305</v>
      </c>
      <c r="S90" s="133">
        <f t="shared" ref="S90" si="214">+IF(R90="si",15,"")</f>
        <v>15</v>
      </c>
      <c r="T90" s="85" t="s">
        <v>305</v>
      </c>
      <c r="U90" s="90">
        <f t="shared" ref="U90" si="215">+IF(T90="si",15,"")</f>
        <v>15</v>
      </c>
      <c r="V90" s="85" t="s">
        <v>305</v>
      </c>
      <c r="W90" s="90">
        <f t="shared" ref="W90" si="216">+IF(V90="si",15,"")</f>
        <v>15</v>
      </c>
      <c r="X90" s="49" t="s">
        <v>304</v>
      </c>
      <c r="Y90" s="94">
        <f t="shared" si="172"/>
        <v>15</v>
      </c>
      <c r="Z90" s="85" t="s">
        <v>305</v>
      </c>
      <c r="AA90" s="90">
        <f t="shared" ref="AA90" si="217">+IF(Z90="si",15,"")</f>
        <v>15</v>
      </c>
      <c r="AB90" s="85" t="s">
        <v>305</v>
      </c>
      <c r="AC90" s="90">
        <f t="shared" ref="AC90" si="218">+IF(AB90="si",15,"")</f>
        <v>15</v>
      </c>
      <c r="AD90" s="85" t="s">
        <v>307</v>
      </c>
      <c r="AE90" s="94">
        <f t="shared" si="196"/>
        <v>10</v>
      </c>
      <c r="AF90" s="94">
        <f t="shared" si="176"/>
        <v>100</v>
      </c>
      <c r="AG90" s="94" t="str">
        <f t="shared" si="177"/>
        <v>Fuerte</v>
      </c>
      <c r="AH90" s="85" t="s">
        <v>312</v>
      </c>
      <c r="AI90" s="94" t="str">
        <f t="shared" si="178"/>
        <v>Fuerte</v>
      </c>
      <c r="AJ90" s="94" t="str">
        <f>IFERROR(VLOOKUP((CONCATENATE(AG90,AI90)),Listados!$U$3:$V$11,2,FALSE),"")</f>
        <v>Fuerte</v>
      </c>
      <c r="AK90" s="94">
        <f t="shared" si="179"/>
        <v>100</v>
      </c>
      <c r="AL90" s="563">
        <f>AVERAGE(AK90:AK92)</f>
        <v>100</v>
      </c>
      <c r="AM90" s="94" t="str">
        <f t="shared" si="180"/>
        <v>Fuerte</v>
      </c>
      <c r="AN90" s="94">
        <f t="shared" si="181"/>
        <v>2</v>
      </c>
      <c r="AO90" s="94">
        <f t="shared" si="182"/>
        <v>1</v>
      </c>
      <c r="AP90" s="94">
        <f t="shared" si="183"/>
        <v>1</v>
      </c>
      <c r="AQ90" s="94">
        <f t="shared" si="184"/>
        <v>1</v>
      </c>
      <c r="AR90" s="94" t="str">
        <f>+VLOOKUP(MIN(AP90),Listados!$J$18:$K$24,2,TRUE)</f>
        <v>Rara Vez</v>
      </c>
      <c r="AS90" s="90" t="str">
        <f>+VLOOKUP(MIN(AQ90),Listados!$J$26:$K$32,2,TRUE)</f>
        <v>Insignificante</v>
      </c>
      <c r="AT90" s="94" t="str">
        <f>IF(AND(AR90&lt;&gt;"",AS90&lt;&gt;""),VLOOKUP(AR90&amp;AS90,Listados!$M$3:$N$27,2,FALSE),"")</f>
        <v>Bajo</v>
      </c>
      <c r="AU90" s="94" t="str">
        <f>+VLOOKUP(AT90,Listados!$P$3:$Q$6,2,FALSE)</f>
        <v>Asumir el riesgo</v>
      </c>
      <c r="AV90" s="295" t="s">
        <v>1182</v>
      </c>
      <c r="AW90" s="291" t="s">
        <v>950</v>
      </c>
      <c r="AX90" s="297">
        <v>45292</v>
      </c>
      <c r="AY90" s="297">
        <v>45657</v>
      </c>
      <c r="AZ90" s="294" t="s">
        <v>1186</v>
      </c>
      <c r="BA90" s="305" t="s">
        <v>1189</v>
      </c>
      <c r="BB90" s="558" t="s">
        <v>808</v>
      </c>
      <c r="BC90" s="558" t="s">
        <v>809</v>
      </c>
      <c r="BD90" s="558" t="s">
        <v>1192</v>
      </c>
      <c r="BE90" s="535" t="s">
        <v>810</v>
      </c>
      <c r="BF90" s="555" t="s">
        <v>811</v>
      </c>
      <c r="BG90" s="555" t="s">
        <v>1303</v>
      </c>
    </row>
    <row r="91" spans="1:59" ht="70.5" customHeight="1" thickBot="1">
      <c r="A91" s="647"/>
      <c r="B91" s="649"/>
      <c r="C91" s="659"/>
      <c r="D91" s="630"/>
      <c r="E91" s="620"/>
      <c r="F91" s="609"/>
      <c r="G91" s="70" t="s">
        <v>1173</v>
      </c>
      <c r="H91" s="101" t="s">
        <v>208</v>
      </c>
      <c r="I91" s="8" t="s">
        <v>1175</v>
      </c>
      <c r="J91" s="96" t="s">
        <v>287</v>
      </c>
      <c r="K91" s="349">
        <f>+VLOOKUP(J91,Listados!$K$8:$L$12,2,0)</f>
        <v>3</v>
      </c>
      <c r="L91" s="354" t="s">
        <v>302</v>
      </c>
      <c r="M91" s="356">
        <f>+VLOOKUP(L91,Listados!$K$13:$L$17,2,0)</f>
        <v>2</v>
      </c>
      <c r="N91" s="95" t="str">
        <f>IF(AND(J91&lt;&gt;"",L91&lt;&gt;""),VLOOKUP(J91&amp;L91,Listados!$M$3:$N$27,2,FALSE),"")</f>
        <v>Moderado</v>
      </c>
      <c r="O91" s="60" t="s">
        <v>1177</v>
      </c>
      <c r="P91" s="66" t="s">
        <v>1180</v>
      </c>
      <c r="Q91" s="48" t="s">
        <v>304</v>
      </c>
      <c r="R91" s="132" t="s">
        <v>305</v>
      </c>
      <c r="S91" s="133">
        <f t="shared" ref="S91:S92" si="219">+IF(R91="si",15,"")</f>
        <v>15</v>
      </c>
      <c r="T91" s="85" t="s">
        <v>305</v>
      </c>
      <c r="U91" s="90">
        <f t="shared" ref="U91:U92" si="220">+IF(T91="si",15,"")</f>
        <v>15</v>
      </c>
      <c r="V91" s="85" t="s">
        <v>305</v>
      </c>
      <c r="W91" s="90">
        <f t="shared" ref="W91:W92" si="221">+IF(V91="si",15,"")</f>
        <v>15</v>
      </c>
      <c r="X91" s="49" t="s">
        <v>304</v>
      </c>
      <c r="Y91" s="94">
        <f t="shared" si="172"/>
        <v>15</v>
      </c>
      <c r="Z91" s="85" t="s">
        <v>305</v>
      </c>
      <c r="AA91" s="90">
        <f t="shared" ref="AA91:AA92" si="222">+IF(Z91="si",15,"")</f>
        <v>15</v>
      </c>
      <c r="AB91" s="85" t="s">
        <v>305</v>
      </c>
      <c r="AC91" s="90">
        <f t="shared" ref="AC91:AC92" si="223">+IF(AB91="si",15,"")</f>
        <v>15</v>
      </c>
      <c r="AD91" s="85" t="s">
        <v>307</v>
      </c>
      <c r="AE91" s="94">
        <f t="shared" ref="AE91:AE92" si="224">+IF(AD91="Completa",10,IF(AD91="Incompleta",5,""))</f>
        <v>10</v>
      </c>
      <c r="AF91" s="94">
        <f t="shared" si="176"/>
        <v>100</v>
      </c>
      <c r="AG91" s="94" t="str">
        <f t="shared" si="177"/>
        <v>Fuerte</v>
      </c>
      <c r="AH91" s="85" t="s">
        <v>312</v>
      </c>
      <c r="AI91" s="94" t="str">
        <f t="shared" si="178"/>
        <v>Fuerte</v>
      </c>
      <c r="AJ91" s="94" t="str">
        <f>IFERROR(VLOOKUP((CONCATENATE(AG91,AI91)),Listados!$U$3:$V$11,2,FALSE),"")</f>
        <v>Fuerte</v>
      </c>
      <c r="AK91" s="94">
        <f t="shared" si="179"/>
        <v>100</v>
      </c>
      <c r="AL91" s="564"/>
      <c r="AM91" s="94" t="str">
        <f t="shared" si="180"/>
        <v>Débil</v>
      </c>
      <c r="AN91" s="94">
        <f t="shared" si="181"/>
        <v>0</v>
      </c>
      <c r="AO91" s="94">
        <f t="shared" si="182"/>
        <v>0</v>
      </c>
      <c r="AP91" s="94">
        <f t="shared" si="183"/>
        <v>3</v>
      </c>
      <c r="AQ91" s="94">
        <f t="shared" si="184"/>
        <v>2</v>
      </c>
      <c r="AR91" s="94" t="str">
        <f>+VLOOKUP(MIN(AP91),Listados!$J$18:$K$24,2,TRUE)</f>
        <v>Posible</v>
      </c>
      <c r="AS91" s="90" t="str">
        <f>+VLOOKUP(MIN(AQ91),Listados!$J$26:$K$32,2,TRUE)</f>
        <v>Menor</v>
      </c>
      <c r="AT91" s="94" t="str">
        <f>IF(AND(AR91&lt;&gt;"",AS91&lt;&gt;""),VLOOKUP(AR91&amp;AS91,Listados!$M$3:$N$27,2,FALSE),"")</f>
        <v>Moderado</v>
      </c>
      <c r="AU91" s="94" t="str">
        <f>+VLOOKUP(AT91,Listados!$P$3:$Q$6,2,FALSE)</f>
        <v xml:space="preserve"> Reducir el riesgo</v>
      </c>
      <c r="AV91" s="292" t="s">
        <v>1183</v>
      </c>
      <c r="AW91" s="232" t="s">
        <v>950</v>
      </c>
      <c r="AX91" s="297">
        <v>45292</v>
      </c>
      <c r="AY91" s="297">
        <v>45657</v>
      </c>
      <c r="AZ91" s="304" t="s">
        <v>1187</v>
      </c>
      <c r="BA91" s="306" t="s">
        <v>1190</v>
      </c>
      <c r="BB91" s="559"/>
      <c r="BC91" s="559"/>
      <c r="BD91" s="559"/>
      <c r="BE91" s="536"/>
      <c r="BF91" s="540"/>
      <c r="BG91" s="540"/>
    </row>
    <row r="92" spans="1:59" ht="102" customHeight="1" thickBot="1">
      <c r="A92" s="655"/>
      <c r="B92" s="649"/>
      <c r="C92" s="660"/>
      <c r="D92" s="709"/>
      <c r="E92" s="603"/>
      <c r="F92" s="605"/>
      <c r="G92" s="68" t="s">
        <v>1174</v>
      </c>
      <c r="H92" s="105" t="s">
        <v>208</v>
      </c>
      <c r="I92" s="8" t="s">
        <v>259</v>
      </c>
      <c r="J92" s="96" t="s">
        <v>287</v>
      </c>
      <c r="K92" s="349">
        <f>+VLOOKUP(J92,Listados!$K$8:$L$12,2,0)</f>
        <v>3</v>
      </c>
      <c r="L92" s="354" t="s">
        <v>302</v>
      </c>
      <c r="M92" s="356">
        <f>+VLOOKUP(L92,Listados!$K$13:$L$17,2,0)</f>
        <v>2</v>
      </c>
      <c r="N92" s="95" t="str">
        <f>IF(AND(J92&lt;&gt;"",L92&lt;&gt;""),VLOOKUP(J92&amp;L92,Listados!$M$3:$N$27,2,FALSE),"")</f>
        <v>Moderado</v>
      </c>
      <c r="O92" s="149" t="s">
        <v>1178</v>
      </c>
      <c r="P92" s="66" t="s">
        <v>1181</v>
      </c>
      <c r="Q92" s="132" t="s">
        <v>304</v>
      </c>
      <c r="R92" s="132" t="s">
        <v>305</v>
      </c>
      <c r="S92" s="133">
        <f t="shared" si="219"/>
        <v>15</v>
      </c>
      <c r="T92" s="85" t="s">
        <v>305</v>
      </c>
      <c r="U92" s="90">
        <f t="shared" si="220"/>
        <v>15</v>
      </c>
      <c r="V92" s="85" t="s">
        <v>305</v>
      </c>
      <c r="W92" s="90">
        <f t="shared" si="221"/>
        <v>15</v>
      </c>
      <c r="X92" s="85" t="s">
        <v>304</v>
      </c>
      <c r="Y92" s="90">
        <f t="shared" si="172"/>
        <v>15</v>
      </c>
      <c r="Z92" s="85" t="s">
        <v>305</v>
      </c>
      <c r="AA92" s="90">
        <f t="shared" si="222"/>
        <v>15</v>
      </c>
      <c r="AB92" s="85" t="s">
        <v>305</v>
      </c>
      <c r="AC92" s="90">
        <f t="shared" si="223"/>
        <v>15</v>
      </c>
      <c r="AD92" s="85" t="s">
        <v>307</v>
      </c>
      <c r="AE92" s="94">
        <f t="shared" si="224"/>
        <v>10</v>
      </c>
      <c r="AF92" s="90">
        <f t="shared" si="176"/>
        <v>100</v>
      </c>
      <c r="AG92" s="90" t="str">
        <f t="shared" si="177"/>
        <v>Fuerte</v>
      </c>
      <c r="AH92" s="85" t="s">
        <v>312</v>
      </c>
      <c r="AI92" s="90" t="str">
        <f t="shared" si="178"/>
        <v>Fuerte</v>
      </c>
      <c r="AJ92" s="90" t="str">
        <f>IFERROR(VLOOKUP((CONCATENATE(AG92,AI92)),Listados!$U$3:$V$11,2,FALSE),"")</f>
        <v>Fuerte</v>
      </c>
      <c r="AK92" s="90">
        <f t="shared" si="179"/>
        <v>100</v>
      </c>
      <c r="AL92" s="565"/>
      <c r="AM92" s="90" t="str">
        <f t="shared" si="180"/>
        <v>Débil</v>
      </c>
      <c r="AN92" s="90">
        <f t="shared" si="181"/>
        <v>0</v>
      </c>
      <c r="AO92" s="90">
        <f t="shared" si="182"/>
        <v>0</v>
      </c>
      <c r="AP92" s="90">
        <f t="shared" si="183"/>
        <v>3</v>
      </c>
      <c r="AQ92" s="90">
        <f t="shared" si="184"/>
        <v>2</v>
      </c>
      <c r="AR92" s="94" t="str">
        <f>+VLOOKUP(MIN(AP92),Listados!$J$18:$K$24,2,TRUE)</f>
        <v>Posible</v>
      </c>
      <c r="AS92" s="90" t="str">
        <f>+VLOOKUP(MIN(AQ92),Listados!$J$26:$K$32,2,TRUE)</f>
        <v>Menor</v>
      </c>
      <c r="AT92" s="94" t="str">
        <f>IF(AND(AR92&lt;&gt;"",AS92&lt;&gt;""),VLOOKUP(AR92&amp;AS92,Listados!$M$3:$N$27,2,FALSE),"")</f>
        <v>Moderado</v>
      </c>
      <c r="AU92" s="94" t="str">
        <f>+VLOOKUP(AT92,Listados!$P$3:$Q$6,2,FALSE)</f>
        <v xml:space="preserve"> Reducir el riesgo</v>
      </c>
      <c r="AV92" s="292" t="s">
        <v>1184</v>
      </c>
      <c r="AW92" s="158" t="s">
        <v>1185</v>
      </c>
      <c r="AX92" s="297">
        <v>45292</v>
      </c>
      <c r="AY92" s="297">
        <v>45657</v>
      </c>
      <c r="AZ92" s="152" t="s">
        <v>1188</v>
      </c>
      <c r="BA92" s="306" t="s">
        <v>1191</v>
      </c>
      <c r="BB92" s="560"/>
      <c r="BC92" s="560"/>
      <c r="BD92" s="560"/>
      <c r="BE92" s="537"/>
      <c r="BF92" s="542"/>
      <c r="BG92" s="542"/>
    </row>
    <row r="93" spans="1:59" ht="327" customHeight="1" thickBot="1">
      <c r="A93" s="63">
        <v>29</v>
      </c>
      <c r="B93" s="350" t="s">
        <v>100</v>
      </c>
      <c r="C93" s="439" t="s">
        <v>101</v>
      </c>
      <c r="D93" s="470" t="s">
        <v>1193</v>
      </c>
      <c r="E93" s="440" t="s">
        <v>128</v>
      </c>
      <c r="F93" s="2" t="s">
        <v>135</v>
      </c>
      <c r="G93" s="20" t="s">
        <v>182</v>
      </c>
      <c r="H93" s="64" t="s">
        <v>208</v>
      </c>
      <c r="I93" s="19" t="s">
        <v>260</v>
      </c>
      <c r="J93" s="64" t="s">
        <v>286</v>
      </c>
      <c r="K93" s="134">
        <f>+VLOOKUP(J93,Listados!$K$8:$L$12,2,0)</f>
        <v>4</v>
      </c>
      <c r="L93" s="82" t="s">
        <v>302</v>
      </c>
      <c r="M93" s="86">
        <f>+VLOOKUP(L93,Listados!$K$13:$L$17,2,0)</f>
        <v>2</v>
      </c>
      <c r="N93" s="142" t="str">
        <f>IF(AND(J93&lt;&gt;"",L93&lt;&gt;""),VLOOKUP(J93&amp;L93,Listados!$M$3:$N$27,2,FALSE),"")</f>
        <v>Alto</v>
      </c>
      <c r="O93" s="146" t="s">
        <v>1194</v>
      </c>
      <c r="P93" s="146" t="s">
        <v>814</v>
      </c>
      <c r="Q93" s="132" t="s">
        <v>304</v>
      </c>
      <c r="R93" s="132" t="s">
        <v>305</v>
      </c>
      <c r="S93" s="133">
        <f t="shared" si="191"/>
        <v>15</v>
      </c>
      <c r="T93" s="85" t="s">
        <v>305</v>
      </c>
      <c r="U93" s="90">
        <f t="shared" si="192"/>
        <v>15</v>
      </c>
      <c r="V93" s="85" t="s">
        <v>305</v>
      </c>
      <c r="W93" s="90">
        <f t="shared" si="193"/>
        <v>15</v>
      </c>
      <c r="X93" s="85" t="s">
        <v>304</v>
      </c>
      <c r="Y93" s="90">
        <f t="shared" si="172"/>
        <v>15</v>
      </c>
      <c r="Z93" s="85" t="s">
        <v>305</v>
      </c>
      <c r="AA93" s="90">
        <f t="shared" si="194"/>
        <v>15</v>
      </c>
      <c r="AB93" s="85" t="s">
        <v>305</v>
      </c>
      <c r="AC93" s="90">
        <f t="shared" si="195"/>
        <v>15</v>
      </c>
      <c r="AD93" s="85" t="s">
        <v>307</v>
      </c>
      <c r="AE93" s="90">
        <f t="shared" si="196"/>
        <v>10</v>
      </c>
      <c r="AF93" s="90">
        <f t="shared" si="176"/>
        <v>100</v>
      </c>
      <c r="AG93" s="90" t="str">
        <f t="shared" si="177"/>
        <v>Fuerte</v>
      </c>
      <c r="AH93" s="85" t="s">
        <v>312</v>
      </c>
      <c r="AI93" s="90" t="str">
        <f t="shared" si="178"/>
        <v>Fuerte</v>
      </c>
      <c r="AJ93" s="90" t="str">
        <f>IFERROR(VLOOKUP((CONCATENATE(AG93,AI93)),Listados!$U$3:$V$11,2,FALSE),"")</f>
        <v>Fuerte</v>
      </c>
      <c r="AK93" s="90">
        <f t="shared" si="179"/>
        <v>100</v>
      </c>
      <c r="AL93" s="90">
        <f>AVERAGE(AK93:AK93)</f>
        <v>100</v>
      </c>
      <c r="AM93" s="90" t="str">
        <f t="shared" si="180"/>
        <v>Fuerte</v>
      </c>
      <c r="AN93" s="90">
        <f t="shared" si="181"/>
        <v>2</v>
      </c>
      <c r="AO93" s="90">
        <f t="shared" si="182"/>
        <v>1</v>
      </c>
      <c r="AP93" s="90">
        <f t="shared" si="183"/>
        <v>2</v>
      </c>
      <c r="AQ93" s="90">
        <f t="shared" si="184"/>
        <v>1</v>
      </c>
      <c r="AR93" s="94" t="str">
        <f>+VLOOKUP(MIN(AP93),Listados!$J$18:$K$24,2,TRUE)</f>
        <v>Improbable</v>
      </c>
      <c r="AS93" s="90" t="str">
        <f>+VLOOKUP(MIN(AQ93),Listados!$J$26:$K$32,2,TRUE)</f>
        <v>Insignificante</v>
      </c>
      <c r="AT93" s="94" t="str">
        <f>IF(AND(AR93&lt;&gt;"",AS93&lt;&gt;""),VLOOKUP(AR93&amp;AS93,Listados!$M$3:$N$27,2,FALSE),"")</f>
        <v>Bajo</v>
      </c>
      <c r="AU93" s="94" t="str">
        <f>+VLOOKUP(AT93,Listados!$P$3:$Q$6,2,FALSE)</f>
        <v>Asumir el riesgo</v>
      </c>
      <c r="AV93" s="293" t="s">
        <v>1195</v>
      </c>
      <c r="AW93" s="295" t="s">
        <v>1196</v>
      </c>
      <c r="AX93" s="297">
        <v>45292</v>
      </c>
      <c r="AY93" s="297">
        <v>45657</v>
      </c>
      <c r="AZ93" s="293" t="s">
        <v>1197</v>
      </c>
      <c r="BA93" s="234" t="s">
        <v>1198</v>
      </c>
      <c r="BB93" s="234" t="s">
        <v>812</v>
      </c>
      <c r="BC93" s="235" t="s">
        <v>813</v>
      </c>
      <c r="BD93" s="234" t="s">
        <v>1199</v>
      </c>
      <c r="BE93" s="234" t="s">
        <v>810</v>
      </c>
      <c r="BF93" s="518" t="s">
        <v>811</v>
      </c>
      <c r="BG93" s="518" t="s">
        <v>1302</v>
      </c>
    </row>
    <row r="94" spans="1:59" ht="250.5" customHeight="1" thickBot="1">
      <c r="A94" s="462">
        <v>32</v>
      </c>
      <c r="B94" s="350" t="s">
        <v>100</v>
      </c>
      <c r="C94" s="465" t="s">
        <v>101</v>
      </c>
      <c r="D94" s="469" t="s">
        <v>1200</v>
      </c>
      <c r="E94" s="464" t="s">
        <v>128</v>
      </c>
      <c r="F94" s="463" t="s">
        <v>135</v>
      </c>
      <c r="G94" s="71" t="s">
        <v>1202</v>
      </c>
      <c r="H94" s="96" t="s">
        <v>208</v>
      </c>
      <c r="I94" s="7" t="s">
        <v>1203</v>
      </c>
      <c r="J94" s="96" t="s">
        <v>287</v>
      </c>
      <c r="K94" s="349">
        <f>+VLOOKUP(J94,Listados!$K$8:$L$12,2,0)</f>
        <v>3</v>
      </c>
      <c r="L94" s="354" t="s">
        <v>302</v>
      </c>
      <c r="M94" s="356">
        <f>+VLOOKUP(L94,Listados!$K$13:$L$17,2,0)</f>
        <v>2</v>
      </c>
      <c r="N94" s="95" t="str">
        <f>IF(AND(J94&lt;&gt;"",L94&lt;&gt;""),VLOOKUP(J94&amp;L94,Listados!$M$3:$N$27,2,FALSE),"")</f>
        <v>Moderado</v>
      </c>
      <c r="O94" s="100" t="s">
        <v>1204</v>
      </c>
      <c r="P94" s="7" t="s">
        <v>1201</v>
      </c>
      <c r="Q94" s="48" t="s">
        <v>304</v>
      </c>
      <c r="R94" s="48" t="s">
        <v>305</v>
      </c>
      <c r="S94" s="89">
        <f t="shared" si="191"/>
        <v>15</v>
      </c>
      <c r="T94" s="49" t="s">
        <v>305</v>
      </c>
      <c r="U94" s="94">
        <f t="shared" si="192"/>
        <v>15</v>
      </c>
      <c r="V94" s="49" t="s">
        <v>305</v>
      </c>
      <c r="W94" s="94">
        <f t="shared" si="193"/>
        <v>15</v>
      </c>
      <c r="X94" s="49" t="s">
        <v>304</v>
      </c>
      <c r="Y94" s="94">
        <f t="shared" si="172"/>
        <v>15</v>
      </c>
      <c r="Z94" s="49" t="s">
        <v>305</v>
      </c>
      <c r="AA94" s="94">
        <f t="shared" si="194"/>
        <v>15</v>
      </c>
      <c r="AB94" s="49" t="s">
        <v>305</v>
      </c>
      <c r="AC94" s="94">
        <f t="shared" si="195"/>
        <v>15</v>
      </c>
      <c r="AD94" s="49" t="s">
        <v>307</v>
      </c>
      <c r="AE94" s="94">
        <f>+IF(AD94="Completa",10,IF(AD94="Incompleta",5,""))</f>
        <v>10</v>
      </c>
      <c r="AF94" s="94">
        <f t="shared" si="176"/>
        <v>100</v>
      </c>
      <c r="AG94" s="94" t="str">
        <f t="shared" si="177"/>
        <v>Fuerte</v>
      </c>
      <c r="AH94" s="49" t="s">
        <v>312</v>
      </c>
      <c r="AI94" s="94" t="str">
        <f t="shared" si="178"/>
        <v>Fuerte</v>
      </c>
      <c r="AJ94" s="94" t="str">
        <f>IFERROR(VLOOKUP((CONCATENATE(AG94,AI94)),Listados!$U$3:$V$11,2,FALSE),"")</f>
        <v>Fuerte</v>
      </c>
      <c r="AK94" s="94">
        <f t="shared" si="179"/>
        <v>100</v>
      </c>
      <c r="AL94" s="94">
        <f>AVERAGE(AK94:AK94)</f>
        <v>100</v>
      </c>
      <c r="AM94" s="94" t="str">
        <f t="shared" si="180"/>
        <v>Fuerte</v>
      </c>
      <c r="AN94" s="94">
        <f t="shared" si="181"/>
        <v>2</v>
      </c>
      <c r="AO94" s="94">
        <f t="shared" si="182"/>
        <v>1</v>
      </c>
      <c r="AP94" s="94">
        <f t="shared" si="183"/>
        <v>1</v>
      </c>
      <c r="AQ94" s="94">
        <f t="shared" si="184"/>
        <v>1</v>
      </c>
      <c r="AR94" s="94" t="str">
        <f>+VLOOKUP(MIN(AP94),Listados!$J$18:$K$24,2,TRUE)</f>
        <v>Rara Vez</v>
      </c>
      <c r="AS94" s="90" t="str">
        <f>+VLOOKUP(MIN(AQ94),Listados!$J$26:$K$32,2,TRUE)</f>
        <v>Insignificante</v>
      </c>
      <c r="AT94" s="94" t="str">
        <f>IF(AND(AR94&lt;&gt;"",AS94&lt;&gt;""),VLOOKUP(AR94&amp;AS94,Listados!$M$3:$N$27,2,FALSE),"")</f>
        <v>Bajo</v>
      </c>
      <c r="AU94" s="94" t="str">
        <f>+VLOOKUP(AT94,Listados!$P$3:$Q$6,2,FALSE)</f>
        <v>Asumir el riesgo</v>
      </c>
      <c r="AV94" s="461" t="s">
        <v>1205</v>
      </c>
      <c r="AW94" s="294" t="s">
        <v>819</v>
      </c>
      <c r="AX94" s="297">
        <v>45292</v>
      </c>
      <c r="AY94" s="297">
        <v>45657</v>
      </c>
      <c r="AZ94" s="294" t="s">
        <v>1206</v>
      </c>
      <c r="BA94" s="299" t="s">
        <v>1207</v>
      </c>
      <c r="BB94" s="291" t="s">
        <v>815</v>
      </c>
      <c r="BC94" s="291" t="s">
        <v>816</v>
      </c>
      <c r="BD94" s="291" t="s">
        <v>1208</v>
      </c>
      <c r="BE94" s="294" t="s">
        <v>817</v>
      </c>
      <c r="BF94" s="518" t="s">
        <v>818</v>
      </c>
      <c r="BG94" s="518" t="s">
        <v>1301</v>
      </c>
    </row>
    <row r="95" spans="1:59" ht="75.75" customHeight="1" thickBot="1">
      <c r="A95" s="646">
        <v>30</v>
      </c>
      <c r="B95" s="648" t="s">
        <v>102</v>
      </c>
      <c r="C95" s="658" t="s">
        <v>103</v>
      </c>
      <c r="D95" s="668" t="s">
        <v>104</v>
      </c>
      <c r="E95" s="602" t="s">
        <v>123</v>
      </c>
      <c r="F95" s="639" t="s">
        <v>135</v>
      </c>
      <c r="G95" s="66" t="s">
        <v>183</v>
      </c>
      <c r="H95" s="96" t="s">
        <v>208</v>
      </c>
      <c r="I95" s="7" t="s">
        <v>262</v>
      </c>
      <c r="J95" s="96" t="s">
        <v>286</v>
      </c>
      <c r="K95" s="349">
        <f>+VLOOKUP(J95,Listados!$K$8:$L$12,2,0)</f>
        <v>4</v>
      </c>
      <c r="L95" s="354" t="s">
        <v>293</v>
      </c>
      <c r="M95" s="356">
        <f>+VLOOKUP(L95,Listados!$K$13:$L$17,2,0)</f>
        <v>3</v>
      </c>
      <c r="N95" s="95" t="str">
        <f>IF(AND(J95&lt;&gt;"",L95&lt;&gt;""),VLOOKUP(J95&amp;L95,Listados!$M$3:$N$27,2,FALSE),"")</f>
        <v>Alto</v>
      </c>
      <c r="O95" s="100" t="s">
        <v>820</v>
      </c>
      <c r="P95" s="7" t="s">
        <v>821</v>
      </c>
      <c r="Q95" s="132" t="s">
        <v>304</v>
      </c>
      <c r="R95" s="48" t="s">
        <v>305</v>
      </c>
      <c r="S95" s="133">
        <f t="shared" ref="S95:S96" si="225">+IF(R95="si",15,"")</f>
        <v>15</v>
      </c>
      <c r="T95" s="49" t="s">
        <v>305</v>
      </c>
      <c r="U95" s="90">
        <f t="shared" ref="U95:U96" si="226">+IF(T95="si",15,"")</f>
        <v>15</v>
      </c>
      <c r="V95" s="49" t="s">
        <v>305</v>
      </c>
      <c r="W95" s="90">
        <f t="shared" ref="W95:W96" si="227">+IF(V95="si",15,"")</f>
        <v>15</v>
      </c>
      <c r="X95" s="49" t="s">
        <v>304</v>
      </c>
      <c r="Y95" s="90">
        <f t="shared" ref="Y95:Y96" si="228">+IF(X95="Preventivo",15,IF(X95="Detectivo",10,""))</f>
        <v>15</v>
      </c>
      <c r="Z95" s="49" t="s">
        <v>305</v>
      </c>
      <c r="AA95" s="90">
        <f t="shared" ref="AA95:AA96" si="229">+IF(Z95="si",15,"")</f>
        <v>15</v>
      </c>
      <c r="AB95" s="49" t="s">
        <v>305</v>
      </c>
      <c r="AC95" s="90">
        <f t="shared" ref="AC95:AC96" si="230">+IF(AB95="si",15,"")</f>
        <v>15</v>
      </c>
      <c r="AD95" s="49" t="s">
        <v>307</v>
      </c>
      <c r="AE95" s="94">
        <f t="shared" si="196"/>
        <v>10</v>
      </c>
      <c r="AF95" s="94">
        <f t="shared" si="176"/>
        <v>100</v>
      </c>
      <c r="AG95" s="94" t="str">
        <f t="shared" si="177"/>
        <v>Fuerte</v>
      </c>
      <c r="AH95" s="49" t="s">
        <v>312</v>
      </c>
      <c r="AI95" s="94" t="str">
        <f t="shared" si="178"/>
        <v>Fuerte</v>
      </c>
      <c r="AJ95" s="94" t="str">
        <f>IFERROR(VLOOKUP((CONCATENATE(AG95,AI95)),Listados!$U$3:$V$11,2,FALSE),"")</f>
        <v>Fuerte</v>
      </c>
      <c r="AK95" s="94">
        <f t="shared" si="179"/>
        <v>100</v>
      </c>
      <c r="AL95" s="563">
        <f>AVERAGE(AK95:AK99)</f>
        <v>100</v>
      </c>
      <c r="AM95" s="94" t="str">
        <f t="shared" si="180"/>
        <v>Fuerte</v>
      </c>
      <c r="AN95" s="94">
        <f t="shared" si="181"/>
        <v>2</v>
      </c>
      <c r="AO95" s="94">
        <f t="shared" si="182"/>
        <v>1</v>
      </c>
      <c r="AP95" s="94">
        <f t="shared" si="183"/>
        <v>2</v>
      </c>
      <c r="AQ95" s="94">
        <f t="shared" si="184"/>
        <v>2</v>
      </c>
      <c r="AR95" s="94" t="str">
        <f>+VLOOKUP(MIN(AP95),Listados!$J$18:$K$24,2,TRUE)</f>
        <v>Improbable</v>
      </c>
      <c r="AS95" s="90" t="str">
        <f>+VLOOKUP(MIN(AQ95),Listados!$J$26:$K$32,2,TRUE)</f>
        <v>Menor</v>
      </c>
      <c r="AT95" s="94" t="str">
        <f>IF(AND(AR95&lt;&gt;"",AS95&lt;&gt;""),VLOOKUP(AR95&amp;AS95,Listados!$M$3:$N$27,2,FALSE),"")</f>
        <v>Bajo</v>
      </c>
      <c r="AU95" s="94" t="str">
        <f>+VLOOKUP(AT95,Listados!$P$3:$Q$6,2,FALSE)</f>
        <v>Asumir el riesgo</v>
      </c>
      <c r="AV95" s="594" t="s">
        <v>830</v>
      </c>
      <c r="AW95" s="535" t="s">
        <v>597</v>
      </c>
      <c r="AX95" s="580">
        <v>45292</v>
      </c>
      <c r="AY95" s="580">
        <v>45657</v>
      </c>
      <c r="AZ95" s="535" t="s">
        <v>824</v>
      </c>
      <c r="BA95" s="535" t="s">
        <v>831</v>
      </c>
      <c r="BB95" s="558" t="s">
        <v>825</v>
      </c>
      <c r="BC95" s="558" t="s">
        <v>826</v>
      </c>
      <c r="BD95" s="212" t="s">
        <v>1004</v>
      </c>
      <c r="BE95" s="535" t="s">
        <v>827</v>
      </c>
      <c r="BF95" s="555" t="s">
        <v>828</v>
      </c>
      <c r="BG95" s="555" t="s">
        <v>1300</v>
      </c>
    </row>
    <row r="96" spans="1:59" ht="83.25" customHeight="1" thickBot="1">
      <c r="A96" s="647"/>
      <c r="B96" s="649"/>
      <c r="C96" s="659"/>
      <c r="D96" s="669"/>
      <c r="E96" s="620"/>
      <c r="F96" s="640"/>
      <c r="G96" s="67" t="s">
        <v>184</v>
      </c>
      <c r="H96" s="101" t="s">
        <v>208</v>
      </c>
      <c r="I96" s="4" t="s">
        <v>263</v>
      </c>
      <c r="J96" s="96" t="s">
        <v>286</v>
      </c>
      <c r="K96" s="349">
        <f>+VLOOKUP(J96,Listados!$K$8:$L$12,2,0)</f>
        <v>4</v>
      </c>
      <c r="L96" s="354" t="s">
        <v>293</v>
      </c>
      <c r="M96" s="356">
        <f>+VLOOKUP(L96,Listados!$K$13:$L$17,2,0)</f>
        <v>3</v>
      </c>
      <c r="N96" s="95" t="str">
        <f>IF(AND(J96&lt;&gt;"",L96&lt;&gt;""),VLOOKUP(J96&amp;L96,Listados!$M$3:$N$27,2,FALSE),"")</f>
        <v>Alto</v>
      </c>
      <c r="O96" s="14" t="s">
        <v>822</v>
      </c>
      <c r="P96" s="4" t="s">
        <v>823</v>
      </c>
      <c r="Q96" s="132" t="s">
        <v>304</v>
      </c>
      <c r="R96" s="48" t="s">
        <v>305</v>
      </c>
      <c r="S96" s="133">
        <f t="shared" si="225"/>
        <v>15</v>
      </c>
      <c r="T96" s="49" t="s">
        <v>305</v>
      </c>
      <c r="U96" s="90">
        <f t="shared" si="226"/>
        <v>15</v>
      </c>
      <c r="V96" s="49" t="s">
        <v>305</v>
      </c>
      <c r="W96" s="90">
        <f t="shared" si="227"/>
        <v>15</v>
      </c>
      <c r="X96" s="49" t="s">
        <v>304</v>
      </c>
      <c r="Y96" s="90">
        <f t="shared" si="228"/>
        <v>15</v>
      </c>
      <c r="Z96" s="49" t="s">
        <v>305</v>
      </c>
      <c r="AA96" s="90">
        <f t="shared" si="229"/>
        <v>15</v>
      </c>
      <c r="AB96" s="49" t="s">
        <v>305</v>
      </c>
      <c r="AC96" s="90">
        <f t="shared" si="230"/>
        <v>15</v>
      </c>
      <c r="AD96" s="49" t="s">
        <v>307</v>
      </c>
      <c r="AE96" s="94">
        <f t="shared" si="196"/>
        <v>10</v>
      </c>
      <c r="AF96" s="94">
        <f t="shared" si="176"/>
        <v>100</v>
      </c>
      <c r="AG96" s="94" t="str">
        <f t="shared" si="177"/>
        <v>Fuerte</v>
      </c>
      <c r="AH96" s="49" t="s">
        <v>312</v>
      </c>
      <c r="AI96" s="94" t="str">
        <f t="shared" si="178"/>
        <v>Fuerte</v>
      </c>
      <c r="AJ96" s="94" t="str">
        <f>IFERROR(VLOOKUP((CONCATENATE(AG96,AI96)),Listados!$U$3:$V$11,2,FALSE),"")</f>
        <v>Fuerte</v>
      </c>
      <c r="AK96" s="94">
        <f t="shared" si="179"/>
        <v>100</v>
      </c>
      <c r="AL96" s="564"/>
      <c r="AM96" s="94" t="str">
        <f t="shared" si="180"/>
        <v>Débil</v>
      </c>
      <c r="AN96" s="94">
        <f t="shared" si="181"/>
        <v>0</v>
      </c>
      <c r="AO96" s="94">
        <f t="shared" si="182"/>
        <v>0</v>
      </c>
      <c r="AP96" s="94">
        <f t="shared" si="183"/>
        <v>4</v>
      </c>
      <c r="AQ96" s="94">
        <f t="shared" si="184"/>
        <v>3</v>
      </c>
      <c r="AR96" s="94" t="str">
        <f>+VLOOKUP(MIN(AP96),Listados!$J$18:$K$24,2,TRUE)</f>
        <v>Probable</v>
      </c>
      <c r="AS96" s="90" t="str">
        <f>+VLOOKUP(MIN(AQ96),Listados!$J$26:$K$32,2,TRUE)</f>
        <v>Moderado</v>
      </c>
      <c r="AT96" s="94" t="str">
        <f>IF(AND(AR96&lt;&gt;"",AS96&lt;&gt;""),VLOOKUP(AR96&amp;AS96,Listados!$M$3:$N$27,2,FALSE),"")</f>
        <v>Alto</v>
      </c>
      <c r="AU96" s="94" t="str">
        <f>+VLOOKUP(AT96,Listados!$P$3:$Q$6,2,FALSE)</f>
        <v>Reducir el riesgo</v>
      </c>
      <c r="AV96" s="595"/>
      <c r="AW96" s="536"/>
      <c r="AX96" s="584"/>
      <c r="AY96" s="584"/>
      <c r="AZ96" s="536"/>
      <c r="BA96" s="536"/>
      <c r="BB96" s="559"/>
      <c r="BC96" s="559"/>
      <c r="BD96" s="14" t="s">
        <v>1002</v>
      </c>
      <c r="BE96" s="536"/>
      <c r="BF96" s="540"/>
      <c r="BG96" s="540"/>
    </row>
    <row r="97" spans="1:59" ht="58.5" customHeight="1" thickBot="1">
      <c r="A97" s="647"/>
      <c r="B97" s="649"/>
      <c r="C97" s="659"/>
      <c r="D97" s="669"/>
      <c r="E97" s="620"/>
      <c r="F97" s="640"/>
      <c r="G97" s="67" t="s">
        <v>185</v>
      </c>
      <c r="H97" s="101" t="s">
        <v>208</v>
      </c>
      <c r="I97" s="4" t="s">
        <v>264</v>
      </c>
      <c r="J97" s="96" t="s">
        <v>286</v>
      </c>
      <c r="K97" s="349">
        <f>+VLOOKUP(J97,Listados!$K$8:$L$12,2,0)</f>
        <v>4</v>
      </c>
      <c r="L97" s="354" t="s">
        <v>293</v>
      </c>
      <c r="M97" s="356">
        <f>+VLOOKUP(L97,Listados!$K$13:$L$17,2,0)</f>
        <v>3</v>
      </c>
      <c r="N97" s="569" t="str">
        <f>IF(AND(J97&lt;&gt;"",L97&lt;&gt;""),VLOOKUP(J97&amp;L97,Listados!$M$3:$N$27,2,FALSE),"")</f>
        <v>Alto</v>
      </c>
      <c r="O97" s="174" t="s">
        <v>1001</v>
      </c>
      <c r="P97" s="55" t="s">
        <v>829</v>
      </c>
      <c r="Q97" s="132" t="s">
        <v>304</v>
      </c>
      <c r="R97" s="48" t="s">
        <v>305</v>
      </c>
      <c r="S97" s="133">
        <f t="shared" ref="S97" si="231">+IF(R97="si",15,"")</f>
        <v>15</v>
      </c>
      <c r="T97" s="49" t="s">
        <v>305</v>
      </c>
      <c r="U97" s="94">
        <f t="shared" si="192"/>
        <v>15</v>
      </c>
      <c r="V97" s="49" t="s">
        <v>305</v>
      </c>
      <c r="W97" s="90">
        <f t="shared" ref="W97" si="232">+IF(V97="si",15,"")</f>
        <v>15</v>
      </c>
      <c r="X97" s="49" t="s">
        <v>304</v>
      </c>
      <c r="Y97" s="90">
        <f t="shared" ref="Y97" si="233">+IF(X97="Preventivo",15,IF(X97="Detectivo",10,""))</f>
        <v>15</v>
      </c>
      <c r="Z97" s="49" t="s">
        <v>305</v>
      </c>
      <c r="AA97" s="90">
        <f t="shared" ref="AA97" si="234">+IF(Z97="si",15,"")</f>
        <v>15</v>
      </c>
      <c r="AB97" s="49" t="s">
        <v>305</v>
      </c>
      <c r="AC97" s="90">
        <f t="shared" ref="AC97" si="235">+IF(AB97="si",15,"")</f>
        <v>15</v>
      </c>
      <c r="AD97" s="49" t="s">
        <v>307</v>
      </c>
      <c r="AE97" s="94">
        <f t="shared" si="196"/>
        <v>10</v>
      </c>
      <c r="AF97" s="94">
        <f t="shared" si="176"/>
        <v>100</v>
      </c>
      <c r="AG97" s="94" t="str">
        <f t="shared" si="177"/>
        <v>Fuerte</v>
      </c>
      <c r="AH97" s="49" t="s">
        <v>312</v>
      </c>
      <c r="AI97" s="94" t="str">
        <f t="shared" si="178"/>
        <v>Fuerte</v>
      </c>
      <c r="AJ97" s="94" t="str">
        <f>IFERROR(VLOOKUP((CONCATENATE(AG97,AI97)),Listados!$U$3:$V$11,2,FALSE),"")</f>
        <v>Fuerte</v>
      </c>
      <c r="AK97" s="94">
        <f t="shared" si="179"/>
        <v>100</v>
      </c>
      <c r="AL97" s="564"/>
      <c r="AM97" s="94" t="str">
        <f t="shared" si="180"/>
        <v>Débil</v>
      </c>
      <c r="AN97" s="94">
        <f t="shared" si="181"/>
        <v>0</v>
      </c>
      <c r="AO97" s="94">
        <f t="shared" si="182"/>
        <v>0</v>
      </c>
      <c r="AP97" s="94">
        <f t="shared" si="183"/>
        <v>4</v>
      </c>
      <c r="AQ97" s="94">
        <f t="shared" si="184"/>
        <v>3</v>
      </c>
      <c r="AR97" s="94" t="str">
        <f>+VLOOKUP(MIN(AP97),Listados!$J$18:$K$24,2,TRUE)</f>
        <v>Probable</v>
      </c>
      <c r="AS97" s="90" t="str">
        <f>+VLOOKUP(MIN(AQ97),Listados!$J$26:$K$32,2,TRUE)</f>
        <v>Moderado</v>
      </c>
      <c r="AT97" s="94" t="str">
        <f>IF(AND(AR97&lt;&gt;"",AS97&lt;&gt;""),VLOOKUP(AR97&amp;AS97,Listados!$M$3:$N$27,2,FALSE),"")</f>
        <v>Alto</v>
      </c>
      <c r="AU97" s="94" t="str">
        <f>+VLOOKUP(AT97,Listados!$P$3:$Q$6,2,FALSE)</f>
        <v>Reducir el riesgo</v>
      </c>
      <c r="AV97" s="595"/>
      <c r="AW97" s="536"/>
      <c r="AX97" s="584"/>
      <c r="AY97" s="584"/>
      <c r="AZ97" s="536"/>
      <c r="BA97" s="536"/>
      <c r="BB97" s="559"/>
      <c r="BC97" s="559"/>
      <c r="BD97" s="174" t="s">
        <v>1003</v>
      </c>
      <c r="BE97" s="536"/>
      <c r="BF97" s="540"/>
      <c r="BG97" s="540"/>
    </row>
    <row r="98" spans="1:59" ht="35.25" customHeight="1" thickBot="1">
      <c r="A98" s="647"/>
      <c r="B98" s="649"/>
      <c r="C98" s="659"/>
      <c r="D98" s="669"/>
      <c r="E98" s="620"/>
      <c r="F98" s="640"/>
      <c r="G98" s="72"/>
      <c r="H98" s="101" t="s">
        <v>208</v>
      </c>
      <c r="I98" s="4" t="s">
        <v>265</v>
      </c>
      <c r="J98" s="109"/>
      <c r="K98" s="289"/>
      <c r="L98" s="108"/>
      <c r="M98" s="106"/>
      <c r="N98" s="570"/>
      <c r="O98" s="55"/>
      <c r="P98" s="55"/>
      <c r="Q98" s="48"/>
      <c r="R98" s="48"/>
      <c r="S98" s="89" t="str">
        <f t="shared" si="191"/>
        <v/>
      </c>
      <c r="T98" s="49"/>
      <c r="U98" s="94" t="str">
        <f t="shared" si="192"/>
        <v/>
      </c>
      <c r="V98" s="49"/>
      <c r="W98" s="94" t="str">
        <f t="shared" si="193"/>
        <v/>
      </c>
      <c r="X98" s="49"/>
      <c r="Y98" s="94" t="str">
        <f t="shared" si="172"/>
        <v/>
      </c>
      <c r="Z98" s="49"/>
      <c r="AA98" s="94" t="str">
        <f t="shared" si="194"/>
        <v/>
      </c>
      <c r="AB98" s="49"/>
      <c r="AC98" s="94" t="str">
        <f t="shared" si="195"/>
        <v/>
      </c>
      <c r="AD98" s="49"/>
      <c r="AE98" s="94" t="str">
        <f t="shared" si="196"/>
        <v/>
      </c>
      <c r="AF98" s="94" t="str">
        <f t="shared" si="176"/>
        <v/>
      </c>
      <c r="AG98" s="94" t="str">
        <f t="shared" si="177"/>
        <v/>
      </c>
      <c r="AH98" s="49"/>
      <c r="AI98" s="94"/>
      <c r="AJ98" s="94"/>
      <c r="AK98" s="94"/>
      <c r="AL98" s="564"/>
      <c r="AM98" s="94"/>
      <c r="AN98" s="94"/>
      <c r="AO98" s="94"/>
      <c r="AP98" s="94"/>
      <c r="AQ98" s="94"/>
      <c r="AR98" s="94"/>
      <c r="AS98" s="90"/>
      <c r="AT98" s="94"/>
      <c r="AU98" s="94"/>
      <c r="AV98" s="595"/>
      <c r="AW98" s="536"/>
      <c r="AX98" s="584"/>
      <c r="AY98" s="584"/>
      <c r="AZ98" s="536"/>
      <c r="BA98" s="536"/>
      <c r="BB98" s="559"/>
      <c r="BC98" s="559"/>
      <c r="BD98" s="216"/>
      <c r="BE98" s="536"/>
      <c r="BF98" s="540"/>
      <c r="BG98" s="540"/>
    </row>
    <row r="99" spans="1:59" ht="58.5" customHeight="1" thickBot="1">
      <c r="A99" s="655"/>
      <c r="B99" s="657"/>
      <c r="C99" s="660"/>
      <c r="D99" s="670"/>
      <c r="E99" s="603"/>
      <c r="F99" s="641"/>
      <c r="G99" s="73"/>
      <c r="H99" s="105" t="s">
        <v>208</v>
      </c>
      <c r="I99" s="8" t="s">
        <v>266</v>
      </c>
      <c r="J99" s="110"/>
      <c r="K99" s="353"/>
      <c r="L99" s="355"/>
      <c r="M99" s="357"/>
      <c r="N99" s="571"/>
      <c r="O99" s="51"/>
      <c r="P99" s="51"/>
      <c r="Q99" s="132"/>
      <c r="R99" s="132"/>
      <c r="S99" s="133" t="str">
        <f t="shared" si="191"/>
        <v/>
      </c>
      <c r="T99" s="85"/>
      <c r="U99" s="90" t="str">
        <f t="shared" si="192"/>
        <v/>
      </c>
      <c r="V99" s="85"/>
      <c r="W99" s="90" t="str">
        <f t="shared" si="193"/>
        <v/>
      </c>
      <c r="X99" s="85"/>
      <c r="Y99" s="90" t="str">
        <f t="shared" si="172"/>
        <v/>
      </c>
      <c r="Z99" s="85"/>
      <c r="AA99" s="90" t="str">
        <f t="shared" si="194"/>
        <v/>
      </c>
      <c r="AB99" s="85"/>
      <c r="AC99" s="90" t="str">
        <f t="shared" si="195"/>
        <v/>
      </c>
      <c r="AD99" s="85"/>
      <c r="AE99" s="90" t="str">
        <f t="shared" si="196"/>
        <v/>
      </c>
      <c r="AF99" s="90" t="str">
        <f t="shared" si="176"/>
        <v/>
      </c>
      <c r="AG99" s="90" t="str">
        <f t="shared" si="177"/>
        <v/>
      </c>
      <c r="AH99" s="85"/>
      <c r="AI99" s="90"/>
      <c r="AJ99" s="90"/>
      <c r="AK99" s="90"/>
      <c r="AL99" s="565"/>
      <c r="AM99" s="90"/>
      <c r="AN99" s="90"/>
      <c r="AO99" s="90"/>
      <c r="AP99" s="90"/>
      <c r="AQ99" s="90"/>
      <c r="AR99" s="94"/>
      <c r="AS99" s="90"/>
      <c r="AT99" s="94"/>
      <c r="AU99" s="94"/>
      <c r="AV99" s="596"/>
      <c r="AW99" s="536"/>
      <c r="AX99" s="584"/>
      <c r="AY99" s="584"/>
      <c r="AZ99" s="536"/>
      <c r="BA99" s="536"/>
      <c r="BB99" s="559"/>
      <c r="BC99" s="559"/>
      <c r="BD99" s="216"/>
      <c r="BE99" s="536"/>
      <c r="BF99" s="540"/>
      <c r="BG99" s="540"/>
    </row>
    <row r="100" spans="1:59" ht="104.25" customHeight="1" thickBot="1">
      <c r="A100" s="646">
        <v>31</v>
      </c>
      <c r="B100" s="648" t="s">
        <v>105</v>
      </c>
      <c r="C100" s="757" t="s">
        <v>186</v>
      </c>
      <c r="D100" s="653" t="s">
        <v>106</v>
      </c>
      <c r="E100" s="602" t="s">
        <v>123</v>
      </c>
      <c r="F100" s="760" t="s">
        <v>135</v>
      </c>
      <c r="G100" s="74" t="s">
        <v>187</v>
      </c>
      <c r="H100" s="96" t="s">
        <v>208</v>
      </c>
      <c r="I100" s="10" t="s">
        <v>267</v>
      </c>
      <c r="J100" s="96" t="s">
        <v>289</v>
      </c>
      <c r="K100" s="349">
        <f>+VLOOKUP(J100,Listados!$K$8:$L$12,2,0)</f>
        <v>1</v>
      </c>
      <c r="L100" s="354" t="s">
        <v>293</v>
      </c>
      <c r="M100" s="356">
        <f>+VLOOKUP(L100,Listados!$K$13:$L$17,2,0)</f>
        <v>3</v>
      </c>
      <c r="N100" s="95" t="str">
        <f>IF(AND(J100&lt;&gt;"",L100&lt;&gt;""),VLOOKUP(J100&amp;L100,Listados!$M$3:$N$27,2,FALSE),"")</f>
        <v>Moderado</v>
      </c>
      <c r="O100" s="100" t="s">
        <v>832</v>
      </c>
      <c r="P100" s="100" t="s">
        <v>833</v>
      </c>
      <c r="Q100" s="48" t="s">
        <v>304</v>
      </c>
      <c r="R100" s="48" t="s">
        <v>305</v>
      </c>
      <c r="S100" s="89">
        <f t="shared" si="191"/>
        <v>15</v>
      </c>
      <c r="T100" s="49" t="s">
        <v>305</v>
      </c>
      <c r="U100" s="94">
        <f t="shared" si="192"/>
        <v>15</v>
      </c>
      <c r="V100" s="49" t="s">
        <v>305</v>
      </c>
      <c r="W100" s="94">
        <f t="shared" si="193"/>
        <v>15</v>
      </c>
      <c r="X100" s="49" t="s">
        <v>304</v>
      </c>
      <c r="Y100" s="94">
        <f t="shared" si="172"/>
        <v>15</v>
      </c>
      <c r="Z100" s="49" t="s">
        <v>305</v>
      </c>
      <c r="AA100" s="94">
        <f t="shared" si="194"/>
        <v>15</v>
      </c>
      <c r="AB100" s="49" t="s">
        <v>305</v>
      </c>
      <c r="AC100" s="94">
        <f t="shared" si="195"/>
        <v>15</v>
      </c>
      <c r="AD100" s="49" t="s">
        <v>307</v>
      </c>
      <c r="AE100" s="94">
        <f t="shared" si="196"/>
        <v>10</v>
      </c>
      <c r="AF100" s="94">
        <f t="shared" si="176"/>
        <v>100</v>
      </c>
      <c r="AG100" s="94" t="str">
        <f t="shared" si="177"/>
        <v>Fuerte</v>
      </c>
      <c r="AH100" s="49" t="s">
        <v>312</v>
      </c>
      <c r="AI100" s="94" t="str">
        <f t="shared" si="178"/>
        <v>Fuerte</v>
      </c>
      <c r="AJ100" s="94" t="str">
        <f>IFERROR(VLOOKUP((CONCATENATE(AG100,AI100)),Listados!$U$3:$V$11,2,FALSE),"")</f>
        <v>Fuerte</v>
      </c>
      <c r="AK100" s="94">
        <f t="shared" si="179"/>
        <v>100</v>
      </c>
      <c r="AL100" s="513">
        <f>AVERAGE(AK100:AK1085)</f>
        <v>96.938775510204081</v>
      </c>
      <c r="AM100" s="94" t="str">
        <f t="shared" si="180"/>
        <v>Moderado</v>
      </c>
      <c r="AN100" s="94">
        <f t="shared" si="181"/>
        <v>1</v>
      </c>
      <c r="AO100" s="94">
        <f t="shared" si="182"/>
        <v>0</v>
      </c>
      <c r="AP100" s="94">
        <f t="shared" si="183"/>
        <v>0</v>
      </c>
      <c r="AQ100" s="94">
        <f t="shared" si="184"/>
        <v>3</v>
      </c>
      <c r="AR100" s="94" t="str">
        <f>+VLOOKUP(MIN(AP100),Listados!$J$18:$K$24,2,TRUE)</f>
        <v>Rara Vez</v>
      </c>
      <c r="AS100" s="90" t="str">
        <f>+VLOOKUP(MIN(AQ100),Listados!$J$26:$K$32,2,TRUE)</f>
        <v>Moderado</v>
      </c>
      <c r="AT100" s="94" t="str">
        <f>IF(AND(AR100&lt;&gt;"",AS100&lt;&gt;""),VLOOKUP(AR100&amp;AS100,Listados!$M$3:$N$27,2,FALSE),"")</f>
        <v>Moderado</v>
      </c>
      <c r="AU100" s="94" t="str">
        <f>+VLOOKUP(AT100,Listados!$P$3:$Q$6,2,FALSE)</f>
        <v xml:space="preserve"> Reducir el riesgo</v>
      </c>
      <c r="AV100" s="150" t="s">
        <v>835</v>
      </c>
      <c r="AW100" s="308" t="s">
        <v>836</v>
      </c>
      <c r="AX100" s="309">
        <v>45292</v>
      </c>
      <c r="AY100" s="309">
        <v>45657</v>
      </c>
      <c r="AZ100" s="150" t="s">
        <v>837</v>
      </c>
      <c r="BA100" s="310" t="s">
        <v>838</v>
      </c>
      <c r="BB100" s="212" t="s">
        <v>839</v>
      </c>
      <c r="BC100" s="213" t="s">
        <v>840</v>
      </c>
      <c r="BD100" s="212" t="s">
        <v>1117</v>
      </c>
      <c r="BE100" s="535" t="s">
        <v>841</v>
      </c>
      <c r="BF100" s="555" t="s">
        <v>842</v>
      </c>
      <c r="BG100" s="555" t="s">
        <v>1299</v>
      </c>
    </row>
    <row r="101" spans="1:59" ht="111.75" customHeight="1" thickBot="1">
      <c r="A101" s="647"/>
      <c r="B101" s="649"/>
      <c r="C101" s="758"/>
      <c r="D101" s="678"/>
      <c r="E101" s="620"/>
      <c r="F101" s="761"/>
      <c r="G101" s="399" t="s">
        <v>188</v>
      </c>
      <c r="H101" s="101" t="s">
        <v>208</v>
      </c>
      <c r="I101" s="98" t="s">
        <v>1065</v>
      </c>
      <c r="J101" s="96" t="s">
        <v>289</v>
      </c>
      <c r="K101" s="349">
        <f>+VLOOKUP(J101,Listados!$K$8:$L$12,2,0)</f>
        <v>1</v>
      </c>
      <c r="L101" s="354" t="s">
        <v>293</v>
      </c>
      <c r="M101" s="356">
        <f>+VLOOKUP(L101,Listados!$K$13:$L$17,2,0)</f>
        <v>3</v>
      </c>
      <c r="N101" s="95" t="str">
        <f>IF(AND(J101&lt;&gt;"",L101&lt;&gt;""),VLOOKUP(J101&amp;L101,Listados!$M$3:$N$27,2,FALSE),"")</f>
        <v>Moderado</v>
      </c>
      <c r="O101" s="113" t="s">
        <v>1067</v>
      </c>
      <c r="P101" s="112" t="s">
        <v>834</v>
      </c>
      <c r="Q101" s="48" t="s">
        <v>304</v>
      </c>
      <c r="R101" s="48" t="s">
        <v>305</v>
      </c>
      <c r="S101" s="89">
        <f t="shared" ref="S101:S102" si="236">+IF(R101="si",15,"")</f>
        <v>15</v>
      </c>
      <c r="T101" s="49" t="s">
        <v>305</v>
      </c>
      <c r="U101" s="94">
        <f t="shared" ref="U101:U102" si="237">+IF(T101="si",15,"")</f>
        <v>15</v>
      </c>
      <c r="V101" s="49" t="s">
        <v>305</v>
      </c>
      <c r="W101" s="94">
        <f t="shared" ref="W101:W102" si="238">+IF(V101="si",15,"")</f>
        <v>15</v>
      </c>
      <c r="X101" s="49" t="s">
        <v>304</v>
      </c>
      <c r="Y101" s="94">
        <f t="shared" ref="Y101:Y102" si="239">+IF(X101="Preventivo",15,IF(X101="Detectivo",10,""))</f>
        <v>15</v>
      </c>
      <c r="Z101" s="49" t="s">
        <v>305</v>
      </c>
      <c r="AA101" s="94">
        <f t="shared" ref="AA101:AA102" si="240">+IF(Z101="si",15,"")</f>
        <v>15</v>
      </c>
      <c r="AB101" s="49" t="s">
        <v>305</v>
      </c>
      <c r="AC101" s="94">
        <f t="shared" ref="AC101:AC102" si="241">+IF(AB101="si",15,"")</f>
        <v>15</v>
      </c>
      <c r="AD101" s="49" t="s">
        <v>307</v>
      </c>
      <c r="AE101" s="94">
        <f t="shared" ref="AE101:AE102" si="242">+IF(AD101="Completa",10,IF(AD101="Incompleta",5,""))</f>
        <v>10</v>
      </c>
      <c r="AF101" s="94">
        <f t="shared" si="176"/>
        <v>100</v>
      </c>
      <c r="AG101" s="94" t="str">
        <f t="shared" si="177"/>
        <v>Fuerte</v>
      </c>
      <c r="AH101" s="49" t="s">
        <v>312</v>
      </c>
      <c r="AI101" s="94" t="str">
        <f t="shared" si="178"/>
        <v>Fuerte</v>
      </c>
      <c r="AJ101" s="94" t="str">
        <f>IFERROR(VLOOKUP((CONCATENATE(AG101,AI101)),Listados!$U$3:$V$11,2,FALSE),"")</f>
        <v>Fuerte</v>
      </c>
      <c r="AK101" s="94">
        <f t="shared" si="179"/>
        <v>100</v>
      </c>
      <c r="AL101" s="513">
        <f>AVERAGE(AK101:AK1086)</f>
        <v>96.875</v>
      </c>
      <c r="AM101" s="94" t="str">
        <f t="shared" si="180"/>
        <v>Moderado</v>
      </c>
      <c r="AN101" s="94">
        <f t="shared" si="181"/>
        <v>1</v>
      </c>
      <c r="AO101" s="94">
        <f t="shared" si="182"/>
        <v>0</v>
      </c>
      <c r="AP101" s="94">
        <f t="shared" si="183"/>
        <v>0</v>
      </c>
      <c r="AQ101" s="94">
        <f t="shared" si="184"/>
        <v>3</v>
      </c>
      <c r="AR101" s="94" t="str">
        <f>+VLOOKUP(MIN(AP101),Listados!$J$18:$K$24,2,TRUE)</f>
        <v>Rara Vez</v>
      </c>
      <c r="AS101" s="90" t="str">
        <f>+VLOOKUP(MIN(AQ101),Listados!$J$26:$K$32,2,TRUE)</f>
        <v>Moderado</v>
      </c>
      <c r="AT101" s="94" t="str">
        <f>IF(AND(AR101&lt;&gt;"",AS101&lt;&gt;""),VLOOKUP(AR101&amp;AS101,Listados!$M$3:$N$27,2,FALSE),"")</f>
        <v>Moderado</v>
      </c>
      <c r="AU101" s="94" t="str">
        <f>+VLOOKUP(AT101,Listados!$P$3:$Q$6,2,FALSE)</f>
        <v xml:space="preserve"> Reducir el riesgo</v>
      </c>
      <c r="AV101" s="262" t="s">
        <v>1070</v>
      </c>
      <c r="AW101" s="220" t="s">
        <v>836</v>
      </c>
      <c r="AX101" s="311">
        <v>45292</v>
      </c>
      <c r="AY101" s="225">
        <v>45657</v>
      </c>
      <c r="AZ101" s="216" t="s">
        <v>843</v>
      </c>
      <c r="BA101" s="262" t="s">
        <v>844</v>
      </c>
      <c r="BB101" s="216" t="s">
        <v>845</v>
      </c>
      <c r="BC101" s="217" t="s">
        <v>846</v>
      </c>
      <c r="BD101" s="216" t="s">
        <v>1072</v>
      </c>
      <c r="BE101" s="536"/>
      <c r="BF101" s="540"/>
      <c r="BG101" s="540"/>
    </row>
    <row r="102" spans="1:59" ht="146.44999999999999" customHeight="1" thickBot="1">
      <c r="A102" s="647"/>
      <c r="B102" s="649"/>
      <c r="C102" s="758"/>
      <c r="D102" s="678"/>
      <c r="E102" s="620"/>
      <c r="F102" s="761"/>
      <c r="G102" s="421" t="s">
        <v>189</v>
      </c>
      <c r="H102" s="101" t="s">
        <v>208</v>
      </c>
      <c r="I102" s="113" t="s">
        <v>1066</v>
      </c>
      <c r="J102" s="96" t="s">
        <v>289</v>
      </c>
      <c r="K102" s="349">
        <f>+VLOOKUP(J102,Listados!$K$8:$L$12,2,0)</f>
        <v>1</v>
      </c>
      <c r="L102" s="354" t="s">
        <v>293</v>
      </c>
      <c r="M102" s="356">
        <f>+VLOOKUP(L102,Listados!$K$13:$L$17,2,0)</f>
        <v>3</v>
      </c>
      <c r="N102" s="95" t="str">
        <f>IF(AND(J102&lt;&gt;"",L102&lt;&gt;""),VLOOKUP(J102&amp;L102,Listados!$M$3:$N$27,2,FALSE),"")</f>
        <v>Moderado</v>
      </c>
      <c r="O102" s="422" t="s">
        <v>1068</v>
      </c>
      <c r="P102" s="112" t="s">
        <v>1069</v>
      </c>
      <c r="Q102" s="207" t="s">
        <v>304</v>
      </c>
      <c r="R102" s="207" t="s">
        <v>305</v>
      </c>
      <c r="S102" s="208">
        <f t="shared" si="236"/>
        <v>15</v>
      </c>
      <c r="T102" s="49" t="s">
        <v>305</v>
      </c>
      <c r="U102" s="94">
        <f t="shared" si="237"/>
        <v>15</v>
      </c>
      <c r="V102" s="49" t="s">
        <v>305</v>
      </c>
      <c r="W102" s="94">
        <f t="shared" si="238"/>
        <v>15</v>
      </c>
      <c r="X102" s="49" t="s">
        <v>304</v>
      </c>
      <c r="Y102" s="94">
        <f t="shared" si="239"/>
        <v>15</v>
      </c>
      <c r="Z102" s="49" t="s">
        <v>305</v>
      </c>
      <c r="AA102" s="94">
        <f t="shared" si="240"/>
        <v>15</v>
      </c>
      <c r="AB102" s="49" t="s">
        <v>305</v>
      </c>
      <c r="AC102" s="94">
        <f t="shared" si="241"/>
        <v>15</v>
      </c>
      <c r="AD102" s="49" t="s">
        <v>307</v>
      </c>
      <c r="AE102" s="94">
        <f t="shared" si="242"/>
        <v>10</v>
      </c>
      <c r="AF102" s="94">
        <f t="shared" si="176"/>
        <v>100</v>
      </c>
      <c r="AG102" s="94" t="str">
        <f t="shared" si="177"/>
        <v>Fuerte</v>
      </c>
      <c r="AH102" s="49" t="s">
        <v>312</v>
      </c>
      <c r="AI102" s="94" t="str">
        <f t="shared" si="178"/>
        <v>Fuerte</v>
      </c>
      <c r="AJ102" s="94" t="str">
        <f>IFERROR(VLOOKUP((CONCATENATE(AG102,AI102)),Listados!$U$3:$V$11,2,FALSE),"")</f>
        <v>Fuerte</v>
      </c>
      <c r="AK102" s="94">
        <f t="shared" si="179"/>
        <v>100</v>
      </c>
      <c r="AL102" s="513">
        <f>AVERAGE(AK102:AK1087)</f>
        <v>96.808510638297875</v>
      </c>
      <c r="AM102" s="94" t="str">
        <f t="shared" si="180"/>
        <v>Moderado</v>
      </c>
      <c r="AN102" s="94">
        <f t="shared" si="181"/>
        <v>1</v>
      </c>
      <c r="AO102" s="94">
        <f t="shared" si="182"/>
        <v>0</v>
      </c>
      <c r="AP102" s="94">
        <f t="shared" si="183"/>
        <v>0</v>
      </c>
      <c r="AQ102" s="94">
        <f t="shared" si="184"/>
        <v>3</v>
      </c>
      <c r="AR102" s="94" t="str">
        <f>+VLOOKUP(MIN(AP102),Listados!$J$18:$K$24,2,TRUE)</f>
        <v>Rara Vez</v>
      </c>
      <c r="AS102" s="94" t="str">
        <f>+VLOOKUP(MIN(AQ102),Listados!$J$26:$K$32,2,TRUE)</f>
        <v>Moderado</v>
      </c>
      <c r="AT102" s="94" t="str">
        <f>IF(AND(AR102&lt;&gt;"",AS102&lt;&gt;""),VLOOKUP(AR102&amp;AS102,Listados!$M$3:$N$27,2,FALSE),"")</f>
        <v>Moderado</v>
      </c>
      <c r="AU102" s="94" t="str">
        <f>+VLOOKUP(AT102,Listados!$P$3:$Q$6,2,FALSE)</f>
        <v xml:space="preserve"> Reducir el riesgo</v>
      </c>
      <c r="AV102" s="303" t="s">
        <v>1071</v>
      </c>
      <c r="AW102" s="423"/>
      <c r="AX102" s="423"/>
      <c r="AY102" s="423"/>
      <c r="AZ102" s="424" t="s">
        <v>837</v>
      </c>
      <c r="BA102" s="303" t="s">
        <v>847</v>
      </c>
      <c r="BB102" s="304" t="s">
        <v>848</v>
      </c>
      <c r="BC102" s="232" t="s">
        <v>849</v>
      </c>
      <c r="BD102" s="302" t="s">
        <v>1073</v>
      </c>
      <c r="BE102" s="536"/>
      <c r="BF102" s="540"/>
      <c r="BG102" s="540"/>
    </row>
    <row r="103" spans="1:59" ht="99.75" customHeight="1" thickBot="1">
      <c r="A103" s="718">
        <v>32</v>
      </c>
      <c r="B103" s="719" t="s">
        <v>105</v>
      </c>
      <c r="C103" s="754" t="str">
        <f>IFERROR(VLOOKUP(B103,[1]Listados!B$3:C$20,2,FALSE),"")</f>
        <v xml:space="preserve">Orientar la gestion de la entidad y del sector para que las acciones se deriven de una planeación eficiente y articulada que optimice 
el uso de los recursos en el logro de los objetivos institucionales. </v>
      </c>
      <c r="D103" s="668" t="s">
        <v>985</v>
      </c>
      <c r="E103" s="602" t="s">
        <v>123</v>
      </c>
      <c r="F103" s="639" t="s">
        <v>135</v>
      </c>
      <c r="G103" s="7" t="s">
        <v>987</v>
      </c>
      <c r="H103" s="96" t="s">
        <v>208</v>
      </c>
      <c r="I103" s="747" t="s">
        <v>268</v>
      </c>
      <c r="J103" s="364" t="s">
        <v>289</v>
      </c>
      <c r="K103" s="349">
        <f>+VLOOKUP(J103,Listados!$K$8:$L$12,2,0)</f>
        <v>1</v>
      </c>
      <c r="L103" s="354" t="s">
        <v>293</v>
      </c>
      <c r="M103" s="369">
        <f>+VLOOKUP(L103,Listados!$K$13:$L$17,2,0)</f>
        <v>3</v>
      </c>
      <c r="N103" s="95" t="str">
        <f>IF(AND(J103&lt;&gt;"",L103&lt;&gt;""),VLOOKUP(J103&amp;L103,Listados!$M$3:$N$27,2,FALSE),"")</f>
        <v>Moderado</v>
      </c>
      <c r="O103" s="288" t="s">
        <v>1297</v>
      </c>
      <c r="P103" s="341" t="s">
        <v>994</v>
      </c>
      <c r="Q103" s="48" t="s">
        <v>304</v>
      </c>
      <c r="R103" s="48" t="s">
        <v>305</v>
      </c>
      <c r="S103" s="89">
        <f t="shared" ref="S103:S106" si="243">+IF(R103="si",15,"")</f>
        <v>15</v>
      </c>
      <c r="T103" s="49" t="s">
        <v>305</v>
      </c>
      <c r="U103" s="94">
        <f t="shared" ref="U103:U106" si="244">+IF(T103="si",15,"")</f>
        <v>15</v>
      </c>
      <c r="V103" s="49" t="s">
        <v>305</v>
      </c>
      <c r="W103" s="94">
        <f t="shared" ref="W103:W106" si="245">+IF(V103="si",15,"")</f>
        <v>15</v>
      </c>
      <c r="X103" s="49" t="s">
        <v>304</v>
      </c>
      <c r="Y103" s="94">
        <f t="shared" ref="Y103:Y106" si="246">+IF(X103="Preventivo",15,IF(X103="Detectivo",10,""))</f>
        <v>15</v>
      </c>
      <c r="Z103" s="49" t="s">
        <v>305</v>
      </c>
      <c r="AA103" s="94">
        <f t="shared" ref="AA103:AA106" si="247">+IF(Z103="si",15,"")</f>
        <v>15</v>
      </c>
      <c r="AB103" s="49" t="s">
        <v>305</v>
      </c>
      <c r="AC103" s="94">
        <f t="shared" ref="AC103:AC106" si="248">+IF(AB103="si",15,"")</f>
        <v>15</v>
      </c>
      <c r="AD103" s="49" t="s">
        <v>307</v>
      </c>
      <c r="AE103" s="94">
        <f t="shared" ref="AE103:AE106" si="249">+IF(AD103="Completa",10,IF(AD103="Incompleta",5,""))</f>
        <v>10</v>
      </c>
      <c r="AF103" s="94">
        <f t="shared" si="176"/>
        <v>100</v>
      </c>
      <c r="AG103" s="94" t="str">
        <f t="shared" si="177"/>
        <v>Fuerte</v>
      </c>
      <c r="AH103" s="49" t="s">
        <v>312</v>
      </c>
      <c r="AI103" s="94" t="str">
        <f t="shared" si="178"/>
        <v>Fuerte</v>
      </c>
      <c r="AJ103" s="94" t="str">
        <f>IFERROR(VLOOKUP((CONCATENATE(AG103,AI103)),Listados!$U$3:$V$11,2,FALSE),"")</f>
        <v>Fuerte</v>
      </c>
      <c r="AK103" s="94">
        <f t="shared" si="179"/>
        <v>100</v>
      </c>
      <c r="AL103" s="513">
        <f>AVERAGE(AK103:AK106)</f>
        <v>100</v>
      </c>
      <c r="AM103" s="94" t="str">
        <f t="shared" si="180"/>
        <v>Fuerte</v>
      </c>
      <c r="AN103" s="94">
        <f t="shared" si="181"/>
        <v>2</v>
      </c>
      <c r="AO103" s="94">
        <f t="shared" si="182"/>
        <v>1</v>
      </c>
      <c r="AP103" s="94">
        <f t="shared" si="183"/>
        <v>-1</v>
      </c>
      <c r="AQ103" s="94">
        <f t="shared" si="184"/>
        <v>2</v>
      </c>
      <c r="AR103" s="94" t="str">
        <f>+VLOOKUP(MIN(AP103),Listados!$J$18:$K$24,2,TRUE)</f>
        <v>Rara Vez</v>
      </c>
      <c r="AS103" s="90" t="str">
        <f>+VLOOKUP(MIN(AQ103),Listados!$J$26:$K$32,2,TRUE)</f>
        <v>Menor</v>
      </c>
      <c r="AT103" s="94" t="str">
        <f>IF(AND(AR103&lt;&gt;"",AS103&lt;&gt;""),VLOOKUP(AR103&amp;AS103,Listados!$M$3:$N$27,2,FALSE),"")</f>
        <v>Bajo</v>
      </c>
      <c r="AU103" s="94" t="str">
        <f>+VLOOKUP(AT103,Listados!$P$3:$Q$6,2,FALSE)</f>
        <v>Asumir el riesgo</v>
      </c>
      <c r="AV103" s="312" t="s">
        <v>991</v>
      </c>
      <c r="AW103" s="312" t="s">
        <v>605</v>
      </c>
      <c r="AX103" s="313">
        <v>45292</v>
      </c>
      <c r="AY103" s="313">
        <v>45657</v>
      </c>
      <c r="AZ103" s="312" t="s">
        <v>837</v>
      </c>
      <c r="BA103" s="314" t="s">
        <v>989</v>
      </c>
      <c r="BB103" s="163" t="s">
        <v>851</v>
      </c>
      <c r="BC103" s="213" t="s">
        <v>852</v>
      </c>
      <c r="BD103" s="212" t="s">
        <v>1118</v>
      </c>
      <c r="BE103" s="535" t="s">
        <v>853</v>
      </c>
      <c r="BF103" s="591" t="s">
        <v>854</v>
      </c>
      <c r="BG103" s="591" t="s">
        <v>1298</v>
      </c>
    </row>
    <row r="104" spans="1:59" ht="84.75" customHeight="1" thickBot="1">
      <c r="A104" s="714"/>
      <c r="B104" s="716"/>
      <c r="C104" s="755"/>
      <c r="D104" s="669"/>
      <c r="E104" s="620"/>
      <c r="F104" s="640"/>
      <c r="G104" s="14" t="s">
        <v>988</v>
      </c>
      <c r="H104" s="101" t="s">
        <v>208</v>
      </c>
      <c r="I104" s="748"/>
      <c r="J104" s="364" t="s">
        <v>289</v>
      </c>
      <c r="K104" s="349">
        <f>+VLOOKUP(J104,Listados!$K$8:$L$12,2,0)</f>
        <v>1</v>
      </c>
      <c r="L104" s="354" t="s">
        <v>293</v>
      </c>
      <c r="M104" s="369">
        <f>+VLOOKUP(L104,Listados!$K$13:$L$17,2,0)</f>
        <v>3</v>
      </c>
      <c r="N104" s="95" t="str">
        <f>IF(AND(J104&lt;&gt;"",L104&lt;&gt;""),VLOOKUP(J104&amp;L104,Listados!$M$3:$N$27,2,FALSE),"")</f>
        <v>Moderado</v>
      </c>
      <c r="O104" s="519" t="s">
        <v>850</v>
      </c>
      <c r="P104" s="112" t="s">
        <v>992</v>
      </c>
      <c r="Q104" s="48" t="s">
        <v>303</v>
      </c>
      <c r="R104" s="48" t="s">
        <v>305</v>
      </c>
      <c r="S104" s="89">
        <f t="shared" si="243"/>
        <v>15</v>
      </c>
      <c r="T104" s="49" t="s">
        <v>305</v>
      </c>
      <c r="U104" s="94">
        <f t="shared" si="244"/>
        <v>15</v>
      </c>
      <c r="V104" s="49" t="s">
        <v>305</v>
      </c>
      <c r="W104" s="94">
        <f t="shared" si="245"/>
        <v>15</v>
      </c>
      <c r="X104" s="49" t="s">
        <v>304</v>
      </c>
      <c r="Y104" s="94">
        <f t="shared" si="246"/>
        <v>15</v>
      </c>
      <c r="Z104" s="49" t="s">
        <v>305</v>
      </c>
      <c r="AA104" s="94">
        <f t="shared" si="247"/>
        <v>15</v>
      </c>
      <c r="AB104" s="49" t="s">
        <v>305</v>
      </c>
      <c r="AC104" s="94">
        <f t="shared" si="248"/>
        <v>15</v>
      </c>
      <c r="AD104" s="49" t="s">
        <v>307</v>
      </c>
      <c r="AE104" s="94">
        <f t="shared" si="249"/>
        <v>10</v>
      </c>
      <c r="AF104" s="94">
        <f t="shared" si="176"/>
        <v>100</v>
      </c>
      <c r="AG104" s="94" t="str">
        <f t="shared" si="177"/>
        <v>Fuerte</v>
      </c>
      <c r="AH104" s="49" t="s">
        <v>312</v>
      </c>
      <c r="AI104" s="94" t="str">
        <f t="shared" si="178"/>
        <v>Fuerte</v>
      </c>
      <c r="AJ104" s="94" t="str">
        <f>IFERROR(VLOOKUP((CONCATENATE(AG104,AI104)),Listados!$U$3:$V$11,2,FALSE),"")</f>
        <v>Fuerte</v>
      </c>
      <c r="AK104" s="94">
        <f t="shared" si="179"/>
        <v>100</v>
      </c>
      <c r="AL104" s="513">
        <f>AVERAGE(AK104:AK107)</f>
        <v>100</v>
      </c>
      <c r="AM104" s="94" t="str">
        <f t="shared" si="180"/>
        <v>Fuerte</v>
      </c>
      <c r="AN104" s="94">
        <f t="shared" si="181"/>
        <v>0</v>
      </c>
      <c r="AO104" s="94">
        <f t="shared" si="182"/>
        <v>2</v>
      </c>
      <c r="AP104" s="94">
        <f t="shared" si="183"/>
        <v>1</v>
      </c>
      <c r="AQ104" s="94">
        <f t="shared" si="184"/>
        <v>1</v>
      </c>
      <c r="AR104" s="94" t="str">
        <f>+VLOOKUP(MIN(AP104),Listados!$J$18:$K$24,2,TRUE)</f>
        <v>Rara Vez</v>
      </c>
      <c r="AS104" s="90" t="str">
        <f>+VLOOKUP(MIN(AQ104),Listados!$J$26:$K$32,2,TRUE)</f>
        <v>Insignificante</v>
      </c>
      <c r="AT104" s="94" t="str">
        <f>IF(AND(AR104&lt;&gt;"",AS104&lt;&gt;""),VLOOKUP(AR104&amp;AS104,Listados!$M$3:$N$27,2,FALSE),"")</f>
        <v>Bajo</v>
      </c>
      <c r="AU104" s="94" t="str">
        <f>+VLOOKUP(AT104,Listados!$P$3:$Q$6,2,FALSE)</f>
        <v>Asumir el riesgo</v>
      </c>
      <c r="AV104" s="315" t="s">
        <v>993</v>
      </c>
      <c r="AW104" s="315" t="s">
        <v>646</v>
      </c>
      <c r="AX104" s="316">
        <v>45292</v>
      </c>
      <c r="AY104" s="316">
        <v>45657</v>
      </c>
      <c r="AZ104" s="315" t="s">
        <v>855</v>
      </c>
      <c r="BA104" s="317" t="s">
        <v>990</v>
      </c>
      <c r="BB104" s="164" t="s">
        <v>857</v>
      </c>
      <c r="BC104" s="763" t="s">
        <v>852</v>
      </c>
      <c r="BD104" s="216" t="s">
        <v>1119</v>
      </c>
      <c r="BE104" s="536"/>
      <c r="BF104" s="592"/>
      <c r="BG104" s="592"/>
    </row>
    <row r="105" spans="1:59" ht="67.5" customHeight="1" thickBot="1">
      <c r="A105" s="714"/>
      <c r="B105" s="716"/>
      <c r="C105" s="755"/>
      <c r="D105" s="669"/>
      <c r="E105" s="620"/>
      <c r="F105" s="640"/>
      <c r="G105" s="14" t="s">
        <v>986</v>
      </c>
      <c r="H105" s="101" t="s">
        <v>208</v>
      </c>
      <c r="I105" s="99" t="s">
        <v>269</v>
      </c>
      <c r="J105" s="364" t="s">
        <v>289</v>
      </c>
      <c r="K105" s="349">
        <f>+VLOOKUP(J105,Listados!$K$8:$L$12,2,0)</f>
        <v>1</v>
      </c>
      <c r="L105" s="354" t="s">
        <v>293</v>
      </c>
      <c r="M105" s="369">
        <f>+VLOOKUP(L105,Listados!$K$13:$L$17,2,0)</f>
        <v>3</v>
      </c>
      <c r="N105" s="95" t="str">
        <f>IF(AND(J105&lt;&gt;"",L105&lt;&gt;""),VLOOKUP(J105&amp;L105,Listados!$M$3:$N$27,2,FALSE),"")</f>
        <v>Moderado</v>
      </c>
      <c r="O105" s="302" t="s">
        <v>1075</v>
      </c>
      <c r="P105" s="315" t="s">
        <v>1077</v>
      </c>
      <c r="Q105" s="48" t="s">
        <v>303</v>
      </c>
      <c r="R105" s="48" t="s">
        <v>305</v>
      </c>
      <c r="S105" s="89">
        <f t="shared" si="243"/>
        <v>15</v>
      </c>
      <c r="T105" s="49" t="s">
        <v>305</v>
      </c>
      <c r="U105" s="94">
        <f t="shared" si="244"/>
        <v>15</v>
      </c>
      <c r="V105" s="49" t="s">
        <v>305</v>
      </c>
      <c r="W105" s="94">
        <f t="shared" si="245"/>
        <v>15</v>
      </c>
      <c r="X105" s="49" t="s">
        <v>304</v>
      </c>
      <c r="Y105" s="94">
        <f t="shared" si="246"/>
        <v>15</v>
      </c>
      <c r="Z105" s="49" t="s">
        <v>305</v>
      </c>
      <c r="AA105" s="94">
        <f t="shared" si="247"/>
        <v>15</v>
      </c>
      <c r="AB105" s="49" t="s">
        <v>305</v>
      </c>
      <c r="AC105" s="94">
        <f t="shared" si="248"/>
        <v>15</v>
      </c>
      <c r="AD105" s="49" t="s">
        <v>307</v>
      </c>
      <c r="AE105" s="94">
        <f t="shared" si="249"/>
        <v>10</v>
      </c>
      <c r="AF105" s="94">
        <f t="shared" si="176"/>
        <v>100</v>
      </c>
      <c r="AG105" s="94" t="str">
        <f t="shared" si="177"/>
        <v>Fuerte</v>
      </c>
      <c r="AH105" s="49" t="s">
        <v>312</v>
      </c>
      <c r="AI105" s="94" t="str">
        <f t="shared" si="178"/>
        <v>Fuerte</v>
      </c>
      <c r="AJ105" s="94" t="str">
        <f>IFERROR(VLOOKUP((CONCATENATE(AG105,AI105)),Listados!$U$3:$V$11,2,FALSE),"")</f>
        <v>Fuerte</v>
      </c>
      <c r="AK105" s="94">
        <f t="shared" si="179"/>
        <v>100</v>
      </c>
      <c r="AL105" s="513">
        <f>AVERAGE(AK105:AK108)</f>
        <v>100</v>
      </c>
      <c r="AM105" s="94" t="str">
        <f t="shared" si="180"/>
        <v>Fuerte</v>
      </c>
      <c r="AN105" s="94">
        <f t="shared" si="181"/>
        <v>0</v>
      </c>
      <c r="AO105" s="94">
        <f t="shared" si="182"/>
        <v>2</v>
      </c>
      <c r="AP105" s="94">
        <f t="shared" si="183"/>
        <v>1</v>
      </c>
      <c r="AQ105" s="94">
        <f t="shared" si="184"/>
        <v>1</v>
      </c>
      <c r="AR105" s="94" t="str">
        <f>+VLOOKUP(MIN(AP105),Listados!$J$18:$K$24,2,TRUE)</f>
        <v>Rara Vez</v>
      </c>
      <c r="AS105" s="90" t="str">
        <f>+VLOOKUP(MIN(AQ105),Listados!$J$26:$K$32,2,TRUE)</f>
        <v>Insignificante</v>
      </c>
      <c r="AT105" s="94" t="str">
        <f>IF(AND(AR105&lt;&gt;"",AS105&lt;&gt;""),VLOOKUP(AR105&amp;AS105,Listados!$M$3:$N$27,2,FALSE),"")</f>
        <v>Bajo</v>
      </c>
      <c r="AU105" s="94" t="str">
        <f>+VLOOKUP(AT105,Listados!$P$3:$Q$6,2,FALSE)</f>
        <v>Asumir el riesgo</v>
      </c>
      <c r="AV105" s="315" t="s">
        <v>858</v>
      </c>
      <c r="AW105" s="315" t="s">
        <v>836</v>
      </c>
      <c r="AX105" s="316">
        <v>45292</v>
      </c>
      <c r="AY105" s="316">
        <v>45657</v>
      </c>
      <c r="AZ105" s="315" t="s">
        <v>855</v>
      </c>
      <c r="BA105" s="317" t="s">
        <v>856</v>
      </c>
      <c r="BB105" s="164" t="s">
        <v>857</v>
      </c>
      <c r="BC105" s="559"/>
      <c r="BD105" s="216" t="s">
        <v>1079</v>
      </c>
      <c r="BE105" s="536"/>
      <c r="BF105" s="592"/>
      <c r="BG105" s="592"/>
    </row>
    <row r="106" spans="1:59" ht="84.75" customHeight="1" thickBot="1">
      <c r="A106" s="715"/>
      <c r="B106" s="720"/>
      <c r="C106" s="756"/>
      <c r="D106" s="670"/>
      <c r="E106" s="603"/>
      <c r="F106" s="641"/>
      <c r="G106" s="8" t="s">
        <v>190</v>
      </c>
      <c r="H106" s="105" t="s">
        <v>208</v>
      </c>
      <c r="I106" s="99" t="s">
        <v>1074</v>
      </c>
      <c r="J106" s="425" t="s">
        <v>289</v>
      </c>
      <c r="K106" s="134">
        <f>+VLOOKUP(J106,Listados!$K$8:$L$12,2,0)</f>
        <v>1</v>
      </c>
      <c r="L106" s="82" t="s">
        <v>293</v>
      </c>
      <c r="M106" s="428">
        <f>+VLOOKUP(L106,Listados!$K$13:$L$17,2,0)</f>
        <v>3</v>
      </c>
      <c r="N106" s="142" t="str">
        <f>IF(AND(J106&lt;&gt;"",L106&lt;&gt;""),VLOOKUP(J106&amp;L106,Listados!$M$3:$N$27,2,FALSE),"")</f>
        <v>Moderado</v>
      </c>
      <c r="O106" s="152" t="s">
        <v>1076</v>
      </c>
      <c r="P106" s="158" t="s">
        <v>1078</v>
      </c>
      <c r="Q106" s="132" t="s">
        <v>303</v>
      </c>
      <c r="R106" s="132" t="s">
        <v>305</v>
      </c>
      <c r="S106" s="133">
        <f t="shared" si="243"/>
        <v>15</v>
      </c>
      <c r="T106" s="85" t="s">
        <v>305</v>
      </c>
      <c r="U106" s="90">
        <f t="shared" si="244"/>
        <v>15</v>
      </c>
      <c r="V106" s="85" t="s">
        <v>305</v>
      </c>
      <c r="W106" s="90">
        <f t="shared" si="245"/>
        <v>15</v>
      </c>
      <c r="X106" s="85" t="s">
        <v>304</v>
      </c>
      <c r="Y106" s="90">
        <f t="shared" si="246"/>
        <v>15</v>
      </c>
      <c r="Z106" s="85" t="s">
        <v>305</v>
      </c>
      <c r="AA106" s="90">
        <f t="shared" si="247"/>
        <v>15</v>
      </c>
      <c r="AB106" s="85" t="s">
        <v>305</v>
      </c>
      <c r="AC106" s="90">
        <f t="shared" si="248"/>
        <v>15</v>
      </c>
      <c r="AD106" s="85" t="s">
        <v>307</v>
      </c>
      <c r="AE106" s="90">
        <f t="shared" si="249"/>
        <v>10</v>
      </c>
      <c r="AF106" s="90">
        <f t="shared" si="176"/>
        <v>100</v>
      </c>
      <c r="AG106" s="90" t="str">
        <f t="shared" si="177"/>
        <v>Fuerte</v>
      </c>
      <c r="AH106" s="85" t="s">
        <v>312</v>
      </c>
      <c r="AI106" s="90" t="str">
        <f t="shared" si="178"/>
        <v>Fuerte</v>
      </c>
      <c r="AJ106" s="90" t="str">
        <f>IFERROR(VLOOKUP((CONCATENATE(AG106,AI106)),Listados!$U$3:$V$11,2,FALSE),"")</f>
        <v>Fuerte</v>
      </c>
      <c r="AK106" s="90">
        <f t="shared" si="179"/>
        <v>100</v>
      </c>
      <c r="AL106" s="513">
        <f>AVERAGE(AK106:AK109)</f>
        <v>100</v>
      </c>
      <c r="AM106" s="90" t="str">
        <f t="shared" si="180"/>
        <v>Fuerte</v>
      </c>
      <c r="AN106" s="90">
        <f t="shared" si="181"/>
        <v>0</v>
      </c>
      <c r="AO106" s="90">
        <f t="shared" si="182"/>
        <v>2</v>
      </c>
      <c r="AP106" s="90">
        <f t="shared" si="183"/>
        <v>1</v>
      </c>
      <c r="AQ106" s="90">
        <f t="shared" si="184"/>
        <v>1</v>
      </c>
      <c r="AR106" s="90" t="str">
        <f>+VLOOKUP(MIN(AP106),Listados!$J$18:$K$24,2,TRUE)</f>
        <v>Rara Vez</v>
      </c>
      <c r="AS106" s="90" t="str">
        <f>+VLOOKUP(MIN(AQ106),Listados!$J$26:$K$32,2,TRUE)</f>
        <v>Insignificante</v>
      </c>
      <c r="AT106" s="90" t="str">
        <f>IF(AND(AR106&lt;&gt;"",AS106&lt;&gt;""),VLOOKUP(AR106&amp;AS106,Listados!$M$3:$N$27,2,FALSE),"")</f>
        <v>Bajo</v>
      </c>
      <c r="AU106" s="90" t="str">
        <f>+VLOOKUP(AT106,Listados!$P$3:$Q$6,2,FALSE)</f>
        <v>Asumir el riesgo</v>
      </c>
      <c r="AV106" s="158" t="s">
        <v>859</v>
      </c>
      <c r="AW106" s="430" t="s">
        <v>836</v>
      </c>
      <c r="AX106" s="157">
        <v>45292</v>
      </c>
      <c r="AY106" s="157">
        <v>45657</v>
      </c>
      <c r="AZ106" s="158" t="s">
        <v>855</v>
      </c>
      <c r="BA106" s="158" t="s">
        <v>860</v>
      </c>
      <c r="BB106" s="158" t="s">
        <v>861</v>
      </c>
      <c r="BC106" s="560"/>
      <c r="BD106" s="158" t="s">
        <v>1080</v>
      </c>
      <c r="BE106" s="537"/>
      <c r="BF106" s="593"/>
      <c r="BG106" s="593"/>
    </row>
    <row r="107" spans="1:59" ht="45.6" customHeight="1" thickBot="1">
      <c r="A107" s="713">
        <v>33</v>
      </c>
      <c r="B107" s="716" t="s">
        <v>61</v>
      </c>
      <c r="C107" s="681" t="s">
        <v>95</v>
      </c>
      <c r="D107" s="717" t="s">
        <v>107</v>
      </c>
      <c r="E107" s="736" t="s">
        <v>125</v>
      </c>
      <c r="F107" s="742" t="s">
        <v>136</v>
      </c>
      <c r="G107" s="9" t="s">
        <v>191</v>
      </c>
      <c r="H107" s="109" t="s">
        <v>207</v>
      </c>
      <c r="I107" s="434" t="s">
        <v>270</v>
      </c>
      <c r="J107" s="435" t="s">
        <v>289</v>
      </c>
      <c r="K107" s="432">
        <f>+VLOOKUP(J107,Listados!$K$8:$L$12,2,0)</f>
        <v>1</v>
      </c>
      <c r="L107" s="82" t="s">
        <v>302</v>
      </c>
      <c r="M107" s="86">
        <f>+VLOOKUP(L107,Listados!$K$13:$L$17,2,0)</f>
        <v>2</v>
      </c>
      <c r="N107" s="433" t="str">
        <f>IF(AND(J107&lt;&gt;"",L107&lt;&gt;""),VLOOKUP(J107&amp;L107,Listados!$M$3:$N$27,2,FALSE),"")</f>
        <v>Bajo</v>
      </c>
      <c r="O107" s="431" t="s">
        <v>862</v>
      </c>
      <c r="P107" s="193" t="s">
        <v>863</v>
      </c>
      <c r="Q107" s="243" t="s">
        <v>304</v>
      </c>
      <c r="R107" s="243" t="s">
        <v>305</v>
      </c>
      <c r="S107" s="244">
        <f t="shared" ref="S107:S108" si="250">+IF(R107="si",15,"")</f>
        <v>15</v>
      </c>
      <c r="T107" s="245" t="s">
        <v>305</v>
      </c>
      <c r="U107" s="147">
        <f t="shared" ref="U107:U108" si="251">+IF(T107="si",15,"")</f>
        <v>15</v>
      </c>
      <c r="V107" s="245" t="s">
        <v>305</v>
      </c>
      <c r="W107" s="147">
        <f t="shared" ref="W107:W108" si="252">+IF(V107="si",15,"")</f>
        <v>15</v>
      </c>
      <c r="X107" s="245" t="s">
        <v>304</v>
      </c>
      <c r="Y107" s="147">
        <f t="shared" si="172"/>
        <v>15</v>
      </c>
      <c r="Z107" s="245" t="s">
        <v>305</v>
      </c>
      <c r="AA107" s="147">
        <f t="shared" ref="AA107:AA108" si="253">+IF(Z107="si",15,"")</f>
        <v>15</v>
      </c>
      <c r="AB107" s="245" t="s">
        <v>305</v>
      </c>
      <c r="AC107" s="147">
        <f t="shared" ref="AC107:AC108" si="254">+IF(AB107="si",15,"")</f>
        <v>15</v>
      </c>
      <c r="AD107" s="245" t="s">
        <v>307</v>
      </c>
      <c r="AE107" s="147">
        <f t="shared" ref="AE107:AE108" si="255">+IF(AD107="Completa",10,IF(AD107="Incompleta",5,""))</f>
        <v>10</v>
      </c>
      <c r="AF107" s="147">
        <f t="shared" si="176"/>
        <v>100</v>
      </c>
      <c r="AG107" s="147" t="str">
        <f t="shared" si="177"/>
        <v>Fuerte</v>
      </c>
      <c r="AH107" s="245" t="s">
        <v>312</v>
      </c>
      <c r="AI107" s="147" t="str">
        <f t="shared" si="178"/>
        <v>Fuerte</v>
      </c>
      <c r="AJ107" s="147" t="str">
        <f>IFERROR(VLOOKUP((CONCATENATE(AG107,AI107)),Listados!$U$3:$V$11,2,FALSE),"")</f>
        <v>Fuerte</v>
      </c>
      <c r="AK107" s="147">
        <f t="shared" si="179"/>
        <v>100</v>
      </c>
      <c r="AL107" s="564">
        <f>AVERAGE(AK107:AK109)</f>
        <v>100</v>
      </c>
      <c r="AM107" s="147" t="str">
        <f t="shared" si="180"/>
        <v>Fuerte</v>
      </c>
      <c r="AN107" s="147">
        <f t="shared" si="181"/>
        <v>2</v>
      </c>
      <c r="AO107" s="147">
        <f t="shared" si="182"/>
        <v>1</v>
      </c>
      <c r="AP107" s="147">
        <f t="shared" si="183"/>
        <v>-1</v>
      </c>
      <c r="AQ107" s="147">
        <f t="shared" si="184"/>
        <v>1</v>
      </c>
      <c r="AR107" s="147" t="str">
        <f>+VLOOKUP(MIN(AP107),Listados!$J$18:$K$24,2,TRUE)</f>
        <v>Rara Vez</v>
      </c>
      <c r="AS107" s="120" t="str">
        <f>+VLOOKUP(MIN(AQ107),Listados!$J$26:$K$32,2,TRUE)</f>
        <v>Insignificante</v>
      </c>
      <c r="AT107" s="147" t="str">
        <f>IF(AND(AR107&lt;&gt;"",AS107&lt;&gt;""),VLOOKUP(AR107&amp;AS107,Listados!$M$3:$N$27,2,FALSE),"")</f>
        <v>Bajo</v>
      </c>
      <c r="AU107" s="147" t="str">
        <f>+VLOOKUP(AT107,Listados!$P$3:$Q$6,2,FALSE)</f>
        <v>Asumir el riesgo</v>
      </c>
      <c r="AV107" s="536" t="s">
        <v>866</v>
      </c>
      <c r="AW107" s="536" t="s">
        <v>420</v>
      </c>
      <c r="AX107" s="536" t="s">
        <v>867</v>
      </c>
      <c r="AY107" s="536" t="s">
        <v>867</v>
      </c>
      <c r="AZ107" s="536" t="s">
        <v>868</v>
      </c>
      <c r="BA107" s="587" t="s">
        <v>869</v>
      </c>
      <c r="BB107" s="559" t="s">
        <v>870</v>
      </c>
      <c r="BC107" s="559" t="s">
        <v>870</v>
      </c>
      <c r="BD107" s="558" t="s">
        <v>1209</v>
      </c>
      <c r="BE107" s="536" t="s">
        <v>871</v>
      </c>
      <c r="BF107" s="540" t="s">
        <v>872</v>
      </c>
      <c r="BG107" s="550" t="s">
        <v>1296</v>
      </c>
    </row>
    <row r="108" spans="1:59" ht="39" thickBot="1">
      <c r="A108" s="714"/>
      <c r="B108" s="716"/>
      <c r="C108" s="659"/>
      <c r="D108" s="669"/>
      <c r="E108" s="736"/>
      <c r="F108" s="743"/>
      <c r="G108" s="4" t="s">
        <v>192</v>
      </c>
      <c r="H108" s="101" t="s">
        <v>208</v>
      </c>
      <c r="I108" s="436" t="s">
        <v>238</v>
      </c>
      <c r="J108" s="437" t="s">
        <v>289</v>
      </c>
      <c r="K108" s="134">
        <f>+VLOOKUP(J108,Listados!$K$8:$L$12,2,0)</f>
        <v>1</v>
      </c>
      <c r="L108" s="82" t="s">
        <v>302</v>
      </c>
      <c r="M108" s="86">
        <f>+VLOOKUP(L108,Listados!$K$13:$L$17,2,0)</f>
        <v>2</v>
      </c>
      <c r="N108" s="433" t="str">
        <f>IF(AND(J108&lt;&gt;"",L108&lt;&gt;""),VLOOKUP(J108&amp;L108,Listados!$M$3:$N$27,2,FALSE),"")</f>
        <v>Bajo</v>
      </c>
      <c r="O108" s="572" t="s">
        <v>864</v>
      </c>
      <c r="P108" s="574" t="s">
        <v>865</v>
      </c>
      <c r="Q108" s="48" t="s">
        <v>303</v>
      </c>
      <c r="R108" s="48" t="s">
        <v>305</v>
      </c>
      <c r="S108" s="89">
        <f t="shared" si="250"/>
        <v>15</v>
      </c>
      <c r="T108" s="49" t="s">
        <v>305</v>
      </c>
      <c r="U108" s="94">
        <f t="shared" si="251"/>
        <v>15</v>
      </c>
      <c r="V108" s="49" t="s">
        <v>305</v>
      </c>
      <c r="W108" s="94">
        <f t="shared" si="252"/>
        <v>15</v>
      </c>
      <c r="X108" s="49" t="s">
        <v>304</v>
      </c>
      <c r="Y108" s="94">
        <f t="shared" si="172"/>
        <v>15</v>
      </c>
      <c r="Z108" s="49" t="s">
        <v>305</v>
      </c>
      <c r="AA108" s="94">
        <f t="shared" si="253"/>
        <v>15</v>
      </c>
      <c r="AB108" s="49" t="s">
        <v>305</v>
      </c>
      <c r="AC108" s="94">
        <f t="shared" si="254"/>
        <v>15</v>
      </c>
      <c r="AD108" s="49" t="s">
        <v>307</v>
      </c>
      <c r="AE108" s="94">
        <f t="shared" si="255"/>
        <v>10</v>
      </c>
      <c r="AF108" s="94">
        <f t="shared" si="176"/>
        <v>100</v>
      </c>
      <c r="AG108" s="94" t="str">
        <f t="shared" si="177"/>
        <v>Fuerte</v>
      </c>
      <c r="AH108" s="49" t="s">
        <v>312</v>
      </c>
      <c r="AI108" s="94" t="str">
        <f t="shared" si="178"/>
        <v>Fuerte</v>
      </c>
      <c r="AJ108" s="94" t="str">
        <f>IFERROR(VLOOKUP((CONCATENATE(AG108,AI108)),Listados!$U$3:$V$11,2,FALSE),"")</f>
        <v>Fuerte</v>
      </c>
      <c r="AK108" s="94">
        <f t="shared" si="179"/>
        <v>100</v>
      </c>
      <c r="AL108" s="564"/>
      <c r="AM108" s="94" t="str">
        <f t="shared" si="180"/>
        <v>Débil</v>
      </c>
      <c r="AN108" s="94">
        <f t="shared" si="181"/>
        <v>0</v>
      </c>
      <c r="AO108" s="94">
        <f t="shared" si="182"/>
        <v>0</v>
      </c>
      <c r="AP108" s="94">
        <f t="shared" si="183"/>
        <v>1</v>
      </c>
      <c r="AQ108" s="94">
        <f t="shared" si="184"/>
        <v>2</v>
      </c>
      <c r="AR108" s="94" t="str">
        <f>+VLOOKUP(MIN(AP108),Listados!$J$18:$K$24,2,TRUE)</f>
        <v>Rara Vez</v>
      </c>
      <c r="AS108" s="90" t="str">
        <f>+VLOOKUP(MIN(AQ108),Listados!$J$26:$K$32,2,TRUE)</f>
        <v>Menor</v>
      </c>
      <c r="AT108" s="94" t="str">
        <f>IF(AND(AR108&lt;&gt;"",AS108&lt;&gt;""),VLOOKUP(AR108&amp;AS108,Listados!$M$3:$N$27,2,FALSE),"")</f>
        <v>Bajo</v>
      </c>
      <c r="AU108" s="94" t="str">
        <f>+VLOOKUP(AT108,Listados!$P$3:$Q$6,2,FALSE)</f>
        <v>Asumir el riesgo</v>
      </c>
      <c r="AV108" s="536"/>
      <c r="AW108" s="536"/>
      <c r="AX108" s="536"/>
      <c r="AY108" s="536"/>
      <c r="AZ108" s="536"/>
      <c r="BA108" s="587"/>
      <c r="BB108" s="559"/>
      <c r="BC108" s="559"/>
      <c r="BD108" s="559"/>
      <c r="BE108" s="536"/>
      <c r="BF108" s="540"/>
      <c r="BG108" s="550"/>
    </row>
    <row r="109" spans="1:59" ht="81.75" customHeight="1" thickBot="1">
      <c r="A109" s="715"/>
      <c r="B109" s="716"/>
      <c r="C109" s="660"/>
      <c r="D109" s="670"/>
      <c r="E109" s="737"/>
      <c r="F109" s="744"/>
      <c r="G109" s="8" t="s">
        <v>193</v>
      </c>
      <c r="H109" s="105" t="s">
        <v>208</v>
      </c>
      <c r="I109" s="99"/>
      <c r="J109" s="109" t="s">
        <v>289</v>
      </c>
      <c r="K109" s="289">
        <f>+VLOOKUP(J109,Listados!$K$8:$L$12,2,0)</f>
        <v>1</v>
      </c>
      <c r="L109" s="108" t="s">
        <v>302</v>
      </c>
      <c r="M109" s="106">
        <f>+VLOOKUP(L109,Listados!$K$13:$L$17,2,0)</f>
        <v>2</v>
      </c>
      <c r="N109" s="107" t="str">
        <f>IF(AND(J109&lt;&gt;"",L109&lt;&gt;""),VLOOKUP(J109&amp;L109,Listados!$M$3:$N$27,2,FALSE),"")</f>
        <v>Bajo</v>
      </c>
      <c r="O109" s="573"/>
      <c r="P109" s="575"/>
      <c r="Q109" s="132"/>
      <c r="R109" s="132"/>
      <c r="S109" s="133" t="str">
        <f t="shared" si="191"/>
        <v/>
      </c>
      <c r="T109" s="85"/>
      <c r="U109" s="90" t="str">
        <f t="shared" si="192"/>
        <v/>
      </c>
      <c r="V109" s="85"/>
      <c r="W109" s="90" t="str">
        <f t="shared" si="193"/>
        <v/>
      </c>
      <c r="X109" s="85"/>
      <c r="Y109" s="90" t="str">
        <f t="shared" si="172"/>
        <v/>
      </c>
      <c r="Z109" s="85"/>
      <c r="AA109" s="90" t="str">
        <f t="shared" si="194"/>
        <v/>
      </c>
      <c r="AB109" s="85"/>
      <c r="AC109" s="90" t="str">
        <f t="shared" si="195"/>
        <v/>
      </c>
      <c r="AD109" s="85"/>
      <c r="AE109" s="90" t="str">
        <f t="shared" si="196"/>
        <v/>
      </c>
      <c r="AF109" s="90" t="str">
        <f t="shared" si="176"/>
        <v/>
      </c>
      <c r="AG109" s="90" t="str">
        <f t="shared" si="177"/>
        <v/>
      </c>
      <c r="AH109" s="85"/>
      <c r="AI109" s="90" t="str">
        <f t="shared" si="178"/>
        <v>Débil</v>
      </c>
      <c r="AJ109" s="90" t="str">
        <f>IFERROR(VLOOKUP((CONCATENATE(AG109,AI109)),Listados!$U$3:$V$11,2,FALSE),"")</f>
        <v/>
      </c>
      <c r="AK109" s="90">
        <f t="shared" si="179"/>
        <v>100</v>
      </c>
      <c r="AL109" s="565"/>
      <c r="AM109" s="90" t="str">
        <f t="shared" si="180"/>
        <v>Débil</v>
      </c>
      <c r="AN109" s="90">
        <f t="shared" si="181"/>
        <v>0</v>
      </c>
      <c r="AO109" s="90">
        <f t="shared" si="182"/>
        <v>0</v>
      </c>
      <c r="AP109" s="90">
        <f t="shared" si="183"/>
        <v>1</v>
      </c>
      <c r="AQ109" s="90">
        <f t="shared" si="184"/>
        <v>2</v>
      </c>
      <c r="AR109" s="94" t="str">
        <f>+VLOOKUP(MIN(AP109),Listados!$J$18:$K$24,2,TRUE)</f>
        <v>Rara Vez</v>
      </c>
      <c r="AS109" s="90" t="str">
        <f>+VLOOKUP(MIN(AQ109),Listados!$J$26:$K$32,2,TRUE)</f>
        <v>Menor</v>
      </c>
      <c r="AT109" s="94" t="str">
        <f>IF(AND(AR109&lt;&gt;"",AS109&lt;&gt;""),VLOOKUP(AR109&amp;AS109,Listados!$M$3:$N$27,2,FALSE),"")</f>
        <v>Bajo</v>
      </c>
      <c r="AU109" s="94" t="str">
        <f>+VLOOKUP(AT109,Listados!$P$3:$Q$6,2,FALSE)</f>
        <v>Asumir el riesgo</v>
      </c>
      <c r="AV109" s="537"/>
      <c r="AW109" s="537"/>
      <c r="AX109" s="537"/>
      <c r="AY109" s="537"/>
      <c r="AZ109" s="537"/>
      <c r="BA109" s="583"/>
      <c r="BB109" s="560"/>
      <c r="BC109" s="560"/>
      <c r="BD109" s="560"/>
      <c r="BE109" s="537"/>
      <c r="BF109" s="542"/>
      <c r="BG109" s="550"/>
    </row>
    <row r="110" spans="1:59" ht="68.45" customHeight="1" thickBot="1">
      <c r="A110" s="646">
        <v>34</v>
      </c>
      <c r="B110" s="710" t="s">
        <v>61</v>
      </c>
      <c r="C110" s="656" t="s">
        <v>95</v>
      </c>
      <c r="D110" s="653" t="s">
        <v>108</v>
      </c>
      <c r="E110" s="602" t="s">
        <v>125</v>
      </c>
      <c r="F110" s="639" t="s">
        <v>136</v>
      </c>
      <c r="G110" s="7" t="s">
        <v>194</v>
      </c>
      <c r="H110" s="96" t="s">
        <v>207</v>
      </c>
      <c r="I110" s="10" t="s">
        <v>271</v>
      </c>
      <c r="J110" s="96" t="s">
        <v>288</v>
      </c>
      <c r="K110" s="349">
        <f>+VLOOKUP(J110,Listados!$K$8:$L$12,2,0)</f>
        <v>2</v>
      </c>
      <c r="L110" s="354" t="s">
        <v>302</v>
      </c>
      <c r="M110" s="356">
        <f>+VLOOKUP(L110,Listados!$K$13:$L$17,2,0)</f>
        <v>2</v>
      </c>
      <c r="N110" s="95" t="str">
        <f>IF(AND(J110&lt;&gt;"",L110&lt;&gt;""),VLOOKUP(J110&amp;L110,Listados!$M$3:$N$27,2,FALSE),"")</f>
        <v>Bajo</v>
      </c>
      <c r="O110" s="100" t="s">
        <v>873</v>
      </c>
      <c r="P110" s="100" t="s">
        <v>874</v>
      </c>
      <c r="Q110" s="48" t="s">
        <v>304</v>
      </c>
      <c r="R110" s="48" t="s">
        <v>305</v>
      </c>
      <c r="S110" s="89">
        <f t="shared" si="191"/>
        <v>15</v>
      </c>
      <c r="T110" s="49" t="s">
        <v>305</v>
      </c>
      <c r="U110" s="94">
        <f t="shared" si="192"/>
        <v>15</v>
      </c>
      <c r="V110" s="49" t="s">
        <v>305</v>
      </c>
      <c r="W110" s="94">
        <f t="shared" si="193"/>
        <v>15</v>
      </c>
      <c r="X110" s="49" t="s">
        <v>304</v>
      </c>
      <c r="Y110" s="94">
        <f t="shared" si="172"/>
        <v>15</v>
      </c>
      <c r="Z110" s="49" t="s">
        <v>305</v>
      </c>
      <c r="AA110" s="94">
        <f t="shared" si="194"/>
        <v>15</v>
      </c>
      <c r="AB110" s="49" t="s">
        <v>305</v>
      </c>
      <c r="AC110" s="94">
        <f t="shared" si="195"/>
        <v>15</v>
      </c>
      <c r="AD110" s="49" t="s">
        <v>307</v>
      </c>
      <c r="AE110" s="94">
        <f t="shared" si="196"/>
        <v>10</v>
      </c>
      <c r="AF110" s="94">
        <f t="shared" si="176"/>
        <v>100</v>
      </c>
      <c r="AG110" s="94" t="str">
        <f t="shared" si="177"/>
        <v>Fuerte</v>
      </c>
      <c r="AH110" s="49" t="s">
        <v>312</v>
      </c>
      <c r="AI110" s="94" t="str">
        <f t="shared" si="178"/>
        <v>Fuerte</v>
      </c>
      <c r="AJ110" s="94" t="str">
        <f>IFERROR(VLOOKUP((CONCATENATE(AG110,AI110)),Listados!$U$3:$V$11,2,FALSE),"")</f>
        <v>Fuerte</v>
      </c>
      <c r="AK110" s="94">
        <f t="shared" si="179"/>
        <v>100</v>
      </c>
      <c r="AL110" s="563">
        <f>AVERAGE(AK110:AK113)</f>
        <v>100</v>
      </c>
      <c r="AM110" s="94" t="str">
        <f t="shared" si="180"/>
        <v>Fuerte</v>
      </c>
      <c r="AN110" s="94">
        <f t="shared" si="181"/>
        <v>2</v>
      </c>
      <c r="AO110" s="94">
        <f t="shared" si="182"/>
        <v>1</v>
      </c>
      <c r="AP110" s="94">
        <f t="shared" si="183"/>
        <v>0</v>
      </c>
      <c r="AQ110" s="94">
        <f t="shared" si="184"/>
        <v>1</v>
      </c>
      <c r="AR110" s="94" t="str">
        <f>+VLOOKUP(MIN(AP110),Listados!$J$18:$K$24,2,TRUE)</f>
        <v>Rara Vez</v>
      </c>
      <c r="AS110" s="90" t="str">
        <f>+VLOOKUP(MIN(AQ110),Listados!$J$26:$K$32,2,TRUE)</f>
        <v>Insignificante</v>
      </c>
      <c r="AT110" s="94" t="str">
        <f>IF(AND(AR110&lt;&gt;"",AS110&lt;&gt;""),VLOOKUP(AR110&amp;AS110,Listados!$M$3:$N$27,2,FALSE),"")</f>
        <v>Bajo</v>
      </c>
      <c r="AU110" s="94" t="str">
        <f>+VLOOKUP(AT110,Listados!$P$3:$Q$6,2,FALSE)</f>
        <v>Asumir el riesgo</v>
      </c>
      <c r="AV110" s="535" t="s">
        <v>876</v>
      </c>
      <c r="AW110" s="535" t="s">
        <v>420</v>
      </c>
      <c r="AX110" s="535" t="s">
        <v>390</v>
      </c>
      <c r="AY110" s="535"/>
      <c r="AZ110" s="535" t="s">
        <v>877</v>
      </c>
      <c r="BA110" s="582" t="s">
        <v>878</v>
      </c>
      <c r="BB110" s="558" t="s">
        <v>879</v>
      </c>
      <c r="BC110" s="558" t="s">
        <v>880</v>
      </c>
      <c r="BD110" s="558" t="s">
        <v>880</v>
      </c>
      <c r="BE110" s="535" t="s">
        <v>881</v>
      </c>
      <c r="BF110" s="555" t="s">
        <v>882</v>
      </c>
      <c r="BG110" s="533" t="s">
        <v>1295</v>
      </c>
    </row>
    <row r="111" spans="1:59" ht="60.6" customHeight="1" thickBot="1">
      <c r="A111" s="647"/>
      <c r="B111" s="711"/>
      <c r="C111" s="677"/>
      <c r="D111" s="678"/>
      <c r="E111" s="620"/>
      <c r="F111" s="640"/>
      <c r="G111" s="628" t="s">
        <v>195</v>
      </c>
      <c r="H111" s="610" t="s">
        <v>208</v>
      </c>
      <c r="I111" s="103" t="s">
        <v>272</v>
      </c>
      <c r="J111" s="602" t="s">
        <v>288</v>
      </c>
      <c r="K111" s="765">
        <f>+VLOOKUP(J111,Listados!$K$8:$L$12,2,0)</f>
        <v>2</v>
      </c>
      <c r="L111" s="768" t="s">
        <v>302</v>
      </c>
      <c r="M111" s="566">
        <f>+VLOOKUP(L111,Listados!$K$13:$L$17,2,0)</f>
        <v>2</v>
      </c>
      <c r="N111" s="569" t="str">
        <f>IF(AND(J111&lt;&gt;"",L111&lt;&gt;""),VLOOKUP(J111&amp;L111,Listados!$M$3:$N$27,2,FALSE),"")</f>
        <v>Bajo</v>
      </c>
      <c r="O111" s="14" t="s">
        <v>873</v>
      </c>
      <c r="P111" s="14" t="s">
        <v>875</v>
      </c>
      <c r="Q111" s="48" t="s">
        <v>304</v>
      </c>
      <c r="R111" s="48" t="s">
        <v>305</v>
      </c>
      <c r="S111" s="89">
        <f t="shared" ref="S111" si="256">+IF(R111="si",15,"")</f>
        <v>15</v>
      </c>
      <c r="T111" s="49" t="s">
        <v>305</v>
      </c>
      <c r="U111" s="94">
        <f t="shared" ref="U111" si="257">+IF(T111="si",15,"")</f>
        <v>15</v>
      </c>
      <c r="V111" s="49" t="s">
        <v>305</v>
      </c>
      <c r="W111" s="94">
        <f t="shared" ref="W111" si="258">+IF(V111="si",15,"")</f>
        <v>15</v>
      </c>
      <c r="X111" s="49" t="s">
        <v>304</v>
      </c>
      <c r="Y111" s="94">
        <f t="shared" ref="Y111" si="259">+IF(X111="Preventivo",15,IF(X111="Detectivo",10,""))</f>
        <v>15</v>
      </c>
      <c r="Z111" s="49" t="s">
        <v>305</v>
      </c>
      <c r="AA111" s="94">
        <f t="shared" ref="AA111" si="260">+IF(Z111="si",15,"")</f>
        <v>15</v>
      </c>
      <c r="AB111" s="49" t="s">
        <v>305</v>
      </c>
      <c r="AC111" s="94">
        <f t="shared" ref="AC111" si="261">+IF(AB111="si",15,"")</f>
        <v>15</v>
      </c>
      <c r="AD111" s="49" t="s">
        <v>307</v>
      </c>
      <c r="AE111" s="94">
        <f t="shared" ref="AE111" si="262">+IF(AD111="Completa",10,IF(AD111="Incompleta",5,""))</f>
        <v>10</v>
      </c>
      <c r="AF111" s="94">
        <f t="shared" si="176"/>
        <v>100</v>
      </c>
      <c r="AG111" s="94" t="str">
        <f t="shared" si="177"/>
        <v>Fuerte</v>
      </c>
      <c r="AH111" s="49" t="s">
        <v>312</v>
      </c>
      <c r="AI111" s="94" t="str">
        <f t="shared" si="178"/>
        <v>Fuerte</v>
      </c>
      <c r="AJ111" s="94" t="str">
        <f>IFERROR(VLOOKUP((CONCATENATE(AG111,AI111)),Listados!$U$3:$V$11,2,FALSE),"")</f>
        <v>Fuerte</v>
      </c>
      <c r="AK111" s="94">
        <f t="shared" si="179"/>
        <v>100</v>
      </c>
      <c r="AL111" s="564"/>
      <c r="AM111" s="94" t="str">
        <f t="shared" si="180"/>
        <v>Débil</v>
      </c>
      <c r="AN111" s="94">
        <f t="shared" si="181"/>
        <v>0</v>
      </c>
      <c r="AO111" s="94">
        <f t="shared" si="182"/>
        <v>0</v>
      </c>
      <c r="AP111" s="94">
        <f t="shared" si="183"/>
        <v>2</v>
      </c>
      <c r="AQ111" s="94">
        <f t="shared" si="184"/>
        <v>2</v>
      </c>
      <c r="AR111" s="94" t="str">
        <f>+VLOOKUP(MIN(AP111),Listados!$J$18:$K$24,2,TRUE)</f>
        <v>Improbable</v>
      </c>
      <c r="AS111" s="90" t="str">
        <f>+VLOOKUP(MIN(AQ111),Listados!$J$26:$K$32,2,TRUE)</f>
        <v>Menor</v>
      </c>
      <c r="AT111" s="94" t="str">
        <f>IF(AND(AR111&lt;&gt;"",AS111&lt;&gt;""),VLOOKUP(AR111&amp;AS111,Listados!$M$3:$N$27,2,FALSE),"")</f>
        <v>Bajo</v>
      </c>
      <c r="AU111" s="94" t="str">
        <f>+VLOOKUP(AT111,Listados!$P$3:$Q$6,2,FALSE)</f>
        <v>Asumir el riesgo</v>
      </c>
      <c r="AV111" s="536"/>
      <c r="AW111" s="536"/>
      <c r="AX111" s="536"/>
      <c r="AY111" s="536"/>
      <c r="AZ111" s="536"/>
      <c r="BA111" s="587"/>
      <c r="BB111" s="559"/>
      <c r="BC111" s="559"/>
      <c r="BD111" s="559"/>
      <c r="BE111" s="536"/>
      <c r="BF111" s="540"/>
      <c r="BG111" s="533"/>
    </row>
    <row r="112" spans="1:59" ht="60.6" customHeight="1" thickBot="1">
      <c r="A112" s="647"/>
      <c r="B112" s="711"/>
      <c r="C112" s="677"/>
      <c r="D112" s="678"/>
      <c r="E112" s="620"/>
      <c r="F112" s="640"/>
      <c r="G112" s="764"/>
      <c r="H112" s="620"/>
      <c r="I112" s="4" t="s">
        <v>216</v>
      </c>
      <c r="J112" s="620"/>
      <c r="K112" s="766"/>
      <c r="L112" s="621"/>
      <c r="M112" s="567"/>
      <c r="N112" s="570"/>
      <c r="O112" s="55"/>
      <c r="P112" s="55"/>
      <c r="Q112" s="48"/>
      <c r="R112" s="48"/>
      <c r="S112" s="89" t="str">
        <f t="shared" si="191"/>
        <v/>
      </c>
      <c r="T112" s="49"/>
      <c r="U112" s="94" t="str">
        <f t="shared" si="192"/>
        <v/>
      </c>
      <c r="V112" s="49"/>
      <c r="W112" s="94" t="str">
        <f t="shared" si="193"/>
        <v/>
      </c>
      <c r="X112" s="49"/>
      <c r="Y112" s="94" t="str">
        <f t="shared" si="172"/>
        <v/>
      </c>
      <c r="Z112" s="49"/>
      <c r="AA112" s="94" t="str">
        <f t="shared" si="194"/>
        <v/>
      </c>
      <c r="AB112" s="49"/>
      <c r="AC112" s="94" t="str">
        <f t="shared" si="195"/>
        <v/>
      </c>
      <c r="AD112" s="49"/>
      <c r="AE112" s="94" t="str">
        <f t="shared" si="196"/>
        <v/>
      </c>
      <c r="AF112" s="94" t="str">
        <f t="shared" si="176"/>
        <v/>
      </c>
      <c r="AG112" s="94" t="str">
        <f t="shared" si="177"/>
        <v/>
      </c>
      <c r="AH112" s="49"/>
      <c r="AI112" s="94" t="str">
        <f t="shared" si="178"/>
        <v>Débil</v>
      </c>
      <c r="AJ112" s="94" t="str">
        <f>IFERROR(VLOOKUP((CONCATENATE(AG112,AI112)),Listados!$U$3:$V$11,2,FALSE),"")</f>
        <v/>
      </c>
      <c r="AK112" s="94">
        <f t="shared" si="179"/>
        <v>100</v>
      </c>
      <c r="AL112" s="564"/>
      <c r="AM112" s="94" t="str">
        <f t="shared" si="180"/>
        <v>Débil</v>
      </c>
      <c r="AN112" s="94">
        <f t="shared" si="181"/>
        <v>0</v>
      </c>
      <c r="AO112" s="94">
        <f t="shared" si="182"/>
        <v>0</v>
      </c>
      <c r="AP112" s="94">
        <f t="shared" si="183"/>
        <v>0</v>
      </c>
      <c r="AQ112" s="94">
        <f t="shared" si="184"/>
        <v>0</v>
      </c>
      <c r="AR112" s="94" t="str">
        <f>+VLOOKUP(MIN(AP112),Listados!$J$18:$K$24,2,TRUE)</f>
        <v>Rara Vez</v>
      </c>
      <c r="AS112" s="90" t="str">
        <f>+VLOOKUP(MIN(AQ112),Listados!$J$26:$K$32,2,TRUE)</f>
        <v>Insignificante</v>
      </c>
      <c r="AT112" s="94" t="str">
        <f>IF(AND(AR112&lt;&gt;"",AS112&lt;&gt;""),VLOOKUP(AR112&amp;AS112,Listados!$M$3:$N$27,2,FALSE),"")</f>
        <v>Bajo</v>
      </c>
      <c r="AU112" s="94" t="str">
        <f>+VLOOKUP(AT112,Listados!$P$3:$Q$6,2,FALSE)</f>
        <v>Asumir el riesgo</v>
      </c>
      <c r="AV112" s="536"/>
      <c r="AW112" s="536"/>
      <c r="AX112" s="536"/>
      <c r="AY112" s="536"/>
      <c r="AZ112" s="536"/>
      <c r="BA112" s="587"/>
      <c r="BB112" s="559"/>
      <c r="BC112" s="559"/>
      <c r="BD112" s="559"/>
      <c r="BE112" s="536"/>
      <c r="BF112" s="540"/>
      <c r="BG112" s="533"/>
    </row>
    <row r="113" spans="1:59" ht="60.6" customHeight="1" thickBot="1">
      <c r="A113" s="655"/>
      <c r="B113" s="712"/>
      <c r="C113" s="575"/>
      <c r="D113" s="654"/>
      <c r="E113" s="603"/>
      <c r="F113" s="641"/>
      <c r="G113" s="629"/>
      <c r="H113" s="603"/>
      <c r="I113" s="8" t="s">
        <v>273</v>
      </c>
      <c r="J113" s="603"/>
      <c r="K113" s="767"/>
      <c r="L113" s="769"/>
      <c r="M113" s="568"/>
      <c r="N113" s="571"/>
      <c r="O113" s="62"/>
      <c r="P113" s="62"/>
      <c r="Q113" s="132"/>
      <c r="R113" s="132"/>
      <c r="S113" s="133" t="str">
        <f t="shared" si="191"/>
        <v/>
      </c>
      <c r="T113" s="85"/>
      <c r="U113" s="90" t="str">
        <f t="shared" si="192"/>
        <v/>
      </c>
      <c r="V113" s="85"/>
      <c r="W113" s="90" t="str">
        <f t="shared" si="193"/>
        <v/>
      </c>
      <c r="X113" s="85"/>
      <c r="Y113" s="90" t="str">
        <f t="shared" si="172"/>
        <v/>
      </c>
      <c r="Z113" s="85"/>
      <c r="AA113" s="90" t="str">
        <f t="shared" si="194"/>
        <v/>
      </c>
      <c r="AB113" s="85"/>
      <c r="AC113" s="90" t="str">
        <f t="shared" si="195"/>
        <v/>
      </c>
      <c r="AD113" s="85"/>
      <c r="AE113" s="90" t="str">
        <f t="shared" si="196"/>
        <v/>
      </c>
      <c r="AF113" s="90" t="str">
        <f t="shared" si="176"/>
        <v/>
      </c>
      <c r="AG113" s="90" t="str">
        <f t="shared" si="177"/>
        <v/>
      </c>
      <c r="AH113" s="85"/>
      <c r="AI113" s="90" t="str">
        <f t="shared" si="178"/>
        <v>Débil</v>
      </c>
      <c r="AJ113" s="90" t="str">
        <f>IFERROR(VLOOKUP((CONCATENATE(AG113,AI113)),Listados!$U$3:$V$11,2,FALSE),"")</f>
        <v/>
      </c>
      <c r="AK113" s="90">
        <f t="shared" si="179"/>
        <v>100</v>
      </c>
      <c r="AL113" s="565"/>
      <c r="AM113" s="90" t="str">
        <f t="shared" si="180"/>
        <v>Débil</v>
      </c>
      <c r="AN113" s="90">
        <f t="shared" si="181"/>
        <v>0</v>
      </c>
      <c r="AO113" s="90">
        <f t="shared" si="182"/>
        <v>0</v>
      </c>
      <c r="AP113" s="90">
        <f t="shared" si="183"/>
        <v>0</v>
      </c>
      <c r="AQ113" s="90">
        <f t="shared" si="184"/>
        <v>0</v>
      </c>
      <c r="AR113" s="94" t="str">
        <f>+VLOOKUP(MIN(AP113),Listados!$J$18:$K$24,2,TRUE)</f>
        <v>Rara Vez</v>
      </c>
      <c r="AS113" s="90" t="str">
        <f>+VLOOKUP(MIN(AQ113),Listados!$J$26:$K$32,2,TRUE)</f>
        <v>Insignificante</v>
      </c>
      <c r="AT113" s="94" t="str">
        <f>IF(AND(AR113&lt;&gt;"",AS113&lt;&gt;""),VLOOKUP(AR113&amp;AS113,Listados!$M$3:$N$27,2,FALSE),"")</f>
        <v>Bajo</v>
      </c>
      <c r="AU113" s="94" t="str">
        <f>+VLOOKUP(AT113,Listados!$P$3:$Q$6,2,FALSE)</f>
        <v>Asumir el riesgo</v>
      </c>
      <c r="AV113" s="537"/>
      <c r="AW113" s="537"/>
      <c r="AX113" s="537"/>
      <c r="AY113" s="537"/>
      <c r="AZ113" s="537"/>
      <c r="BA113" s="583"/>
      <c r="BB113" s="560"/>
      <c r="BC113" s="560"/>
      <c r="BD113" s="560"/>
      <c r="BE113" s="537"/>
      <c r="BF113" s="542"/>
      <c r="BG113" s="534"/>
    </row>
    <row r="114" spans="1:59" ht="79.5" customHeight="1" thickBot="1">
      <c r="A114" s="646">
        <v>35</v>
      </c>
      <c r="B114" s="648" t="s">
        <v>61</v>
      </c>
      <c r="C114" s="658" t="s">
        <v>95</v>
      </c>
      <c r="D114" s="668" t="s">
        <v>109</v>
      </c>
      <c r="E114" s="602" t="s">
        <v>125</v>
      </c>
      <c r="F114" s="639" t="s">
        <v>136</v>
      </c>
      <c r="G114" s="66" t="s">
        <v>210</v>
      </c>
      <c r="H114" s="96" t="s">
        <v>207</v>
      </c>
      <c r="I114" s="7" t="s">
        <v>216</v>
      </c>
      <c r="J114" s="104" t="s">
        <v>288</v>
      </c>
      <c r="K114" s="349">
        <f>+VLOOKUP(J114,Listados!$K$8:$L$12,2,0)</f>
        <v>2</v>
      </c>
      <c r="L114" s="354" t="s">
        <v>302</v>
      </c>
      <c r="M114" s="356">
        <f>+VLOOKUP(L114,Listados!$K$13:$L$17,2,0)</f>
        <v>2</v>
      </c>
      <c r="N114" s="95" t="str">
        <f>IF(AND(J114&lt;&gt;"",L114&lt;&gt;""),VLOOKUP(J114&amp;L114,Listados!$M$3:$N$27,2,FALSE),"")</f>
        <v>Bajo</v>
      </c>
      <c r="O114" s="318" t="s">
        <v>883</v>
      </c>
      <c r="P114" s="202" t="s">
        <v>884</v>
      </c>
      <c r="Q114" s="48" t="s">
        <v>304</v>
      </c>
      <c r="R114" s="48" t="s">
        <v>305</v>
      </c>
      <c r="S114" s="89">
        <f t="shared" si="191"/>
        <v>15</v>
      </c>
      <c r="T114" s="49" t="s">
        <v>305</v>
      </c>
      <c r="U114" s="94">
        <f t="shared" si="192"/>
        <v>15</v>
      </c>
      <c r="V114" s="49" t="s">
        <v>305</v>
      </c>
      <c r="W114" s="94">
        <f t="shared" si="193"/>
        <v>15</v>
      </c>
      <c r="X114" s="49" t="s">
        <v>304</v>
      </c>
      <c r="Y114" s="94">
        <f t="shared" si="172"/>
        <v>15</v>
      </c>
      <c r="Z114" s="49" t="s">
        <v>305</v>
      </c>
      <c r="AA114" s="94">
        <f t="shared" si="194"/>
        <v>15</v>
      </c>
      <c r="AB114" s="49" t="s">
        <v>305</v>
      </c>
      <c r="AC114" s="94">
        <f t="shared" si="195"/>
        <v>15</v>
      </c>
      <c r="AD114" s="49" t="s">
        <v>307</v>
      </c>
      <c r="AE114" s="94">
        <f t="shared" si="196"/>
        <v>10</v>
      </c>
      <c r="AF114" s="94">
        <f t="shared" si="176"/>
        <v>100</v>
      </c>
      <c r="AG114" s="94" t="str">
        <f t="shared" si="177"/>
        <v>Fuerte</v>
      </c>
      <c r="AH114" s="49" t="s">
        <v>312</v>
      </c>
      <c r="AI114" s="94" t="str">
        <f t="shared" si="178"/>
        <v>Fuerte</v>
      </c>
      <c r="AJ114" s="94" t="str">
        <f>IFERROR(VLOOKUP((CONCATENATE(AG114,AI114)),Listados!$U$3:$V$11,2,FALSE),"")</f>
        <v>Fuerte</v>
      </c>
      <c r="AK114" s="94">
        <f t="shared" si="179"/>
        <v>100</v>
      </c>
      <c r="AL114" s="563">
        <f>AVERAGE(AK114:AK115)</f>
        <v>100</v>
      </c>
      <c r="AM114" s="94" t="str">
        <f t="shared" si="180"/>
        <v>Fuerte</v>
      </c>
      <c r="AN114" s="94">
        <f t="shared" si="181"/>
        <v>2</v>
      </c>
      <c r="AO114" s="94">
        <f t="shared" si="182"/>
        <v>1</v>
      </c>
      <c r="AP114" s="94">
        <f t="shared" si="183"/>
        <v>0</v>
      </c>
      <c r="AQ114" s="94">
        <f t="shared" si="184"/>
        <v>1</v>
      </c>
      <c r="AR114" s="94" t="str">
        <f>+VLOOKUP(MIN(AP114),Listados!$J$18:$K$24,2,TRUE)</f>
        <v>Rara Vez</v>
      </c>
      <c r="AS114" s="90" t="str">
        <f>+VLOOKUP(MIN(AQ114),Listados!$J$26:$K$32,2,TRUE)</f>
        <v>Insignificante</v>
      </c>
      <c r="AT114" s="94" t="str">
        <f>IF(AND(AR114&lt;&gt;"",AS114&lt;&gt;""),VLOOKUP(AR114&amp;AS114,Listados!$M$3:$N$27,2,FALSE),"")</f>
        <v>Bajo</v>
      </c>
      <c r="AU114" s="94" t="str">
        <f>+VLOOKUP(AT114,Listados!$P$3:$Q$6,2,FALSE)</f>
        <v>Asumir el riesgo</v>
      </c>
      <c r="AV114" s="535" t="s">
        <v>887</v>
      </c>
      <c r="AW114" s="535" t="s">
        <v>420</v>
      </c>
      <c r="AX114" s="580">
        <v>45292</v>
      </c>
      <c r="AY114" s="580">
        <v>45657</v>
      </c>
      <c r="AZ114" s="535" t="s">
        <v>888</v>
      </c>
      <c r="BA114" s="582" t="s">
        <v>1210</v>
      </c>
      <c r="BB114" s="561" t="s">
        <v>889</v>
      </c>
      <c r="BC114" s="558" t="s">
        <v>889</v>
      </c>
      <c r="BD114" s="558" t="s">
        <v>889</v>
      </c>
      <c r="BE114" s="535" t="s">
        <v>890</v>
      </c>
      <c r="BF114" s="555" t="s">
        <v>891</v>
      </c>
      <c r="BG114" s="784" t="s">
        <v>1295</v>
      </c>
    </row>
    <row r="115" spans="1:59" ht="87.75" customHeight="1" thickBot="1">
      <c r="A115" s="655"/>
      <c r="B115" s="649"/>
      <c r="C115" s="660"/>
      <c r="D115" s="670"/>
      <c r="E115" s="603"/>
      <c r="F115" s="641"/>
      <c r="G115" s="69" t="s">
        <v>211</v>
      </c>
      <c r="H115" s="105" t="s">
        <v>207</v>
      </c>
      <c r="I115" s="8" t="s">
        <v>273</v>
      </c>
      <c r="J115" s="104" t="s">
        <v>288</v>
      </c>
      <c r="K115" s="349">
        <f>+VLOOKUP(J115,Listados!$K$8:$L$12,2,0)</f>
        <v>2</v>
      </c>
      <c r="L115" s="354" t="s">
        <v>302</v>
      </c>
      <c r="M115" s="356">
        <f>+VLOOKUP(L115,Listados!$K$13:$L$17,2,0)</f>
        <v>2</v>
      </c>
      <c r="N115" s="95" t="str">
        <f>IF(AND(J115&lt;&gt;"",L115&lt;&gt;""),VLOOKUP(J115&amp;L115,Listados!$M$3:$N$27,2,FALSE),"")</f>
        <v>Bajo</v>
      </c>
      <c r="O115" s="319" t="s">
        <v>885</v>
      </c>
      <c r="P115" s="320" t="s">
        <v>886</v>
      </c>
      <c r="Q115" s="132" t="s">
        <v>304</v>
      </c>
      <c r="R115" s="48" t="s">
        <v>305</v>
      </c>
      <c r="S115" s="89">
        <f t="shared" ref="S115" si="263">+IF(R115="si",15,"")</f>
        <v>15</v>
      </c>
      <c r="T115" s="49" t="s">
        <v>305</v>
      </c>
      <c r="U115" s="94">
        <f t="shared" ref="U115" si="264">+IF(T115="si",15,"")</f>
        <v>15</v>
      </c>
      <c r="V115" s="49" t="s">
        <v>305</v>
      </c>
      <c r="W115" s="94">
        <f t="shared" ref="W115" si="265">+IF(V115="si",15,"")</f>
        <v>15</v>
      </c>
      <c r="X115" s="49" t="s">
        <v>304</v>
      </c>
      <c r="Y115" s="90">
        <f t="shared" si="172"/>
        <v>15</v>
      </c>
      <c r="Z115" s="49" t="s">
        <v>305</v>
      </c>
      <c r="AA115" s="94">
        <f t="shared" ref="AA115" si="266">+IF(Z115="si",15,"")</f>
        <v>15</v>
      </c>
      <c r="AB115" s="49" t="s">
        <v>305</v>
      </c>
      <c r="AC115" s="94">
        <f t="shared" ref="AC115" si="267">+IF(AB115="si",15,"")</f>
        <v>15</v>
      </c>
      <c r="AD115" s="49" t="s">
        <v>307</v>
      </c>
      <c r="AE115" s="94">
        <f t="shared" ref="AE115" si="268">+IF(AD115="Completa",10,IF(AD115="Incompleta",5,""))</f>
        <v>10</v>
      </c>
      <c r="AF115" s="94">
        <f t="shared" ref="AF115" si="269">IF((SUM(S115,U115,W115,Y115,AA115,AC115,AE115)=0),"",(SUM(S115,U115,W115,Y115,AA115,AC115,AE115)))</f>
        <v>100</v>
      </c>
      <c r="AG115" s="94" t="str">
        <f t="shared" ref="AG115" si="270">IF(AF115&lt;=85,"Débil",IF(AF115&lt;=95,"Moderado",IF(AF115=100,"Fuerte","")))</f>
        <v>Fuerte</v>
      </c>
      <c r="AH115" s="85" t="s">
        <v>312</v>
      </c>
      <c r="AI115" s="90" t="str">
        <f t="shared" si="178"/>
        <v>Fuerte</v>
      </c>
      <c r="AJ115" s="90" t="str">
        <f>IFERROR(VLOOKUP((CONCATENATE(AG115,AI115)),Listados!$U$3:$V$11,2,FALSE),"")</f>
        <v>Fuerte</v>
      </c>
      <c r="AK115" s="90">
        <f t="shared" si="179"/>
        <v>100</v>
      </c>
      <c r="AL115" s="565"/>
      <c r="AM115" s="90" t="str">
        <f t="shared" si="180"/>
        <v>Débil</v>
      </c>
      <c r="AN115" s="90">
        <f t="shared" si="181"/>
        <v>0</v>
      </c>
      <c r="AO115" s="90">
        <f t="shared" si="182"/>
        <v>0</v>
      </c>
      <c r="AP115" s="90">
        <f t="shared" si="183"/>
        <v>2</v>
      </c>
      <c r="AQ115" s="90">
        <f t="shared" si="184"/>
        <v>2</v>
      </c>
      <c r="AR115" s="94" t="str">
        <f>+VLOOKUP(MIN(AP115),Listados!$J$18:$K$24,2,TRUE)</f>
        <v>Improbable</v>
      </c>
      <c r="AS115" s="90" t="str">
        <f>+VLOOKUP(MIN(AQ115),Listados!$J$26:$K$32,2,TRUE)</f>
        <v>Menor</v>
      </c>
      <c r="AT115" s="94" t="str">
        <f>IF(AND(AR115&lt;&gt;"",AS115&lt;&gt;""),VLOOKUP(AR115&amp;AS115,Listados!$M$3:$N$27,2,FALSE),"")</f>
        <v>Bajo</v>
      </c>
      <c r="AU115" s="94" t="str">
        <f>+VLOOKUP(AT115,Listados!$P$3:$Q$6,2,FALSE)</f>
        <v>Asumir el riesgo</v>
      </c>
      <c r="AV115" s="537"/>
      <c r="AW115" s="537"/>
      <c r="AX115" s="581"/>
      <c r="AY115" s="581"/>
      <c r="AZ115" s="537"/>
      <c r="BA115" s="583"/>
      <c r="BB115" s="562"/>
      <c r="BC115" s="560"/>
      <c r="BD115" s="560"/>
      <c r="BE115" s="537"/>
      <c r="BF115" s="542"/>
      <c r="BG115" s="534"/>
    </row>
    <row r="116" spans="1:59" ht="130.9" customHeight="1" thickBot="1">
      <c r="A116" s="646">
        <v>36</v>
      </c>
      <c r="B116" s="648" t="s">
        <v>110</v>
      </c>
      <c r="C116" s="721" t="s">
        <v>111</v>
      </c>
      <c r="D116" s="652" t="s">
        <v>401</v>
      </c>
      <c r="E116" s="602" t="s">
        <v>128</v>
      </c>
      <c r="F116" s="639" t="s">
        <v>129</v>
      </c>
      <c r="G116" s="7" t="s">
        <v>402</v>
      </c>
      <c r="H116" s="96" t="s">
        <v>208</v>
      </c>
      <c r="I116" s="7" t="s">
        <v>406</v>
      </c>
      <c r="J116" s="364" t="s">
        <v>287</v>
      </c>
      <c r="K116" s="386">
        <f>+VLOOKUP(J116,Listados!$K$8:$L$12,2,0)</f>
        <v>3</v>
      </c>
      <c r="L116" s="371" t="s">
        <v>293</v>
      </c>
      <c r="M116" s="369">
        <f>+VLOOKUP(L116,Listados!$K$13:$L$17,2,0)</f>
        <v>3</v>
      </c>
      <c r="N116" s="367" t="str">
        <f>IF(AND(J116&lt;&gt;"",L116&lt;&gt;""),VLOOKUP(J116&amp;L116,Listados!$M$3:$N$27,2,FALSE),"")</f>
        <v>Alto</v>
      </c>
      <c r="O116" s="58" t="s">
        <v>408</v>
      </c>
      <c r="P116" s="119" t="s">
        <v>410</v>
      </c>
      <c r="Q116" s="48" t="s">
        <v>304</v>
      </c>
      <c r="R116" s="48" t="s">
        <v>305</v>
      </c>
      <c r="S116" s="89">
        <f t="shared" si="191"/>
        <v>15</v>
      </c>
      <c r="T116" s="49" t="s">
        <v>305</v>
      </c>
      <c r="U116" s="94">
        <f t="shared" si="192"/>
        <v>15</v>
      </c>
      <c r="V116" s="49" t="s">
        <v>305</v>
      </c>
      <c r="W116" s="94">
        <f t="shared" si="193"/>
        <v>15</v>
      </c>
      <c r="X116" s="49" t="s">
        <v>304</v>
      </c>
      <c r="Y116" s="94">
        <f t="shared" si="172"/>
        <v>15</v>
      </c>
      <c r="Z116" s="49" t="s">
        <v>305</v>
      </c>
      <c r="AA116" s="94">
        <f t="shared" si="194"/>
        <v>15</v>
      </c>
      <c r="AB116" s="49" t="s">
        <v>305</v>
      </c>
      <c r="AC116" s="94">
        <f t="shared" si="195"/>
        <v>15</v>
      </c>
      <c r="AD116" s="49" t="s">
        <v>307</v>
      </c>
      <c r="AE116" s="94">
        <f t="shared" si="196"/>
        <v>10</v>
      </c>
      <c r="AF116" s="94">
        <f t="shared" si="176"/>
        <v>100</v>
      </c>
      <c r="AG116" s="94" t="str">
        <f t="shared" si="177"/>
        <v>Fuerte</v>
      </c>
      <c r="AH116" s="49" t="s">
        <v>312</v>
      </c>
      <c r="AI116" s="94" t="str">
        <f t="shared" si="178"/>
        <v>Fuerte</v>
      </c>
      <c r="AJ116" s="94" t="str">
        <f>IFERROR(VLOOKUP((CONCATENATE(AG116,AI116)),Listados!$U$3:$V$11,2,FALSE),"")</f>
        <v>Fuerte</v>
      </c>
      <c r="AK116" s="94">
        <f t="shared" si="179"/>
        <v>100</v>
      </c>
      <c r="AL116" s="563">
        <f>AVERAGE(AK116:AK119)</f>
        <v>100</v>
      </c>
      <c r="AM116" s="94" t="str">
        <f t="shared" si="180"/>
        <v>Fuerte</v>
      </c>
      <c r="AN116" s="94">
        <f t="shared" si="181"/>
        <v>2</v>
      </c>
      <c r="AO116" s="94">
        <f t="shared" si="182"/>
        <v>1</v>
      </c>
      <c r="AP116" s="94">
        <f t="shared" si="183"/>
        <v>1</v>
      </c>
      <c r="AQ116" s="94">
        <f t="shared" si="184"/>
        <v>2</v>
      </c>
      <c r="AR116" s="94" t="str">
        <f>+VLOOKUP(MIN(AP116),Listados!$J$18:$K$24,2,TRUE)</f>
        <v>Rara Vez</v>
      </c>
      <c r="AS116" s="90" t="str">
        <f>+VLOOKUP(MIN(AQ116),Listados!$J$26:$K$32,2,TRUE)</f>
        <v>Menor</v>
      </c>
      <c r="AT116" s="94" t="str">
        <f>IF(AND(AR116&lt;&gt;"",AS116&lt;&gt;""),VLOOKUP(AR116&amp;AS116,Listados!$M$3:$N$27,2,FALSE),"")</f>
        <v>Bajo</v>
      </c>
      <c r="AU116" s="94" t="str">
        <f>+VLOOKUP(AT116,Listados!$P$3:$Q$6,2,FALSE)</f>
        <v>Asumir el riesgo</v>
      </c>
      <c r="AV116" s="150" t="s">
        <v>416</v>
      </c>
      <c r="AW116" s="159" t="s">
        <v>420</v>
      </c>
      <c r="AX116" s="160">
        <v>45292</v>
      </c>
      <c r="AY116" s="160">
        <v>45657</v>
      </c>
      <c r="AZ116" s="159" t="s">
        <v>427</v>
      </c>
      <c r="BA116" s="161" t="s">
        <v>428</v>
      </c>
      <c r="BB116" s="163" t="s">
        <v>429</v>
      </c>
      <c r="BC116" s="576" t="s">
        <v>432</v>
      </c>
      <c r="BD116" s="150" t="s">
        <v>1094</v>
      </c>
      <c r="BE116" s="770" t="s">
        <v>433</v>
      </c>
      <c r="BF116" s="770" t="s">
        <v>434</v>
      </c>
      <c r="BG116" s="532" t="s">
        <v>1294</v>
      </c>
    </row>
    <row r="117" spans="1:59" ht="127.9" customHeight="1" thickBot="1">
      <c r="A117" s="647"/>
      <c r="B117" s="649"/>
      <c r="C117" s="659"/>
      <c r="D117" s="669"/>
      <c r="E117" s="620"/>
      <c r="F117" s="640"/>
      <c r="G117" s="4" t="s">
        <v>403</v>
      </c>
      <c r="H117" s="101" t="s">
        <v>208</v>
      </c>
      <c r="I117" s="12" t="s">
        <v>407</v>
      </c>
      <c r="J117" s="364" t="s">
        <v>287</v>
      </c>
      <c r="K117" s="386">
        <f>+VLOOKUP(J117,Listados!$K$8:$L$12,2,0)</f>
        <v>3</v>
      </c>
      <c r="L117" s="371" t="s">
        <v>293</v>
      </c>
      <c r="M117" s="369">
        <f>+VLOOKUP(L117,Listados!$K$13:$L$17,2,0)</f>
        <v>3</v>
      </c>
      <c r="N117" s="367" t="str">
        <f>IF(AND(J117&lt;&gt;"",L117&lt;&gt;""),VLOOKUP(J117&amp;L117,Listados!$M$3:$N$27,2,FALSE),"")</f>
        <v>Alto</v>
      </c>
      <c r="O117" s="60" t="s">
        <v>409</v>
      </c>
      <c r="P117" s="118" t="s">
        <v>411</v>
      </c>
      <c r="Q117" s="48" t="s">
        <v>304</v>
      </c>
      <c r="R117" s="48" t="s">
        <v>305</v>
      </c>
      <c r="S117" s="89">
        <f t="shared" si="191"/>
        <v>15</v>
      </c>
      <c r="T117" s="49" t="s">
        <v>305</v>
      </c>
      <c r="U117" s="94">
        <f t="shared" si="192"/>
        <v>15</v>
      </c>
      <c r="V117" s="49" t="s">
        <v>305</v>
      </c>
      <c r="W117" s="94">
        <f t="shared" si="193"/>
        <v>15</v>
      </c>
      <c r="X117" s="49" t="s">
        <v>304</v>
      </c>
      <c r="Y117" s="94">
        <f t="shared" si="172"/>
        <v>15</v>
      </c>
      <c r="Z117" s="49" t="s">
        <v>305</v>
      </c>
      <c r="AA117" s="94">
        <f t="shared" si="194"/>
        <v>15</v>
      </c>
      <c r="AB117" s="49" t="s">
        <v>305</v>
      </c>
      <c r="AC117" s="94">
        <f t="shared" si="195"/>
        <v>15</v>
      </c>
      <c r="AD117" s="49" t="s">
        <v>307</v>
      </c>
      <c r="AE117" s="94">
        <f t="shared" si="196"/>
        <v>10</v>
      </c>
      <c r="AF117" s="94">
        <f t="shared" si="176"/>
        <v>100</v>
      </c>
      <c r="AG117" s="94" t="str">
        <f t="shared" si="177"/>
        <v>Fuerte</v>
      </c>
      <c r="AH117" s="49" t="s">
        <v>312</v>
      </c>
      <c r="AI117" s="94" t="str">
        <f t="shared" si="178"/>
        <v>Fuerte</v>
      </c>
      <c r="AJ117" s="94" t="str">
        <f>IFERROR(VLOOKUP((CONCATENATE(AG117,AI117)),Listados!$U$3:$V$11,2,FALSE),"")</f>
        <v>Fuerte</v>
      </c>
      <c r="AK117" s="94">
        <f t="shared" si="179"/>
        <v>100</v>
      </c>
      <c r="AL117" s="564"/>
      <c r="AM117" s="94" t="str">
        <f t="shared" si="180"/>
        <v>Débil</v>
      </c>
      <c r="AN117" s="94">
        <f t="shared" si="181"/>
        <v>0</v>
      </c>
      <c r="AO117" s="94">
        <f t="shared" si="182"/>
        <v>0</v>
      </c>
      <c r="AP117" s="94">
        <f t="shared" si="183"/>
        <v>3</v>
      </c>
      <c r="AQ117" s="94">
        <f t="shared" si="184"/>
        <v>3</v>
      </c>
      <c r="AR117" s="94" t="str">
        <f>+VLOOKUP(MIN(AP117),Listados!$J$18:$K$24,2,TRUE)</f>
        <v>Posible</v>
      </c>
      <c r="AS117" s="90" t="str">
        <f>+VLOOKUP(MIN(AQ117),Listados!$J$26:$K$32,2,TRUE)</f>
        <v>Moderado</v>
      </c>
      <c r="AT117" s="94" t="str">
        <f>IF(AND(AR117&lt;&gt;"",AS117&lt;&gt;""),VLOOKUP(AR117&amp;AS117,Listados!$M$3:$N$27,2,FALSE),"")</f>
        <v>Alto</v>
      </c>
      <c r="AU117" s="94" t="str">
        <f>+VLOOKUP(AT117,Listados!$P$3:$Q$6,2,FALSE)</f>
        <v>Reducir el riesgo</v>
      </c>
      <c r="AV117" s="151" t="s">
        <v>417</v>
      </c>
      <c r="AW117" s="153" t="s">
        <v>420</v>
      </c>
      <c r="AX117" s="154">
        <v>45292</v>
      </c>
      <c r="AY117" s="154">
        <v>45657</v>
      </c>
      <c r="AZ117" s="153" t="s">
        <v>421</v>
      </c>
      <c r="BA117" s="155" t="s">
        <v>422</v>
      </c>
      <c r="BB117" s="164" t="s">
        <v>430</v>
      </c>
      <c r="BC117" s="776"/>
      <c r="BD117" s="151" t="s">
        <v>1095</v>
      </c>
      <c r="BE117" s="771"/>
      <c r="BF117" s="771"/>
      <c r="BG117" s="533"/>
    </row>
    <row r="118" spans="1:59" ht="82.15" customHeight="1" thickBot="1">
      <c r="A118" s="647"/>
      <c r="B118" s="649"/>
      <c r="C118" s="659"/>
      <c r="D118" s="669"/>
      <c r="E118" s="620"/>
      <c r="F118" s="640"/>
      <c r="G118" s="4" t="s">
        <v>404</v>
      </c>
      <c r="H118" s="101" t="s">
        <v>208</v>
      </c>
      <c r="I118" s="4" t="s">
        <v>274</v>
      </c>
      <c r="J118" s="364" t="s">
        <v>287</v>
      </c>
      <c r="K118" s="386">
        <f>+VLOOKUP(J118,Listados!$K$8:$L$12,2,0)</f>
        <v>3</v>
      </c>
      <c r="L118" s="371" t="s">
        <v>293</v>
      </c>
      <c r="M118" s="369">
        <f>+VLOOKUP(L118,Listados!$K$13:$L$17,2,0)</f>
        <v>3</v>
      </c>
      <c r="N118" s="367" t="str">
        <f>IF(AND(J118&lt;&gt;"",L118&lt;&gt;""),VLOOKUP(J118&amp;L118,Listados!$M$3:$N$27,2,FALSE),"")</f>
        <v>Alto</v>
      </c>
      <c r="O118" s="60" t="s">
        <v>414</v>
      </c>
      <c r="P118" s="118" t="s">
        <v>412</v>
      </c>
      <c r="Q118" s="48" t="s">
        <v>304</v>
      </c>
      <c r="R118" s="48" t="s">
        <v>305</v>
      </c>
      <c r="S118" s="89">
        <f t="shared" si="191"/>
        <v>15</v>
      </c>
      <c r="T118" s="49" t="s">
        <v>305</v>
      </c>
      <c r="U118" s="94">
        <f t="shared" si="192"/>
        <v>15</v>
      </c>
      <c r="V118" s="49" t="s">
        <v>305</v>
      </c>
      <c r="W118" s="94">
        <f t="shared" si="193"/>
        <v>15</v>
      </c>
      <c r="X118" s="49" t="s">
        <v>304</v>
      </c>
      <c r="Y118" s="94">
        <f t="shared" si="172"/>
        <v>15</v>
      </c>
      <c r="Z118" s="49" t="s">
        <v>305</v>
      </c>
      <c r="AA118" s="94">
        <f t="shared" si="194"/>
        <v>15</v>
      </c>
      <c r="AB118" s="49" t="s">
        <v>305</v>
      </c>
      <c r="AC118" s="94">
        <f t="shared" si="195"/>
        <v>15</v>
      </c>
      <c r="AD118" s="49" t="s">
        <v>307</v>
      </c>
      <c r="AE118" s="94">
        <f t="shared" si="196"/>
        <v>10</v>
      </c>
      <c r="AF118" s="94">
        <f t="shared" si="176"/>
        <v>100</v>
      </c>
      <c r="AG118" s="94" t="str">
        <f t="shared" si="177"/>
        <v>Fuerte</v>
      </c>
      <c r="AH118" s="49" t="s">
        <v>312</v>
      </c>
      <c r="AI118" s="94" t="str">
        <f t="shared" si="178"/>
        <v>Fuerte</v>
      </c>
      <c r="AJ118" s="94" t="str">
        <f>IFERROR(VLOOKUP((CONCATENATE(AG118,AI118)),Listados!$U$3:$V$11,2,FALSE),"")</f>
        <v>Fuerte</v>
      </c>
      <c r="AK118" s="94">
        <f t="shared" si="179"/>
        <v>100</v>
      </c>
      <c r="AL118" s="564"/>
      <c r="AM118" s="94" t="str">
        <f t="shared" si="180"/>
        <v>Débil</v>
      </c>
      <c r="AN118" s="94">
        <f t="shared" si="181"/>
        <v>0</v>
      </c>
      <c r="AO118" s="94">
        <f t="shared" si="182"/>
        <v>0</v>
      </c>
      <c r="AP118" s="94">
        <f t="shared" si="183"/>
        <v>3</v>
      </c>
      <c r="AQ118" s="94">
        <f t="shared" si="184"/>
        <v>3</v>
      </c>
      <c r="AR118" s="94" t="str">
        <f>+VLOOKUP(MIN(AP118),Listados!$J$18:$K$24,2,TRUE)</f>
        <v>Posible</v>
      </c>
      <c r="AS118" s="90" t="str">
        <f>+VLOOKUP(MIN(AQ118),Listados!$J$26:$K$32,2,TRUE)</f>
        <v>Moderado</v>
      </c>
      <c r="AT118" s="94" t="str">
        <f>IF(AND(AR118&lt;&gt;"",AS118&lt;&gt;""),VLOOKUP(AR118&amp;AS118,Listados!$M$3:$N$27,2,FALSE),"")</f>
        <v>Alto</v>
      </c>
      <c r="AU118" s="94" t="str">
        <f>+VLOOKUP(AT118,Listados!$P$3:$Q$6,2,FALSE)</f>
        <v>Reducir el riesgo</v>
      </c>
      <c r="AV118" s="151" t="s">
        <v>418</v>
      </c>
      <c r="AW118" s="153" t="s">
        <v>420</v>
      </c>
      <c r="AX118" s="154">
        <v>45292</v>
      </c>
      <c r="AY118" s="154">
        <v>45657</v>
      </c>
      <c r="AZ118" s="153" t="s">
        <v>423</v>
      </c>
      <c r="BA118" s="155" t="s">
        <v>424</v>
      </c>
      <c r="BB118" s="164" t="s">
        <v>431</v>
      </c>
      <c r="BC118" s="776"/>
      <c r="BD118" s="390" t="s">
        <v>1096</v>
      </c>
      <c r="BE118" s="771"/>
      <c r="BF118" s="771"/>
      <c r="BG118" s="533"/>
    </row>
    <row r="119" spans="1:59" ht="83.25" customHeight="1" thickBot="1">
      <c r="A119" s="655"/>
      <c r="B119" s="657"/>
      <c r="C119" s="660"/>
      <c r="D119" s="670"/>
      <c r="E119" s="603"/>
      <c r="F119" s="641"/>
      <c r="G119" s="8" t="s">
        <v>405</v>
      </c>
      <c r="H119" s="105" t="s">
        <v>208</v>
      </c>
      <c r="I119" s="8" t="s">
        <v>215</v>
      </c>
      <c r="J119" s="425" t="s">
        <v>287</v>
      </c>
      <c r="K119" s="426">
        <f>+VLOOKUP(J119,Listados!$K$8:$L$12,2,0)</f>
        <v>3</v>
      </c>
      <c r="L119" s="427" t="s">
        <v>293</v>
      </c>
      <c r="M119" s="428">
        <f>+VLOOKUP(L119,Listados!$K$13:$L$17,2,0)</f>
        <v>3</v>
      </c>
      <c r="N119" s="429" t="str">
        <f>IF(AND(J119&lt;&gt;"",L119&lt;&gt;""),VLOOKUP(J119&amp;L119,Listados!$M$3:$N$27,2,FALSE),"")</f>
        <v>Alto</v>
      </c>
      <c r="O119" s="149" t="s">
        <v>415</v>
      </c>
      <c r="P119" s="148" t="s">
        <v>413</v>
      </c>
      <c r="Q119" s="132" t="s">
        <v>304</v>
      </c>
      <c r="R119" s="132" t="s">
        <v>305</v>
      </c>
      <c r="S119" s="133">
        <f t="shared" ref="S119:S148" si="271">+IF(R119="si",15,"")</f>
        <v>15</v>
      </c>
      <c r="T119" s="85" t="s">
        <v>305</v>
      </c>
      <c r="U119" s="90">
        <f t="shared" ref="U119:U148" si="272">+IF(T119="si",15,"")</f>
        <v>15</v>
      </c>
      <c r="V119" s="85" t="s">
        <v>305</v>
      </c>
      <c r="W119" s="90">
        <f t="shared" ref="W119:W148" si="273">+IF(V119="si",15,"")</f>
        <v>15</v>
      </c>
      <c r="X119" s="85" t="s">
        <v>304</v>
      </c>
      <c r="Y119" s="90">
        <f t="shared" ref="Y119:Y148" si="274">+IF(X119="Preventivo",15,IF(X119="Detectivo",10,""))</f>
        <v>15</v>
      </c>
      <c r="Z119" s="85" t="s">
        <v>305</v>
      </c>
      <c r="AA119" s="90">
        <f t="shared" ref="AA119:AA148" si="275">+IF(Z119="si",15,"")</f>
        <v>15</v>
      </c>
      <c r="AB119" s="85" t="s">
        <v>305</v>
      </c>
      <c r="AC119" s="90">
        <f t="shared" ref="AC119:AC148" si="276">+IF(AB119="si",15,"")</f>
        <v>15</v>
      </c>
      <c r="AD119" s="85" t="s">
        <v>307</v>
      </c>
      <c r="AE119" s="90">
        <f t="shared" ref="AE119:AE148" si="277">+IF(AD119="Completa",10,IF(AD119="Incompleta",5,""))</f>
        <v>10</v>
      </c>
      <c r="AF119" s="90">
        <f t="shared" ref="AF119:AF148" si="278">IF((SUM(S119,U119,W119,Y119,AA119,AC119,AE119)=0),"",(SUM(S119,U119,W119,Y119,AA119,AC119,AE119)))</f>
        <v>100</v>
      </c>
      <c r="AG119" s="90" t="str">
        <f t="shared" ref="AG119:AG148" si="279">IF(AF119&lt;=85,"Débil",IF(AF119&lt;=95,"Moderado",IF(AF119=100,"Fuerte","")))</f>
        <v>Fuerte</v>
      </c>
      <c r="AH119" s="85" t="s">
        <v>312</v>
      </c>
      <c r="AI119" s="90" t="str">
        <f t="shared" ref="AI119:AI148" si="280">+IF(AH119="siempre","Fuerte",IF(AH119="Algunas veces","Moderado","Débil"))</f>
        <v>Fuerte</v>
      </c>
      <c r="AJ119" s="90" t="str">
        <f>IFERROR(VLOOKUP((CONCATENATE(AG119,AI119)),Listados!$U$3:$V$11,2,FALSE),"")</f>
        <v>Fuerte</v>
      </c>
      <c r="AK119" s="90">
        <f t="shared" ref="AK119:AK148" si="281">IF(ISBLANK(AJ119),"",IF(AJ119="Débil", 0, IF(AJ119="Moderado",50,100)))</f>
        <v>100</v>
      </c>
      <c r="AL119" s="565"/>
      <c r="AM119" s="90" t="str">
        <f t="shared" ref="AM119:AM148" si="282">IF(AL119&lt;=50, "Débil", IF(AL119&lt;=99,"Moderado","Fuerte"))</f>
        <v>Débil</v>
      </c>
      <c r="AN119" s="90">
        <f t="shared" ref="AN119:AN148" si="283">+IF(AND(Q119="Preventivo",AM119="Fuerte"),2,IF(AND(Q119="Preventivo",AM119="Moderado"),1,0))</f>
        <v>0</v>
      </c>
      <c r="AO119" s="90">
        <f t="shared" ref="AO119:AO148" si="284">+IF(AND(Q119="Detectivo",$AM119="Fuerte"),2,IF(AND(Q119="Detectivo",$AM119="Moderado"),1,IF(AND(Q119="Preventivo",$AM119="Fuerte"),1,0)))</f>
        <v>0</v>
      </c>
      <c r="AP119" s="90">
        <f t="shared" ref="AP119:AP148" si="285">+K119-AN119</f>
        <v>3</v>
      </c>
      <c r="AQ119" s="90">
        <f t="shared" ref="AQ119:AQ148" si="286">+M119-AO119</f>
        <v>3</v>
      </c>
      <c r="AR119" s="90" t="str">
        <f>+VLOOKUP(MIN(AP119),Listados!$J$18:$K$24,2,TRUE)</f>
        <v>Posible</v>
      </c>
      <c r="AS119" s="90" t="str">
        <f>+VLOOKUP(MIN(AQ119),Listados!$J$26:$K$32,2,TRUE)</f>
        <v>Moderado</v>
      </c>
      <c r="AT119" s="90" t="str">
        <f>IF(AND(AR119&lt;&gt;"",AS119&lt;&gt;""),VLOOKUP(AR119&amp;AS119,Listados!$M$3:$N$27,2,FALSE),"")</f>
        <v>Alto</v>
      </c>
      <c r="AU119" s="90" t="str">
        <f>+VLOOKUP(AT119,Listados!$P$3:$Q$6,2,FALSE)</f>
        <v>Reducir el riesgo</v>
      </c>
      <c r="AV119" s="152" t="s">
        <v>419</v>
      </c>
      <c r="AW119" s="156" t="s">
        <v>420</v>
      </c>
      <c r="AX119" s="157">
        <v>45292</v>
      </c>
      <c r="AY119" s="157">
        <v>45657</v>
      </c>
      <c r="AZ119" s="158" t="s">
        <v>425</v>
      </c>
      <c r="BA119" s="162" t="s">
        <v>426</v>
      </c>
      <c r="BB119" s="51"/>
      <c r="BC119" s="577"/>
      <c r="BD119" s="236" t="s">
        <v>1097</v>
      </c>
      <c r="BE119" s="573"/>
      <c r="BF119" s="573"/>
      <c r="BG119" s="534"/>
    </row>
    <row r="120" spans="1:59" ht="91.15" customHeight="1" thickBot="1">
      <c r="A120" s="646">
        <v>37</v>
      </c>
      <c r="B120" s="648" t="s">
        <v>110</v>
      </c>
      <c r="C120" s="721" t="s">
        <v>111</v>
      </c>
      <c r="D120" s="652" t="s">
        <v>435</v>
      </c>
      <c r="E120" s="602" t="s">
        <v>123</v>
      </c>
      <c r="F120" s="639" t="s">
        <v>129</v>
      </c>
      <c r="G120" s="7" t="s">
        <v>436</v>
      </c>
      <c r="H120" s="96" t="s">
        <v>208</v>
      </c>
      <c r="I120" s="7" t="s">
        <v>438</v>
      </c>
      <c r="J120" s="96" t="s">
        <v>287</v>
      </c>
      <c r="K120" s="349">
        <f>+VLOOKUP(J120,Listados!$K$8:$L$12,2,0)</f>
        <v>3</v>
      </c>
      <c r="L120" s="354" t="s">
        <v>293</v>
      </c>
      <c r="M120" s="356">
        <f>+VLOOKUP(L120,Listados!$K$13:$L$17,2,0)</f>
        <v>3</v>
      </c>
      <c r="N120" s="95" t="str">
        <f>IF(AND(J120&lt;&gt;"",L120&lt;&gt;""),VLOOKUP(J120&amp;L120,Listados!$M$3:$N$27,2,FALSE),"")</f>
        <v>Alto</v>
      </c>
      <c r="O120" s="58" t="s">
        <v>440</v>
      </c>
      <c r="P120" s="58" t="s">
        <v>442</v>
      </c>
      <c r="Q120" s="48" t="s">
        <v>304</v>
      </c>
      <c r="R120" s="48" t="s">
        <v>305</v>
      </c>
      <c r="S120" s="89">
        <f t="shared" si="271"/>
        <v>15</v>
      </c>
      <c r="T120" s="49" t="s">
        <v>305</v>
      </c>
      <c r="U120" s="94">
        <f t="shared" si="272"/>
        <v>15</v>
      </c>
      <c r="V120" s="49" t="s">
        <v>305</v>
      </c>
      <c r="W120" s="94">
        <f t="shared" si="273"/>
        <v>15</v>
      </c>
      <c r="X120" s="49" t="s">
        <v>304</v>
      </c>
      <c r="Y120" s="94">
        <f t="shared" si="274"/>
        <v>15</v>
      </c>
      <c r="Z120" s="49" t="s">
        <v>305</v>
      </c>
      <c r="AA120" s="94">
        <f t="shared" si="275"/>
        <v>15</v>
      </c>
      <c r="AB120" s="49" t="s">
        <v>305</v>
      </c>
      <c r="AC120" s="94">
        <f t="shared" si="276"/>
        <v>15</v>
      </c>
      <c r="AD120" s="49" t="s">
        <v>307</v>
      </c>
      <c r="AE120" s="94">
        <f t="shared" si="277"/>
        <v>10</v>
      </c>
      <c r="AF120" s="94">
        <f t="shared" si="278"/>
        <v>100</v>
      </c>
      <c r="AG120" s="94" t="str">
        <f t="shared" si="279"/>
        <v>Fuerte</v>
      </c>
      <c r="AH120" s="49" t="s">
        <v>312</v>
      </c>
      <c r="AI120" s="94" t="str">
        <f t="shared" si="280"/>
        <v>Fuerte</v>
      </c>
      <c r="AJ120" s="94" t="str">
        <f>IFERROR(VLOOKUP((CONCATENATE(AG120,AI120)),Listados!$U$3:$V$11,2,FALSE),"")</f>
        <v>Fuerte</v>
      </c>
      <c r="AK120" s="94">
        <f t="shared" si="281"/>
        <v>100</v>
      </c>
      <c r="AL120" s="563">
        <f>AVERAGE(AK120:AK121)</f>
        <v>100</v>
      </c>
      <c r="AM120" s="94" t="str">
        <f t="shared" si="282"/>
        <v>Fuerte</v>
      </c>
      <c r="AN120" s="94">
        <f t="shared" si="283"/>
        <v>2</v>
      </c>
      <c r="AO120" s="94">
        <f t="shared" si="284"/>
        <v>1</v>
      </c>
      <c r="AP120" s="94">
        <f t="shared" si="285"/>
        <v>1</v>
      </c>
      <c r="AQ120" s="94">
        <f t="shared" si="286"/>
        <v>2</v>
      </c>
      <c r="AR120" s="94" t="str">
        <f>+VLOOKUP(MIN(AP120),Listados!$J$18:$K$24,2,TRUE)</f>
        <v>Rara Vez</v>
      </c>
      <c r="AS120" s="90" t="str">
        <f>+VLOOKUP(MIN(AQ120),Listados!$J$26:$K$32,2,TRUE)</f>
        <v>Menor</v>
      </c>
      <c r="AT120" s="94" t="str">
        <f>IF(AND(AR120&lt;&gt;"",AS120&lt;&gt;""),VLOOKUP(AR120&amp;AS120,Listados!$M$3:$N$27,2,FALSE),"")</f>
        <v>Bajo</v>
      </c>
      <c r="AU120" s="94" t="str">
        <f>+VLOOKUP(AT120,Listados!$P$3:$Q$6,2,FALSE)</f>
        <v>Asumir el riesgo</v>
      </c>
      <c r="AV120" s="540" t="s">
        <v>444</v>
      </c>
      <c r="AW120" s="590" t="s">
        <v>420</v>
      </c>
      <c r="AX120" s="597">
        <v>45292</v>
      </c>
      <c r="AY120" s="597">
        <v>45657</v>
      </c>
      <c r="AZ120" s="590" t="s">
        <v>445</v>
      </c>
      <c r="BA120" s="588" t="s">
        <v>446</v>
      </c>
      <c r="BB120" s="590" t="s">
        <v>447</v>
      </c>
      <c r="BC120" s="561" t="s">
        <v>448</v>
      </c>
      <c r="BD120" s="561" t="s">
        <v>1098</v>
      </c>
      <c r="BE120" s="536" t="s">
        <v>449</v>
      </c>
      <c r="BF120" s="770" t="s">
        <v>450</v>
      </c>
      <c r="BG120" s="532" t="s">
        <v>1293</v>
      </c>
    </row>
    <row r="121" spans="1:59" ht="93.75" customHeight="1" thickBot="1">
      <c r="A121" s="647"/>
      <c r="B121" s="649"/>
      <c r="C121" s="659"/>
      <c r="D121" s="669"/>
      <c r="E121" s="620"/>
      <c r="F121" s="640"/>
      <c r="G121" s="4" t="s">
        <v>437</v>
      </c>
      <c r="H121" s="101" t="s">
        <v>208</v>
      </c>
      <c r="I121" s="12" t="s">
        <v>439</v>
      </c>
      <c r="J121" s="96" t="s">
        <v>287</v>
      </c>
      <c r="K121" s="349">
        <f>+VLOOKUP(J121,Listados!$K$8:$L$12,2,0)</f>
        <v>3</v>
      </c>
      <c r="L121" s="354" t="s">
        <v>293</v>
      </c>
      <c r="M121" s="356">
        <f>+VLOOKUP(L121,Listados!$K$13:$L$17,2,0)</f>
        <v>3</v>
      </c>
      <c r="N121" s="95" t="str">
        <f>IF(AND(J121&lt;&gt;"",L121&lt;&gt;""),VLOOKUP(J121&amp;L121,Listados!$M$3:$N$27,2,FALSE),"")</f>
        <v>Alto</v>
      </c>
      <c r="O121" s="60" t="s">
        <v>441</v>
      </c>
      <c r="P121" s="60" t="s">
        <v>443</v>
      </c>
      <c r="Q121" s="48" t="s">
        <v>304</v>
      </c>
      <c r="R121" s="48" t="s">
        <v>305</v>
      </c>
      <c r="S121" s="89">
        <f t="shared" si="271"/>
        <v>15</v>
      </c>
      <c r="T121" s="49" t="s">
        <v>305</v>
      </c>
      <c r="U121" s="94">
        <f t="shared" si="272"/>
        <v>15</v>
      </c>
      <c r="V121" s="49" t="s">
        <v>305</v>
      </c>
      <c r="W121" s="94">
        <f t="shared" si="273"/>
        <v>15</v>
      </c>
      <c r="X121" s="49" t="s">
        <v>304</v>
      </c>
      <c r="Y121" s="94">
        <f t="shared" si="274"/>
        <v>15</v>
      </c>
      <c r="Z121" s="49" t="s">
        <v>305</v>
      </c>
      <c r="AA121" s="94">
        <f t="shared" si="275"/>
        <v>15</v>
      </c>
      <c r="AB121" s="49" t="s">
        <v>305</v>
      </c>
      <c r="AC121" s="94">
        <f t="shared" si="276"/>
        <v>15</v>
      </c>
      <c r="AD121" s="49" t="s">
        <v>307</v>
      </c>
      <c r="AE121" s="94">
        <f t="shared" si="277"/>
        <v>10</v>
      </c>
      <c r="AF121" s="94">
        <f t="shared" si="278"/>
        <v>100</v>
      </c>
      <c r="AG121" s="94" t="str">
        <f t="shared" si="279"/>
        <v>Fuerte</v>
      </c>
      <c r="AH121" s="49" t="s">
        <v>312</v>
      </c>
      <c r="AI121" s="94" t="str">
        <f t="shared" si="280"/>
        <v>Fuerte</v>
      </c>
      <c r="AJ121" s="94" t="str">
        <f>IFERROR(VLOOKUP((CONCATENATE(AG121,AI121)),Listados!$U$3:$V$11,2,FALSE),"")</f>
        <v>Fuerte</v>
      </c>
      <c r="AK121" s="94">
        <f t="shared" si="281"/>
        <v>100</v>
      </c>
      <c r="AL121" s="564"/>
      <c r="AM121" s="94" t="str">
        <f t="shared" si="282"/>
        <v>Débil</v>
      </c>
      <c r="AN121" s="94">
        <f t="shared" si="283"/>
        <v>0</v>
      </c>
      <c r="AO121" s="94">
        <f t="shared" si="284"/>
        <v>0</v>
      </c>
      <c r="AP121" s="94">
        <f t="shared" si="285"/>
        <v>3</v>
      </c>
      <c r="AQ121" s="94">
        <f t="shared" si="286"/>
        <v>3</v>
      </c>
      <c r="AR121" s="94" t="str">
        <f>+VLOOKUP(MIN(AP121),Listados!$J$18:$K$24,2,TRUE)</f>
        <v>Posible</v>
      </c>
      <c r="AS121" s="90" t="str">
        <f>+VLOOKUP(MIN(AQ121),Listados!$J$26:$K$32,2,TRUE)</f>
        <v>Moderado</v>
      </c>
      <c r="AT121" s="94" t="str">
        <f>IF(AND(AR121&lt;&gt;"",AS121&lt;&gt;""),VLOOKUP(AR121&amp;AS121,Listados!$M$3:$N$27,2,FALSE),"")</f>
        <v>Alto</v>
      </c>
      <c r="AU121" s="94" t="str">
        <f>+VLOOKUP(AT121,Listados!$P$3:$Q$6,2,FALSE)</f>
        <v>Reducir el riesgo</v>
      </c>
      <c r="AV121" s="542"/>
      <c r="AW121" s="562"/>
      <c r="AX121" s="598"/>
      <c r="AY121" s="598"/>
      <c r="AZ121" s="562"/>
      <c r="BA121" s="589"/>
      <c r="BB121" s="562"/>
      <c r="BC121" s="562"/>
      <c r="BD121" s="562"/>
      <c r="BE121" s="537"/>
      <c r="BF121" s="822"/>
      <c r="BG121" s="821"/>
    </row>
    <row r="122" spans="1:59" ht="213" customHeight="1" thickBot="1">
      <c r="A122" s="63">
        <v>38</v>
      </c>
      <c r="B122" s="514" t="s">
        <v>112</v>
      </c>
      <c r="C122" s="75" t="str">
        <f>IFERROR(VLOOKUP(B122,[1]Listados!B$3:C$20,2,FALSE),"")</f>
        <v>Fijar los lineamientos, parámetros y actividades requeridas para garantizar la gestión de los servicios administrativos, logísticos y la administración de los bienes necesario para la operación del Ministerio de Justicia y del Derecho.</v>
      </c>
      <c r="D122" s="471" t="s">
        <v>113</v>
      </c>
      <c r="E122" s="64" t="s">
        <v>128</v>
      </c>
      <c r="F122" s="2" t="s">
        <v>135</v>
      </c>
      <c r="G122" s="20" t="s">
        <v>196</v>
      </c>
      <c r="H122" s="64" t="s">
        <v>208</v>
      </c>
      <c r="I122" s="19" t="s">
        <v>275</v>
      </c>
      <c r="J122" s="64" t="s">
        <v>289</v>
      </c>
      <c r="K122" s="134">
        <f>+VLOOKUP(J122,Listados!$K$8:$L$12,2,0)</f>
        <v>1</v>
      </c>
      <c r="L122" s="82" t="s">
        <v>301</v>
      </c>
      <c r="M122" s="86">
        <f>+VLOOKUP(L122,Listados!$K$13:$L$17,2,0)</f>
        <v>4</v>
      </c>
      <c r="N122" s="95" t="str">
        <f>IF(AND(J122&lt;&gt;"",L122&lt;&gt;""),VLOOKUP(J122&amp;L122,Listados!$M$3:$N$27,2,FALSE),"")</f>
        <v>Alto</v>
      </c>
      <c r="O122" s="27" t="s">
        <v>892</v>
      </c>
      <c r="P122" s="321" t="s">
        <v>893</v>
      </c>
      <c r="Q122" s="132" t="s">
        <v>303</v>
      </c>
      <c r="R122" s="48" t="s">
        <v>305</v>
      </c>
      <c r="S122" s="89">
        <f t="shared" ref="S122" si="287">+IF(R122="si",15,"")</f>
        <v>15</v>
      </c>
      <c r="T122" s="49" t="s">
        <v>305</v>
      </c>
      <c r="U122" s="94">
        <f t="shared" ref="U122" si="288">+IF(T122="si",15,"")</f>
        <v>15</v>
      </c>
      <c r="V122" s="49" t="s">
        <v>305</v>
      </c>
      <c r="W122" s="94">
        <f t="shared" ref="W122" si="289">+IF(V122="si",15,"")</f>
        <v>15</v>
      </c>
      <c r="X122" s="49" t="s">
        <v>304</v>
      </c>
      <c r="Y122" s="90">
        <f t="shared" si="274"/>
        <v>15</v>
      </c>
      <c r="Z122" s="49" t="s">
        <v>305</v>
      </c>
      <c r="AA122" s="94">
        <f t="shared" ref="AA122" si="290">+IF(Z122="si",15,"")</f>
        <v>15</v>
      </c>
      <c r="AB122" s="49" t="s">
        <v>305</v>
      </c>
      <c r="AC122" s="94">
        <f t="shared" ref="AC122" si="291">+IF(AB122="si",15,"")</f>
        <v>15</v>
      </c>
      <c r="AD122" s="49" t="s">
        <v>307</v>
      </c>
      <c r="AE122" s="94">
        <f t="shared" ref="AE122" si="292">+IF(AD122="Completa",10,IF(AD122="Incompleta",5,""))</f>
        <v>10</v>
      </c>
      <c r="AF122" s="90">
        <f t="shared" si="278"/>
        <v>100</v>
      </c>
      <c r="AG122" s="90" t="str">
        <f t="shared" si="279"/>
        <v>Fuerte</v>
      </c>
      <c r="AH122" s="85" t="s">
        <v>312</v>
      </c>
      <c r="AI122" s="90" t="str">
        <f t="shared" si="280"/>
        <v>Fuerte</v>
      </c>
      <c r="AJ122" s="90" t="str">
        <f>IFERROR(VLOOKUP((CONCATENATE(AG122,AI122)),Listados!$U$3:$V$11,2,FALSE),"")</f>
        <v>Fuerte</v>
      </c>
      <c r="AK122" s="90">
        <f t="shared" si="281"/>
        <v>100</v>
      </c>
      <c r="AL122" s="90">
        <f>AVERAGE(AK122:AK122)</f>
        <v>100</v>
      </c>
      <c r="AM122" s="90" t="str">
        <f t="shared" si="282"/>
        <v>Fuerte</v>
      </c>
      <c r="AN122" s="90">
        <f t="shared" si="283"/>
        <v>0</v>
      </c>
      <c r="AO122" s="90">
        <f t="shared" si="284"/>
        <v>2</v>
      </c>
      <c r="AP122" s="90">
        <f t="shared" si="285"/>
        <v>1</v>
      </c>
      <c r="AQ122" s="90">
        <f t="shared" si="286"/>
        <v>2</v>
      </c>
      <c r="AR122" s="94" t="str">
        <f>+VLOOKUP(MIN(AP122),Listados!$J$18:$K$24,2,TRUE)</f>
        <v>Rara Vez</v>
      </c>
      <c r="AS122" s="90" t="str">
        <f>+VLOOKUP(MIN(AQ122),Listados!$J$26:$K$32,2,TRUE)</f>
        <v>Menor</v>
      </c>
      <c r="AT122" s="94" t="str">
        <f>IF(AND(AR122&lt;&gt;"",AS122&lt;&gt;""),VLOOKUP(AR122&amp;AS122,Listados!$M$3:$N$27,2,FALSE),"")</f>
        <v>Bajo</v>
      </c>
      <c r="AU122" s="94" t="str">
        <f>+VLOOKUP(AT122,Listados!$P$3:$Q$6,2,FALSE)</f>
        <v>Asumir el riesgo</v>
      </c>
      <c r="AV122" s="322" t="s">
        <v>896</v>
      </c>
      <c r="AW122" s="275" t="s">
        <v>777</v>
      </c>
      <c r="AX122" s="323">
        <v>45292</v>
      </c>
      <c r="AY122" s="323">
        <v>45657</v>
      </c>
      <c r="AZ122" s="275" t="s">
        <v>897</v>
      </c>
      <c r="BA122" s="277" t="s">
        <v>894</v>
      </c>
      <c r="BB122" s="149" t="s">
        <v>895</v>
      </c>
      <c r="BC122" s="149" t="s">
        <v>898</v>
      </c>
      <c r="BD122" s="274" t="s">
        <v>1275</v>
      </c>
      <c r="BE122" s="274" t="s">
        <v>899</v>
      </c>
      <c r="BF122" s="140" t="s">
        <v>900</v>
      </c>
      <c r="BG122" s="521" t="s">
        <v>1292</v>
      </c>
    </row>
    <row r="123" spans="1:59" ht="66" customHeight="1" thickBot="1">
      <c r="A123" s="646">
        <v>39</v>
      </c>
      <c r="B123" s="648" t="s">
        <v>112</v>
      </c>
      <c r="C123" s="723" t="str">
        <f>IFERROR(VLOOKUP(B123,[1]Listados!B$3:C$20,2,FALSE),"")</f>
        <v>Fijar los lineamientos, parámetros y actividades requeridas para garantizar la gestión de los servicios administrativos, logísticos y la administración de los bienes necesario para la operación del Ministerio de Justicia y del Derecho.</v>
      </c>
      <c r="D123" s="726" t="s">
        <v>114</v>
      </c>
      <c r="E123" s="602" t="s">
        <v>128</v>
      </c>
      <c r="F123" s="639" t="s">
        <v>135</v>
      </c>
      <c r="G123" s="7" t="s">
        <v>197</v>
      </c>
      <c r="H123" s="96" t="s">
        <v>208</v>
      </c>
      <c r="I123" s="15" t="s">
        <v>276</v>
      </c>
      <c r="J123" s="96" t="s">
        <v>289</v>
      </c>
      <c r="K123" s="349">
        <f>+VLOOKUP(J123,Listados!$K$8:$L$12,2,0)</f>
        <v>1</v>
      </c>
      <c r="L123" s="354" t="s">
        <v>293</v>
      </c>
      <c r="M123" s="356">
        <f>+VLOOKUP(L123,Listados!$K$13:$L$17,2,0)</f>
        <v>3</v>
      </c>
      <c r="N123" s="95" t="str">
        <f>IF(AND(J123&lt;&gt;"",L123&lt;&gt;""),VLOOKUP(J123&amp;L123,Listados!$M$3:$N$27,2,FALSE),"")</f>
        <v>Moderado</v>
      </c>
      <c r="O123" s="15" t="s">
        <v>901</v>
      </c>
      <c r="P123" s="324" t="s">
        <v>904</v>
      </c>
      <c r="Q123" s="48" t="s">
        <v>304</v>
      </c>
      <c r="R123" s="48" t="s">
        <v>305</v>
      </c>
      <c r="S123" s="89">
        <f t="shared" si="271"/>
        <v>15</v>
      </c>
      <c r="T123" s="49" t="s">
        <v>305</v>
      </c>
      <c r="U123" s="94">
        <f t="shared" si="272"/>
        <v>15</v>
      </c>
      <c r="V123" s="49" t="s">
        <v>305</v>
      </c>
      <c r="W123" s="94">
        <f t="shared" si="273"/>
        <v>15</v>
      </c>
      <c r="X123" s="49" t="s">
        <v>304</v>
      </c>
      <c r="Y123" s="94">
        <f t="shared" si="274"/>
        <v>15</v>
      </c>
      <c r="Z123" s="49" t="s">
        <v>305</v>
      </c>
      <c r="AA123" s="94">
        <f t="shared" si="275"/>
        <v>15</v>
      </c>
      <c r="AB123" s="49" t="s">
        <v>305</v>
      </c>
      <c r="AC123" s="94">
        <f t="shared" si="276"/>
        <v>15</v>
      </c>
      <c r="AD123" s="49" t="s">
        <v>307</v>
      </c>
      <c r="AE123" s="94">
        <f t="shared" si="277"/>
        <v>10</v>
      </c>
      <c r="AF123" s="94">
        <f t="shared" si="278"/>
        <v>100</v>
      </c>
      <c r="AG123" s="94" t="str">
        <f t="shared" si="279"/>
        <v>Fuerte</v>
      </c>
      <c r="AH123" s="49" t="s">
        <v>312</v>
      </c>
      <c r="AI123" s="94" t="str">
        <f t="shared" si="280"/>
        <v>Fuerte</v>
      </c>
      <c r="AJ123" s="94" t="str">
        <f>IFERROR(VLOOKUP((CONCATENATE(AG123,AI123)),Listados!$U$3:$V$11,2,FALSE),"")</f>
        <v>Fuerte</v>
      </c>
      <c r="AK123" s="94">
        <f t="shared" si="281"/>
        <v>100</v>
      </c>
      <c r="AL123" s="563">
        <f>AVERAGE(AK123:AK125)</f>
        <v>100</v>
      </c>
      <c r="AM123" s="94" t="str">
        <f t="shared" si="282"/>
        <v>Fuerte</v>
      </c>
      <c r="AN123" s="94">
        <f t="shared" si="283"/>
        <v>2</v>
      </c>
      <c r="AO123" s="94">
        <f t="shared" si="284"/>
        <v>1</v>
      </c>
      <c r="AP123" s="94">
        <f t="shared" si="285"/>
        <v>-1</v>
      </c>
      <c r="AQ123" s="94">
        <f t="shared" si="286"/>
        <v>2</v>
      </c>
      <c r="AR123" s="94" t="str">
        <f>+VLOOKUP(MIN(AP123),Listados!$J$18:$K$24,2,TRUE)</f>
        <v>Rara Vez</v>
      </c>
      <c r="AS123" s="90" t="str">
        <f>+VLOOKUP(MIN(AQ123),Listados!$J$26:$K$32,2,TRUE)</f>
        <v>Menor</v>
      </c>
      <c r="AT123" s="94" t="str">
        <f>IF(AND(AR123&lt;&gt;"",AS123&lt;&gt;""),VLOOKUP(AR123&amp;AS123,Listados!$M$3:$N$27,2,FALSE),"")</f>
        <v>Bajo</v>
      </c>
      <c r="AU123" s="94" t="str">
        <f>+VLOOKUP(AT123,Listados!$P$3:$Q$6,2,FALSE)</f>
        <v>Asumir el riesgo</v>
      </c>
      <c r="AV123" s="322" t="s">
        <v>896</v>
      </c>
      <c r="AW123" s="275" t="s">
        <v>777</v>
      </c>
      <c r="AX123" s="323">
        <v>45292</v>
      </c>
      <c r="AY123" s="323">
        <v>45657</v>
      </c>
      <c r="AZ123" s="275" t="s">
        <v>897</v>
      </c>
      <c r="BA123" s="277" t="s">
        <v>894</v>
      </c>
      <c r="BB123" s="270" t="s">
        <v>895</v>
      </c>
      <c r="BC123" s="291" t="s">
        <v>898</v>
      </c>
      <c r="BD123" s="270" t="s">
        <v>1276</v>
      </c>
      <c r="BE123" s="535" t="s">
        <v>911</v>
      </c>
      <c r="BF123" s="555" t="s">
        <v>912</v>
      </c>
      <c r="BG123" s="535" t="s">
        <v>1291</v>
      </c>
    </row>
    <row r="124" spans="1:59" ht="66" customHeight="1" thickBot="1">
      <c r="A124" s="647"/>
      <c r="B124" s="649"/>
      <c r="C124" s="724"/>
      <c r="D124" s="727"/>
      <c r="E124" s="620"/>
      <c r="F124" s="640"/>
      <c r="G124" s="9" t="s">
        <v>198</v>
      </c>
      <c r="H124" s="101" t="s">
        <v>208</v>
      </c>
      <c r="I124" s="18" t="s">
        <v>277</v>
      </c>
      <c r="J124" s="96" t="s">
        <v>289</v>
      </c>
      <c r="K124" s="349">
        <f>+VLOOKUP(J124,Listados!$K$8:$L$12,2,0)</f>
        <v>1</v>
      </c>
      <c r="L124" s="354" t="s">
        <v>293</v>
      </c>
      <c r="M124" s="356">
        <f>+VLOOKUP(L124,Listados!$K$13:$L$17,2,0)</f>
        <v>3</v>
      </c>
      <c r="N124" s="95" t="str">
        <f>IF(AND(J124&lt;&gt;"",L124&lt;&gt;""),VLOOKUP(J124&amp;L124,Listados!$M$3:$N$27,2,FALSE),"")</f>
        <v>Moderado</v>
      </c>
      <c r="O124" s="12" t="s">
        <v>902</v>
      </c>
      <c r="P124" s="325" t="s">
        <v>905</v>
      </c>
      <c r="Q124" s="48" t="s">
        <v>304</v>
      </c>
      <c r="R124" s="48" t="s">
        <v>305</v>
      </c>
      <c r="S124" s="89">
        <f t="shared" si="271"/>
        <v>15</v>
      </c>
      <c r="T124" s="49" t="s">
        <v>305</v>
      </c>
      <c r="U124" s="94">
        <f t="shared" ref="U124:U125" si="293">+IF(T124="si",15,"")</f>
        <v>15</v>
      </c>
      <c r="V124" s="49" t="s">
        <v>305</v>
      </c>
      <c r="W124" s="94">
        <f t="shared" ref="W124:W125" si="294">+IF(V124="si",15,"")</f>
        <v>15</v>
      </c>
      <c r="X124" s="49" t="s">
        <v>304</v>
      </c>
      <c r="Y124" s="94">
        <f t="shared" ref="Y124:Y125" si="295">+IF(X124="Preventivo",15,IF(X124="Detectivo",10,""))</f>
        <v>15</v>
      </c>
      <c r="Z124" s="49" t="s">
        <v>305</v>
      </c>
      <c r="AA124" s="94">
        <f t="shared" ref="AA124:AA125" si="296">+IF(Z124="si",15,"")</f>
        <v>15</v>
      </c>
      <c r="AB124" s="49" t="s">
        <v>305</v>
      </c>
      <c r="AC124" s="94">
        <f t="shared" ref="AC124:AC125" si="297">+IF(AB124="si",15,"")</f>
        <v>15</v>
      </c>
      <c r="AD124" s="49" t="s">
        <v>307</v>
      </c>
      <c r="AE124" s="94">
        <f t="shared" ref="AE124:AE125" si="298">+IF(AD124="Completa",10,IF(AD124="Incompleta",5,""))</f>
        <v>10</v>
      </c>
      <c r="AF124" s="94">
        <f t="shared" si="278"/>
        <v>100</v>
      </c>
      <c r="AG124" s="94" t="str">
        <f t="shared" si="279"/>
        <v>Fuerte</v>
      </c>
      <c r="AH124" s="49" t="s">
        <v>312</v>
      </c>
      <c r="AI124" s="94" t="str">
        <f t="shared" si="280"/>
        <v>Fuerte</v>
      </c>
      <c r="AJ124" s="94" t="str">
        <f>IFERROR(VLOOKUP((CONCATENATE(AG124,AI124)),Listados!$U$3:$V$11,2,FALSE),"")</f>
        <v>Fuerte</v>
      </c>
      <c r="AK124" s="94">
        <f t="shared" si="281"/>
        <v>100</v>
      </c>
      <c r="AL124" s="564"/>
      <c r="AM124" s="94" t="str">
        <f t="shared" si="282"/>
        <v>Débil</v>
      </c>
      <c r="AN124" s="94">
        <f t="shared" si="283"/>
        <v>0</v>
      </c>
      <c r="AO124" s="94">
        <f t="shared" si="284"/>
        <v>0</v>
      </c>
      <c r="AP124" s="94">
        <f t="shared" si="285"/>
        <v>1</v>
      </c>
      <c r="AQ124" s="94">
        <f t="shared" si="286"/>
        <v>3</v>
      </c>
      <c r="AR124" s="94" t="str">
        <f>+VLOOKUP(MIN(AP124),Listados!$J$18:$K$24,2,TRUE)</f>
        <v>Rara Vez</v>
      </c>
      <c r="AS124" s="90" t="str">
        <f>+VLOOKUP(MIN(AQ124),Listados!$J$26:$K$32,2,TRUE)</f>
        <v>Moderado</v>
      </c>
      <c r="AT124" s="94" t="str">
        <f>IF(AND(AR124&lt;&gt;"",AS124&lt;&gt;""),VLOOKUP(AR124&amp;AS124,Listados!$M$3:$N$27,2,FALSE),"")</f>
        <v>Moderado</v>
      </c>
      <c r="AU124" s="94" t="str">
        <f>+VLOOKUP(AT124,Listados!$P$3:$Q$6,2,FALSE)</f>
        <v xml:space="preserve"> Reducir el riesgo</v>
      </c>
      <c r="AV124" s="327" t="s">
        <v>907</v>
      </c>
      <c r="AW124" s="159" t="s">
        <v>777</v>
      </c>
      <c r="AX124" s="580">
        <v>45292</v>
      </c>
      <c r="AY124" s="580">
        <v>45657</v>
      </c>
      <c r="AZ124" s="159" t="s">
        <v>908</v>
      </c>
      <c r="BA124" s="585" t="s">
        <v>909</v>
      </c>
      <c r="BB124" s="558" t="s">
        <v>910</v>
      </c>
      <c r="BC124" s="559" t="s">
        <v>898</v>
      </c>
      <c r="BD124" s="558" t="s">
        <v>1276</v>
      </c>
      <c r="BE124" s="536"/>
      <c r="BF124" s="540"/>
      <c r="BG124" s="536"/>
    </row>
    <row r="125" spans="1:59" ht="67.5" customHeight="1" thickBot="1">
      <c r="A125" s="655"/>
      <c r="B125" s="657"/>
      <c r="C125" s="725"/>
      <c r="D125" s="728"/>
      <c r="E125" s="603"/>
      <c r="F125" s="641"/>
      <c r="G125" s="8" t="s">
        <v>199</v>
      </c>
      <c r="H125" s="105" t="s">
        <v>208</v>
      </c>
      <c r="I125" s="16" t="s">
        <v>278</v>
      </c>
      <c r="J125" s="96" t="s">
        <v>289</v>
      </c>
      <c r="K125" s="349">
        <f>+VLOOKUP(J125,Listados!$K$8:$L$12,2,0)</f>
        <v>1</v>
      </c>
      <c r="L125" s="354" t="s">
        <v>293</v>
      </c>
      <c r="M125" s="356">
        <f>+VLOOKUP(L125,Listados!$K$13:$L$17,2,0)</f>
        <v>3</v>
      </c>
      <c r="N125" s="95" t="str">
        <f>IF(AND(J125&lt;&gt;"",L125&lt;&gt;""),VLOOKUP(J125&amp;L125,Listados!$M$3:$N$27,2,FALSE),"")</f>
        <v>Moderado</v>
      </c>
      <c r="O125" s="16" t="s">
        <v>903</v>
      </c>
      <c r="P125" s="326" t="s">
        <v>906</v>
      </c>
      <c r="Q125" s="132" t="s">
        <v>304</v>
      </c>
      <c r="R125" s="48" t="s">
        <v>305</v>
      </c>
      <c r="S125" s="133">
        <f t="shared" si="271"/>
        <v>15</v>
      </c>
      <c r="T125" s="49" t="s">
        <v>305</v>
      </c>
      <c r="U125" s="94">
        <f t="shared" si="293"/>
        <v>15</v>
      </c>
      <c r="V125" s="49" t="s">
        <v>305</v>
      </c>
      <c r="W125" s="94">
        <f t="shared" si="294"/>
        <v>15</v>
      </c>
      <c r="X125" s="49" t="s">
        <v>304</v>
      </c>
      <c r="Y125" s="94">
        <f t="shared" si="295"/>
        <v>15</v>
      </c>
      <c r="Z125" s="49" t="s">
        <v>305</v>
      </c>
      <c r="AA125" s="94">
        <f t="shared" si="296"/>
        <v>15</v>
      </c>
      <c r="AB125" s="49" t="s">
        <v>305</v>
      </c>
      <c r="AC125" s="94">
        <f t="shared" si="297"/>
        <v>15</v>
      </c>
      <c r="AD125" s="49" t="s">
        <v>307</v>
      </c>
      <c r="AE125" s="94">
        <f t="shared" si="298"/>
        <v>10</v>
      </c>
      <c r="AF125" s="90">
        <f t="shared" si="278"/>
        <v>100</v>
      </c>
      <c r="AG125" s="90" t="str">
        <f t="shared" si="279"/>
        <v>Fuerte</v>
      </c>
      <c r="AH125" s="49" t="s">
        <v>312</v>
      </c>
      <c r="AI125" s="90" t="str">
        <f t="shared" si="280"/>
        <v>Fuerte</v>
      </c>
      <c r="AJ125" s="90" t="str">
        <f>IFERROR(VLOOKUP((CONCATENATE(AG125,AI125)),Listados!$U$3:$V$11,2,FALSE),"")</f>
        <v>Fuerte</v>
      </c>
      <c r="AK125" s="90">
        <f t="shared" si="281"/>
        <v>100</v>
      </c>
      <c r="AL125" s="565"/>
      <c r="AM125" s="90" t="str">
        <f t="shared" si="282"/>
        <v>Débil</v>
      </c>
      <c r="AN125" s="90">
        <f t="shared" si="283"/>
        <v>0</v>
      </c>
      <c r="AO125" s="90">
        <f t="shared" si="284"/>
        <v>0</v>
      </c>
      <c r="AP125" s="90">
        <f t="shared" si="285"/>
        <v>1</v>
      </c>
      <c r="AQ125" s="90">
        <f t="shared" si="286"/>
        <v>3</v>
      </c>
      <c r="AR125" s="94" t="str">
        <f>+VLOOKUP(MIN(AP125),Listados!$J$18:$K$24,2,TRUE)</f>
        <v>Rara Vez</v>
      </c>
      <c r="AS125" s="90" t="str">
        <f>+VLOOKUP(MIN(AQ125),Listados!$J$26:$K$32,2,TRUE)</f>
        <v>Moderado</v>
      </c>
      <c r="AT125" s="94" t="str">
        <f>IF(AND(AR125&lt;&gt;"",AS125&lt;&gt;""),VLOOKUP(AR125&amp;AS125,Listados!$M$3:$N$27,2,FALSE),"")</f>
        <v>Moderado</v>
      </c>
      <c r="AU125" s="94" t="str">
        <f>+VLOOKUP(AT125,Listados!$P$3:$Q$6,2,FALSE)</f>
        <v xml:space="preserve"> Reducir el riesgo</v>
      </c>
      <c r="AV125" s="328" t="s">
        <v>913</v>
      </c>
      <c r="AW125" s="153" t="s">
        <v>777</v>
      </c>
      <c r="AX125" s="584"/>
      <c r="AY125" s="584"/>
      <c r="AZ125" s="153" t="s">
        <v>908</v>
      </c>
      <c r="BA125" s="586"/>
      <c r="BB125" s="559"/>
      <c r="BC125" s="559"/>
      <c r="BD125" s="559"/>
      <c r="BE125" s="819"/>
      <c r="BF125" s="820"/>
      <c r="BG125" s="819"/>
    </row>
    <row r="126" spans="1:59" ht="58.9" customHeight="1" thickBot="1">
      <c r="A126" s="646">
        <v>40</v>
      </c>
      <c r="B126" s="648" t="s">
        <v>112</v>
      </c>
      <c r="C126" s="604" t="str">
        <f>IFERROR(VLOOKUP(B126,[1]Listados!B$3:C$20,2,FALSE),"")</f>
        <v>Fijar los lineamientos, parámetros y actividades requeridas para garantizar la gestión de los servicios administrativos, logísticos y la administración de los bienes necesario para la operación del Ministerio de Justicia y del Derecho.</v>
      </c>
      <c r="D126" s="726" t="s">
        <v>115</v>
      </c>
      <c r="E126" s="602" t="s">
        <v>128</v>
      </c>
      <c r="F126" s="639" t="s">
        <v>135</v>
      </c>
      <c r="G126" s="7" t="s">
        <v>200</v>
      </c>
      <c r="H126" s="602" t="s">
        <v>208</v>
      </c>
      <c r="I126" s="361" t="s">
        <v>279</v>
      </c>
      <c r="J126" s="96" t="s">
        <v>287</v>
      </c>
      <c r="K126" s="349">
        <f>+VLOOKUP(J126,Listados!$K$8:$L$12,2,0)</f>
        <v>3</v>
      </c>
      <c r="L126" s="354" t="s">
        <v>293</v>
      </c>
      <c r="M126" s="356">
        <f>+VLOOKUP(L126,Listados!$K$13:$L$17,2,0)</f>
        <v>3</v>
      </c>
      <c r="N126" s="95" t="str">
        <f>IF(AND(J126&lt;&gt;"",L126&lt;&gt;""),VLOOKUP(J126&amp;L126,Listados!$M$3:$N$27,2,FALSE),"")</f>
        <v>Alto</v>
      </c>
      <c r="O126" s="58" t="s">
        <v>914</v>
      </c>
      <c r="P126" s="47" t="s">
        <v>915</v>
      </c>
      <c r="Q126" s="48" t="s">
        <v>304</v>
      </c>
      <c r="R126" s="48" t="s">
        <v>305</v>
      </c>
      <c r="S126" s="89">
        <f t="shared" si="271"/>
        <v>15</v>
      </c>
      <c r="T126" s="49" t="s">
        <v>305</v>
      </c>
      <c r="U126" s="94">
        <f t="shared" si="272"/>
        <v>15</v>
      </c>
      <c r="V126" s="49" t="s">
        <v>305</v>
      </c>
      <c r="W126" s="94">
        <f t="shared" si="273"/>
        <v>15</v>
      </c>
      <c r="X126" s="49" t="s">
        <v>304</v>
      </c>
      <c r="Y126" s="94">
        <f t="shared" si="274"/>
        <v>15</v>
      </c>
      <c r="Z126" s="49" t="s">
        <v>305</v>
      </c>
      <c r="AA126" s="94">
        <f t="shared" si="275"/>
        <v>15</v>
      </c>
      <c r="AB126" s="49" t="s">
        <v>305</v>
      </c>
      <c r="AC126" s="94">
        <f t="shared" si="276"/>
        <v>15</v>
      </c>
      <c r="AD126" s="49" t="s">
        <v>307</v>
      </c>
      <c r="AE126" s="94">
        <f t="shared" si="277"/>
        <v>10</v>
      </c>
      <c r="AF126" s="94">
        <f t="shared" si="278"/>
        <v>100</v>
      </c>
      <c r="AG126" s="94" t="str">
        <f t="shared" si="279"/>
        <v>Fuerte</v>
      </c>
      <c r="AH126" s="49" t="s">
        <v>312</v>
      </c>
      <c r="AI126" s="94" t="str">
        <f t="shared" si="280"/>
        <v>Fuerte</v>
      </c>
      <c r="AJ126" s="94" t="str">
        <f>IFERROR(VLOOKUP((CONCATENATE(AG126,AI126)),Listados!$U$3:$V$11,2,FALSE),"")</f>
        <v>Fuerte</v>
      </c>
      <c r="AK126" s="94">
        <f t="shared" si="281"/>
        <v>100</v>
      </c>
      <c r="AL126" s="563">
        <f>AVERAGE(AK126:AK127)</f>
        <v>100</v>
      </c>
      <c r="AM126" s="94" t="str">
        <f t="shared" si="282"/>
        <v>Fuerte</v>
      </c>
      <c r="AN126" s="94">
        <f t="shared" si="283"/>
        <v>2</v>
      </c>
      <c r="AO126" s="94">
        <f t="shared" si="284"/>
        <v>1</v>
      </c>
      <c r="AP126" s="94">
        <f t="shared" si="285"/>
        <v>1</v>
      </c>
      <c r="AQ126" s="94">
        <f t="shared" si="286"/>
        <v>2</v>
      </c>
      <c r="AR126" s="94" t="str">
        <f>+VLOOKUP(MIN(AP126),Listados!$J$18:$K$24,2,TRUE)</f>
        <v>Rara Vez</v>
      </c>
      <c r="AS126" s="90" t="str">
        <f>+VLOOKUP(MIN(AQ126),Listados!$J$26:$K$32,2,TRUE)</f>
        <v>Menor</v>
      </c>
      <c r="AT126" s="94" t="str">
        <f>IF(AND(AR126&lt;&gt;"",AS126&lt;&gt;""),VLOOKUP(AR126&amp;AS126,Listados!$M$3:$N$27,2,FALSE),"")</f>
        <v>Bajo</v>
      </c>
      <c r="AU126" s="94" t="str">
        <f>+VLOOKUP(AT126,Listados!$P$3:$Q$6,2,FALSE)</f>
        <v>Asumir el riesgo</v>
      </c>
      <c r="AV126" s="329" t="s">
        <v>916</v>
      </c>
      <c r="AW126" s="166" t="s">
        <v>777</v>
      </c>
      <c r="AX126" s="298">
        <v>45292</v>
      </c>
      <c r="AY126" s="298">
        <v>45657</v>
      </c>
      <c r="AZ126" s="166" t="s">
        <v>917</v>
      </c>
      <c r="BA126" s="330" t="s">
        <v>918</v>
      </c>
      <c r="BB126" s="293" t="s">
        <v>919</v>
      </c>
      <c r="BC126" s="293" t="s">
        <v>920</v>
      </c>
      <c r="BD126" s="234" t="s">
        <v>1276</v>
      </c>
      <c r="BE126" s="550" t="s">
        <v>921</v>
      </c>
      <c r="BF126" s="551" t="s">
        <v>922</v>
      </c>
      <c r="BG126" s="550" t="s">
        <v>1290</v>
      </c>
    </row>
    <row r="127" spans="1:59" ht="100.5" customHeight="1" thickBot="1">
      <c r="A127" s="655"/>
      <c r="B127" s="649"/>
      <c r="C127" s="605"/>
      <c r="D127" s="728"/>
      <c r="E127" s="603"/>
      <c r="F127" s="641"/>
      <c r="G127" s="8" t="s">
        <v>201</v>
      </c>
      <c r="H127" s="603"/>
      <c r="I127" s="360"/>
      <c r="J127" s="96" t="s">
        <v>287</v>
      </c>
      <c r="K127" s="349">
        <f>+VLOOKUP(J127,Listados!$K$8:$L$12,2,0)</f>
        <v>3</v>
      </c>
      <c r="L127" s="354" t="s">
        <v>293</v>
      </c>
      <c r="M127" s="356">
        <f>+VLOOKUP(L127,Listados!$K$13:$L$17,2,0)</f>
        <v>3</v>
      </c>
      <c r="N127" s="95" t="str">
        <f>IF(AND(J127&lt;&gt;"",L127&lt;&gt;""),VLOOKUP(J127&amp;L127,Listados!$M$3:$N$27,2,FALSE),"")</f>
        <v>Alto</v>
      </c>
      <c r="O127" s="51"/>
      <c r="P127" s="51"/>
      <c r="Q127" s="132"/>
      <c r="R127" s="132"/>
      <c r="S127" s="133" t="str">
        <f t="shared" si="271"/>
        <v/>
      </c>
      <c r="T127" s="85"/>
      <c r="U127" s="90" t="str">
        <f t="shared" si="272"/>
        <v/>
      </c>
      <c r="V127" s="85"/>
      <c r="W127" s="90" t="str">
        <f t="shared" si="273"/>
        <v/>
      </c>
      <c r="X127" s="85"/>
      <c r="Y127" s="90" t="str">
        <f t="shared" si="274"/>
        <v/>
      </c>
      <c r="Z127" s="85"/>
      <c r="AA127" s="90" t="str">
        <f t="shared" si="275"/>
        <v/>
      </c>
      <c r="AB127" s="85"/>
      <c r="AC127" s="90" t="str">
        <f t="shared" si="276"/>
        <v/>
      </c>
      <c r="AD127" s="85"/>
      <c r="AE127" s="90" t="str">
        <f t="shared" si="277"/>
        <v/>
      </c>
      <c r="AF127" s="90" t="str">
        <f t="shared" si="278"/>
        <v/>
      </c>
      <c r="AG127" s="90" t="str">
        <f t="shared" si="279"/>
        <v/>
      </c>
      <c r="AH127" s="85"/>
      <c r="AI127" s="90" t="str">
        <f t="shared" si="280"/>
        <v>Débil</v>
      </c>
      <c r="AJ127" s="90" t="str">
        <f>IFERROR(VLOOKUP((CONCATENATE(AG127,AI127)),Listados!$U$3:$V$11,2,FALSE),"")</f>
        <v/>
      </c>
      <c r="AK127" s="90">
        <f t="shared" si="281"/>
        <v>100</v>
      </c>
      <c r="AL127" s="565"/>
      <c r="AM127" s="90" t="str">
        <f t="shared" si="282"/>
        <v>Débil</v>
      </c>
      <c r="AN127" s="90">
        <f t="shared" si="283"/>
        <v>0</v>
      </c>
      <c r="AO127" s="90">
        <f t="shared" si="284"/>
        <v>0</v>
      </c>
      <c r="AP127" s="90">
        <f t="shared" si="285"/>
        <v>3</v>
      </c>
      <c r="AQ127" s="90">
        <f t="shared" si="286"/>
        <v>3</v>
      </c>
      <c r="AR127" s="94" t="str">
        <f>+VLOOKUP(MIN(AP127),Listados!$J$18:$K$24,2,TRUE)</f>
        <v>Posible</v>
      </c>
      <c r="AS127" s="90" t="str">
        <f>+VLOOKUP(MIN(AQ127),Listados!$J$26:$K$32,2,TRUE)</f>
        <v>Moderado</v>
      </c>
      <c r="AT127" s="94" t="str">
        <f>IF(AND(AR127&lt;&gt;"",AS127&lt;&gt;""),VLOOKUP(AR127&amp;AS127,Listados!$M$3:$N$27,2,FALSE),"")</f>
        <v>Alto</v>
      </c>
      <c r="AU127" s="94" t="str">
        <f>+VLOOKUP(AT127,Listados!$P$3:$Q$6,2,FALSE)</f>
        <v>Reducir el riesgo</v>
      </c>
      <c r="AV127" s="535" t="s">
        <v>745</v>
      </c>
      <c r="AW127" s="535" t="s">
        <v>716</v>
      </c>
      <c r="AX127" s="580">
        <v>44927</v>
      </c>
      <c r="AY127" s="580">
        <v>45291</v>
      </c>
      <c r="AZ127" s="535" t="s">
        <v>717</v>
      </c>
      <c r="BA127" s="582" t="s">
        <v>746</v>
      </c>
      <c r="BB127" s="558" t="s">
        <v>927</v>
      </c>
      <c r="BC127" s="558" t="s">
        <v>928</v>
      </c>
      <c r="BD127" s="558" t="s">
        <v>1262</v>
      </c>
      <c r="BE127" s="550"/>
      <c r="BF127" s="551"/>
      <c r="BG127" s="550"/>
    </row>
    <row r="128" spans="1:59" ht="99.75" customHeight="1" thickBot="1">
      <c r="A128" s="646">
        <v>41</v>
      </c>
      <c r="B128" s="648" t="s">
        <v>88</v>
      </c>
      <c r="C128" s="723" t="s">
        <v>89</v>
      </c>
      <c r="D128" s="726" t="s">
        <v>116</v>
      </c>
      <c r="E128" s="96" t="s">
        <v>125</v>
      </c>
      <c r="F128" s="604" t="s">
        <v>135</v>
      </c>
      <c r="G128" s="7" t="s">
        <v>202</v>
      </c>
      <c r="H128" s="96" t="s">
        <v>208</v>
      </c>
      <c r="I128" s="745" t="s">
        <v>245</v>
      </c>
      <c r="J128" s="96" t="s">
        <v>287</v>
      </c>
      <c r="K128" s="349">
        <f>+VLOOKUP(J128,Listados!$K$8:$L$12,2,0)</f>
        <v>3</v>
      </c>
      <c r="L128" s="354" t="s">
        <v>292</v>
      </c>
      <c r="M128" s="356">
        <f>+VLOOKUP(L128,Listados!$K$13:$L$17,2,0)</f>
        <v>1</v>
      </c>
      <c r="N128" s="95" t="str">
        <f>IF(AND(J128&lt;&gt;"",L128&lt;&gt;""),VLOOKUP(J128&amp;L128,Listados!$M$3:$N$27,2,FALSE),"")</f>
        <v>Bajo</v>
      </c>
      <c r="O128" s="7" t="s">
        <v>923</v>
      </c>
      <c r="P128" s="7" t="s">
        <v>924</v>
      </c>
      <c r="Q128" s="48" t="s">
        <v>304</v>
      </c>
      <c r="R128" s="48" t="s">
        <v>305</v>
      </c>
      <c r="S128" s="89">
        <f t="shared" si="271"/>
        <v>15</v>
      </c>
      <c r="T128" s="49" t="s">
        <v>305</v>
      </c>
      <c r="U128" s="94">
        <f t="shared" si="272"/>
        <v>15</v>
      </c>
      <c r="V128" s="49" t="s">
        <v>305</v>
      </c>
      <c r="W128" s="94">
        <f t="shared" si="273"/>
        <v>15</v>
      </c>
      <c r="X128" s="49" t="s">
        <v>304</v>
      </c>
      <c r="Y128" s="94">
        <f t="shared" si="274"/>
        <v>15</v>
      </c>
      <c r="Z128" s="49" t="s">
        <v>305</v>
      </c>
      <c r="AA128" s="94">
        <f t="shared" si="275"/>
        <v>15</v>
      </c>
      <c r="AB128" s="49" t="s">
        <v>305</v>
      </c>
      <c r="AC128" s="94">
        <f t="shared" si="276"/>
        <v>15</v>
      </c>
      <c r="AD128" s="49" t="s">
        <v>307</v>
      </c>
      <c r="AE128" s="94">
        <f t="shared" si="277"/>
        <v>10</v>
      </c>
      <c r="AF128" s="94">
        <f t="shared" si="278"/>
        <v>100</v>
      </c>
      <c r="AG128" s="94" t="str">
        <f t="shared" si="279"/>
        <v>Fuerte</v>
      </c>
      <c r="AH128" s="49" t="s">
        <v>312</v>
      </c>
      <c r="AI128" s="94" t="str">
        <f t="shared" si="280"/>
        <v>Fuerte</v>
      </c>
      <c r="AJ128" s="94" t="str">
        <f>IFERROR(VLOOKUP((CONCATENATE(AG128,AI128)),Listados!$U$3:$V$11,2,FALSE),"")</f>
        <v>Fuerte</v>
      </c>
      <c r="AK128" s="94">
        <f t="shared" si="281"/>
        <v>100</v>
      </c>
      <c r="AL128" s="94">
        <f>AVERAGE(AK128:AK128)</f>
        <v>100</v>
      </c>
      <c r="AM128" s="94" t="str">
        <f t="shared" si="282"/>
        <v>Fuerte</v>
      </c>
      <c r="AN128" s="94">
        <f t="shared" si="283"/>
        <v>2</v>
      </c>
      <c r="AO128" s="94">
        <f t="shared" si="284"/>
        <v>1</v>
      </c>
      <c r="AP128" s="94">
        <f t="shared" si="285"/>
        <v>1</v>
      </c>
      <c r="AQ128" s="94">
        <f t="shared" si="286"/>
        <v>0</v>
      </c>
      <c r="AR128" s="94" t="str">
        <f>+VLOOKUP(MIN(AP128),Listados!$J$18:$K$24,2,TRUE)</f>
        <v>Rara Vez</v>
      </c>
      <c r="AS128" s="90" t="str">
        <f>+VLOOKUP(MIN(AQ128),Listados!$J$26:$K$32,2,TRUE)</f>
        <v>Insignificante</v>
      </c>
      <c r="AT128" s="94" t="str">
        <f>IF(AND(AR128&lt;&gt;"",AS128&lt;&gt;""),VLOOKUP(AR128&amp;AS128,Listados!$M$3:$N$27,2,FALSE),"")</f>
        <v>Bajo</v>
      </c>
      <c r="AU128" s="94" t="str">
        <f>+VLOOKUP(AT128,Listados!$P$3:$Q$6,2,FALSE)</f>
        <v>Asumir el riesgo</v>
      </c>
      <c r="AV128" s="537"/>
      <c r="AW128" s="537"/>
      <c r="AX128" s="581"/>
      <c r="AY128" s="581"/>
      <c r="AZ128" s="537"/>
      <c r="BA128" s="583"/>
      <c r="BB128" s="559"/>
      <c r="BC128" s="559"/>
      <c r="BD128" s="559"/>
      <c r="BE128" s="550" t="s">
        <v>929</v>
      </c>
      <c r="BF128" s="551" t="s">
        <v>930</v>
      </c>
      <c r="BG128" s="548" t="s">
        <v>1289</v>
      </c>
    </row>
    <row r="129" spans="1:113" ht="112.5" customHeight="1" thickBot="1">
      <c r="A129" s="655"/>
      <c r="B129" s="649"/>
      <c r="C129" s="725"/>
      <c r="D129" s="729"/>
      <c r="E129" s="64" t="s">
        <v>127</v>
      </c>
      <c r="F129" s="605"/>
      <c r="G129" s="5" t="s">
        <v>203</v>
      </c>
      <c r="H129" s="105" t="s">
        <v>208</v>
      </c>
      <c r="I129" s="612"/>
      <c r="J129" s="96" t="s">
        <v>287</v>
      </c>
      <c r="K129" s="349">
        <f>+VLOOKUP(J129,Listados!$K$8:$L$12,2,0)</f>
        <v>3</v>
      </c>
      <c r="L129" s="354" t="s">
        <v>292</v>
      </c>
      <c r="M129" s="356">
        <f>+VLOOKUP(L129,Listados!$K$13:$L$17,2,0)</f>
        <v>1</v>
      </c>
      <c r="N129" s="95" t="str">
        <f>IF(AND(J129&lt;&gt;"",L129&lt;&gt;""),VLOOKUP(J129&amp;L129,Listados!$M$3:$N$27,2,FALSE),"")</f>
        <v>Bajo</v>
      </c>
      <c r="O129" s="8" t="s">
        <v>925</v>
      </c>
      <c r="P129" s="8" t="s">
        <v>926</v>
      </c>
      <c r="Q129" s="132" t="s">
        <v>303</v>
      </c>
      <c r="R129" s="48" t="s">
        <v>305</v>
      </c>
      <c r="S129" s="89">
        <f t="shared" ref="S129" si="299">+IF(R129="si",15,"")</f>
        <v>15</v>
      </c>
      <c r="T129" s="49" t="s">
        <v>305</v>
      </c>
      <c r="U129" s="94">
        <f t="shared" ref="U129" si="300">+IF(T129="si",15,"")</f>
        <v>15</v>
      </c>
      <c r="V129" s="49" t="s">
        <v>305</v>
      </c>
      <c r="W129" s="94">
        <f t="shared" ref="W129" si="301">+IF(V129="si",15,"")</f>
        <v>15</v>
      </c>
      <c r="X129" s="49" t="s">
        <v>303</v>
      </c>
      <c r="Y129" s="94">
        <f t="shared" ref="Y129" si="302">+IF(X129="Preventivo",15,IF(X129="Detectivo",10,""))</f>
        <v>10</v>
      </c>
      <c r="Z129" s="49" t="s">
        <v>305</v>
      </c>
      <c r="AA129" s="94">
        <f t="shared" ref="AA129" si="303">+IF(Z129="si",15,"")</f>
        <v>15</v>
      </c>
      <c r="AB129" s="49" t="s">
        <v>305</v>
      </c>
      <c r="AC129" s="94">
        <f t="shared" ref="AC129" si="304">+IF(AB129="si",15,"")</f>
        <v>15</v>
      </c>
      <c r="AD129" s="49" t="s">
        <v>307</v>
      </c>
      <c r="AE129" s="90">
        <f t="shared" si="277"/>
        <v>10</v>
      </c>
      <c r="AF129" s="90">
        <f t="shared" si="278"/>
        <v>95</v>
      </c>
      <c r="AG129" s="90" t="str">
        <f t="shared" si="279"/>
        <v>Moderado</v>
      </c>
      <c r="AH129" s="49" t="s">
        <v>312</v>
      </c>
      <c r="AI129" s="90" t="str">
        <f t="shared" si="280"/>
        <v>Fuerte</v>
      </c>
      <c r="AJ129" s="90" t="str">
        <f>IFERROR(VLOOKUP((CONCATENATE(AG129,AI129)),Listados!$U$3:$V$11,2,FALSE),"")</f>
        <v>Moderado</v>
      </c>
      <c r="AK129" s="90">
        <f t="shared" si="281"/>
        <v>50</v>
      </c>
      <c r="AL129" s="90">
        <f>AVERAGE(AK129:AK129)</f>
        <v>50</v>
      </c>
      <c r="AM129" s="90" t="str">
        <f t="shared" si="282"/>
        <v>Débil</v>
      </c>
      <c r="AN129" s="90">
        <f t="shared" si="283"/>
        <v>0</v>
      </c>
      <c r="AO129" s="90">
        <f t="shared" si="284"/>
        <v>0</v>
      </c>
      <c r="AP129" s="90">
        <f t="shared" si="285"/>
        <v>3</v>
      </c>
      <c r="AQ129" s="90">
        <f t="shared" si="286"/>
        <v>1</v>
      </c>
      <c r="AR129" s="94" t="str">
        <f>+VLOOKUP(MIN(AP129),Listados!$J$18:$K$24,2,TRUE)</f>
        <v>Posible</v>
      </c>
      <c r="AS129" s="90" t="str">
        <f>+VLOOKUP(MIN(AQ129),Listados!$J$26:$K$32,2,TRUE)</f>
        <v>Insignificante</v>
      </c>
      <c r="AT129" s="94" t="str">
        <f>IF(AND(AR129&lt;&gt;"",AS129&lt;&gt;""),VLOOKUP(AR129&amp;AS129,Listados!$M$3:$N$27,2,FALSE),"")</f>
        <v>Bajo</v>
      </c>
      <c r="AU129" s="94" t="str">
        <f>+VLOOKUP(AT129,Listados!$P$3:$Q$6,2,FALSE)</f>
        <v>Asumir el riesgo</v>
      </c>
      <c r="AV129" s="51"/>
      <c r="AW129" s="139"/>
      <c r="AX129" s="298">
        <v>45292</v>
      </c>
      <c r="AY129" s="298">
        <v>45657</v>
      </c>
      <c r="AZ129" s="51"/>
      <c r="BA129" s="51"/>
      <c r="BB129" s="560"/>
      <c r="BC129" s="560"/>
      <c r="BD129" s="560"/>
      <c r="BE129" s="550"/>
      <c r="BF129" s="551"/>
      <c r="BG129" s="548"/>
    </row>
    <row r="130" spans="1:113" s="473" customFormat="1" ht="82.5" customHeight="1" thickBot="1">
      <c r="A130" s="646">
        <v>42</v>
      </c>
      <c r="B130" s="648" t="s">
        <v>984</v>
      </c>
      <c r="C130" s="738" t="s">
        <v>1128</v>
      </c>
      <c r="D130" s="739" t="s">
        <v>1263</v>
      </c>
      <c r="E130" s="741" t="s">
        <v>128</v>
      </c>
      <c r="F130" s="604" t="s">
        <v>135</v>
      </c>
      <c r="G130" s="7" t="s">
        <v>1129</v>
      </c>
      <c r="H130" s="96" t="s">
        <v>208</v>
      </c>
      <c r="I130" s="15" t="s">
        <v>1131</v>
      </c>
      <c r="J130" s="96" t="s">
        <v>286</v>
      </c>
      <c r="K130" s="505">
        <f>+VLOOKUP(J130,Listados!$K$8:$L$12,2,0)</f>
        <v>4</v>
      </c>
      <c r="L130" s="506" t="s">
        <v>291</v>
      </c>
      <c r="M130" s="208">
        <f>+VLOOKUP(L130,Listados!$K$13:$L$17,2,0)</f>
        <v>5</v>
      </c>
      <c r="N130" s="95" t="str">
        <f>IF(AND(J130&lt;&gt;"",L130&lt;&gt;""),VLOOKUP(J130&amp;L130,Listados!$M$3:$N$27,2,FALSE),"")</f>
        <v>Extremo</v>
      </c>
      <c r="O130" s="507" t="s">
        <v>1133</v>
      </c>
      <c r="P130" s="7" t="s">
        <v>1264</v>
      </c>
      <c r="Q130" s="48" t="s">
        <v>304</v>
      </c>
      <c r="R130" s="48" t="s">
        <v>305</v>
      </c>
      <c r="S130" s="89">
        <f t="shared" si="271"/>
        <v>15</v>
      </c>
      <c r="T130" s="49" t="s">
        <v>305</v>
      </c>
      <c r="U130" s="94">
        <f t="shared" si="272"/>
        <v>15</v>
      </c>
      <c r="V130" s="49" t="s">
        <v>305</v>
      </c>
      <c r="W130" s="94">
        <f t="shared" si="273"/>
        <v>15</v>
      </c>
      <c r="X130" s="49" t="s">
        <v>304</v>
      </c>
      <c r="Y130" s="94">
        <f t="shared" si="274"/>
        <v>15</v>
      </c>
      <c r="Z130" s="49" t="s">
        <v>305</v>
      </c>
      <c r="AA130" s="94">
        <f t="shared" si="275"/>
        <v>15</v>
      </c>
      <c r="AB130" s="49" t="s">
        <v>305</v>
      </c>
      <c r="AC130" s="94">
        <f t="shared" si="276"/>
        <v>15</v>
      </c>
      <c r="AD130" s="49" t="s">
        <v>307</v>
      </c>
      <c r="AE130" s="94">
        <f t="shared" si="277"/>
        <v>10</v>
      </c>
      <c r="AF130" s="94">
        <f t="shared" si="278"/>
        <v>100</v>
      </c>
      <c r="AG130" s="94" t="str">
        <f t="shared" si="279"/>
        <v>Fuerte</v>
      </c>
      <c r="AH130" s="49" t="s">
        <v>312</v>
      </c>
      <c r="AI130" s="94" t="str">
        <f t="shared" si="280"/>
        <v>Fuerte</v>
      </c>
      <c r="AJ130" s="94" t="str">
        <f>IFERROR(VLOOKUP((CONCATENATE(AG130,AI130)),Listados!$U$3:$V$11,2,FALSE),"")</f>
        <v>Fuerte</v>
      </c>
      <c r="AK130" s="94">
        <f t="shared" si="281"/>
        <v>100</v>
      </c>
      <c r="AL130" s="563">
        <f>AVERAGE(AK130:AK131)</f>
        <v>100</v>
      </c>
      <c r="AM130" s="94" t="str">
        <f t="shared" si="282"/>
        <v>Fuerte</v>
      </c>
      <c r="AN130" s="94">
        <f t="shared" si="283"/>
        <v>2</v>
      </c>
      <c r="AO130" s="94">
        <f t="shared" si="284"/>
        <v>1</v>
      </c>
      <c r="AP130" s="94">
        <f t="shared" si="285"/>
        <v>2</v>
      </c>
      <c r="AQ130" s="94">
        <f t="shared" si="286"/>
        <v>4</v>
      </c>
      <c r="AR130" s="94" t="str">
        <f>+VLOOKUP(MIN(AP130),Listados!$J$18:$K$24,2,TRUE)</f>
        <v>Improbable</v>
      </c>
      <c r="AS130" s="90" t="str">
        <f>+VLOOKUP(MIN(AQ130),Listados!$J$26:$K$32,2,TRUE)</f>
        <v>Mayor</v>
      </c>
      <c r="AT130" s="94" t="str">
        <f>IF(AND(AR130&lt;&gt;"",AS130&lt;&gt;""),VLOOKUP(AR130&amp;AS130,Listados!$M$3:$N$27,2,FALSE),"")</f>
        <v>Alto</v>
      </c>
      <c r="AU130" s="94" t="str">
        <f>+VLOOKUP(AT130,Listados!$P$3:$Q$6,2,FALSE)</f>
        <v>Reducir el riesgo</v>
      </c>
      <c r="AV130" s="212" t="s">
        <v>1135</v>
      </c>
      <c r="AW130" s="331" t="s">
        <v>399</v>
      </c>
      <c r="AX130" s="298">
        <v>45292</v>
      </c>
      <c r="AY130" s="298">
        <v>45657</v>
      </c>
      <c r="AZ130" s="212" t="s">
        <v>931</v>
      </c>
      <c r="BA130" s="558" t="s">
        <v>1267</v>
      </c>
      <c r="BB130" s="558" t="s">
        <v>1266</v>
      </c>
      <c r="BC130" s="554" t="s">
        <v>932</v>
      </c>
      <c r="BD130" s="555" t="s">
        <v>933</v>
      </c>
      <c r="BE130" s="552" t="s">
        <v>932</v>
      </c>
      <c r="BF130" s="540" t="s">
        <v>933</v>
      </c>
      <c r="BG130" s="532" t="s">
        <v>1288</v>
      </c>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c r="CQ130" s="36"/>
      <c r="CR130" s="36"/>
      <c r="CS130" s="36"/>
      <c r="CT130" s="36"/>
      <c r="CU130" s="36"/>
      <c r="CV130" s="36"/>
      <c r="CW130" s="36"/>
      <c r="CX130" s="36"/>
      <c r="CY130" s="36"/>
      <c r="CZ130" s="36"/>
      <c r="DA130" s="36"/>
      <c r="DB130" s="36"/>
      <c r="DC130" s="36"/>
      <c r="DD130" s="36"/>
      <c r="DE130" s="36"/>
      <c r="DF130" s="36"/>
      <c r="DG130" s="36"/>
      <c r="DH130" s="36"/>
      <c r="DI130" s="36"/>
    </row>
    <row r="131" spans="1:113" s="473" customFormat="1" ht="111" customHeight="1" thickBot="1">
      <c r="A131" s="647"/>
      <c r="B131" s="649"/>
      <c r="C131" s="605"/>
      <c r="D131" s="740"/>
      <c r="E131" s="603"/>
      <c r="F131" s="605"/>
      <c r="G131" s="5" t="s">
        <v>1130</v>
      </c>
      <c r="H131" s="105" t="s">
        <v>208</v>
      </c>
      <c r="I131" s="508" t="s">
        <v>1132</v>
      </c>
      <c r="J131" s="96" t="s">
        <v>286</v>
      </c>
      <c r="K131" s="505">
        <f>+VLOOKUP(J131,Listados!$K$8:$L$12,2,0)</f>
        <v>4</v>
      </c>
      <c r="L131" s="506" t="s">
        <v>291</v>
      </c>
      <c r="M131" s="208">
        <f>+VLOOKUP(L131,Listados!$K$13:$L$17,2,0)</f>
        <v>5</v>
      </c>
      <c r="N131" s="95" t="str">
        <f>IF(AND(J131&lt;&gt;"",L131&lt;&gt;""),VLOOKUP(J131&amp;L131,Listados!$M$3:$N$27,2,FALSE),"")</f>
        <v>Extremo</v>
      </c>
      <c r="O131" s="509" t="s">
        <v>1134</v>
      </c>
      <c r="P131" s="5" t="s">
        <v>1265</v>
      </c>
      <c r="Q131" s="132" t="s">
        <v>304</v>
      </c>
      <c r="R131" s="48" t="s">
        <v>305</v>
      </c>
      <c r="S131" s="89">
        <f t="shared" ref="S131" si="305">+IF(R131="si",15,"")</f>
        <v>15</v>
      </c>
      <c r="T131" s="49" t="s">
        <v>305</v>
      </c>
      <c r="U131" s="94">
        <f t="shared" ref="U131" si="306">+IF(T131="si",15,"")</f>
        <v>15</v>
      </c>
      <c r="V131" s="49" t="s">
        <v>305</v>
      </c>
      <c r="W131" s="94">
        <f t="shared" ref="W131" si="307">+IF(V131="si",15,"")</f>
        <v>15</v>
      </c>
      <c r="X131" s="85" t="s">
        <v>304</v>
      </c>
      <c r="Y131" s="90">
        <f t="shared" si="274"/>
        <v>15</v>
      </c>
      <c r="Z131" s="85" t="s">
        <v>305</v>
      </c>
      <c r="AA131" s="90">
        <f t="shared" si="275"/>
        <v>15</v>
      </c>
      <c r="AB131" s="85" t="s">
        <v>305</v>
      </c>
      <c r="AC131" s="90">
        <f t="shared" si="276"/>
        <v>15</v>
      </c>
      <c r="AD131" s="85" t="s">
        <v>307</v>
      </c>
      <c r="AE131" s="90">
        <f t="shared" si="277"/>
        <v>10</v>
      </c>
      <c r="AF131" s="90">
        <f t="shared" si="278"/>
        <v>100</v>
      </c>
      <c r="AG131" s="90" t="str">
        <f t="shared" si="279"/>
        <v>Fuerte</v>
      </c>
      <c r="AH131" s="85" t="s">
        <v>312</v>
      </c>
      <c r="AI131" s="90" t="str">
        <f t="shared" si="280"/>
        <v>Fuerte</v>
      </c>
      <c r="AJ131" s="90" t="str">
        <f>IFERROR(VLOOKUP((CONCATENATE(AG131,AI131)),Listados!$U$3:$V$11,2,FALSE),"")</f>
        <v>Fuerte</v>
      </c>
      <c r="AK131" s="90">
        <f t="shared" si="281"/>
        <v>100</v>
      </c>
      <c r="AL131" s="564"/>
      <c r="AM131" s="90" t="str">
        <f t="shared" si="282"/>
        <v>Débil</v>
      </c>
      <c r="AN131" s="90">
        <f t="shared" si="283"/>
        <v>0</v>
      </c>
      <c r="AO131" s="90">
        <f t="shared" si="284"/>
        <v>0</v>
      </c>
      <c r="AP131" s="90">
        <f t="shared" si="285"/>
        <v>4</v>
      </c>
      <c r="AQ131" s="90">
        <f t="shared" si="286"/>
        <v>5</v>
      </c>
      <c r="AR131" s="94" t="str">
        <f>+VLOOKUP(MIN(AP131),Listados!$J$18:$K$24,2,TRUE)</f>
        <v>Probable</v>
      </c>
      <c r="AS131" s="90" t="str">
        <f>+VLOOKUP(MIN(AQ131),Listados!$J$26:$K$32,2,TRUE)</f>
        <v>Catastrófico</v>
      </c>
      <c r="AT131" s="94" t="str">
        <f>IF(AND(AR131&lt;&gt;"",AS131&lt;&gt;""),VLOOKUP(AR131&amp;AS131,Listados!$M$3:$N$27,2,FALSE),"")</f>
        <v>Extremo</v>
      </c>
      <c r="AU131" s="94" t="str">
        <f>+VLOOKUP(AT131,Listados!$P$3:$Q$6,2,FALSE)</f>
        <v>Evitar el riesgo</v>
      </c>
      <c r="AV131" s="152" t="s">
        <v>1136</v>
      </c>
      <c r="AW131" s="152" t="s">
        <v>790</v>
      </c>
      <c r="AX131" s="298">
        <v>45292</v>
      </c>
      <c r="AY131" s="298">
        <v>45657</v>
      </c>
      <c r="AZ131" s="152" t="s">
        <v>931</v>
      </c>
      <c r="BA131" s="560"/>
      <c r="BB131" s="560"/>
      <c r="BC131" s="553"/>
      <c r="BD131" s="542"/>
      <c r="BE131" s="553"/>
      <c r="BF131" s="542"/>
      <c r="BG131" s="548"/>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row>
    <row r="132" spans="1:113" s="473" customFormat="1" ht="171" customHeight="1" thickBot="1">
      <c r="A132" s="63">
        <v>43</v>
      </c>
      <c r="B132" s="350" t="s">
        <v>984</v>
      </c>
      <c r="C132" s="504" t="s">
        <v>1128</v>
      </c>
      <c r="D132" s="34" t="s">
        <v>1268</v>
      </c>
      <c r="E132" s="64" t="s">
        <v>128</v>
      </c>
      <c r="F132" s="2" t="s">
        <v>135</v>
      </c>
      <c r="G132" s="5" t="s">
        <v>1269</v>
      </c>
      <c r="H132" s="110" t="s">
        <v>208</v>
      </c>
      <c r="I132" s="508" t="s">
        <v>1270</v>
      </c>
      <c r="J132" s="96" t="s">
        <v>289</v>
      </c>
      <c r="K132" s="505">
        <f>+VLOOKUP(J132,Listados!$K$8:$L$12,2,0)</f>
        <v>1</v>
      </c>
      <c r="L132" s="506" t="s">
        <v>291</v>
      </c>
      <c r="M132" s="208">
        <f>+VLOOKUP(L132,Listados!$K$13:$L$17,2,0)</f>
        <v>5</v>
      </c>
      <c r="N132" s="95" t="str">
        <f>IF(AND(J132&lt;&gt;"",L132&lt;&gt;""),VLOOKUP(J132&amp;L132,Listados!$M$3:$N$27,2,FALSE),"")</f>
        <v>Extremo</v>
      </c>
      <c r="O132" s="510" t="s">
        <v>1271</v>
      </c>
      <c r="P132" s="17" t="s">
        <v>1269</v>
      </c>
      <c r="Q132" s="132" t="s">
        <v>304</v>
      </c>
      <c r="R132" s="48" t="s">
        <v>305</v>
      </c>
      <c r="S132" s="89">
        <f t="shared" ref="S132" si="308">+IF(R132="si",15,"")</f>
        <v>15</v>
      </c>
      <c r="T132" s="49" t="s">
        <v>305</v>
      </c>
      <c r="U132" s="94">
        <f t="shared" ref="U132" si="309">+IF(T132="si",15,"")</f>
        <v>15</v>
      </c>
      <c r="V132" s="49" t="s">
        <v>305</v>
      </c>
      <c r="W132" s="94">
        <f t="shared" ref="W132" si="310">+IF(V132="si",15,"")</f>
        <v>15</v>
      </c>
      <c r="X132" s="85" t="s">
        <v>304</v>
      </c>
      <c r="Y132" s="90">
        <f t="shared" ref="Y132" si="311">+IF(X132="Preventivo",15,IF(X132="Detectivo",10,""))</f>
        <v>15</v>
      </c>
      <c r="Z132" s="85" t="s">
        <v>305</v>
      </c>
      <c r="AA132" s="90">
        <f t="shared" ref="AA132" si="312">+IF(Z132="si",15,"")</f>
        <v>15</v>
      </c>
      <c r="AB132" s="85" t="s">
        <v>305</v>
      </c>
      <c r="AC132" s="90">
        <f t="shared" ref="AC132" si="313">+IF(AB132="si",15,"")</f>
        <v>15</v>
      </c>
      <c r="AD132" s="85" t="s">
        <v>307</v>
      </c>
      <c r="AE132" s="90">
        <f t="shared" ref="AE132" si="314">+IF(AD132="Completa",10,IF(AD132="Incompleta",5,""))</f>
        <v>10</v>
      </c>
      <c r="AF132" s="90">
        <f t="shared" ref="AF132" si="315">IF((SUM(S132,U132,W132,Y132,AA132,AC132,AE132)=0),"",(SUM(S132,U132,W132,Y132,AA132,AC132,AE132)))</f>
        <v>100</v>
      </c>
      <c r="AG132" s="90" t="str">
        <f t="shared" ref="AG132" si="316">IF(AF132&lt;=85,"Débil",IF(AF132&lt;=95,"Moderado",IF(AF132=100,"Fuerte","")))</f>
        <v>Fuerte</v>
      </c>
      <c r="AH132" s="85" t="s">
        <v>312</v>
      </c>
      <c r="AI132" s="90" t="str">
        <f t="shared" ref="AI132" si="317">+IF(AH132="siempre","Fuerte",IF(AH132="Algunas veces","Moderado","Débil"))</f>
        <v>Fuerte</v>
      </c>
      <c r="AJ132" s="90" t="str">
        <f>IFERROR(VLOOKUP((CONCATENATE(AG132,AI132)),Listados!$U$3:$V$11,2,FALSE),"")</f>
        <v>Fuerte</v>
      </c>
      <c r="AK132" s="90">
        <f t="shared" ref="AK132" si="318">IF(ISBLANK(AJ132),"",IF(AJ132="Débil", 0, IF(AJ132="Moderado",50,100)))</f>
        <v>100</v>
      </c>
      <c r="AL132" s="565"/>
      <c r="AM132" s="90" t="str">
        <f t="shared" ref="AM132" si="319">IF(AL132&lt;=50, "Débil", IF(AL132&lt;=99,"Moderado","Fuerte"))</f>
        <v>Débil</v>
      </c>
      <c r="AN132" s="90">
        <f t="shared" ref="AN132" si="320">+IF(AND(Q132="Preventivo",AM132="Fuerte"),2,IF(AND(Q132="Preventivo",AM132="Moderado"),1,0))</f>
        <v>0</v>
      </c>
      <c r="AO132" s="90">
        <f t="shared" ref="AO132" si="321">+IF(AND(Q132="Detectivo",$AM132="Fuerte"),2,IF(AND(Q132="Detectivo",$AM132="Moderado"),1,IF(AND(Q132="Preventivo",$AM132="Fuerte"),1,0)))</f>
        <v>0</v>
      </c>
      <c r="AP132" s="90">
        <f t="shared" ref="AP132" si="322">+K132-AN132</f>
        <v>1</v>
      </c>
      <c r="AQ132" s="90">
        <f t="shared" ref="AQ132" si="323">+M132-AO132</f>
        <v>5</v>
      </c>
      <c r="AR132" s="94" t="str">
        <f>+VLOOKUP(MIN(AP132),Listados!$J$18:$K$24,2,TRUE)</f>
        <v>Rara Vez</v>
      </c>
      <c r="AS132" s="90" t="str">
        <f>+VLOOKUP(MIN(AQ132),Listados!$J$26:$K$32,2,TRUE)</f>
        <v>Catastrófico</v>
      </c>
      <c r="AT132" s="94" t="str">
        <f>IF(AND(AR132&lt;&gt;"",AS132&lt;&gt;""),VLOOKUP(AR132&amp;AS132,Listados!$M$3:$N$27,2,FALSE),"")</f>
        <v>Extremo</v>
      </c>
      <c r="AU132" s="94" t="str">
        <f>+VLOOKUP(AT132,Listados!$P$3:$Q$6,2,FALSE)</f>
        <v>Evitar el riesgo</v>
      </c>
      <c r="AV132" s="164" t="s">
        <v>1272</v>
      </c>
      <c r="AW132" s="164" t="s">
        <v>790</v>
      </c>
      <c r="AX132" s="512">
        <v>45292</v>
      </c>
      <c r="AY132" s="512">
        <v>45657</v>
      </c>
      <c r="AZ132" s="216" t="s">
        <v>931</v>
      </c>
      <c r="BA132" s="511" t="s">
        <v>1274</v>
      </c>
      <c r="BB132" s="292" t="s">
        <v>390</v>
      </c>
      <c r="BC132" s="292" t="s">
        <v>390</v>
      </c>
      <c r="BD132" s="503" t="s">
        <v>1273</v>
      </c>
      <c r="BE132" s="516" t="s">
        <v>390</v>
      </c>
      <c r="BF132" s="503" t="s">
        <v>390</v>
      </c>
      <c r="BG132" s="14" t="s">
        <v>1287</v>
      </c>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row>
    <row r="133" spans="1:113" ht="150.75" customHeight="1" thickBot="1">
      <c r="A133" s="63">
        <v>43</v>
      </c>
      <c r="B133" s="350" t="s">
        <v>68</v>
      </c>
      <c r="C133" s="75" t="s">
        <v>69</v>
      </c>
      <c r="D133" s="467" t="s">
        <v>117</v>
      </c>
      <c r="E133" s="64" t="s">
        <v>125</v>
      </c>
      <c r="F133" s="2" t="s">
        <v>135</v>
      </c>
      <c r="G133" s="20" t="s">
        <v>573</v>
      </c>
      <c r="H133" s="64" t="s">
        <v>207</v>
      </c>
      <c r="I133" s="25" t="s">
        <v>572</v>
      </c>
      <c r="J133" s="64" t="s">
        <v>287</v>
      </c>
      <c r="K133" s="134">
        <f>+VLOOKUP(J133,Listados!$K$8:$L$12,2,0)</f>
        <v>3</v>
      </c>
      <c r="L133" s="82" t="s">
        <v>293</v>
      </c>
      <c r="M133" s="86">
        <f>+VLOOKUP(L133,Listados!$K$13:$L$17,2,0)</f>
        <v>3</v>
      </c>
      <c r="N133" s="142" t="str">
        <f>IF(AND(J133&lt;&gt;"",L133&lt;&gt;""),VLOOKUP(J133&amp;L133,Listados!$M$3:$N$27,2,FALSE),"")</f>
        <v>Alto</v>
      </c>
      <c r="O133" s="515" t="s">
        <v>574</v>
      </c>
      <c r="P133" s="515" t="s">
        <v>575</v>
      </c>
      <c r="Q133" s="132" t="s">
        <v>304</v>
      </c>
      <c r="R133" s="132" t="s">
        <v>305</v>
      </c>
      <c r="S133" s="133">
        <f t="shared" si="271"/>
        <v>15</v>
      </c>
      <c r="T133" s="85" t="s">
        <v>305</v>
      </c>
      <c r="U133" s="90">
        <f t="shared" si="272"/>
        <v>15</v>
      </c>
      <c r="V133" s="85" t="s">
        <v>305</v>
      </c>
      <c r="W133" s="90">
        <f t="shared" si="273"/>
        <v>15</v>
      </c>
      <c r="X133" s="85" t="s">
        <v>304</v>
      </c>
      <c r="Y133" s="90">
        <f t="shared" si="274"/>
        <v>15</v>
      </c>
      <c r="Z133" s="85" t="s">
        <v>305</v>
      </c>
      <c r="AA133" s="90">
        <f t="shared" si="275"/>
        <v>15</v>
      </c>
      <c r="AB133" s="85" t="s">
        <v>305</v>
      </c>
      <c r="AC133" s="90">
        <f t="shared" si="276"/>
        <v>15</v>
      </c>
      <c r="AD133" s="85" t="s">
        <v>307</v>
      </c>
      <c r="AE133" s="90">
        <f t="shared" si="277"/>
        <v>10</v>
      </c>
      <c r="AF133" s="90">
        <f t="shared" si="278"/>
        <v>100</v>
      </c>
      <c r="AG133" s="90" t="str">
        <f t="shared" si="279"/>
        <v>Fuerte</v>
      </c>
      <c r="AH133" s="85" t="s">
        <v>312</v>
      </c>
      <c r="AI133" s="90" t="str">
        <f t="shared" si="280"/>
        <v>Fuerte</v>
      </c>
      <c r="AJ133" s="90" t="str">
        <f>IFERROR(VLOOKUP((CONCATENATE(AG133,AI133)),Listados!$U$3:$V$11,2,FALSE),"")</f>
        <v>Fuerte</v>
      </c>
      <c r="AK133" s="90">
        <f t="shared" si="281"/>
        <v>100</v>
      </c>
      <c r="AL133" s="90">
        <f>AVERAGE(AK133:AK133)</f>
        <v>100</v>
      </c>
      <c r="AM133" s="90" t="str">
        <f t="shared" si="282"/>
        <v>Fuerte</v>
      </c>
      <c r="AN133" s="90">
        <f t="shared" si="283"/>
        <v>2</v>
      </c>
      <c r="AO133" s="90">
        <f t="shared" si="284"/>
        <v>1</v>
      </c>
      <c r="AP133" s="90">
        <f t="shared" si="285"/>
        <v>1</v>
      </c>
      <c r="AQ133" s="90">
        <f t="shared" si="286"/>
        <v>2</v>
      </c>
      <c r="AR133" s="94" t="str">
        <f>+VLOOKUP(MIN(AP133),Listados!$J$18:$K$24,2,TRUE)</f>
        <v>Rara Vez</v>
      </c>
      <c r="AS133" s="90" t="str">
        <f>+VLOOKUP(MIN(AQ133),Listados!$J$26:$K$32,2,TRUE)</f>
        <v>Menor</v>
      </c>
      <c r="AT133" s="94" t="str">
        <f>IF(AND(AR133&lt;&gt;"",AS133&lt;&gt;""),VLOOKUP(AR133&amp;AS133,Listados!$M$3:$N$27,2,FALSE),"")</f>
        <v>Bajo</v>
      </c>
      <c r="AU133" s="94" t="str">
        <f>+VLOOKUP(AT133,Listados!$P$3:$Q$6,2,FALSE)</f>
        <v>Asumir el riesgo</v>
      </c>
      <c r="AV133" s="197" t="s">
        <v>576</v>
      </c>
      <c r="AW133" s="198" t="s">
        <v>535</v>
      </c>
      <c r="AX133" s="298">
        <v>45292</v>
      </c>
      <c r="AY133" s="298">
        <v>45657</v>
      </c>
      <c r="AZ133" s="198" t="s">
        <v>577</v>
      </c>
      <c r="BA133" s="199" t="s">
        <v>578</v>
      </c>
      <c r="BB133" s="197" t="s">
        <v>579</v>
      </c>
      <c r="BC133" s="197" t="s">
        <v>580</v>
      </c>
      <c r="BD133" s="197" t="s">
        <v>1154</v>
      </c>
      <c r="BE133" s="522" t="s">
        <v>581</v>
      </c>
      <c r="BF133" s="304" t="s">
        <v>1285</v>
      </c>
      <c r="BG133" s="304" t="s">
        <v>1286</v>
      </c>
    </row>
    <row r="134" spans="1:113" ht="117.75" customHeight="1" thickBot="1">
      <c r="A134" s="63">
        <v>44</v>
      </c>
      <c r="B134" s="350" t="s">
        <v>73</v>
      </c>
      <c r="C134" s="75" t="s">
        <v>75</v>
      </c>
      <c r="D134" s="471" t="s">
        <v>118</v>
      </c>
      <c r="E134" s="64" t="s">
        <v>125</v>
      </c>
      <c r="F134" s="2" t="s">
        <v>131</v>
      </c>
      <c r="G134" s="20" t="s">
        <v>204</v>
      </c>
      <c r="H134" s="64" t="s">
        <v>208</v>
      </c>
      <c r="I134" s="25" t="s">
        <v>280</v>
      </c>
      <c r="J134" s="64" t="s">
        <v>288</v>
      </c>
      <c r="K134" s="134">
        <f>+VLOOKUP(J134,Listados!$K$8:$L$12,2,0)</f>
        <v>2</v>
      </c>
      <c r="L134" s="82" t="s">
        <v>293</v>
      </c>
      <c r="M134" s="86">
        <f>+VLOOKUP(L134,Listados!$K$13:$L$17,2,0)</f>
        <v>3</v>
      </c>
      <c r="N134" s="142" t="str">
        <f>IF(AND(J134&lt;&gt;"",L134&lt;&gt;""),VLOOKUP(J134&amp;L134,Listados!$M$3:$N$27,2,FALSE),"")</f>
        <v>Moderado</v>
      </c>
      <c r="O134" s="144" t="s">
        <v>934</v>
      </c>
      <c r="P134" s="146" t="s">
        <v>935</v>
      </c>
      <c r="Q134" s="132" t="s">
        <v>304</v>
      </c>
      <c r="R134" s="132" t="s">
        <v>305</v>
      </c>
      <c r="S134" s="133">
        <f t="shared" si="271"/>
        <v>15</v>
      </c>
      <c r="T134" s="85" t="s">
        <v>305</v>
      </c>
      <c r="U134" s="90">
        <f t="shared" si="272"/>
        <v>15</v>
      </c>
      <c r="V134" s="85" t="s">
        <v>305</v>
      </c>
      <c r="W134" s="90">
        <f t="shared" si="273"/>
        <v>15</v>
      </c>
      <c r="X134" s="85" t="s">
        <v>304</v>
      </c>
      <c r="Y134" s="90">
        <f t="shared" si="274"/>
        <v>15</v>
      </c>
      <c r="Z134" s="85" t="s">
        <v>305</v>
      </c>
      <c r="AA134" s="90">
        <f t="shared" si="275"/>
        <v>15</v>
      </c>
      <c r="AB134" s="85" t="s">
        <v>305</v>
      </c>
      <c r="AC134" s="90">
        <f t="shared" si="276"/>
        <v>15</v>
      </c>
      <c r="AD134" s="85" t="s">
        <v>307</v>
      </c>
      <c r="AE134" s="90">
        <f t="shared" si="277"/>
        <v>10</v>
      </c>
      <c r="AF134" s="90">
        <f t="shared" si="278"/>
        <v>100</v>
      </c>
      <c r="AG134" s="90" t="str">
        <f t="shared" si="279"/>
        <v>Fuerte</v>
      </c>
      <c r="AH134" s="85" t="s">
        <v>312</v>
      </c>
      <c r="AI134" s="90" t="str">
        <f t="shared" si="280"/>
        <v>Fuerte</v>
      </c>
      <c r="AJ134" s="90" t="str">
        <f>IFERROR(VLOOKUP((CONCATENATE(AG134,AI134)),Listados!$U$3:$V$11,2,FALSE),"")</f>
        <v>Fuerte</v>
      </c>
      <c r="AK134" s="90">
        <f t="shared" si="281"/>
        <v>100</v>
      </c>
      <c r="AL134" s="90">
        <f>AVERAGE(AK134:AK134)</f>
        <v>100</v>
      </c>
      <c r="AM134" s="90" t="str">
        <f t="shared" si="282"/>
        <v>Fuerte</v>
      </c>
      <c r="AN134" s="90">
        <f t="shared" si="283"/>
        <v>2</v>
      </c>
      <c r="AO134" s="90">
        <f t="shared" si="284"/>
        <v>1</v>
      </c>
      <c r="AP134" s="90">
        <f t="shared" si="285"/>
        <v>0</v>
      </c>
      <c r="AQ134" s="90">
        <f t="shared" si="286"/>
        <v>2</v>
      </c>
      <c r="AR134" s="94" t="str">
        <f>+VLOOKUP(MIN(AP134),Listados!$J$18:$K$24,2,TRUE)</f>
        <v>Rara Vez</v>
      </c>
      <c r="AS134" s="90" t="str">
        <f>+VLOOKUP(MIN(AQ134),Listados!$J$26:$K$32,2,TRUE)</f>
        <v>Menor</v>
      </c>
      <c r="AT134" s="94" t="str">
        <f>IF(AND(AR134&lt;&gt;"",AS134&lt;&gt;""),VLOOKUP(AR134&amp;AS134,Listados!$M$3:$N$27,2,FALSE),"")</f>
        <v>Bajo</v>
      </c>
      <c r="AU134" s="94" t="str">
        <f>+VLOOKUP(AT134,Listados!$P$3:$Q$6,2,FALSE)</f>
        <v>Asumir el riesgo</v>
      </c>
      <c r="AV134" s="144" t="s">
        <v>936</v>
      </c>
      <c r="AW134" s="146" t="s">
        <v>937</v>
      </c>
      <c r="AX134" s="298">
        <v>45292</v>
      </c>
      <c r="AY134" s="298">
        <v>45657</v>
      </c>
      <c r="AZ134" s="83" t="s">
        <v>672</v>
      </c>
      <c r="BA134" s="146" t="s">
        <v>673</v>
      </c>
      <c r="BB134" s="144" t="s">
        <v>938</v>
      </c>
      <c r="BC134" s="144" t="s">
        <v>939</v>
      </c>
      <c r="BD134" s="146" t="s">
        <v>998</v>
      </c>
      <c r="BE134" s="523" t="s">
        <v>940</v>
      </c>
      <c r="BF134" s="523" t="s">
        <v>941</v>
      </c>
      <c r="BG134" s="524" t="s">
        <v>1284</v>
      </c>
    </row>
    <row r="135" spans="1:113" ht="57.6" customHeight="1" thickBot="1">
      <c r="A135" s="646">
        <v>45</v>
      </c>
      <c r="B135" s="648" t="s">
        <v>61</v>
      </c>
      <c r="C135" s="723" t="s">
        <v>95</v>
      </c>
      <c r="D135" s="726" t="s">
        <v>119</v>
      </c>
      <c r="E135" s="96" t="s">
        <v>126</v>
      </c>
      <c r="F135" s="639" t="s">
        <v>134</v>
      </c>
      <c r="G135" s="66" t="s">
        <v>1247</v>
      </c>
      <c r="H135" s="96" t="s">
        <v>208</v>
      </c>
      <c r="I135" s="25" t="s">
        <v>281</v>
      </c>
      <c r="J135" s="96" t="s">
        <v>287</v>
      </c>
      <c r="K135" s="349">
        <f>+VLOOKUP(J135,Listados!$K$8:$L$12,2,0)</f>
        <v>3</v>
      </c>
      <c r="L135" s="354" t="s">
        <v>301</v>
      </c>
      <c r="M135" s="356">
        <f>+VLOOKUP(L135,Listados!$K$13:$L$17,2,0)</f>
        <v>4</v>
      </c>
      <c r="N135" s="95" t="str">
        <f>IF(AND(J135&lt;&gt;"",L135&lt;&gt;""),VLOOKUP(J135&amp;L135,Listados!$M$3:$N$27,2,FALSE),"")</f>
        <v>Extremo</v>
      </c>
      <c r="O135" s="15" t="s">
        <v>1250</v>
      </c>
      <c r="P135" s="499" t="s">
        <v>1252</v>
      </c>
      <c r="Q135" s="48" t="s">
        <v>303</v>
      </c>
      <c r="R135" s="132" t="s">
        <v>305</v>
      </c>
      <c r="S135" s="133">
        <f t="shared" ref="S135:S136" si="324">+IF(R135="si",15,"")</f>
        <v>15</v>
      </c>
      <c r="T135" s="85" t="s">
        <v>305</v>
      </c>
      <c r="U135" s="90">
        <f t="shared" ref="U135:U136" si="325">+IF(T135="si",15,"")</f>
        <v>15</v>
      </c>
      <c r="V135" s="85" t="s">
        <v>305</v>
      </c>
      <c r="W135" s="90">
        <f t="shared" ref="W135:W136" si="326">+IF(V135="si",15,"")</f>
        <v>15</v>
      </c>
      <c r="X135" s="85" t="s">
        <v>304</v>
      </c>
      <c r="Y135" s="90">
        <f t="shared" ref="Y135:Y136" si="327">+IF(X135="Preventivo",15,IF(X135="Detectivo",10,""))</f>
        <v>15</v>
      </c>
      <c r="Z135" s="85" t="s">
        <v>305</v>
      </c>
      <c r="AA135" s="90">
        <f t="shared" ref="AA135:AA136" si="328">+IF(Z135="si",15,"")</f>
        <v>15</v>
      </c>
      <c r="AB135" s="85" t="s">
        <v>305</v>
      </c>
      <c r="AC135" s="90">
        <f t="shared" ref="AC135:AC136" si="329">+IF(AB135="si",15,"")</f>
        <v>15</v>
      </c>
      <c r="AD135" s="85" t="s">
        <v>307</v>
      </c>
      <c r="AE135" s="94">
        <f t="shared" si="277"/>
        <v>10</v>
      </c>
      <c r="AF135" s="94">
        <f t="shared" si="278"/>
        <v>100</v>
      </c>
      <c r="AG135" s="94" t="str">
        <f t="shared" si="279"/>
        <v>Fuerte</v>
      </c>
      <c r="AH135" s="85" t="s">
        <v>312</v>
      </c>
      <c r="AI135" s="94" t="str">
        <f t="shared" si="280"/>
        <v>Fuerte</v>
      </c>
      <c r="AJ135" s="94" t="str">
        <f>IFERROR(VLOOKUP((CONCATENATE(AG135,AI135)),Listados!$U$3:$V$11,2,FALSE),"")</f>
        <v>Fuerte</v>
      </c>
      <c r="AK135" s="94">
        <f t="shared" si="281"/>
        <v>100</v>
      </c>
      <c r="AL135" s="563">
        <f>AVERAGE(AK135:AK136)</f>
        <v>100</v>
      </c>
      <c r="AM135" s="94" t="str">
        <f t="shared" si="282"/>
        <v>Fuerte</v>
      </c>
      <c r="AN135" s="94">
        <f t="shared" si="283"/>
        <v>0</v>
      </c>
      <c r="AO135" s="94">
        <f t="shared" si="284"/>
        <v>2</v>
      </c>
      <c r="AP135" s="94">
        <f t="shared" si="285"/>
        <v>3</v>
      </c>
      <c r="AQ135" s="94">
        <f t="shared" si="286"/>
        <v>2</v>
      </c>
      <c r="AR135" s="94" t="str">
        <f>+VLOOKUP(MIN(AP135),Listados!$J$18:$K$24,2,TRUE)</f>
        <v>Posible</v>
      </c>
      <c r="AS135" s="90" t="str">
        <f>+VLOOKUP(MIN(AQ135),Listados!$J$26:$K$32,2,TRUE)</f>
        <v>Menor</v>
      </c>
      <c r="AT135" s="94" t="str">
        <f>IF(AND(AR135&lt;&gt;"",AS135&lt;&gt;""),VLOOKUP(AR135&amp;AS135,Listados!$M$3:$N$27,2,FALSE),"")</f>
        <v>Moderado</v>
      </c>
      <c r="AU135" s="94" t="str">
        <f>+VLOOKUP(AT135,Listados!$P$3:$Q$6,2,FALSE)</f>
        <v xml:space="preserve"> Reducir el riesgo</v>
      </c>
      <c r="AV135" s="500" t="s">
        <v>1254</v>
      </c>
      <c r="AW135" s="332" t="s">
        <v>777</v>
      </c>
      <c r="AX135" s="323">
        <v>45292</v>
      </c>
      <c r="AY135" s="323">
        <v>45657</v>
      </c>
      <c r="AZ135" s="213" t="s">
        <v>779</v>
      </c>
      <c r="BA135" s="501" t="s">
        <v>942</v>
      </c>
      <c r="BB135" s="556" t="s">
        <v>943</v>
      </c>
      <c r="BC135" s="556" t="s">
        <v>944</v>
      </c>
      <c r="BD135" s="556" t="s">
        <v>1257</v>
      </c>
      <c r="BE135" s="554" t="s">
        <v>945</v>
      </c>
      <c r="BF135" s="555" t="s">
        <v>946</v>
      </c>
      <c r="BG135" s="532" t="s">
        <v>1283</v>
      </c>
    </row>
    <row r="136" spans="1:113" ht="56.25" customHeight="1" thickBot="1">
      <c r="A136" s="655"/>
      <c r="B136" s="649"/>
      <c r="C136" s="725"/>
      <c r="D136" s="728"/>
      <c r="E136" s="64" t="s">
        <v>127</v>
      </c>
      <c r="F136" s="641"/>
      <c r="G136" s="69" t="s">
        <v>1248</v>
      </c>
      <c r="H136" s="105" t="s">
        <v>208</v>
      </c>
      <c r="I136" s="438" t="s">
        <v>1249</v>
      </c>
      <c r="J136" s="437" t="s">
        <v>287</v>
      </c>
      <c r="K136" s="134">
        <f>+VLOOKUP(J136,Listados!$K$8:$L$12,2,0)</f>
        <v>3</v>
      </c>
      <c r="L136" s="82" t="s">
        <v>301</v>
      </c>
      <c r="M136" s="86">
        <f>+VLOOKUP(L136,Listados!$K$13:$L$17,2,0)</f>
        <v>4</v>
      </c>
      <c r="N136" s="433" t="str">
        <f>IF(AND(J136&lt;&gt;"",L136&lt;&gt;""),VLOOKUP(J136&amp;L136,Listados!$M$3:$N$27,2,FALSE),"")</f>
        <v>Extremo</v>
      </c>
      <c r="O136" s="498" t="s">
        <v>1251</v>
      </c>
      <c r="P136" s="499" t="s">
        <v>1253</v>
      </c>
      <c r="Q136" s="132" t="s">
        <v>304</v>
      </c>
      <c r="R136" s="132" t="s">
        <v>305</v>
      </c>
      <c r="S136" s="133">
        <f t="shared" si="324"/>
        <v>15</v>
      </c>
      <c r="T136" s="85" t="s">
        <v>305</v>
      </c>
      <c r="U136" s="90">
        <f t="shared" si="325"/>
        <v>15</v>
      </c>
      <c r="V136" s="85" t="s">
        <v>305</v>
      </c>
      <c r="W136" s="90">
        <f t="shared" si="326"/>
        <v>15</v>
      </c>
      <c r="X136" s="85" t="s">
        <v>304</v>
      </c>
      <c r="Y136" s="90">
        <f t="shared" si="327"/>
        <v>15</v>
      </c>
      <c r="Z136" s="85" t="s">
        <v>305</v>
      </c>
      <c r="AA136" s="90">
        <f t="shared" si="328"/>
        <v>15</v>
      </c>
      <c r="AB136" s="85" t="s">
        <v>305</v>
      </c>
      <c r="AC136" s="90">
        <f t="shared" si="329"/>
        <v>15</v>
      </c>
      <c r="AD136" s="85" t="s">
        <v>307</v>
      </c>
      <c r="AE136" s="90">
        <f t="shared" si="277"/>
        <v>10</v>
      </c>
      <c r="AF136" s="90">
        <f t="shared" si="278"/>
        <v>100</v>
      </c>
      <c r="AG136" s="90" t="str">
        <f t="shared" si="279"/>
        <v>Fuerte</v>
      </c>
      <c r="AH136" s="85" t="s">
        <v>312</v>
      </c>
      <c r="AI136" s="90" t="str">
        <f t="shared" si="280"/>
        <v>Fuerte</v>
      </c>
      <c r="AJ136" s="90" t="str">
        <f>IFERROR(VLOOKUP((CONCATENATE(AG136,AI136)),Listados!$U$3:$V$11,2,FALSE),"")</f>
        <v>Fuerte</v>
      </c>
      <c r="AK136" s="90">
        <f t="shared" si="281"/>
        <v>100</v>
      </c>
      <c r="AL136" s="565"/>
      <c r="AM136" s="90" t="str">
        <f t="shared" si="282"/>
        <v>Débil</v>
      </c>
      <c r="AN136" s="90">
        <f t="shared" si="283"/>
        <v>0</v>
      </c>
      <c r="AO136" s="90">
        <f t="shared" si="284"/>
        <v>0</v>
      </c>
      <c r="AP136" s="90">
        <f t="shared" si="285"/>
        <v>3</v>
      </c>
      <c r="AQ136" s="90">
        <f t="shared" si="286"/>
        <v>4</v>
      </c>
      <c r="AR136" s="90" t="str">
        <f>+VLOOKUP(MIN(AP136),Listados!$J$18:$K$24,2,TRUE)</f>
        <v>Posible</v>
      </c>
      <c r="AS136" s="90" t="str">
        <f>+VLOOKUP(MIN(AQ136),Listados!$J$26:$K$32,2,TRUE)</f>
        <v>Mayor</v>
      </c>
      <c r="AT136" s="90" t="str">
        <f>IF(AND(AR136&lt;&gt;"",AS136&lt;&gt;""),VLOOKUP(AR136&amp;AS136,Listados!$M$3:$N$27,2,FALSE),"")</f>
        <v>Extremo</v>
      </c>
      <c r="AU136" s="90" t="str">
        <f>+VLOOKUP(AT136,Listados!$P$3:$Q$6,2,FALSE)</f>
        <v>Evitar el riesgo</v>
      </c>
      <c r="AV136" s="500" t="s">
        <v>1255</v>
      </c>
      <c r="AW136" s="156" t="s">
        <v>777</v>
      </c>
      <c r="AX136" s="298">
        <v>45292</v>
      </c>
      <c r="AY136" s="298">
        <v>45657</v>
      </c>
      <c r="AZ136" s="158" t="s">
        <v>779</v>
      </c>
      <c r="BA136" s="502" t="s">
        <v>1256</v>
      </c>
      <c r="BB136" s="557"/>
      <c r="BC136" s="557"/>
      <c r="BD136" s="557"/>
      <c r="BE136" s="553"/>
      <c r="BF136" s="542"/>
      <c r="BG136" s="549"/>
    </row>
    <row r="137" spans="1:113" ht="122.25" customHeight="1" thickBot="1">
      <c r="A137" s="111">
        <v>46</v>
      </c>
      <c r="B137" s="350" t="s">
        <v>120</v>
      </c>
      <c r="C137" s="337" t="str">
        <f>IFERROR(VLOOKUP(B137,[1]Listados!B$3:C$20,2,FALSE),"")</f>
        <v xml:space="preserve">Gestión del Conocimiento </v>
      </c>
      <c r="D137" s="338" t="s">
        <v>957</v>
      </c>
      <c r="E137" s="109" t="s">
        <v>212</v>
      </c>
      <c r="F137" s="116" t="s">
        <v>135</v>
      </c>
      <c r="G137" s="9" t="s">
        <v>958</v>
      </c>
      <c r="H137" s="109" t="s">
        <v>208</v>
      </c>
      <c r="I137" s="9" t="s">
        <v>282</v>
      </c>
      <c r="J137" s="109" t="s">
        <v>287</v>
      </c>
      <c r="K137" s="289">
        <f>+VLOOKUP(J137,Listados!$K$8:$L$12,2,0)</f>
        <v>3</v>
      </c>
      <c r="L137" s="108" t="s">
        <v>293</v>
      </c>
      <c r="M137" s="106">
        <f>+VLOOKUP(L137,Listados!$K$13:$L$17,2,0)</f>
        <v>3</v>
      </c>
      <c r="N137" s="107" t="str">
        <f>IF(AND(J137&lt;&gt;"",L137&lt;&gt;""),VLOOKUP(J137&amp;L137,Listados!$M$3:$N$27,2,FALSE),"")</f>
        <v>Alto</v>
      </c>
      <c r="O137" s="175" t="s">
        <v>947</v>
      </c>
      <c r="P137" s="18" t="s">
        <v>948</v>
      </c>
      <c r="Q137" s="243" t="s">
        <v>304</v>
      </c>
      <c r="R137" s="240" t="s">
        <v>305</v>
      </c>
      <c r="S137" s="268">
        <f t="shared" ref="S137" si="330">+IF(R137="si",15,"")</f>
        <v>15</v>
      </c>
      <c r="T137" s="265" t="s">
        <v>305</v>
      </c>
      <c r="U137" s="120">
        <f t="shared" ref="U137" si="331">+IF(T137="si",15,"")</f>
        <v>15</v>
      </c>
      <c r="V137" s="265" t="s">
        <v>305</v>
      </c>
      <c r="W137" s="120">
        <f t="shared" ref="W137" si="332">+IF(V137="si",15,"")</f>
        <v>15</v>
      </c>
      <c r="X137" s="265" t="s">
        <v>304</v>
      </c>
      <c r="Y137" s="120">
        <f t="shared" ref="Y137" si="333">+IF(X137="Preventivo",15,IF(X137="Detectivo",10,""))</f>
        <v>15</v>
      </c>
      <c r="Z137" s="265" t="s">
        <v>305</v>
      </c>
      <c r="AA137" s="120">
        <f t="shared" ref="AA137" si="334">+IF(Z137="si",15,"")</f>
        <v>15</v>
      </c>
      <c r="AB137" s="265" t="s">
        <v>305</v>
      </c>
      <c r="AC137" s="120">
        <f t="shared" ref="AC137" si="335">+IF(AB137="si",15,"")</f>
        <v>15</v>
      </c>
      <c r="AD137" s="265" t="s">
        <v>307</v>
      </c>
      <c r="AE137" s="120">
        <f t="shared" ref="AE137" si="336">+IF(AD137="Completa",10,IF(AD137="Incompleta",5,""))</f>
        <v>10</v>
      </c>
      <c r="AF137" s="120">
        <f t="shared" ref="AF137" si="337">IF((SUM(S137,U137,W137,Y137,AA137,AC137,AE137)=0),"",(SUM(S137,U137,W137,Y137,AA137,AC137,AE137)))</f>
        <v>100</v>
      </c>
      <c r="AG137" s="120" t="str">
        <f t="shared" ref="AG137" si="338">IF(AF137&lt;=85,"Débil",IF(AF137&lt;=95,"Moderado",IF(AF137=100,"Fuerte","")))</f>
        <v>Fuerte</v>
      </c>
      <c r="AH137" s="265" t="s">
        <v>312</v>
      </c>
      <c r="AI137" s="147" t="str">
        <f t="shared" si="280"/>
        <v>Fuerte</v>
      </c>
      <c r="AJ137" s="147" t="str">
        <f>IFERROR(VLOOKUP((CONCATENATE(AG137,AI137)),Listados!$U$3:$V$11,2,FALSE),"")</f>
        <v>Fuerte</v>
      </c>
      <c r="AK137" s="147">
        <f t="shared" si="281"/>
        <v>100</v>
      </c>
      <c r="AL137" s="147">
        <f>AVERAGE(AK137:AK137)</f>
        <v>100</v>
      </c>
      <c r="AM137" s="147" t="str">
        <f t="shared" si="282"/>
        <v>Fuerte</v>
      </c>
      <c r="AN137" s="147">
        <f t="shared" si="283"/>
        <v>2</v>
      </c>
      <c r="AO137" s="147">
        <f t="shared" si="284"/>
        <v>1</v>
      </c>
      <c r="AP137" s="147">
        <f t="shared" si="285"/>
        <v>1</v>
      </c>
      <c r="AQ137" s="147">
        <f t="shared" si="286"/>
        <v>2</v>
      </c>
      <c r="AR137" s="147" t="str">
        <f>+VLOOKUP(MIN(AP137),Listados!$J$18:$K$24,2,TRUE)</f>
        <v>Rara Vez</v>
      </c>
      <c r="AS137" s="120" t="str">
        <f>+VLOOKUP(MIN(AQ137),Listados!$J$26:$K$32,2,TRUE)</f>
        <v>Menor</v>
      </c>
      <c r="AT137" s="147" t="str">
        <f>IF(AND(AR137&lt;&gt;"",AS137&lt;&gt;""),VLOOKUP(AR137&amp;AS137,Listados!$M$3:$N$27,2,FALSE),"")</f>
        <v>Bajo</v>
      </c>
      <c r="AU137" s="147" t="str">
        <f>+VLOOKUP(AT137,Listados!$P$3:$Q$6,2,FALSE)</f>
        <v>Asumir el riesgo</v>
      </c>
      <c r="AV137" s="333" t="s">
        <v>949</v>
      </c>
      <c r="AW137" s="334" t="s">
        <v>950</v>
      </c>
      <c r="AX137" s="298">
        <v>45292</v>
      </c>
      <c r="AY137" s="298">
        <v>45657</v>
      </c>
      <c r="AZ137" s="333" t="s">
        <v>951</v>
      </c>
      <c r="BA137" s="335" t="s">
        <v>952</v>
      </c>
      <c r="BB137" s="293" t="s">
        <v>953</v>
      </c>
      <c r="BC137" s="300" t="s">
        <v>954</v>
      </c>
      <c r="BD137" s="336" t="s">
        <v>1120</v>
      </c>
      <c r="BE137" s="517" t="s">
        <v>955</v>
      </c>
      <c r="BF137" s="518" t="s">
        <v>956</v>
      </c>
      <c r="BG137" s="525" t="s">
        <v>1282</v>
      </c>
    </row>
    <row r="138" spans="1:113" ht="74.25" customHeight="1" thickBot="1">
      <c r="A138" s="646">
        <v>47</v>
      </c>
      <c r="B138" s="648" t="s">
        <v>64</v>
      </c>
      <c r="C138" s="650" t="s">
        <v>65</v>
      </c>
      <c r="D138" s="734" t="s">
        <v>1036</v>
      </c>
      <c r="E138" s="735" t="s">
        <v>128</v>
      </c>
      <c r="F138" s="661" t="s">
        <v>135</v>
      </c>
      <c r="G138" s="384" t="s">
        <v>1037</v>
      </c>
      <c r="H138" s="96" t="s">
        <v>207</v>
      </c>
      <c r="I138" s="15" t="s">
        <v>283</v>
      </c>
      <c r="J138" s="96" t="s">
        <v>286</v>
      </c>
      <c r="K138" s="349">
        <f>+VLOOKUP(J138,Listados!$K$8:$L$12,2,0)</f>
        <v>4</v>
      </c>
      <c r="L138" s="354" t="s">
        <v>291</v>
      </c>
      <c r="M138" s="356">
        <f>+VLOOKUP(L138,Listados!$K$13:$L$17,2,0)</f>
        <v>5</v>
      </c>
      <c r="N138" s="95" t="str">
        <f>IF(AND(J138&lt;&gt;"",L138&lt;&gt;""),VLOOKUP(J138&amp;L138,Listados!$M$3:$N$27,2,FALSE),"")</f>
        <v>Extremo</v>
      </c>
      <c r="O138" s="6" t="s">
        <v>1044</v>
      </c>
      <c r="P138" s="339" t="s">
        <v>1046</v>
      </c>
      <c r="Q138" s="48" t="s">
        <v>304</v>
      </c>
      <c r="R138" s="132" t="s">
        <v>305</v>
      </c>
      <c r="S138" s="133">
        <f t="shared" ref="S138:S139" si="339">+IF(R138="si",15,"")</f>
        <v>15</v>
      </c>
      <c r="T138" s="85" t="s">
        <v>305</v>
      </c>
      <c r="U138" s="90">
        <f t="shared" ref="U138:U139" si="340">+IF(T138="si",15,"")</f>
        <v>15</v>
      </c>
      <c r="V138" s="85" t="s">
        <v>305</v>
      </c>
      <c r="W138" s="90">
        <f t="shared" ref="W138:W139" si="341">+IF(V138="si",15,"")</f>
        <v>15</v>
      </c>
      <c r="X138" s="85" t="s">
        <v>304</v>
      </c>
      <c r="Y138" s="90">
        <f t="shared" ref="Y138:Y139" si="342">+IF(X138="Preventivo",15,IF(X138="Detectivo",10,""))</f>
        <v>15</v>
      </c>
      <c r="Z138" s="85" t="s">
        <v>305</v>
      </c>
      <c r="AA138" s="90">
        <f t="shared" ref="AA138:AA139" si="343">+IF(Z138="si",15,"")</f>
        <v>15</v>
      </c>
      <c r="AB138" s="85" t="s">
        <v>305</v>
      </c>
      <c r="AC138" s="90">
        <f t="shared" ref="AC138:AC139" si="344">+IF(AB138="si",15,"")</f>
        <v>15</v>
      </c>
      <c r="AD138" s="85" t="s">
        <v>307</v>
      </c>
      <c r="AE138" s="94">
        <f t="shared" si="277"/>
        <v>10</v>
      </c>
      <c r="AF138" s="94">
        <f t="shared" si="278"/>
        <v>100</v>
      </c>
      <c r="AG138" s="94" t="str">
        <f t="shared" si="279"/>
        <v>Fuerte</v>
      </c>
      <c r="AH138" s="85" t="s">
        <v>312</v>
      </c>
      <c r="AI138" s="94" t="str">
        <f t="shared" si="280"/>
        <v>Fuerte</v>
      </c>
      <c r="AJ138" s="94" t="str">
        <f>IFERROR(VLOOKUP((CONCATENATE(AG138,AI138)),Listados!$U$3:$V$11,2,FALSE),"")</f>
        <v>Fuerte</v>
      </c>
      <c r="AK138" s="94">
        <f t="shared" si="281"/>
        <v>100</v>
      </c>
      <c r="AL138" s="563">
        <f>AVERAGE(AK138:AK140)</f>
        <v>100</v>
      </c>
      <c r="AM138" s="94" t="str">
        <f t="shared" si="282"/>
        <v>Fuerte</v>
      </c>
      <c r="AN138" s="94">
        <f t="shared" si="283"/>
        <v>2</v>
      </c>
      <c r="AO138" s="94">
        <f t="shared" si="284"/>
        <v>1</v>
      </c>
      <c r="AP138" s="94">
        <f t="shared" si="285"/>
        <v>2</v>
      </c>
      <c r="AQ138" s="94">
        <f>+M138-AO138</f>
        <v>4</v>
      </c>
      <c r="AR138" s="94" t="str">
        <f>+VLOOKUP(MIN(AP138),Listados!$J$18:$K$24,2,TRUE)</f>
        <v>Improbable</v>
      </c>
      <c r="AS138" s="90" t="str">
        <f>+VLOOKUP(MIN(AQ138),Listados!$J$26:$K$32,2,TRUE)</f>
        <v>Mayor</v>
      </c>
      <c r="AT138" s="94" t="str">
        <f>IF(AND(AR138&lt;&gt;"",AS138&lt;&gt;""),VLOOKUP(AR138&amp;AS138,Listados!$M$3:$N$27,2,FALSE),"")</f>
        <v>Alto</v>
      </c>
      <c r="AU138" s="94" t="str">
        <f>+VLOOKUP(AT138,Listados!$P$3:$Q$6,2,FALSE)</f>
        <v>Reducir el riesgo</v>
      </c>
      <c r="AV138" s="6" t="s">
        <v>1053</v>
      </c>
      <c r="AW138" s="159" t="s">
        <v>632</v>
      </c>
      <c r="AX138" s="323">
        <v>45292</v>
      </c>
      <c r="AY138" s="323">
        <v>45657</v>
      </c>
      <c r="AZ138" s="159" t="s">
        <v>1054</v>
      </c>
      <c r="BA138" s="6" t="s">
        <v>959</v>
      </c>
      <c r="BB138" s="561" t="s">
        <v>960</v>
      </c>
      <c r="BC138" s="576" t="s">
        <v>961</v>
      </c>
      <c r="BD138" s="749" t="s">
        <v>1058</v>
      </c>
      <c r="BE138" s="535" t="s">
        <v>962</v>
      </c>
      <c r="BF138" s="555" t="s">
        <v>963</v>
      </c>
      <c r="BG138" s="532" t="s">
        <v>1281</v>
      </c>
    </row>
    <row r="139" spans="1:113" ht="100.9" customHeight="1" thickBot="1">
      <c r="A139" s="647"/>
      <c r="B139" s="649"/>
      <c r="C139" s="651"/>
      <c r="D139" s="731"/>
      <c r="E139" s="736"/>
      <c r="F139" s="662"/>
      <c r="G139" s="77" t="s">
        <v>1038</v>
      </c>
      <c r="H139" s="101" t="s">
        <v>207</v>
      </c>
      <c r="I139" s="11" t="s">
        <v>1041</v>
      </c>
      <c r="J139" s="96" t="s">
        <v>286</v>
      </c>
      <c r="K139" s="349">
        <f>+VLOOKUP(J139,Listados!$K$8:$L$12,2,0)</f>
        <v>4</v>
      </c>
      <c r="L139" s="354" t="s">
        <v>291</v>
      </c>
      <c r="M139" s="356">
        <f>+VLOOKUP(L139,Listados!$K$13:$L$17,2,0)</f>
        <v>5</v>
      </c>
      <c r="N139" s="95" t="str">
        <f>IF(AND(J139&lt;&gt;"",L139&lt;&gt;""),VLOOKUP(J139&amp;L139,Listados!$M$3:$N$27,2,FALSE),"")</f>
        <v>Extremo</v>
      </c>
      <c r="O139" s="805" t="s">
        <v>1045</v>
      </c>
      <c r="P139" s="11" t="s">
        <v>1047</v>
      </c>
      <c r="Q139" s="48" t="s">
        <v>304</v>
      </c>
      <c r="R139" s="240" t="s">
        <v>305</v>
      </c>
      <c r="S139" s="268">
        <f t="shared" si="339"/>
        <v>15</v>
      </c>
      <c r="T139" s="265" t="s">
        <v>305</v>
      </c>
      <c r="U139" s="120">
        <f t="shared" si="340"/>
        <v>15</v>
      </c>
      <c r="V139" s="265" t="s">
        <v>305</v>
      </c>
      <c r="W139" s="120">
        <f t="shared" si="341"/>
        <v>15</v>
      </c>
      <c r="X139" s="265" t="s">
        <v>304</v>
      </c>
      <c r="Y139" s="120">
        <f t="shared" si="342"/>
        <v>15</v>
      </c>
      <c r="Z139" s="265" t="s">
        <v>305</v>
      </c>
      <c r="AA139" s="120">
        <f t="shared" si="343"/>
        <v>15</v>
      </c>
      <c r="AB139" s="265" t="s">
        <v>305</v>
      </c>
      <c r="AC139" s="120">
        <f t="shared" si="344"/>
        <v>15</v>
      </c>
      <c r="AD139" s="265" t="s">
        <v>307</v>
      </c>
      <c r="AE139" s="94">
        <f t="shared" si="277"/>
        <v>10</v>
      </c>
      <c r="AF139" s="94">
        <f t="shared" si="278"/>
        <v>100</v>
      </c>
      <c r="AG139" s="94" t="str">
        <f t="shared" si="279"/>
        <v>Fuerte</v>
      </c>
      <c r="AH139" s="265" t="s">
        <v>312</v>
      </c>
      <c r="AI139" s="94" t="str">
        <f t="shared" si="280"/>
        <v>Fuerte</v>
      </c>
      <c r="AJ139" s="94" t="str">
        <f>IFERROR(VLOOKUP((CONCATENATE(AG139,AI139)),Listados!$U$3:$V$11,2,FALSE),"")</f>
        <v>Fuerte</v>
      </c>
      <c r="AK139" s="94">
        <f t="shared" si="281"/>
        <v>100</v>
      </c>
      <c r="AL139" s="564"/>
      <c r="AM139" s="94" t="str">
        <f t="shared" si="282"/>
        <v>Débil</v>
      </c>
      <c r="AN139" s="94">
        <f t="shared" si="283"/>
        <v>0</v>
      </c>
      <c r="AO139" s="94">
        <f t="shared" si="284"/>
        <v>0</v>
      </c>
      <c r="AP139" s="94">
        <f t="shared" si="285"/>
        <v>4</v>
      </c>
      <c r="AQ139" s="94">
        <f>+M139-AO139</f>
        <v>5</v>
      </c>
      <c r="AR139" s="94" t="str">
        <f>+VLOOKUP(MIN(AP139),Listados!$J$18:$K$24,2,TRUE)</f>
        <v>Probable</v>
      </c>
      <c r="AS139" s="90" t="str">
        <f>+VLOOKUP(MIN(AQ139),Listados!$J$26:$K$32,2,TRUE)</f>
        <v>Catastrófico</v>
      </c>
      <c r="AT139" s="563" t="str">
        <f>IF(AND(AR139&lt;&gt;"",AS139&lt;&gt;""),VLOOKUP(AR139&amp;AS139,Listados!$M$3:$N$27,2,FALSE),"")</f>
        <v>Extremo</v>
      </c>
      <c r="AU139" s="810" t="str">
        <f>+VLOOKUP(AT139,Listados!$P$3:$Q$6,2,FALSE)</f>
        <v>Evitar el riesgo</v>
      </c>
      <c r="AV139" s="387" t="s">
        <v>1050</v>
      </c>
      <c r="AW139" s="159" t="s">
        <v>632</v>
      </c>
      <c r="AX139" s="298">
        <v>45292</v>
      </c>
      <c r="AY139" s="298">
        <v>45657</v>
      </c>
      <c r="AZ139" s="363" t="s">
        <v>1054</v>
      </c>
      <c r="BA139" s="387" t="s">
        <v>1055</v>
      </c>
      <c r="BB139" s="590"/>
      <c r="BC139" s="776"/>
      <c r="BD139" s="751"/>
      <c r="BE139" s="536"/>
      <c r="BF139" s="540"/>
      <c r="BG139" s="548"/>
    </row>
    <row r="140" spans="1:113" ht="56.45" customHeight="1" thickBot="1">
      <c r="A140" s="647"/>
      <c r="B140" s="649"/>
      <c r="C140" s="651"/>
      <c r="D140" s="731"/>
      <c r="E140" s="736"/>
      <c r="F140" s="662"/>
      <c r="G140" s="385" t="s">
        <v>1039</v>
      </c>
      <c r="H140" s="105" t="s">
        <v>207</v>
      </c>
      <c r="I140" s="366" t="s">
        <v>1042</v>
      </c>
      <c r="J140" s="96" t="s">
        <v>286</v>
      </c>
      <c r="K140" s="349">
        <f>+VLOOKUP(J140,Listados!$K$8:$L$12,2,0)</f>
        <v>4</v>
      </c>
      <c r="L140" s="354" t="s">
        <v>291</v>
      </c>
      <c r="M140" s="356">
        <f>+VLOOKUP(L140,Listados!$K$13:$L$17,2,0)</f>
        <v>5</v>
      </c>
      <c r="N140" s="95" t="str">
        <f>IF(AND(J140&lt;&gt;"",L140&lt;&gt;""),VLOOKUP(J140&amp;L140,Listados!$M$3:$N$27,2,FALSE),"")</f>
        <v>Extremo</v>
      </c>
      <c r="O140" s="806"/>
      <c r="P140" s="11" t="s">
        <v>1048</v>
      </c>
      <c r="Q140" s="132" t="s">
        <v>304</v>
      </c>
      <c r="R140" s="240" t="s">
        <v>305</v>
      </c>
      <c r="S140" s="268">
        <f t="shared" ref="S140:S141" si="345">+IF(R140="si",15,"")</f>
        <v>15</v>
      </c>
      <c r="T140" s="265" t="s">
        <v>305</v>
      </c>
      <c r="U140" s="120">
        <f t="shared" ref="U140:U141" si="346">+IF(T140="si",15,"")</f>
        <v>15</v>
      </c>
      <c r="V140" s="265" t="s">
        <v>305</v>
      </c>
      <c r="W140" s="120">
        <f t="shared" ref="W140:W141" si="347">+IF(V140="si",15,"")</f>
        <v>15</v>
      </c>
      <c r="X140" s="265" t="s">
        <v>304</v>
      </c>
      <c r="Y140" s="120">
        <f t="shared" ref="Y140:Y141" si="348">+IF(X140="Preventivo",15,IF(X140="Detectivo",10,""))</f>
        <v>15</v>
      </c>
      <c r="Z140" s="265" t="s">
        <v>305</v>
      </c>
      <c r="AA140" s="120">
        <f t="shared" ref="AA140:AA141" si="349">+IF(Z140="si",15,"")</f>
        <v>15</v>
      </c>
      <c r="AB140" s="265" t="s">
        <v>305</v>
      </c>
      <c r="AC140" s="120">
        <f t="shared" ref="AC140:AC141" si="350">+IF(AB140="si",15,"")</f>
        <v>15</v>
      </c>
      <c r="AD140" s="265" t="s">
        <v>307</v>
      </c>
      <c r="AE140" s="90">
        <f t="shared" si="277"/>
        <v>10</v>
      </c>
      <c r="AF140" s="90">
        <f t="shared" si="278"/>
        <v>100</v>
      </c>
      <c r="AG140" s="90" t="str">
        <f t="shared" si="279"/>
        <v>Fuerte</v>
      </c>
      <c r="AH140" s="265" t="s">
        <v>312</v>
      </c>
      <c r="AI140" s="90" t="str">
        <f t="shared" si="280"/>
        <v>Fuerte</v>
      </c>
      <c r="AJ140" s="90" t="str">
        <f>IFERROR(VLOOKUP((CONCATENATE(AG140,AI140)),Listados!$U$3:$V$11,2,FALSE),"")</f>
        <v>Fuerte</v>
      </c>
      <c r="AK140" s="90">
        <f t="shared" si="281"/>
        <v>100</v>
      </c>
      <c r="AL140" s="564"/>
      <c r="AM140" s="90" t="str">
        <f t="shared" si="282"/>
        <v>Débil</v>
      </c>
      <c r="AN140" s="90">
        <f t="shared" si="283"/>
        <v>0</v>
      </c>
      <c r="AO140" s="90">
        <f t="shared" si="284"/>
        <v>0</v>
      </c>
      <c r="AP140" s="90">
        <f t="shared" si="285"/>
        <v>4</v>
      </c>
      <c r="AQ140" s="90">
        <f t="shared" si="286"/>
        <v>5</v>
      </c>
      <c r="AR140" s="94" t="str">
        <f>+VLOOKUP(MIN(AP140),Listados!$J$18:$K$24,2,TRUE)</f>
        <v>Probable</v>
      </c>
      <c r="AS140" s="90" t="str">
        <f>+VLOOKUP(MIN(AQ140),Listados!$J$26:$K$32,2,TRUE)</f>
        <v>Catastrófico</v>
      </c>
      <c r="AT140" s="564"/>
      <c r="AU140" s="811"/>
      <c r="AV140" s="387" t="s">
        <v>1051</v>
      </c>
      <c r="AW140" s="159" t="s">
        <v>632</v>
      </c>
      <c r="AX140" s="298">
        <v>45292</v>
      </c>
      <c r="AY140" s="298">
        <v>45657</v>
      </c>
      <c r="AZ140" s="363" t="s">
        <v>1054</v>
      </c>
      <c r="BA140" s="387" t="s">
        <v>1056</v>
      </c>
      <c r="BB140" s="590"/>
      <c r="BC140" s="776"/>
      <c r="BD140" s="751"/>
      <c r="BE140" s="536"/>
      <c r="BF140" s="540"/>
      <c r="BG140" s="548"/>
    </row>
    <row r="141" spans="1:113" ht="89.45" customHeight="1" thickBot="1">
      <c r="A141" s="655"/>
      <c r="B141" s="657"/>
      <c r="C141" s="733"/>
      <c r="D141" s="731"/>
      <c r="E141" s="737"/>
      <c r="F141" s="663"/>
      <c r="G141" s="388" t="s">
        <v>1040</v>
      </c>
      <c r="H141" s="110" t="s">
        <v>207</v>
      </c>
      <c r="I141" s="33" t="s">
        <v>1043</v>
      </c>
      <c r="J141" s="96" t="s">
        <v>286</v>
      </c>
      <c r="K141" s="349">
        <f>+VLOOKUP(J141,Listados!$K$8:$L$12,2,0)</f>
        <v>4</v>
      </c>
      <c r="L141" s="354" t="s">
        <v>291</v>
      </c>
      <c r="M141" s="356">
        <f>+VLOOKUP(L141,Listados!$K$13:$L$17,2,0)</f>
        <v>5</v>
      </c>
      <c r="N141" s="95" t="str">
        <f>IF(AND(J141&lt;&gt;"",L141&lt;&gt;""),VLOOKUP(J141&amp;L141,Listados!$M$3:$N$27,2,FALSE),"")</f>
        <v>Extremo</v>
      </c>
      <c r="O141" s="740"/>
      <c r="P141" s="33" t="s">
        <v>1049</v>
      </c>
      <c r="Q141" s="132" t="s">
        <v>304</v>
      </c>
      <c r="R141" s="240" t="s">
        <v>305</v>
      </c>
      <c r="S141" s="268">
        <f t="shared" si="345"/>
        <v>15</v>
      </c>
      <c r="T141" s="265" t="s">
        <v>305</v>
      </c>
      <c r="U141" s="120">
        <f t="shared" si="346"/>
        <v>15</v>
      </c>
      <c r="V141" s="265" t="s">
        <v>305</v>
      </c>
      <c r="W141" s="120">
        <f t="shared" si="347"/>
        <v>15</v>
      </c>
      <c r="X141" s="265" t="s">
        <v>304</v>
      </c>
      <c r="Y141" s="120">
        <f t="shared" si="348"/>
        <v>15</v>
      </c>
      <c r="Z141" s="265" t="s">
        <v>305</v>
      </c>
      <c r="AA141" s="120">
        <f t="shared" si="349"/>
        <v>15</v>
      </c>
      <c r="AB141" s="265" t="s">
        <v>305</v>
      </c>
      <c r="AC141" s="120">
        <f t="shared" si="350"/>
        <v>15</v>
      </c>
      <c r="AD141" s="265" t="s">
        <v>307</v>
      </c>
      <c r="AE141" s="90">
        <f t="shared" ref="AE141" si="351">+IF(AD141="Completa",10,IF(AD141="Incompleta",5,""))</f>
        <v>10</v>
      </c>
      <c r="AF141" s="90">
        <f t="shared" ref="AF141" si="352">IF((SUM(S141,U141,W141,Y141,AA141,AC141,AE141)=0),"",(SUM(S141,U141,W141,Y141,AA141,AC141,AE141)))</f>
        <v>100</v>
      </c>
      <c r="AG141" s="90" t="str">
        <f t="shared" ref="AG141" si="353">IF(AF141&lt;=85,"Débil",IF(AF141&lt;=95,"Moderado",IF(AF141=100,"Fuerte","")))</f>
        <v>Fuerte</v>
      </c>
      <c r="AH141" s="265" t="s">
        <v>312</v>
      </c>
      <c r="AI141" s="90" t="str">
        <f t="shared" si="280"/>
        <v>Fuerte</v>
      </c>
      <c r="AJ141" s="90" t="str">
        <f>IFERROR(VLOOKUP((CONCATENATE(AG141,AI141)),Listados!$U$3:$V$11,2,FALSE),"")</f>
        <v>Fuerte</v>
      </c>
      <c r="AK141" s="90">
        <f t="shared" ref="AK141" si="354">IF(ISBLANK(AJ141),"",IF(AJ141="Débil", 0, IF(AJ141="Moderado",50,100)))</f>
        <v>100</v>
      </c>
      <c r="AL141" s="565"/>
      <c r="AM141" s="90" t="str">
        <f t="shared" ref="AM141" si="355">IF(AL141&lt;=50, "Débil", IF(AL141&lt;=99,"Moderado","Fuerte"))</f>
        <v>Débil</v>
      </c>
      <c r="AN141" s="90">
        <f t="shared" ref="AN141" si="356">+IF(AND(Q141="Preventivo",AM141="Fuerte"),2,IF(AND(Q141="Preventivo",AM141="Moderado"),1,0))</f>
        <v>0</v>
      </c>
      <c r="AO141" s="90">
        <f t="shared" ref="AO141" si="357">+IF(AND(Q141="Detectivo",$AM141="Fuerte"),2,IF(AND(Q141="Detectivo",$AM141="Moderado"),1,IF(AND(Q141="Preventivo",$AM141="Fuerte"),1,0)))</f>
        <v>0</v>
      </c>
      <c r="AP141" s="90">
        <f t="shared" ref="AP141" si="358">+K141-AN141</f>
        <v>4</v>
      </c>
      <c r="AQ141" s="90">
        <f t="shared" ref="AQ141" si="359">+M141-AO141</f>
        <v>5</v>
      </c>
      <c r="AR141" s="90"/>
      <c r="AS141" s="90"/>
      <c r="AT141" s="565"/>
      <c r="AU141" s="812"/>
      <c r="AV141" s="34" t="s">
        <v>1052</v>
      </c>
      <c r="AW141" s="275" t="s">
        <v>632</v>
      </c>
      <c r="AX141" s="298">
        <v>45292</v>
      </c>
      <c r="AY141" s="298">
        <v>45657</v>
      </c>
      <c r="AZ141" s="237" t="s">
        <v>1054</v>
      </c>
      <c r="BA141" s="33" t="s">
        <v>1057</v>
      </c>
      <c r="BB141" s="562"/>
      <c r="BC141" s="577"/>
      <c r="BD141" s="750"/>
      <c r="BE141" s="537"/>
      <c r="BF141" s="542"/>
      <c r="BG141" s="549"/>
    </row>
    <row r="142" spans="1:113" ht="147" customHeight="1" thickBot="1">
      <c r="A142" s="63">
        <v>48</v>
      </c>
      <c r="B142" s="350" t="s">
        <v>66</v>
      </c>
      <c r="C142" s="75" t="s">
        <v>67</v>
      </c>
      <c r="D142" s="26" t="s">
        <v>451</v>
      </c>
      <c r="E142" s="64" t="s">
        <v>125</v>
      </c>
      <c r="F142" s="2" t="s">
        <v>135</v>
      </c>
      <c r="G142" s="19" t="s">
        <v>452</v>
      </c>
      <c r="H142" s="64" t="s">
        <v>208</v>
      </c>
      <c r="I142" s="27" t="s">
        <v>453</v>
      </c>
      <c r="J142" s="64" t="s">
        <v>287</v>
      </c>
      <c r="K142" s="134">
        <f>+VLOOKUP(J142,Listados!$K$8:$L$12,2,0)</f>
        <v>3</v>
      </c>
      <c r="L142" s="82" t="s">
        <v>302</v>
      </c>
      <c r="M142" s="86">
        <f>+VLOOKUP(L142,Listados!$K$13:$L$17,2,0)</f>
        <v>2</v>
      </c>
      <c r="N142" s="142" t="str">
        <f>IF(AND(J142&lt;&gt;"",L142&lt;&gt;""),VLOOKUP(J142&amp;L142,Listados!$M$3:$N$27,2,FALSE),"")</f>
        <v>Moderado</v>
      </c>
      <c r="O142" s="167" t="s">
        <v>454</v>
      </c>
      <c r="P142" s="2" t="s">
        <v>455</v>
      </c>
      <c r="Q142" s="132" t="s">
        <v>304</v>
      </c>
      <c r="R142" s="132" t="s">
        <v>305</v>
      </c>
      <c r="S142" s="133">
        <f t="shared" si="271"/>
        <v>15</v>
      </c>
      <c r="T142" s="85" t="s">
        <v>305</v>
      </c>
      <c r="U142" s="90">
        <f t="shared" si="272"/>
        <v>15</v>
      </c>
      <c r="V142" s="85" t="s">
        <v>305</v>
      </c>
      <c r="W142" s="90">
        <f t="shared" si="273"/>
        <v>15</v>
      </c>
      <c r="X142" s="85" t="s">
        <v>304</v>
      </c>
      <c r="Y142" s="90">
        <f t="shared" si="274"/>
        <v>15</v>
      </c>
      <c r="Z142" s="85" t="s">
        <v>305</v>
      </c>
      <c r="AA142" s="90">
        <f t="shared" si="275"/>
        <v>15</v>
      </c>
      <c r="AB142" s="85" t="s">
        <v>305</v>
      </c>
      <c r="AC142" s="90">
        <f t="shared" si="276"/>
        <v>15</v>
      </c>
      <c r="AD142" s="85" t="s">
        <v>307</v>
      </c>
      <c r="AE142" s="90">
        <f t="shared" si="277"/>
        <v>10</v>
      </c>
      <c r="AF142" s="90">
        <f t="shared" si="278"/>
        <v>100</v>
      </c>
      <c r="AG142" s="90" t="str">
        <f t="shared" si="279"/>
        <v>Fuerte</v>
      </c>
      <c r="AH142" s="85" t="s">
        <v>312</v>
      </c>
      <c r="AI142" s="90" t="str">
        <f t="shared" si="280"/>
        <v>Fuerte</v>
      </c>
      <c r="AJ142" s="90" t="str">
        <f>IFERROR(VLOOKUP((CONCATENATE(AG142,AI142)),Listados!$U$3:$V$11,2,FALSE),"")</f>
        <v>Fuerte</v>
      </c>
      <c r="AK142" s="90">
        <f t="shared" si="281"/>
        <v>100</v>
      </c>
      <c r="AL142" s="90">
        <f>AVERAGE(AK142:AK142)</f>
        <v>100</v>
      </c>
      <c r="AM142" s="90" t="str">
        <f t="shared" si="282"/>
        <v>Fuerte</v>
      </c>
      <c r="AN142" s="90">
        <f t="shared" si="283"/>
        <v>2</v>
      </c>
      <c r="AO142" s="90">
        <f t="shared" si="284"/>
        <v>1</v>
      </c>
      <c r="AP142" s="90">
        <f t="shared" si="285"/>
        <v>1</v>
      </c>
      <c r="AQ142" s="90">
        <f t="shared" si="286"/>
        <v>1</v>
      </c>
      <c r="AR142" s="94" t="str">
        <f>+VLOOKUP(MIN(AP142),Listados!$J$18:$K$24,2,TRUE)</f>
        <v>Rara Vez</v>
      </c>
      <c r="AS142" s="90" t="str">
        <f>+VLOOKUP(MIN(AQ142),Listados!$J$26:$K$32,2,TRUE)</f>
        <v>Insignificante</v>
      </c>
      <c r="AT142" s="94" t="str">
        <f>IF(AND(AR142&lt;&gt;"",AS142&lt;&gt;""),VLOOKUP(AR142&amp;AS142,Listados!$M$3:$N$27,2,FALSE),"")</f>
        <v>Bajo</v>
      </c>
      <c r="AU142" s="94" t="str">
        <f>+VLOOKUP(AT142,Listados!$P$3:$Q$6,2,FALSE)</f>
        <v>Asumir el riesgo</v>
      </c>
      <c r="AV142" s="391" t="s">
        <v>1099</v>
      </c>
      <c r="AW142" s="275" t="s">
        <v>1085</v>
      </c>
      <c r="AX142" s="392">
        <v>45292</v>
      </c>
      <c r="AY142" s="392">
        <v>45657</v>
      </c>
      <c r="AZ142" s="275" t="s">
        <v>1100</v>
      </c>
      <c r="BA142" s="393" t="s">
        <v>1101</v>
      </c>
      <c r="BB142" s="270" t="s">
        <v>1102</v>
      </c>
      <c r="BC142" s="274" t="s">
        <v>1103</v>
      </c>
      <c r="BD142" s="274" t="s">
        <v>1104</v>
      </c>
      <c r="BE142" s="270" t="s">
        <v>1105</v>
      </c>
      <c r="BF142" s="274" t="s">
        <v>1106</v>
      </c>
      <c r="BG142" s="524" t="s">
        <v>1280</v>
      </c>
    </row>
    <row r="143" spans="1:113" ht="66" customHeight="1" thickBot="1">
      <c r="A143" s="718">
        <v>49</v>
      </c>
      <c r="B143" s="648" t="s">
        <v>110</v>
      </c>
      <c r="C143" s="658" t="s">
        <v>111</v>
      </c>
      <c r="D143" s="730" t="s">
        <v>121</v>
      </c>
      <c r="E143" s="602" t="s">
        <v>128</v>
      </c>
      <c r="F143" s="639" t="s">
        <v>130</v>
      </c>
      <c r="G143" s="143" t="s">
        <v>205</v>
      </c>
      <c r="H143" s="96" t="s">
        <v>208</v>
      </c>
      <c r="I143" s="745" t="s">
        <v>284</v>
      </c>
      <c r="J143" s="96" t="s">
        <v>289</v>
      </c>
      <c r="K143" s="349">
        <f>+VLOOKUP(J143,Listados!$K$8:$L$12,2,0)</f>
        <v>1</v>
      </c>
      <c r="L143" s="354" t="s">
        <v>293</v>
      </c>
      <c r="M143" s="356">
        <f>+VLOOKUP(L143,Listados!$K$13:$L$17,2,0)</f>
        <v>3</v>
      </c>
      <c r="N143" s="95" t="str">
        <f>IF(AND(J143&lt;&gt;"",L143&lt;&gt;""),VLOOKUP(J143&amp;L143,Listados!$M$3:$N$27,2,FALSE),"")</f>
        <v>Moderado</v>
      </c>
      <c r="O143" s="209" t="s">
        <v>964</v>
      </c>
      <c r="P143" s="209" t="s">
        <v>965</v>
      </c>
      <c r="Q143" s="48" t="s">
        <v>304</v>
      </c>
      <c r="R143" s="132" t="s">
        <v>305</v>
      </c>
      <c r="S143" s="133">
        <f t="shared" ref="S143:S144" si="360">+IF(R143="si",15,"")</f>
        <v>15</v>
      </c>
      <c r="T143" s="85" t="s">
        <v>305</v>
      </c>
      <c r="U143" s="90">
        <f t="shared" ref="U143:U144" si="361">+IF(T143="si",15,"")</f>
        <v>15</v>
      </c>
      <c r="V143" s="85" t="s">
        <v>305</v>
      </c>
      <c r="W143" s="90">
        <f t="shared" ref="W143:W144" si="362">+IF(V143="si",15,"")</f>
        <v>15</v>
      </c>
      <c r="X143" s="85" t="s">
        <v>304</v>
      </c>
      <c r="Y143" s="94">
        <f t="shared" si="274"/>
        <v>15</v>
      </c>
      <c r="Z143" s="85" t="s">
        <v>305</v>
      </c>
      <c r="AA143" s="90">
        <f t="shared" ref="AA143:AA144" si="363">+IF(Z143="si",15,"")</f>
        <v>15</v>
      </c>
      <c r="AB143" s="85" t="s">
        <v>305</v>
      </c>
      <c r="AC143" s="90">
        <f t="shared" ref="AC143:AC144" si="364">+IF(AB143="si",15,"")</f>
        <v>15</v>
      </c>
      <c r="AD143" s="85" t="s">
        <v>307</v>
      </c>
      <c r="AE143" s="90">
        <f t="shared" ref="AE143:AE144" si="365">+IF(AD143="Completa",10,IF(AD143="Incompleta",5,""))</f>
        <v>10</v>
      </c>
      <c r="AF143" s="94">
        <f t="shared" si="278"/>
        <v>100</v>
      </c>
      <c r="AG143" s="94" t="str">
        <f t="shared" si="279"/>
        <v>Fuerte</v>
      </c>
      <c r="AH143" s="85" t="s">
        <v>312</v>
      </c>
      <c r="AI143" s="94" t="str">
        <f t="shared" si="280"/>
        <v>Fuerte</v>
      </c>
      <c r="AJ143" s="94" t="str">
        <f>IFERROR(VLOOKUP((CONCATENATE(AG143,AI143)),Listados!$U$3:$V$11,2,FALSE),"")</f>
        <v>Fuerte</v>
      </c>
      <c r="AK143" s="94">
        <f t="shared" si="281"/>
        <v>100</v>
      </c>
      <c r="AL143" s="563">
        <f>AVERAGE(AK143:AK145)</f>
        <v>83.333333333333329</v>
      </c>
      <c r="AM143" s="94" t="str">
        <f t="shared" si="282"/>
        <v>Moderado</v>
      </c>
      <c r="AN143" s="94">
        <f t="shared" si="283"/>
        <v>1</v>
      </c>
      <c r="AO143" s="94">
        <f t="shared" si="284"/>
        <v>0</v>
      </c>
      <c r="AP143" s="94">
        <f t="shared" si="285"/>
        <v>0</v>
      </c>
      <c r="AQ143" s="94">
        <f t="shared" si="286"/>
        <v>3</v>
      </c>
      <c r="AR143" s="94" t="str">
        <f>+VLOOKUP(MIN(AP143),Listados!$J$18:$K$24,2,TRUE)</f>
        <v>Rara Vez</v>
      </c>
      <c r="AS143" s="90" t="str">
        <f>+VLOOKUP(MIN(AQ143),Listados!$J$26:$K$32,2,TRUE)</f>
        <v>Moderado</v>
      </c>
      <c r="AT143" s="94" t="str">
        <f>IF(AND(AR143&lt;&gt;"",AS143&lt;&gt;""),VLOOKUP(AR143&amp;AS143,Listados!$M$3:$N$27,2,FALSE),"")</f>
        <v>Moderado</v>
      </c>
      <c r="AU143" s="94" t="str">
        <f>+VLOOKUP(AT143,Listados!$P$3:$Q$6,2,FALSE)</f>
        <v xml:space="preserve"> Reducir el riesgo</v>
      </c>
      <c r="AV143" s="212" t="s">
        <v>967</v>
      </c>
      <c r="AW143" s="331" t="s">
        <v>968</v>
      </c>
      <c r="AX143" s="298">
        <v>45292</v>
      </c>
      <c r="AY143" s="298">
        <v>45657</v>
      </c>
      <c r="AZ143" s="212" t="s">
        <v>969</v>
      </c>
      <c r="BA143" s="261" t="s">
        <v>970</v>
      </c>
      <c r="BB143" s="635" t="s">
        <v>971</v>
      </c>
      <c r="BC143" s="749" t="s">
        <v>972</v>
      </c>
      <c r="BD143" s="58" t="s">
        <v>1127</v>
      </c>
      <c r="BE143" s="532" t="s">
        <v>973</v>
      </c>
      <c r="BF143" s="532" t="s">
        <v>974</v>
      </c>
      <c r="BG143" s="532" t="s">
        <v>1279</v>
      </c>
    </row>
    <row r="144" spans="1:113" ht="66" customHeight="1" thickBot="1">
      <c r="A144" s="647"/>
      <c r="B144" s="649"/>
      <c r="C144" s="677"/>
      <c r="D144" s="731"/>
      <c r="E144" s="620"/>
      <c r="F144" s="640"/>
      <c r="G144" s="76" t="s">
        <v>290</v>
      </c>
      <c r="H144" s="101" t="s">
        <v>208</v>
      </c>
      <c r="I144" s="746"/>
      <c r="J144" s="96" t="s">
        <v>289</v>
      </c>
      <c r="K144" s="349">
        <f>+VLOOKUP(J144,Listados!$K$8:$L$12,2,0)</f>
        <v>1</v>
      </c>
      <c r="L144" s="354" t="s">
        <v>293</v>
      </c>
      <c r="M144" s="356">
        <f>+VLOOKUP(L144,Listados!$K$13:$L$17,2,0)</f>
        <v>3</v>
      </c>
      <c r="N144" s="95" t="str">
        <f>IF(AND(J144&lt;&gt;"",L144&lt;&gt;""),VLOOKUP(J144&amp;L144,Listados!$M$3:$N$27,2,FALSE),"")</f>
        <v>Moderado</v>
      </c>
      <c r="O144" s="166" t="s">
        <v>966</v>
      </c>
      <c r="P144" s="166" t="s">
        <v>965</v>
      </c>
      <c r="Q144" s="48" t="s">
        <v>303</v>
      </c>
      <c r="R144" s="132" t="s">
        <v>305</v>
      </c>
      <c r="S144" s="133">
        <f t="shared" si="360"/>
        <v>15</v>
      </c>
      <c r="T144" s="85" t="s">
        <v>305</v>
      </c>
      <c r="U144" s="90">
        <f t="shared" si="361"/>
        <v>15</v>
      </c>
      <c r="V144" s="85" t="s">
        <v>305</v>
      </c>
      <c r="W144" s="90">
        <f t="shared" si="362"/>
        <v>15</v>
      </c>
      <c r="X144" s="79" t="s">
        <v>303</v>
      </c>
      <c r="Y144" s="94">
        <f t="shared" si="274"/>
        <v>10</v>
      </c>
      <c r="Z144" s="85" t="s">
        <v>305</v>
      </c>
      <c r="AA144" s="90">
        <f t="shared" si="363"/>
        <v>15</v>
      </c>
      <c r="AB144" s="85" t="s">
        <v>305</v>
      </c>
      <c r="AC144" s="90">
        <f t="shared" si="364"/>
        <v>15</v>
      </c>
      <c r="AD144" s="85" t="s">
        <v>307</v>
      </c>
      <c r="AE144" s="90">
        <f t="shared" si="365"/>
        <v>10</v>
      </c>
      <c r="AF144" s="94">
        <f t="shared" si="278"/>
        <v>95</v>
      </c>
      <c r="AG144" s="94" t="str">
        <f t="shared" si="279"/>
        <v>Moderado</v>
      </c>
      <c r="AH144" s="85" t="s">
        <v>312</v>
      </c>
      <c r="AI144" s="94" t="str">
        <f t="shared" si="280"/>
        <v>Fuerte</v>
      </c>
      <c r="AJ144" s="94" t="str">
        <f>IFERROR(VLOOKUP((CONCATENATE(AG144,AI144)),Listados!$U$3:$V$11,2,FALSE),"")</f>
        <v>Moderado</v>
      </c>
      <c r="AK144" s="94">
        <f t="shared" si="281"/>
        <v>50</v>
      </c>
      <c r="AL144" s="564"/>
      <c r="AM144" s="94" t="str">
        <f t="shared" si="282"/>
        <v>Débil</v>
      </c>
      <c r="AN144" s="94">
        <f t="shared" si="283"/>
        <v>0</v>
      </c>
      <c r="AO144" s="94">
        <f t="shared" si="284"/>
        <v>0</v>
      </c>
      <c r="AP144" s="94">
        <f t="shared" si="285"/>
        <v>1</v>
      </c>
      <c r="AQ144" s="94">
        <f t="shared" si="286"/>
        <v>3</v>
      </c>
      <c r="AR144" s="94" t="str">
        <f>+VLOOKUP(MIN(AP144),Listados!$J$18:$K$24,2,TRUE)</f>
        <v>Rara Vez</v>
      </c>
      <c r="AS144" s="90" t="str">
        <f>+VLOOKUP(MIN(AQ144),Listados!$J$26:$K$32,2,TRUE)</f>
        <v>Moderado</v>
      </c>
      <c r="AT144" s="94" t="str">
        <f>IF(AND(AR144&lt;&gt;"",AS144&lt;&gt;""),VLOOKUP(AR144&amp;AS144,Listados!$M$3:$N$27,2,FALSE),"")</f>
        <v>Moderado</v>
      </c>
      <c r="AU144" s="94" t="str">
        <f>+VLOOKUP(AT144,Listados!$P$3:$Q$6,2,FALSE)</f>
        <v xml:space="preserve"> Reducir el riesgo</v>
      </c>
      <c r="AV144" s="55"/>
      <c r="AW144" s="138"/>
      <c r="AX144" s="298">
        <v>45292</v>
      </c>
      <c r="AY144" s="298">
        <v>45657</v>
      </c>
      <c r="AZ144" s="55"/>
      <c r="BA144" s="55"/>
      <c r="BB144" s="775"/>
      <c r="BC144" s="751"/>
      <c r="BD144" s="58" t="s">
        <v>1127</v>
      </c>
      <c r="BE144" s="548"/>
      <c r="BF144" s="548"/>
      <c r="BG144" s="548"/>
    </row>
    <row r="145" spans="1:59" ht="69.75" customHeight="1" thickBot="1">
      <c r="A145" s="715"/>
      <c r="B145" s="657"/>
      <c r="C145" s="660"/>
      <c r="D145" s="732"/>
      <c r="E145" s="603"/>
      <c r="F145" s="641"/>
      <c r="G145" s="8" t="s">
        <v>206</v>
      </c>
      <c r="H145" s="105" t="s">
        <v>208</v>
      </c>
      <c r="I145" s="612"/>
      <c r="J145" s="96" t="s">
        <v>289</v>
      </c>
      <c r="K145" s="349">
        <f>+VLOOKUP(J145,Listados!$K$8:$L$12,2,0)</f>
        <v>1</v>
      </c>
      <c r="L145" s="354" t="s">
        <v>293</v>
      </c>
      <c r="M145" s="356">
        <f>+VLOOKUP(L145,Listados!$K$13:$L$17,2,0)</f>
        <v>3</v>
      </c>
      <c r="N145" s="95" t="str">
        <f>IF(AND(J145&lt;&gt;"",L145&lt;&gt;""),VLOOKUP(J145&amp;L145,Listados!$M$3:$N$27,2,FALSE),"")</f>
        <v>Moderado</v>
      </c>
      <c r="O145" s="52"/>
      <c r="P145" s="52"/>
      <c r="Q145" s="132"/>
      <c r="R145" s="83"/>
      <c r="S145" s="133" t="str">
        <f t="shared" si="271"/>
        <v/>
      </c>
      <c r="T145" s="85"/>
      <c r="U145" s="90" t="str">
        <f t="shared" si="272"/>
        <v/>
      </c>
      <c r="V145" s="84"/>
      <c r="W145" s="90" t="str">
        <f t="shared" si="273"/>
        <v/>
      </c>
      <c r="X145" s="84"/>
      <c r="Y145" s="90" t="str">
        <f t="shared" si="274"/>
        <v/>
      </c>
      <c r="Z145" s="85"/>
      <c r="AA145" s="90" t="str">
        <f t="shared" si="275"/>
        <v/>
      </c>
      <c r="AB145" s="85"/>
      <c r="AC145" s="90" t="str">
        <f t="shared" si="276"/>
        <v/>
      </c>
      <c r="AD145" s="85"/>
      <c r="AE145" s="90" t="str">
        <f t="shared" si="277"/>
        <v/>
      </c>
      <c r="AF145" s="90" t="str">
        <f t="shared" si="278"/>
        <v/>
      </c>
      <c r="AG145" s="90" t="str">
        <f t="shared" si="279"/>
        <v/>
      </c>
      <c r="AH145" s="85"/>
      <c r="AI145" s="90" t="str">
        <f t="shared" si="280"/>
        <v>Débil</v>
      </c>
      <c r="AJ145" s="90" t="str">
        <f>IFERROR(VLOOKUP((CONCATENATE(AG145,AI145)),Listados!$U$3:$V$11,2,FALSE),"")</f>
        <v/>
      </c>
      <c r="AK145" s="90">
        <f t="shared" si="281"/>
        <v>100</v>
      </c>
      <c r="AL145" s="565"/>
      <c r="AM145" s="90" t="str">
        <f t="shared" si="282"/>
        <v>Débil</v>
      </c>
      <c r="AN145" s="90">
        <f t="shared" si="283"/>
        <v>0</v>
      </c>
      <c r="AO145" s="90">
        <f t="shared" si="284"/>
        <v>0</v>
      </c>
      <c r="AP145" s="90">
        <f t="shared" si="285"/>
        <v>1</v>
      </c>
      <c r="AQ145" s="90">
        <f t="shared" si="286"/>
        <v>3</v>
      </c>
      <c r="AR145" s="94" t="str">
        <f>+VLOOKUP(MIN(AP145),Listados!$J$18:$K$24,2,TRUE)</f>
        <v>Rara Vez</v>
      </c>
      <c r="AS145" s="90" t="str">
        <f>+VLOOKUP(MIN(AQ145),Listados!$J$26:$K$32,2,TRUE)</f>
        <v>Moderado</v>
      </c>
      <c r="AT145" s="94" t="str">
        <f>IF(AND(AR145&lt;&gt;"",AS145&lt;&gt;""),VLOOKUP(AR145&amp;AS145,Listados!$M$3:$N$27,2,FALSE),"")</f>
        <v>Moderado</v>
      </c>
      <c r="AU145" s="94" t="str">
        <f>+VLOOKUP(AT145,Listados!$P$3:$Q$6,2,FALSE)</f>
        <v xml:space="preserve"> Reducir el riesgo</v>
      </c>
      <c r="AV145" s="51"/>
      <c r="AW145" s="139"/>
      <c r="AX145" s="298">
        <v>45292</v>
      </c>
      <c r="AY145" s="298">
        <v>45657</v>
      </c>
      <c r="AZ145" s="51"/>
      <c r="BA145" s="51"/>
      <c r="BB145" s="636"/>
      <c r="BC145" s="750"/>
      <c r="BD145" s="58" t="s">
        <v>1127</v>
      </c>
      <c r="BE145" s="549"/>
      <c r="BF145" s="549"/>
      <c r="BG145" s="549"/>
    </row>
    <row r="146" spans="1:59" ht="70.5" customHeight="1" thickBot="1">
      <c r="A146" s="646">
        <v>50</v>
      </c>
      <c r="B146" s="648" t="s">
        <v>110</v>
      </c>
      <c r="C146" s="650" t="str">
        <f>IFERROR(VLOOKUP(B146,[1]Listados!B$3:C$20,2,FALSE),"")</f>
        <v>Generar lineamientos, herramientas y acciones que propicien el acceso a la justicia a trav´pes de la articulación y coordinación para el desarrollo de iniciativas sectoriales, la implementación de estrategias y actividades con enfoque étnico, de género y para las personas con discapacidad, la promoción y uso de los métodos de resolución de conflictos en los territorios, la implementación de modelos de atención y el fortalecimiento de Comisarías de Familia y Consultorios Jurídicos, en desarrollo de las políticas y las competencias del Ministerio de Justicia y del Derecho</v>
      </c>
      <c r="D146" s="652" t="s">
        <v>456</v>
      </c>
      <c r="E146" s="602" t="s">
        <v>212</v>
      </c>
      <c r="F146" s="639" t="s">
        <v>129</v>
      </c>
      <c r="G146" s="80" t="s">
        <v>457</v>
      </c>
      <c r="H146" s="96" t="s">
        <v>208</v>
      </c>
      <c r="I146" s="28" t="s">
        <v>1107</v>
      </c>
      <c r="J146" s="96" t="s">
        <v>287</v>
      </c>
      <c r="K146" s="349">
        <f>+VLOOKUP(J146,Listados!$K$8:$L$12,2,0)</f>
        <v>3</v>
      </c>
      <c r="L146" s="354" t="s">
        <v>301</v>
      </c>
      <c r="M146" s="356">
        <f>+VLOOKUP(L146,Listados!$K$13:$L$17,2,0)</f>
        <v>4</v>
      </c>
      <c r="N146" s="362" t="str">
        <f>IF(AND(J146&lt;&gt;"",L146&lt;&gt;""),VLOOKUP(J146&amp;L146,Listados!$M$3:$N$27,2,FALSE),"")</f>
        <v>Extremo</v>
      </c>
      <c r="O146" s="168" t="s">
        <v>459</v>
      </c>
      <c r="P146" s="168" t="s">
        <v>461</v>
      </c>
      <c r="Q146" s="48" t="s">
        <v>304</v>
      </c>
      <c r="R146" s="78" t="s">
        <v>305</v>
      </c>
      <c r="S146" s="89">
        <f t="shared" si="271"/>
        <v>15</v>
      </c>
      <c r="T146" s="49" t="s">
        <v>305</v>
      </c>
      <c r="U146" s="94">
        <f t="shared" si="272"/>
        <v>15</v>
      </c>
      <c r="V146" s="79" t="s">
        <v>305</v>
      </c>
      <c r="W146" s="94">
        <f t="shared" si="273"/>
        <v>15</v>
      </c>
      <c r="X146" s="79" t="s">
        <v>303</v>
      </c>
      <c r="Y146" s="94">
        <f t="shared" si="274"/>
        <v>10</v>
      </c>
      <c r="Z146" s="49" t="s">
        <v>305</v>
      </c>
      <c r="AA146" s="94">
        <f t="shared" si="275"/>
        <v>15</v>
      </c>
      <c r="AB146" s="49" t="s">
        <v>305</v>
      </c>
      <c r="AC146" s="94">
        <f t="shared" si="276"/>
        <v>15</v>
      </c>
      <c r="AD146" s="49" t="s">
        <v>307</v>
      </c>
      <c r="AE146" s="94">
        <f t="shared" si="277"/>
        <v>10</v>
      </c>
      <c r="AF146" s="94">
        <f t="shared" si="278"/>
        <v>95</v>
      </c>
      <c r="AG146" s="94" t="str">
        <f t="shared" si="279"/>
        <v>Moderado</v>
      </c>
      <c r="AH146" s="49" t="s">
        <v>312</v>
      </c>
      <c r="AI146" s="94" t="str">
        <f t="shared" si="280"/>
        <v>Fuerte</v>
      </c>
      <c r="AJ146" s="94" t="str">
        <f>IFERROR(VLOOKUP((CONCATENATE(AG146,AI146)),Listados!$U$3:$V$11,2,FALSE),"")</f>
        <v>Moderado</v>
      </c>
      <c r="AK146" s="94">
        <f t="shared" si="281"/>
        <v>50</v>
      </c>
      <c r="AL146" s="563">
        <f>AVERAGE(AK146:AK147)</f>
        <v>75</v>
      </c>
      <c r="AM146" s="94" t="str">
        <f t="shared" si="282"/>
        <v>Moderado</v>
      </c>
      <c r="AN146" s="94">
        <f t="shared" si="283"/>
        <v>1</v>
      </c>
      <c r="AO146" s="94">
        <f t="shared" si="284"/>
        <v>0</v>
      </c>
      <c r="AP146" s="94">
        <f t="shared" si="285"/>
        <v>2</v>
      </c>
      <c r="AQ146" s="94">
        <f t="shared" si="286"/>
        <v>4</v>
      </c>
      <c r="AR146" s="94" t="str">
        <f>+VLOOKUP(MIN(AP146),Listados!$J$18:$K$24,2,TRUE)</f>
        <v>Improbable</v>
      </c>
      <c r="AS146" s="90" t="str">
        <f>+VLOOKUP(MIN(AQ146),Listados!$J$26:$K$32,2,TRUE)</f>
        <v>Mayor</v>
      </c>
      <c r="AT146" s="94" t="str">
        <f>IF(AND(AR146&lt;&gt;"",AS146&lt;&gt;""),VLOOKUP(AR146&amp;AS146,Listados!$M$3:$N$27,2,FALSE),"")</f>
        <v>Alto</v>
      </c>
      <c r="AU146" s="94" t="str">
        <f>+VLOOKUP(AT146,Listados!$P$3:$Q$6,2,FALSE)</f>
        <v>Reducir el riesgo</v>
      </c>
      <c r="AV146" s="150" t="s">
        <v>1109</v>
      </c>
      <c r="AW146" s="159" t="s">
        <v>819</v>
      </c>
      <c r="AX146" s="394">
        <v>45292</v>
      </c>
      <c r="AY146" s="394">
        <v>45657</v>
      </c>
      <c r="AZ146" s="159" t="s">
        <v>1110</v>
      </c>
      <c r="BA146" s="161" t="s">
        <v>975</v>
      </c>
      <c r="BB146" s="558" t="s">
        <v>976</v>
      </c>
      <c r="BC146" s="558" t="s">
        <v>1111</v>
      </c>
      <c r="BD146" s="535" t="s">
        <v>1112</v>
      </c>
      <c r="BE146" s="555" t="s">
        <v>977</v>
      </c>
      <c r="BF146" s="555" t="s">
        <v>978</v>
      </c>
      <c r="BG146" s="546" t="s">
        <v>1278</v>
      </c>
    </row>
    <row r="147" spans="1:59" ht="82.15" customHeight="1" thickBot="1">
      <c r="A147" s="647"/>
      <c r="B147" s="649"/>
      <c r="C147" s="651"/>
      <c r="D147" s="652"/>
      <c r="E147" s="620"/>
      <c r="F147" s="640"/>
      <c r="G147" s="17" t="s">
        <v>458</v>
      </c>
      <c r="H147" s="101" t="s">
        <v>208</v>
      </c>
      <c r="I147" s="21" t="s">
        <v>1108</v>
      </c>
      <c r="J147" s="96" t="s">
        <v>287</v>
      </c>
      <c r="K147" s="349">
        <f>+VLOOKUP(J147,Listados!$K$8:$L$12,2,0)</f>
        <v>3</v>
      </c>
      <c r="L147" s="354" t="s">
        <v>301</v>
      </c>
      <c r="M147" s="356">
        <f>+VLOOKUP(L147,Listados!$K$13:$L$17,2,0)</f>
        <v>4</v>
      </c>
      <c r="N147" s="362" t="str">
        <f>IF(AND(J147&lt;&gt;"",L147&lt;&gt;""),VLOOKUP(J147&amp;L147,Listados!$M$3:$N$27,2,FALSE),"")</f>
        <v>Extremo</v>
      </c>
      <c r="O147" s="145" t="s">
        <v>460</v>
      </c>
      <c r="P147" s="145" t="s">
        <v>462</v>
      </c>
      <c r="Q147" s="48" t="s">
        <v>304</v>
      </c>
      <c r="R147" s="78" t="s">
        <v>305</v>
      </c>
      <c r="S147" s="89">
        <f t="shared" si="271"/>
        <v>15</v>
      </c>
      <c r="T147" s="49" t="s">
        <v>305</v>
      </c>
      <c r="U147" s="94">
        <f t="shared" si="272"/>
        <v>15</v>
      </c>
      <c r="V147" s="79" t="s">
        <v>305</v>
      </c>
      <c r="W147" s="94">
        <f t="shared" si="273"/>
        <v>15</v>
      </c>
      <c r="X147" s="79" t="s">
        <v>304</v>
      </c>
      <c r="Y147" s="94">
        <f t="shared" si="274"/>
        <v>15</v>
      </c>
      <c r="Z147" s="49" t="s">
        <v>305</v>
      </c>
      <c r="AA147" s="94">
        <f t="shared" si="275"/>
        <v>15</v>
      </c>
      <c r="AB147" s="49" t="s">
        <v>305</v>
      </c>
      <c r="AC147" s="94">
        <f t="shared" si="276"/>
        <v>15</v>
      </c>
      <c r="AD147" s="49" t="s">
        <v>307</v>
      </c>
      <c r="AE147" s="94">
        <f t="shared" si="277"/>
        <v>10</v>
      </c>
      <c r="AF147" s="94">
        <f t="shared" si="278"/>
        <v>100</v>
      </c>
      <c r="AG147" s="94" t="str">
        <f t="shared" si="279"/>
        <v>Fuerte</v>
      </c>
      <c r="AH147" s="49" t="s">
        <v>312</v>
      </c>
      <c r="AI147" s="94" t="str">
        <f t="shared" si="280"/>
        <v>Fuerte</v>
      </c>
      <c r="AJ147" s="94" t="str">
        <f>IFERROR(VLOOKUP((CONCATENATE(AG147,AI147)),Listados!$U$3:$V$11,2,FALSE),"")</f>
        <v>Fuerte</v>
      </c>
      <c r="AK147" s="94">
        <f t="shared" si="281"/>
        <v>100</v>
      </c>
      <c r="AL147" s="564"/>
      <c r="AM147" s="94" t="str">
        <f t="shared" si="282"/>
        <v>Débil</v>
      </c>
      <c r="AN147" s="94">
        <f t="shared" si="283"/>
        <v>0</v>
      </c>
      <c r="AO147" s="94">
        <f t="shared" si="284"/>
        <v>0</v>
      </c>
      <c r="AP147" s="94">
        <f t="shared" si="285"/>
        <v>3</v>
      </c>
      <c r="AQ147" s="94">
        <f t="shared" si="286"/>
        <v>4</v>
      </c>
      <c r="AR147" s="94" t="str">
        <f>+VLOOKUP(MIN(AP147),Listados!$J$18:$K$24,2,TRUE)</f>
        <v>Posible</v>
      </c>
      <c r="AS147" s="90" t="str">
        <f>+VLOOKUP(MIN(AQ147),Listados!$J$26:$K$32,2,TRUE)</f>
        <v>Mayor</v>
      </c>
      <c r="AT147" s="94" t="str">
        <f>IF(AND(AR147&lt;&gt;"",AS147&lt;&gt;""),VLOOKUP(AR147&amp;AS147,Listados!$M$3:$N$27,2,FALSE),"")</f>
        <v>Extremo</v>
      </c>
      <c r="AU147" s="94" t="str">
        <f>+VLOOKUP(AT147,Listados!$P$3:$Q$6,2,FALSE)</f>
        <v>Evitar el riesgo</v>
      </c>
      <c r="AV147" s="290" t="s">
        <v>1113</v>
      </c>
      <c r="AW147" s="352" t="s">
        <v>819</v>
      </c>
      <c r="AX147" s="395">
        <v>45292</v>
      </c>
      <c r="AY147" s="395">
        <v>45657</v>
      </c>
      <c r="AZ147" s="352" t="s">
        <v>1114</v>
      </c>
      <c r="BA147" s="396" t="s">
        <v>1115</v>
      </c>
      <c r="BB147" s="560"/>
      <c r="BC147" s="560"/>
      <c r="BD147" s="537"/>
      <c r="BE147" s="542"/>
      <c r="BF147" s="542"/>
      <c r="BG147" s="547"/>
    </row>
    <row r="148" spans="1:59" ht="211.5" customHeight="1" thickBot="1">
      <c r="A148" s="81">
        <v>51</v>
      </c>
      <c r="B148" s="397" t="s">
        <v>66</v>
      </c>
      <c r="C148" s="340" t="s">
        <v>122</v>
      </c>
      <c r="D148" s="472" t="s">
        <v>395</v>
      </c>
      <c r="E148" s="64" t="s">
        <v>125</v>
      </c>
      <c r="F148" s="2" t="s">
        <v>135</v>
      </c>
      <c r="G148" s="20" t="s">
        <v>393</v>
      </c>
      <c r="H148" s="64" t="s">
        <v>208</v>
      </c>
      <c r="I148" s="28" t="s">
        <v>394</v>
      </c>
      <c r="J148" s="64" t="s">
        <v>286</v>
      </c>
      <c r="K148" s="134">
        <f>+VLOOKUP(J148,Listados!$K$8:$L$12,2,0)</f>
        <v>4</v>
      </c>
      <c r="L148" s="82" t="s">
        <v>302</v>
      </c>
      <c r="M148" s="86">
        <f>+VLOOKUP(L148,Listados!$K$13:$L$17,2,0)</f>
        <v>2</v>
      </c>
      <c r="N148" s="87" t="str">
        <f>IF(AND(J148&lt;&gt;"",L148&lt;&gt;""),VLOOKUP(J148&amp;L148,Listados!$M$3:$N$27,2,FALSE),"")</f>
        <v>Alto</v>
      </c>
      <c r="O148" s="19" t="s">
        <v>396</v>
      </c>
      <c r="P148" s="136" t="s">
        <v>397</v>
      </c>
      <c r="Q148" s="132" t="s">
        <v>304</v>
      </c>
      <c r="R148" s="83" t="s">
        <v>305</v>
      </c>
      <c r="S148" s="133">
        <f t="shared" si="271"/>
        <v>15</v>
      </c>
      <c r="T148" s="85" t="s">
        <v>305</v>
      </c>
      <c r="U148" s="90">
        <f t="shared" si="272"/>
        <v>15</v>
      </c>
      <c r="V148" s="84" t="s">
        <v>305</v>
      </c>
      <c r="W148" s="90">
        <f t="shared" si="273"/>
        <v>15</v>
      </c>
      <c r="X148" s="84" t="s">
        <v>304</v>
      </c>
      <c r="Y148" s="90">
        <f t="shared" si="274"/>
        <v>15</v>
      </c>
      <c r="Z148" s="85" t="s">
        <v>305</v>
      </c>
      <c r="AA148" s="90">
        <f t="shared" si="275"/>
        <v>15</v>
      </c>
      <c r="AB148" s="85" t="s">
        <v>305</v>
      </c>
      <c r="AC148" s="90">
        <f t="shared" si="276"/>
        <v>15</v>
      </c>
      <c r="AD148" s="85" t="s">
        <v>307</v>
      </c>
      <c r="AE148" s="90">
        <f t="shared" si="277"/>
        <v>10</v>
      </c>
      <c r="AF148" s="90">
        <f t="shared" si="278"/>
        <v>100</v>
      </c>
      <c r="AG148" s="90" t="str">
        <f t="shared" si="279"/>
        <v>Fuerte</v>
      </c>
      <c r="AH148" s="85" t="s">
        <v>312</v>
      </c>
      <c r="AI148" s="90" t="str">
        <f t="shared" si="280"/>
        <v>Fuerte</v>
      </c>
      <c r="AJ148" s="90" t="str">
        <f>IFERROR(VLOOKUP((CONCATENATE(AG148,AI148)),Listados!$U$3:$V$11,2,FALSE),"")</f>
        <v>Fuerte</v>
      </c>
      <c r="AK148" s="90">
        <f t="shared" si="281"/>
        <v>100</v>
      </c>
      <c r="AL148" s="92">
        <f>AVERAGE(AK148:AK148)</f>
        <v>100</v>
      </c>
      <c r="AM148" s="90" t="str">
        <f t="shared" si="282"/>
        <v>Fuerte</v>
      </c>
      <c r="AN148" s="90">
        <f t="shared" si="283"/>
        <v>2</v>
      </c>
      <c r="AO148" s="90">
        <f t="shared" si="284"/>
        <v>1</v>
      </c>
      <c r="AP148" s="90">
        <f t="shared" si="285"/>
        <v>2</v>
      </c>
      <c r="AQ148" s="90">
        <f t="shared" si="286"/>
        <v>1</v>
      </c>
      <c r="AR148" s="90" t="str">
        <f>+VLOOKUP(MIN(AP148),Listados!$J$18:$K$24,2,TRUE)</f>
        <v>Improbable</v>
      </c>
      <c r="AS148" s="90" t="str">
        <f>+VLOOKUP(MIN(AQ148),Listados!$J$26:$K$32,2,TRUE)</f>
        <v>Insignificante</v>
      </c>
      <c r="AT148" s="90" t="str">
        <f>IF(AND(AR148&lt;&gt;"",AS148&lt;&gt;""),VLOOKUP(AR148&amp;AS148,Listados!$M$3:$N$27,2,FALSE),"")</f>
        <v>Bajo</v>
      </c>
      <c r="AU148" s="90" t="str">
        <f>+VLOOKUP(AT148,Listados!$P$3:$Q$6,2,FALSE)</f>
        <v>Asumir el riesgo</v>
      </c>
      <c r="AV148" s="146" t="s">
        <v>398</v>
      </c>
      <c r="AW148" s="132" t="s">
        <v>399</v>
      </c>
      <c r="AX148" s="323">
        <v>45505</v>
      </c>
      <c r="AY148" s="323">
        <v>45657</v>
      </c>
      <c r="AZ148" s="19" t="s">
        <v>400</v>
      </c>
      <c r="BA148" s="19" t="s">
        <v>389</v>
      </c>
      <c r="BB148" s="137" t="s">
        <v>390</v>
      </c>
      <c r="BC148" s="146" t="s">
        <v>391</v>
      </c>
      <c r="BD148" s="144" t="s">
        <v>995</v>
      </c>
      <c r="BE148" s="526" t="s">
        <v>390</v>
      </c>
      <c r="BF148" s="523" t="s">
        <v>392</v>
      </c>
      <c r="BG148" s="527" t="s">
        <v>1277</v>
      </c>
    </row>
  </sheetData>
  <sheetProtection formatCells="0" formatColumns="0" formatRows="0" insertColumns="0" insertRows="0" deleteRows="0"/>
  <autoFilter ref="A6:BG148"/>
  <dataConsolidate/>
  <mergeCells count="786">
    <mergeCell ref="BG36:BG38"/>
    <mergeCell ref="BG33:BG35"/>
    <mergeCell ref="BG75:BG77"/>
    <mergeCell ref="BG72:BG74"/>
    <mergeCell ref="BG68:BG71"/>
    <mergeCell ref="BG65:BG67"/>
    <mergeCell ref="BG61:BG64"/>
    <mergeCell ref="BE59:BE60"/>
    <mergeCell ref="BF59:BF60"/>
    <mergeCell ref="BG59:BG60"/>
    <mergeCell ref="BG51:BG57"/>
    <mergeCell ref="BF36:BF38"/>
    <mergeCell ref="BE51:BE57"/>
    <mergeCell ref="BF51:BF57"/>
    <mergeCell ref="BG90:BG92"/>
    <mergeCell ref="BG87:BG89"/>
    <mergeCell ref="BG85:BG86"/>
    <mergeCell ref="BG81:BG82"/>
    <mergeCell ref="BG78:BG80"/>
    <mergeCell ref="BE95:BE99"/>
    <mergeCell ref="BG48:BG50"/>
    <mergeCell ref="BF48:BF50"/>
    <mergeCell ref="BE48:BE50"/>
    <mergeCell ref="BG110:BG113"/>
    <mergeCell ref="BG107:BG109"/>
    <mergeCell ref="BG39:BG43"/>
    <mergeCell ref="BG44:BG47"/>
    <mergeCell ref="BF126:BF127"/>
    <mergeCell ref="BE126:BE127"/>
    <mergeCell ref="BG126:BG127"/>
    <mergeCell ref="BG123:BG125"/>
    <mergeCell ref="BF123:BF125"/>
    <mergeCell ref="BE123:BE125"/>
    <mergeCell ref="BG120:BG121"/>
    <mergeCell ref="BG116:BG119"/>
    <mergeCell ref="BG114:BG115"/>
    <mergeCell ref="BG83:BG84"/>
    <mergeCell ref="BF83:BF84"/>
    <mergeCell ref="BF75:BF77"/>
    <mergeCell ref="BF61:BF64"/>
    <mergeCell ref="BF65:BF67"/>
    <mergeCell ref="BF87:BF89"/>
    <mergeCell ref="BF90:BF92"/>
    <mergeCell ref="BE107:BE109"/>
    <mergeCell ref="BF107:BF109"/>
    <mergeCell ref="BF116:BF119"/>
    <mergeCell ref="BF120:BF121"/>
    <mergeCell ref="AS19:AS20"/>
    <mergeCell ref="AT19:AT20"/>
    <mergeCell ref="AU19:AU20"/>
    <mergeCell ref="AH19:AH20"/>
    <mergeCell ref="AI19:AI20"/>
    <mergeCell ref="AJ19:AJ20"/>
    <mergeCell ref="AK19:AK20"/>
    <mergeCell ref="AL19:AL20"/>
    <mergeCell ref="AM19:AM20"/>
    <mergeCell ref="AN19:AN20"/>
    <mergeCell ref="AO19:AO20"/>
    <mergeCell ref="AP19:AP20"/>
    <mergeCell ref="BC146:BC147"/>
    <mergeCell ref="BD138:BD141"/>
    <mergeCell ref="BE138:BE141"/>
    <mergeCell ref="BF138:BF141"/>
    <mergeCell ref="BB39:BB43"/>
    <mergeCell ref="BC39:BC43"/>
    <mergeCell ref="BD39:BD43"/>
    <mergeCell ref="BE39:BE43"/>
    <mergeCell ref="BF39:BF43"/>
    <mergeCell ref="BB44:BB47"/>
    <mergeCell ref="BC44:BC47"/>
    <mergeCell ref="BD44:BD47"/>
    <mergeCell ref="BE44:BE47"/>
    <mergeCell ref="BF44:BF47"/>
    <mergeCell ref="BB79:BB80"/>
    <mergeCell ref="BC79:BC80"/>
    <mergeCell ref="BC143:BC145"/>
    <mergeCell ref="BB143:BB145"/>
    <mergeCell ref="BF85:BF86"/>
    <mergeCell ref="BE78:BE80"/>
    <mergeCell ref="BF103:BF106"/>
    <mergeCell ref="BE103:BE106"/>
    <mergeCell ref="AZ12:AZ13"/>
    <mergeCell ref="O139:O141"/>
    <mergeCell ref="AL138:AL141"/>
    <mergeCell ref="AT139:AT141"/>
    <mergeCell ref="AU139:AU141"/>
    <mergeCell ref="BB138:BB141"/>
    <mergeCell ref="BC138:BC141"/>
    <mergeCell ref="BC85:BC86"/>
    <mergeCell ref="BE85:BE86"/>
    <mergeCell ref="AY81:AY82"/>
    <mergeCell ref="AZ81:AZ82"/>
    <mergeCell ref="BA81:BA82"/>
    <mergeCell ref="BB81:BB82"/>
    <mergeCell ref="BE81:BE82"/>
    <mergeCell ref="BC130:BC131"/>
    <mergeCell ref="BD124:BD125"/>
    <mergeCell ref="BA130:BA131"/>
    <mergeCell ref="AL130:AL132"/>
    <mergeCell ref="BE83:BE84"/>
    <mergeCell ref="BD90:BD92"/>
    <mergeCell ref="BE87:BE89"/>
    <mergeCell ref="BC116:BC119"/>
    <mergeCell ref="BE116:BE119"/>
    <mergeCell ref="BE90:BE92"/>
    <mergeCell ref="A11:A14"/>
    <mergeCell ref="B11:B14"/>
    <mergeCell ref="C11:C14"/>
    <mergeCell ref="D11:D14"/>
    <mergeCell ref="E11:E14"/>
    <mergeCell ref="F11:F14"/>
    <mergeCell ref="I12:I13"/>
    <mergeCell ref="N12:N13"/>
    <mergeCell ref="AY12:AY13"/>
    <mergeCell ref="O12:O14"/>
    <mergeCell ref="P12:P14"/>
    <mergeCell ref="Q12:Q14"/>
    <mergeCell ref="AV12:AV13"/>
    <mergeCell ref="AW12:AW13"/>
    <mergeCell ref="AX12:AX13"/>
    <mergeCell ref="J19:J20"/>
    <mergeCell ref="K19:K20"/>
    <mergeCell ref="L19:L20"/>
    <mergeCell ref="M19:M20"/>
    <mergeCell ref="BF78:BF80"/>
    <mergeCell ref="AV81:AV82"/>
    <mergeCell ref="AW81:AW82"/>
    <mergeCell ref="AX81:AX82"/>
    <mergeCell ref="AV75:AV77"/>
    <mergeCell ref="AW75:AW77"/>
    <mergeCell ref="AX75:AX77"/>
    <mergeCell ref="AY75:AY77"/>
    <mergeCell ref="AZ75:AZ77"/>
    <mergeCell ref="BA75:BA77"/>
    <mergeCell ref="BB75:BB77"/>
    <mergeCell ref="BC75:BC77"/>
    <mergeCell ref="BE75:BE77"/>
    <mergeCell ref="BD78:BD80"/>
    <mergeCell ref="BD81:BD82"/>
    <mergeCell ref="AZ78:AZ80"/>
    <mergeCell ref="BA78:BA80"/>
    <mergeCell ref="BF81:BF82"/>
    <mergeCell ref="AQ19:AQ20"/>
    <mergeCell ref="AR19:AR20"/>
    <mergeCell ref="AW78:AW80"/>
    <mergeCell ref="AX78:AX80"/>
    <mergeCell ref="AY78:AY80"/>
    <mergeCell ref="BF68:BF71"/>
    <mergeCell ref="AV72:AV74"/>
    <mergeCell ref="AW72:AW74"/>
    <mergeCell ref="AX72:AX74"/>
    <mergeCell ref="AY72:AY74"/>
    <mergeCell ref="AZ72:AZ74"/>
    <mergeCell ref="BA72:BA74"/>
    <mergeCell ref="BB72:BB74"/>
    <mergeCell ref="BC72:BC74"/>
    <mergeCell ref="BE72:BE74"/>
    <mergeCell ref="BF72:BF74"/>
    <mergeCell ref="AV68:AV71"/>
    <mergeCell ref="AW68:AW71"/>
    <mergeCell ref="AX68:AX71"/>
    <mergeCell ref="BB68:BB71"/>
    <mergeCell ref="AY68:AY71"/>
    <mergeCell ref="AZ68:AZ71"/>
    <mergeCell ref="BA68:BA71"/>
    <mergeCell ref="BE68:BE71"/>
    <mergeCell ref="BE61:BE64"/>
    <mergeCell ref="AV65:AV67"/>
    <mergeCell ref="AW65:AW67"/>
    <mergeCell ref="AX65:AX67"/>
    <mergeCell ref="AY65:AY67"/>
    <mergeCell ref="AZ65:AZ67"/>
    <mergeCell ref="BA65:BA67"/>
    <mergeCell ref="BB65:BB67"/>
    <mergeCell ref="BC65:BC67"/>
    <mergeCell ref="BE65:BE67"/>
    <mergeCell ref="BF33:BF35"/>
    <mergeCell ref="BE36:BE38"/>
    <mergeCell ref="BE21:BE22"/>
    <mergeCell ref="BE33:BE35"/>
    <mergeCell ref="BF23:BF26"/>
    <mergeCell ref="BA7:BA8"/>
    <mergeCell ref="BB7:BB8"/>
    <mergeCell ref="BC7:BC8"/>
    <mergeCell ref="BE7:BE8"/>
    <mergeCell ref="BF7:BF8"/>
    <mergeCell ref="BB9:BB10"/>
    <mergeCell ref="BC9:BC10"/>
    <mergeCell ref="BE9:BE10"/>
    <mergeCell ref="BF9:BF10"/>
    <mergeCell ref="BB11:BB14"/>
    <mergeCell ref="BC11:BC14"/>
    <mergeCell ref="BD11:BD14"/>
    <mergeCell ref="BE11:BE14"/>
    <mergeCell ref="BF11:BF14"/>
    <mergeCell ref="BA21:BA22"/>
    <mergeCell ref="BB21:BB22"/>
    <mergeCell ref="BC21:BC22"/>
    <mergeCell ref="BD33:BD35"/>
    <mergeCell ref="BF21:BF22"/>
    <mergeCell ref="AS42:AS43"/>
    <mergeCell ref="AT42:AT43"/>
    <mergeCell ref="AU42:AU43"/>
    <mergeCell ref="AM42:AM43"/>
    <mergeCell ref="AN42:AN43"/>
    <mergeCell ref="AO42:AO43"/>
    <mergeCell ref="AP42:AP43"/>
    <mergeCell ref="AQ42:AQ43"/>
    <mergeCell ref="BD7:BD8"/>
    <mergeCell ref="BA12:BA13"/>
    <mergeCell ref="AV33:AV35"/>
    <mergeCell ref="AW33:AW35"/>
    <mergeCell ref="AX33:AX35"/>
    <mergeCell ref="AW36:AW38"/>
    <mergeCell ref="AX36:AX38"/>
    <mergeCell ref="AV23:AV26"/>
    <mergeCell ref="BB23:BB26"/>
    <mergeCell ref="BC23:BC26"/>
    <mergeCell ref="AV36:AV38"/>
    <mergeCell ref="AV21:AV22"/>
    <mergeCell ref="AW21:AW22"/>
    <mergeCell ref="AX21:AX22"/>
    <mergeCell ref="AY21:AY22"/>
    <mergeCell ref="AZ21:AZ22"/>
    <mergeCell ref="BD55:BD57"/>
    <mergeCell ref="BE23:BE26"/>
    <mergeCell ref="AY36:AY38"/>
    <mergeCell ref="AZ36:AZ38"/>
    <mergeCell ref="BA36:BA38"/>
    <mergeCell ref="BC36:BC38"/>
    <mergeCell ref="BD36:BD38"/>
    <mergeCell ref="AZ33:AZ35"/>
    <mergeCell ref="BC33:BC35"/>
    <mergeCell ref="BA23:BA26"/>
    <mergeCell ref="BA33:BA35"/>
    <mergeCell ref="BB33:BB35"/>
    <mergeCell ref="BB48:BB49"/>
    <mergeCell ref="BC48:BC49"/>
    <mergeCell ref="AY33:AY35"/>
    <mergeCell ref="Q34:Q35"/>
    <mergeCell ref="R34:R35"/>
    <mergeCell ref="S34:S35"/>
    <mergeCell ref="AE34:AE35"/>
    <mergeCell ref="AF34:AF35"/>
    <mergeCell ref="AG34:AG35"/>
    <mergeCell ref="AH34:AH35"/>
    <mergeCell ref="AS34:AS35"/>
    <mergeCell ref="AT34:AT35"/>
    <mergeCell ref="AU34:AU35"/>
    <mergeCell ref="AI34:AI35"/>
    <mergeCell ref="AJ34:AJ35"/>
    <mergeCell ref="AK34:AK35"/>
    <mergeCell ref="AP34:AP35"/>
    <mergeCell ref="AQ34:AQ35"/>
    <mergeCell ref="AR34:AR35"/>
    <mergeCell ref="AM34:AM35"/>
    <mergeCell ref="AN34:AN35"/>
    <mergeCell ref="AO34:AO35"/>
    <mergeCell ref="G111:G113"/>
    <mergeCell ref="F103:F106"/>
    <mergeCell ref="F100:F102"/>
    <mergeCell ref="AL75:AL77"/>
    <mergeCell ref="AL48:AL50"/>
    <mergeCell ref="AL51:AL53"/>
    <mergeCell ref="AL54:AL57"/>
    <mergeCell ref="BB90:BB92"/>
    <mergeCell ref="BC90:BC92"/>
    <mergeCell ref="K111:K113"/>
    <mergeCell ref="K83:K84"/>
    <mergeCell ref="L83:L84"/>
    <mergeCell ref="L111:L113"/>
    <mergeCell ref="M83:M84"/>
    <mergeCell ref="N83:N84"/>
    <mergeCell ref="AV61:AV64"/>
    <mergeCell ref="AW61:AW64"/>
    <mergeCell ref="AX61:AX64"/>
    <mergeCell ref="AY61:AY64"/>
    <mergeCell ref="AZ61:AZ64"/>
    <mergeCell ref="BA61:BA64"/>
    <mergeCell ref="BB61:BB64"/>
    <mergeCell ref="BC61:BC64"/>
    <mergeCell ref="AV78:AV80"/>
    <mergeCell ref="F65:F67"/>
    <mergeCell ref="A44:A47"/>
    <mergeCell ref="A39:A43"/>
    <mergeCell ref="B39:B43"/>
    <mergeCell ref="U34:U35"/>
    <mergeCell ref="V34:V35"/>
    <mergeCell ref="W34:W35"/>
    <mergeCell ref="X34:X35"/>
    <mergeCell ref="Y34:Y35"/>
    <mergeCell ref="X42:X43"/>
    <mergeCell ref="Y42:Y43"/>
    <mergeCell ref="F36:F38"/>
    <mergeCell ref="F39:F43"/>
    <mergeCell ref="F44:F47"/>
    <mergeCell ref="F51:F57"/>
    <mergeCell ref="E48:E50"/>
    <mergeCell ref="E44:E47"/>
    <mergeCell ref="O39:O43"/>
    <mergeCell ref="O34:O35"/>
    <mergeCell ref="P34:P35"/>
    <mergeCell ref="A90:A92"/>
    <mergeCell ref="B90:B92"/>
    <mergeCell ref="C90:C92"/>
    <mergeCell ref="D90:D92"/>
    <mergeCell ref="A65:A67"/>
    <mergeCell ref="E87:E89"/>
    <mergeCell ref="E90:E92"/>
    <mergeCell ref="D87:D89"/>
    <mergeCell ref="A85:A86"/>
    <mergeCell ref="B85:B86"/>
    <mergeCell ref="C85:C86"/>
    <mergeCell ref="D85:D86"/>
    <mergeCell ref="E81:E82"/>
    <mergeCell ref="E69:E71"/>
    <mergeCell ref="E73:E74"/>
    <mergeCell ref="E83:E84"/>
    <mergeCell ref="E85:E86"/>
    <mergeCell ref="D103:D106"/>
    <mergeCell ref="B83:B84"/>
    <mergeCell ref="F90:F92"/>
    <mergeCell ref="C83:C84"/>
    <mergeCell ref="F87:F89"/>
    <mergeCell ref="F95:F99"/>
    <mergeCell ref="C100:C102"/>
    <mergeCell ref="D100:D102"/>
    <mergeCell ref="F85:F86"/>
    <mergeCell ref="F83:F84"/>
    <mergeCell ref="G73:G74"/>
    <mergeCell ref="E78:E80"/>
    <mergeCell ref="D81:D82"/>
    <mergeCell ref="C81:C82"/>
    <mergeCell ref="C78:C80"/>
    <mergeCell ref="D78:D80"/>
    <mergeCell ref="F78:F80"/>
    <mergeCell ref="F75:F76"/>
    <mergeCell ref="B81:B82"/>
    <mergeCell ref="B72:B74"/>
    <mergeCell ref="C72:C74"/>
    <mergeCell ref="F72:F74"/>
    <mergeCell ref="I143:I145"/>
    <mergeCell ref="J9:J10"/>
    <mergeCell ref="H126:H127"/>
    <mergeCell ref="I128:I129"/>
    <mergeCell ref="I103:I104"/>
    <mergeCell ref="H111:H113"/>
    <mergeCell ref="H61:H64"/>
    <mergeCell ref="H65:H67"/>
    <mergeCell ref="H72:H74"/>
    <mergeCell ref="H75:H76"/>
    <mergeCell ref="H78:H80"/>
    <mergeCell ref="H81:H82"/>
    <mergeCell ref="J111:J113"/>
    <mergeCell ref="H21:H22"/>
    <mergeCell ref="H33:H35"/>
    <mergeCell ref="H36:H37"/>
    <mergeCell ref="H39:H43"/>
    <mergeCell ref="H48:H50"/>
    <mergeCell ref="I59:I60"/>
    <mergeCell ref="H27:H31"/>
    <mergeCell ref="H51:H56"/>
    <mergeCell ref="H59:H60"/>
    <mergeCell ref="J83:J84"/>
    <mergeCell ref="I23:I25"/>
    <mergeCell ref="D116:D119"/>
    <mergeCell ref="A123:A125"/>
    <mergeCell ref="B123:B125"/>
    <mergeCell ref="F61:F64"/>
    <mergeCell ref="F68:F71"/>
    <mergeCell ref="E126:E127"/>
    <mergeCell ref="E130:E131"/>
    <mergeCell ref="E116:E119"/>
    <mergeCell ref="E120:E121"/>
    <mergeCell ref="E123:E125"/>
    <mergeCell ref="E114:E115"/>
    <mergeCell ref="E95:E99"/>
    <mergeCell ref="E103:E106"/>
    <mergeCell ref="E107:E109"/>
    <mergeCell ref="E100:E102"/>
    <mergeCell ref="E110:E113"/>
    <mergeCell ref="F130:F131"/>
    <mergeCell ref="F107:F109"/>
    <mergeCell ref="F114:F115"/>
    <mergeCell ref="F116:F119"/>
    <mergeCell ref="F110:F113"/>
    <mergeCell ref="A81:A82"/>
    <mergeCell ref="A72:A74"/>
    <mergeCell ref="C103:C106"/>
    <mergeCell ref="B128:B129"/>
    <mergeCell ref="C128:C129"/>
    <mergeCell ref="D128:D129"/>
    <mergeCell ref="E54:E57"/>
    <mergeCell ref="A143:A145"/>
    <mergeCell ref="B143:B145"/>
    <mergeCell ref="C143:C145"/>
    <mergeCell ref="D143:D145"/>
    <mergeCell ref="E143:E145"/>
    <mergeCell ref="A135:A136"/>
    <mergeCell ref="B135:B136"/>
    <mergeCell ref="C135:C136"/>
    <mergeCell ref="D135:D136"/>
    <mergeCell ref="A138:A141"/>
    <mergeCell ref="B138:B141"/>
    <mergeCell ref="C138:C141"/>
    <mergeCell ref="D138:D141"/>
    <mergeCell ref="E138:E141"/>
    <mergeCell ref="B130:B131"/>
    <mergeCell ref="C130:C131"/>
    <mergeCell ref="D130:D131"/>
    <mergeCell ref="A116:A119"/>
    <mergeCell ref="B116:B119"/>
    <mergeCell ref="C116:C119"/>
    <mergeCell ref="A100:A102"/>
    <mergeCell ref="B100:B102"/>
    <mergeCell ref="A103:A106"/>
    <mergeCell ref="B103:B106"/>
    <mergeCell ref="D72:D74"/>
    <mergeCell ref="A130:A131"/>
    <mergeCell ref="A120:A121"/>
    <mergeCell ref="B120:B121"/>
    <mergeCell ref="C120:C121"/>
    <mergeCell ref="D120:D121"/>
    <mergeCell ref="A78:A80"/>
    <mergeCell ref="A83:A84"/>
    <mergeCell ref="A87:A89"/>
    <mergeCell ref="B87:B89"/>
    <mergeCell ref="C87:C89"/>
    <mergeCell ref="D95:D99"/>
    <mergeCell ref="D83:D84"/>
    <mergeCell ref="C123:C125"/>
    <mergeCell ref="D123:D125"/>
    <mergeCell ref="A126:A127"/>
    <mergeCell ref="B126:B127"/>
    <mergeCell ref="C126:C127"/>
    <mergeCell ref="D126:D127"/>
    <mergeCell ref="A128:A129"/>
    <mergeCell ref="A114:A115"/>
    <mergeCell ref="B114:B115"/>
    <mergeCell ref="C114:C115"/>
    <mergeCell ref="D114:D115"/>
    <mergeCell ref="A110:A113"/>
    <mergeCell ref="B110:B113"/>
    <mergeCell ref="C110:C113"/>
    <mergeCell ref="D110:D113"/>
    <mergeCell ref="A107:A109"/>
    <mergeCell ref="B107:B109"/>
    <mergeCell ref="C107:C109"/>
    <mergeCell ref="D107:D109"/>
    <mergeCell ref="D48:D50"/>
    <mergeCell ref="B78:B80"/>
    <mergeCell ref="C68:C71"/>
    <mergeCell ref="D68:D71"/>
    <mergeCell ref="C75:C77"/>
    <mergeCell ref="D75:D77"/>
    <mergeCell ref="C65:C67"/>
    <mergeCell ref="D65:D67"/>
    <mergeCell ref="B65:B67"/>
    <mergeCell ref="D61:D64"/>
    <mergeCell ref="C51:C57"/>
    <mergeCell ref="D51:D57"/>
    <mergeCell ref="B51:B57"/>
    <mergeCell ref="AR5:AT5"/>
    <mergeCell ref="A1:F3"/>
    <mergeCell ref="B44:B47"/>
    <mergeCell ref="C44:C47"/>
    <mergeCell ref="D44:D47"/>
    <mergeCell ref="E51:E53"/>
    <mergeCell ref="A68:A71"/>
    <mergeCell ref="B68:B71"/>
    <mergeCell ref="A75:A77"/>
    <mergeCell ref="B75:B77"/>
    <mergeCell ref="A51:A57"/>
    <mergeCell ref="B7:B8"/>
    <mergeCell ref="C7:C8"/>
    <mergeCell ref="E33:E35"/>
    <mergeCell ref="E39:E43"/>
    <mergeCell ref="K9:K10"/>
    <mergeCell ref="C36:C38"/>
    <mergeCell ref="D36:D38"/>
    <mergeCell ref="E36:E38"/>
    <mergeCell ref="A48:A50"/>
    <mergeCell ref="C39:C43"/>
    <mergeCell ref="D39:D43"/>
    <mergeCell ref="A36:A38"/>
    <mergeCell ref="B36:B38"/>
    <mergeCell ref="B9:B10"/>
    <mergeCell ref="C9:C10"/>
    <mergeCell ref="E27:E32"/>
    <mergeCell ref="A27:A32"/>
    <mergeCell ref="B27:B32"/>
    <mergeCell ref="C27:C32"/>
    <mergeCell ref="D27:D32"/>
    <mergeCell ref="C15:C17"/>
    <mergeCell ref="G1:BG2"/>
    <mergeCell ref="G3:H3"/>
    <mergeCell ref="J3:AU3"/>
    <mergeCell ref="A4:I5"/>
    <mergeCell ref="J4:N4"/>
    <mergeCell ref="O4:AT4"/>
    <mergeCell ref="AU4:AU5"/>
    <mergeCell ref="AV4:BA5"/>
    <mergeCell ref="BB4:BD5"/>
    <mergeCell ref="BE4:BG5"/>
    <mergeCell ref="J5:N5"/>
    <mergeCell ref="O5:Q5"/>
    <mergeCell ref="R5:AG5"/>
    <mergeCell ref="AH5:AI5"/>
    <mergeCell ref="AJ5:AK5"/>
    <mergeCell ref="AL5:AM5"/>
    <mergeCell ref="F138:F141"/>
    <mergeCell ref="A15:A17"/>
    <mergeCell ref="A21:A22"/>
    <mergeCell ref="B21:B22"/>
    <mergeCell ref="C21:C22"/>
    <mergeCell ref="D21:D22"/>
    <mergeCell ref="B33:B35"/>
    <mergeCell ref="C33:C35"/>
    <mergeCell ref="D33:D35"/>
    <mergeCell ref="B15:B17"/>
    <mergeCell ref="A33:A35"/>
    <mergeCell ref="A19:A20"/>
    <mergeCell ref="B19:B20"/>
    <mergeCell ref="C19:C20"/>
    <mergeCell ref="D19:D20"/>
    <mergeCell ref="A23:A26"/>
    <mergeCell ref="B23:B26"/>
    <mergeCell ref="C23:C26"/>
    <mergeCell ref="D23:D26"/>
    <mergeCell ref="A95:A99"/>
    <mergeCell ref="B95:B99"/>
    <mergeCell ref="C95:C99"/>
    <mergeCell ref="B48:B50"/>
    <mergeCell ref="C48:C50"/>
    <mergeCell ref="A7:A8"/>
    <mergeCell ref="A9:A10"/>
    <mergeCell ref="A146:A147"/>
    <mergeCell ref="B146:B147"/>
    <mergeCell ref="C146:C147"/>
    <mergeCell ref="D146:D147"/>
    <mergeCell ref="E146:E147"/>
    <mergeCell ref="F146:F147"/>
    <mergeCell ref="F59:F60"/>
    <mergeCell ref="E59:E60"/>
    <mergeCell ref="D59:D60"/>
    <mergeCell ref="A59:A60"/>
    <mergeCell ref="B59:B60"/>
    <mergeCell ref="C59:C60"/>
    <mergeCell ref="F81:F82"/>
    <mergeCell ref="A61:A64"/>
    <mergeCell ref="B61:B64"/>
    <mergeCell ref="C61:C64"/>
    <mergeCell ref="F135:F136"/>
    <mergeCell ref="F143:F145"/>
    <mergeCell ref="F120:F121"/>
    <mergeCell ref="F123:F125"/>
    <mergeCell ref="F126:F127"/>
    <mergeCell ref="F128:F129"/>
    <mergeCell ref="N9:N10"/>
    <mergeCell ref="S19:S20"/>
    <mergeCell ref="T19:T20"/>
    <mergeCell ref="E21:E22"/>
    <mergeCell ref="G49:G50"/>
    <mergeCell ref="E61:E64"/>
    <mergeCell ref="D9:D10"/>
    <mergeCell ref="E9:E10"/>
    <mergeCell ref="G34:G35"/>
    <mergeCell ref="T34:T35"/>
    <mergeCell ref="Q42:Q43"/>
    <mergeCell ref="R42:R43"/>
    <mergeCell ref="S42:S43"/>
    <mergeCell ref="T42:T43"/>
    <mergeCell ref="N19:N20"/>
    <mergeCell ref="Q19:Q20"/>
    <mergeCell ref="R19:R20"/>
    <mergeCell ref="F21:F22"/>
    <mergeCell ref="F33:F35"/>
    <mergeCell ref="F48:F50"/>
    <mergeCell ref="F27:F32"/>
    <mergeCell ref="F23:F26"/>
    <mergeCell ref="E19:E20"/>
    <mergeCell ref="F19:F20"/>
    <mergeCell ref="D7:D8"/>
    <mergeCell ref="E7:E8"/>
    <mergeCell ref="F7:F8"/>
    <mergeCell ref="F9:F10"/>
    <mergeCell ref="M9:M10"/>
    <mergeCell ref="F15:F17"/>
    <mergeCell ref="H12:H13"/>
    <mergeCell ref="G12:G13"/>
    <mergeCell ref="J12:J13"/>
    <mergeCell ref="K12:K13"/>
    <mergeCell ref="L12:L13"/>
    <mergeCell ref="M12:M13"/>
    <mergeCell ref="D15:D17"/>
    <mergeCell ref="E15:E17"/>
    <mergeCell ref="L9:L10"/>
    <mergeCell ref="AL7:AL8"/>
    <mergeCell ref="AL9:AL10"/>
    <mergeCell ref="AL15:AL17"/>
    <mergeCell ref="AL21:AL22"/>
    <mergeCell ref="AL23:AL24"/>
    <mergeCell ref="AL33:AL35"/>
    <mergeCell ref="AL39:AL43"/>
    <mergeCell ref="AL44:AL47"/>
    <mergeCell ref="AC42:AC43"/>
    <mergeCell ref="AD42:AD43"/>
    <mergeCell ref="AE42:AE43"/>
    <mergeCell ref="AF42:AF43"/>
    <mergeCell ref="AG42:AG43"/>
    <mergeCell ref="AH42:AH43"/>
    <mergeCell ref="AG19:AG20"/>
    <mergeCell ref="AL25:AL26"/>
    <mergeCell ref="AI42:AI43"/>
    <mergeCell ref="AJ42:AJ43"/>
    <mergeCell ref="AK42:AK43"/>
    <mergeCell ref="AC19:AC20"/>
    <mergeCell ref="AD19:AD20"/>
    <mergeCell ref="AE19:AE20"/>
    <mergeCell ref="AF19:AF20"/>
    <mergeCell ref="AC34:AC35"/>
    <mergeCell ref="AW120:AW121"/>
    <mergeCell ref="AX120:AX121"/>
    <mergeCell ref="BE114:BE115"/>
    <mergeCell ref="AL143:AL145"/>
    <mergeCell ref="AL146:AL147"/>
    <mergeCell ref="AL87:AL89"/>
    <mergeCell ref="AL90:AL92"/>
    <mergeCell ref="AL95:AL99"/>
    <mergeCell ref="AL107:AL109"/>
    <mergeCell ref="AL110:AL113"/>
    <mergeCell ref="AL114:AL115"/>
    <mergeCell ref="AL116:AL119"/>
    <mergeCell ref="AL120:AL121"/>
    <mergeCell ref="AL126:AL127"/>
    <mergeCell ref="AL135:AL136"/>
    <mergeCell ref="AL123:AL125"/>
    <mergeCell ref="BD120:BD121"/>
    <mergeCell ref="BB87:BB89"/>
    <mergeCell ref="BC87:BC89"/>
    <mergeCell ref="BC104:BC106"/>
    <mergeCell ref="AY120:AY121"/>
    <mergeCell ref="BD146:BD147"/>
    <mergeCell ref="BE146:BE147"/>
    <mergeCell ref="BB146:BB147"/>
    <mergeCell ref="AW107:AW109"/>
    <mergeCell ref="AX107:AX109"/>
    <mergeCell ref="AY107:AY109"/>
    <mergeCell ref="AZ107:AZ109"/>
    <mergeCell ref="BA107:BA109"/>
    <mergeCell ref="BB107:BB109"/>
    <mergeCell ref="BF95:BF99"/>
    <mergeCell ref="BE100:BE102"/>
    <mergeCell ref="BF100:BF102"/>
    <mergeCell ref="BC107:BC109"/>
    <mergeCell ref="BG103:BG106"/>
    <mergeCell ref="AV95:AV99"/>
    <mergeCell ref="AW95:AW99"/>
    <mergeCell ref="AX95:AX99"/>
    <mergeCell ref="AY95:AY99"/>
    <mergeCell ref="AZ95:AZ99"/>
    <mergeCell ref="BA95:BA99"/>
    <mergeCell ref="BB95:BB99"/>
    <mergeCell ref="BC95:BC99"/>
    <mergeCell ref="BG100:BG102"/>
    <mergeCell ref="BG95:BG99"/>
    <mergeCell ref="BF114:BF115"/>
    <mergeCell ref="AZ110:AZ113"/>
    <mergeCell ref="BA110:BA113"/>
    <mergeCell ref="BB110:BB113"/>
    <mergeCell ref="BC110:BC113"/>
    <mergeCell ref="BE110:BE113"/>
    <mergeCell ref="BF110:BF113"/>
    <mergeCell ref="BA120:BA121"/>
    <mergeCell ref="BB120:BB121"/>
    <mergeCell ref="AZ120:AZ121"/>
    <mergeCell ref="BE120:BE121"/>
    <mergeCell ref="BC120:BC121"/>
    <mergeCell ref="AV127:AV128"/>
    <mergeCell ref="BD85:BD86"/>
    <mergeCell ref="AW127:AW128"/>
    <mergeCell ref="AX127:AX128"/>
    <mergeCell ref="AY127:AY128"/>
    <mergeCell ref="AZ127:AZ128"/>
    <mergeCell ref="BA127:BA128"/>
    <mergeCell ref="AX124:AX125"/>
    <mergeCell ref="AY124:AY125"/>
    <mergeCell ref="BA124:BA125"/>
    <mergeCell ref="BB124:BB125"/>
    <mergeCell ref="BC124:BC125"/>
    <mergeCell ref="AV110:AV113"/>
    <mergeCell ref="AW110:AW113"/>
    <mergeCell ref="AX110:AX113"/>
    <mergeCell ref="AY110:AY113"/>
    <mergeCell ref="AV120:AV121"/>
    <mergeCell ref="AV114:AV115"/>
    <mergeCell ref="AW114:AW115"/>
    <mergeCell ref="AX114:AX115"/>
    <mergeCell ref="AY114:AY115"/>
    <mergeCell ref="AV107:AV109"/>
    <mergeCell ref="AZ114:AZ115"/>
    <mergeCell ref="BA114:BA115"/>
    <mergeCell ref="AR42:AR43"/>
    <mergeCell ref="Z42:Z43"/>
    <mergeCell ref="AA42:AA43"/>
    <mergeCell ref="AB42:AB43"/>
    <mergeCell ref="U19:U20"/>
    <mergeCell ref="V19:V20"/>
    <mergeCell ref="AA19:AA20"/>
    <mergeCell ref="AL61:AL64"/>
    <mergeCell ref="AL65:AL67"/>
    <mergeCell ref="AB19:AB20"/>
    <mergeCell ref="W19:W20"/>
    <mergeCell ref="X19:X20"/>
    <mergeCell ref="Y19:Y20"/>
    <mergeCell ref="Z19:Z20"/>
    <mergeCell ref="AA34:AA35"/>
    <mergeCell ref="AB34:AB35"/>
    <mergeCell ref="AD34:AD35"/>
    <mergeCell ref="U42:U43"/>
    <mergeCell ref="V42:V43"/>
    <mergeCell ref="W42:W43"/>
    <mergeCell ref="Z34:Z35"/>
    <mergeCell ref="AL27:AL32"/>
    <mergeCell ref="AL36:AL38"/>
    <mergeCell ref="AL68:AL71"/>
    <mergeCell ref="AL72:AL74"/>
    <mergeCell ref="AL78:AL80"/>
    <mergeCell ref="AL81:AL82"/>
    <mergeCell ref="M111:M113"/>
    <mergeCell ref="N111:N113"/>
    <mergeCell ref="O108:O109"/>
    <mergeCell ref="P108:P109"/>
    <mergeCell ref="N97:N99"/>
    <mergeCell ref="O83:O84"/>
    <mergeCell ref="AL83:AL84"/>
    <mergeCell ref="AL85:AL86"/>
    <mergeCell ref="BD135:BD136"/>
    <mergeCell ref="BD61:BD64"/>
    <mergeCell ref="BD65:BD67"/>
    <mergeCell ref="BD68:BD71"/>
    <mergeCell ref="BD72:BD74"/>
    <mergeCell ref="BD75:BD77"/>
    <mergeCell ref="BB127:BB129"/>
    <mergeCell ref="BC127:BC129"/>
    <mergeCell ref="BD127:BD129"/>
    <mergeCell ref="BD107:BD109"/>
    <mergeCell ref="BD110:BD113"/>
    <mergeCell ref="BD114:BD115"/>
    <mergeCell ref="BB130:BB131"/>
    <mergeCell ref="BD130:BD131"/>
    <mergeCell ref="BD87:BD89"/>
    <mergeCell ref="BB135:BB136"/>
    <mergeCell ref="BC135:BC136"/>
    <mergeCell ref="BB114:BB115"/>
    <mergeCell ref="BC114:BC115"/>
    <mergeCell ref="BC68:BC71"/>
    <mergeCell ref="BG146:BG147"/>
    <mergeCell ref="BG143:BG145"/>
    <mergeCell ref="BE143:BE145"/>
    <mergeCell ref="BF143:BF145"/>
    <mergeCell ref="BG135:BG136"/>
    <mergeCell ref="BG130:BG131"/>
    <mergeCell ref="BE128:BE129"/>
    <mergeCell ref="BF128:BF129"/>
    <mergeCell ref="BG128:BG129"/>
    <mergeCell ref="BE130:BE131"/>
    <mergeCell ref="BF130:BF131"/>
    <mergeCell ref="BE135:BE136"/>
    <mergeCell ref="BF135:BF136"/>
    <mergeCell ref="BG138:BG141"/>
    <mergeCell ref="BF146:BF147"/>
    <mergeCell ref="BG23:BG26"/>
    <mergeCell ref="BE27:BE32"/>
    <mergeCell ref="BF27:BF32"/>
    <mergeCell ref="BG27:BG32"/>
    <mergeCell ref="BG7:BG8"/>
    <mergeCell ref="BG9:BG10"/>
    <mergeCell ref="BG11:BG14"/>
    <mergeCell ref="BG15:BG17"/>
    <mergeCell ref="BF15:BF17"/>
    <mergeCell ref="BG19:BG20"/>
    <mergeCell ref="BF19:BF20"/>
    <mergeCell ref="BE19:BE20"/>
    <mergeCell ref="BG21:BG22"/>
    <mergeCell ref="BE15:BE17"/>
  </mergeCells>
  <conditionalFormatting sqref="N7:N12 N14:N19 N21:N37 N39:N56 N58:N76 N78:N83 N85:N97 N100:N111 N114:N148">
    <cfRule type="expression" dxfId="8" priority="7">
      <formula>$N7="Bajo"</formula>
    </cfRule>
    <cfRule type="expression" dxfId="7" priority="8">
      <formula>$N7="Moderado"</formula>
    </cfRule>
    <cfRule type="expression" dxfId="6" priority="10">
      <formula>$N7="Alto"</formula>
    </cfRule>
    <cfRule type="expression" dxfId="5" priority="12">
      <formula>$N7="Extremo"</formula>
    </cfRule>
    <cfRule type="cellIs" dxfId="4" priority="13" operator="lessThan">
      <formula>"Extremo"</formula>
    </cfRule>
  </conditionalFormatting>
  <conditionalFormatting sqref="N100:N111 N7:N12 N39:N56 N58:N76 N78:N83 N85:N97 N14:N19 N21:N37 N114:N148">
    <cfRule type="dataBar" priority="32">
      <dataBar>
        <cfvo type="min"/>
        <cfvo type="max"/>
        <color rgb="FF00B050"/>
      </dataBar>
      <extLst>
        <ext xmlns:x14="http://schemas.microsoft.com/office/spreadsheetml/2009/9/main" uri="{B025F937-C7B1-47D3-B67F-A62EFF666E3E}">
          <x14:id>{158AB7AE-8B17-4A13-B248-73CF1C90567C}</x14:id>
        </ext>
      </extLst>
    </cfRule>
    <cfRule type="colorScale" priority="33">
      <colorScale>
        <cfvo type="min"/>
        <cfvo type="max"/>
        <color rgb="FF00B050"/>
        <color rgb="FFFF0000"/>
      </colorScale>
    </cfRule>
  </conditionalFormatting>
  <conditionalFormatting sqref="AT7:AT19 AT21:AT34 AT36:AT42 AT44:AT139 AT142:AT148">
    <cfRule type="expression" dxfId="3" priority="1">
      <formula>$AT7="Alto"</formula>
    </cfRule>
    <cfRule type="expression" dxfId="2" priority="2">
      <formula>$AT7="Bajo"</formula>
    </cfRule>
    <cfRule type="expression" dxfId="1" priority="4">
      <formula>$AT7="Moderado"</formula>
    </cfRule>
    <cfRule type="expression" dxfId="0" priority="5">
      <formula>$AT7="Extremo"</formula>
    </cfRule>
  </conditionalFormatting>
  <dataValidations xWindow="772" yWindow="801" count="32">
    <dataValidation allowBlank="1" showInputMessage="1" showErrorMessage="1" prompt="Fuerte: 100_x000a__x000a_Moderado: Entre 50 y 99_x000a__x000a_Débil: Menor a 50" sqref="AM6"/>
    <dataValidation allowBlank="1" showInputMessage="1" showErrorMessage="1" prompt="Fuerte: 100_x000a__x000a_Moderado: 50_x000a__x000a_Débil: 0" sqref="AK6"/>
    <dataValidation allowBlank="1" showInputMessage="1" showErrorMessage="1" prompt="Fuerte: Siempre se ejecuta_x000a__x000a_Moderado: Algunas veces_x000a__x000a_Débil: No se ejecuta " sqref="AH6:AI6"/>
    <dataValidation allowBlank="1" showInputMessage="1" showErrorMessage="1" prompt="Fuerte: Calificación entre 96 y 100_x000a__x000a_Moderado: Calificación entre 86 y 95_x000a__x000a_Débil: Calificación entre 0 y 85" sqref="AG6"/>
    <dataValidation allowBlank="1" showInputMessage="1" showErrorMessage="1" prompt="- Confiable (15)_x000a__x000a_- No Confiable (0)_x000a_" sqref="Z6:AA6"/>
    <dataValidation allowBlank="1" showInputMessage="1" showErrorMessage="1" prompt="- Prevenir (15)_x000a__x000a_- Detectar (10)_x000a__x000a_- No es un Control (0)" sqref="X6:Y6"/>
    <dataValidation allowBlank="1" showInputMessage="1" showErrorMessage="1" prompt="- Oportuna (15)_x000a__x000a_- Inoportuna (0)_x000a_" sqref="V6:W6"/>
    <dataValidation allowBlank="1" showInputMessage="1" showErrorMessage="1" prompt="- Asignado (15)_x000a__x000a_- No Asignado (0)" sqref="R6:S6"/>
    <dataValidation allowBlank="1" showInputMessage="1" showErrorMessage="1" prompt="Preventivo: Diseñados para evitar un evento no deseado en el momento que se produce, es decir intenta evitar la ocurrencia_x000a__x000a_Detectivos: Diseñados para identificar un evento o resultado no previsto después de que se haya producido, es decir corregir " sqref="Q6"/>
    <dataValidation allowBlank="1" showInputMessage="1" showErrorMessage="1" prompt="Completa (10)_x000a__x000a_Incompleta (5)_x000a__x000a_No esxiste (0)" sqref="AD6:AE6"/>
    <dataValidation allowBlank="1" showInputMessage="1" showErrorMessage="1" prompt="- Se investigan y se resuelven Oportunamente (15)_x000a__x000a_- No se investigan y resuelven Oportunamente (0)_x000a_" sqref="AB6:AC6"/>
    <dataValidation allowBlank="1" showInputMessage="1" showErrorMessage="1" prompt="- Adecuado (15)_x000a__x000a_- Inadecuado (0)_x000a_" sqref="T6:U6"/>
    <dataValidation allowBlank="1" showInputMessage="1" showErrorMessage="1" prompt="Promedio entre el diseño Total de Control y Total Solidez Individual " sqref="AL6"/>
    <dataValidation allowBlank="1" showInputMessage="1" showErrorMessage="1" prompt="Fuerte+Fuerte=Fuerte_x000a_Fuerte+Moderado=Moderado_x000a_Fuerte+Débil=Débil_x000a_Moderado+Fuerte=Moderado_x000a_Moderado+Moderado=Moderado_x000a_Moderado+Débil=Débil_x000a_Débil+Fuerte=Débil_x000a_Débil+Moderado=Débil_x000a_Débil+Débil=Débil" sqref="AJ6"/>
    <dataValidation allowBlank="1" showInputMessage="1" showErrorMessage="1" prompt="Si el resultado de las calificaciones del control o promedio en el diseño de los controles, está por debajo de 96%, se debe establecer un plan de acción que permita tener un control bien diseñado" sqref="AF6"/>
    <dataValidation type="list" allowBlank="1" showInputMessage="1" showErrorMessage="1" sqref="P15:P17 P110:P111 P100">
      <formula1>$G$7:$G$9</formula1>
    </dataValidation>
    <dataValidation type="list" allowBlank="1" showInputMessage="1" showErrorMessage="1" sqref="P58">
      <formula1>$G$13:$G$18</formula1>
    </dataValidation>
    <dataValidation type="list" allowBlank="1" showInputMessage="1" showErrorMessage="1" sqref="P107:P108 P33:P34 P95:P96">
      <formula1>$G$10:$G$11</formula1>
    </dataValidation>
    <dataValidation type="list" allowBlank="1" showInputMessage="1" showErrorMessage="1" sqref="P36:P37">
      <formula1>$G$15:$G$17</formula1>
    </dataValidation>
    <dataValidation type="list" allowBlank="1" showInputMessage="1" showErrorMessage="1" sqref="P61:P64 P122">
      <formula1>$F$7:$F$9</formula1>
    </dataValidation>
    <dataValidation type="list" allowBlank="1" showInputMessage="1" showErrorMessage="1" sqref="P65:P67 P123:P125">
      <formula1>$F$10:$F$11</formula1>
    </dataValidation>
    <dataValidation type="list" allowBlank="1" showInputMessage="1" showErrorMessage="1" sqref="P68:P71">
      <formula1>$F$12:$F$13</formula1>
    </dataValidation>
    <dataValidation type="list" allowBlank="1" showInputMessage="1" showErrorMessage="1" sqref="P72:P73">
      <formula1>#REF!</formula1>
    </dataValidation>
    <dataValidation type="list" allowBlank="1" showInputMessage="1" showErrorMessage="1" sqref="P75:P77">
      <formula1>$F$15:$F$17</formula1>
    </dataValidation>
    <dataValidation type="list" allowBlank="1" showInputMessage="1" showErrorMessage="1" sqref="P85 P114:P115">
      <formula1>$G$12:$G$13</formula1>
    </dataValidation>
    <dataValidation type="list" allowBlank="1" showInputMessage="1" showErrorMessage="1" sqref="P9:P10">
      <formula1>$G$7:$G$10</formula1>
    </dataValidation>
    <dataValidation type="list" allowBlank="1" showInputMessage="1" showErrorMessage="1" sqref="P11:P12">
      <formula1>$G$9:$G$11</formula1>
    </dataValidation>
    <dataValidation type="list" allowBlank="1" showInputMessage="1" showErrorMessage="1" sqref="P138:P141">
      <formula1>$G$12:$G$15</formula1>
    </dataValidation>
    <dataValidation type="list" allowBlank="1" showInputMessage="1" showErrorMessage="1" sqref="P87 P89">
      <formula1>$G$7:$G$11</formula1>
    </dataValidation>
    <dataValidation type="list" allowBlank="1" showInputMessage="1" showErrorMessage="1" sqref="P21:P22 P24">
      <formula1>$G$7:$G$13</formula1>
    </dataValidation>
    <dataValidation type="list" allowBlank="1" showInputMessage="1" showErrorMessage="1" sqref="P133">
      <formula1>$G$10:$G$177</formula1>
    </dataValidation>
    <dataValidation type="list" allowBlank="1" showInputMessage="1" showErrorMessage="1" sqref="P137">
      <formula1>$G$10:$G$181</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026" r:id="rId4">
          <objectPr defaultSize="0" autoPict="0" r:id="rId5">
            <anchor moveWithCells="1" sizeWithCells="1">
              <from>
                <xdr:col>1</xdr:col>
                <xdr:colOff>0</xdr:colOff>
                <xdr:row>0</xdr:row>
                <xdr:rowOff>123825</xdr:rowOff>
              </from>
              <to>
                <xdr:col>2</xdr:col>
                <xdr:colOff>361950</xdr:colOff>
                <xdr:row>2</xdr:row>
                <xdr:rowOff>428625</xdr:rowOff>
              </to>
            </anchor>
          </objectPr>
        </oleObject>
      </mc:Choice>
      <mc:Fallback>
        <oleObject progId="PBrush" shapeId="1026" r:id="rId4"/>
      </mc:Fallback>
    </mc:AlternateContent>
  </oleObjects>
  <extLst>
    <ext xmlns:x14="http://schemas.microsoft.com/office/spreadsheetml/2009/9/main" uri="{78C0D931-6437-407d-A8EE-F0AAD7539E65}">
      <x14:conditionalFormattings>
        <x14:conditionalFormatting xmlns:xm="http://schemas.microsoft.com/office/excel/2006/main">
          <x14:cfRule type="dataBar" id="{158AB7AE-8B17-4A13-B248-73CF1C90567C}">
            <x14:dataBar minLength="0" maxLength="100" gradient="0">
              <x14:cfvo type="autoMin"/>
              <x14:cfvo type="autoMax"/>
              <x14:negativeFillColor rgb="FFFF0000"/>
              <x14:axisColor rgb="FF000000"/>
            </x14:dataBar>
          </x14:cfRule>
          <xm:sqref>N100:N111 N7:N12 N39:N56 N58:N76 N78:N83 N85:N97 N14:N19 N21:N37 N114:N148</xm:sqref>
        </x14:conditionalFormatting>
        <x14:conditionalFormatting xmlns:xm="http://schemas.microsoft.com/office/excel/2006/main">
          <x14:cfRule type="expression" priority="16" id="{A48FBAF5-8537-4EDB-ACCC-9E15C7181462}">
            <xm:f>SUM(Hoja2!$M$2:$M$6)</xm:f>
            <x14:dxf/>
          </x14:cfRule>
          <xm:sqref>N7:N12 N14:N19 N21:N37 N39:N56 N58:N76 N78:N83 N85:N97 N100:N111 N114:N148</xm:sqref>
        </x14:conditionalFormatting>
      </x14:conditionalFormattings>
    </ext>
    <ext xmlns:x14="http://schemas.microsoft.com/office/spreadsheetml/2009/9/main" uri="{CCE6A557-97BC-4b89-ADB6-D9C93CAAB3DF}">
      <x14:dataValidations xmlns:xm="http://schemas.microsoft.com/office/excel/2006/main" xWindow="772" yWindow="801" count="19">
        <x14:dataValidation type="list" allowBlank="1" showInputMessage="1" showErrorMessage="1" prompt="Responder afirmativamente de UNA a CINCO pregunta(s) genera un impacto MODERADO._x000a__x000a_Responder afirmativamente de SEIS a ONCE preguntas genera un impacto MAYOR._x000a__x000a_Responder afirmativamente de DOCE a DIECINUEVE preguntas genera un impacto CATASTRÓFICO.">
          <x14:formula1>
            <xm:f>Hoja2!$L$2:$L$6</xm:f>
          </x14:formula1>
          <xm:sqref>M6</xm:sqref>
        </x14:dataValidation>
        <x14:dataValidation type="list" allowBlank="1" showInputMessage="1" showErrorMessage="1" prompt="Casi Seguro (5): Se espera que evento ocurra en la mayoría _x000a_Probable (4): Es viable que el evento ocurra en la mayoría_x000a_Posible (3): Puede ocurrir en algún momento. Últimos 2 años_x000a_Improbable (2): Puede Ocurrir en algún momento. Últimos 5 años_x000a_Rara Vez (1)">
          <x14:formula1>
            <xm:f>Hoja2!$H$2:$H$6</xm:f>
          </x14:formula1>
          <xm:sqref>J6:J9 J11:J12 J39:J56 J58:J76 J78:J83 J100:J111 J14:J19 J21:J37 J114:J148 J85:J97</xm:sqref>
        </x14:dataValidation>
        <x14:dataValidation type="list" allowBlank="1" showInputMessage="1" showErrorMessage="1">
          <x14:formula1>
            <xm:f>Hoja2!$F$2:$F$9</xm:f>
          </x14:formula1>
          <xm:sqref>F78 F23 F27 F33 F36 F39 F44 F65 F68 F72 F75 F6:F7 F9 F11 F15 F48 F51 F81 F148 F85 F87 F90 F83 F107 F110 F114 F116 F120 F122:F123 F126 F128 F130 F137:F138 F100 F58:F59 F61 F103 F142:F144 F146 F21 F18:F19 F93:F95 F132:F135</xm:sqref>
        </x14:dataValidation>
        <x14:dataValidation type="list" allowBlank="1" showInputMessage="1" showErrorMessage="1">
          <x14:formula1>
            <xm:f>Hoja2!$G$2:$G$4</xm:f>
          </x14:formula1>
          <xm:sqref>H6:H12 H44:H48 H23:H27 H33 H36 H39 H51 H58:H59 H61 H65 H68:H72 H75 H78 H81 H114:H126 H14:H21 H83:H112 H128:H148</xm:sqref>
        </x14:dataValidation>
        <x14:dataValidation type="list" allowBlank="1" showInputMessage="1" showErrorMessage="1">
          <x14:formula1>
            <xm:f>Hoja2!$B$2:$B$8</xm:f>
          </x14:formula1>
          <xm:sqref>E6:E7 E9 E11 E15 E146 E23:E25 E27 E33 E36 E39 E44 E48 E51 E54 E58:E59 E61 E65:E69 E72:E73 E75:E78 E81 E148 E83 E85 E87 E90 E100 E103 E107 E110 E114 E116 E120 E122:E123 E126 E128:E130 E142:E143 E18:E19 E21 E93:E95 E132:E138</xm:sqref>
        </x14:dataValidation>
        <x14:dataValidation type="list" allowBlank="1" showInputMessage="1" showErrorMessage="1" prompt="Responder afirmativamente de UNA a CINCO pregunta(s) genera un impacto MODERADO._x000a__x000a_Responder afirmativamente de SEIS a ONCE preguntas genera un impacto MAYOR._x000a__x000a_Responder afirmativamente de DOCE a DIECINUEVE preguntas genera un impacto CATASTRÓFICO.">
          <x14:formula1>
            <xm:f>Hoja2!$I$2:$I$6</xm:f>
          </x14:formula1>
          <xm:sqref>K6</xm:sqref>
        </x14:dataValidation>
        <x14:dataValidation type="list" allowBlank="1" showInputMessage="1" showErrorMessage="1">
          <x14:formula1>
            <xm:f>Hoja2!$M$2:$M$5</xm:f>
          </x14:formula1>
          <xm:sqref>N6:N9 N11:N12 N39:N56 N58:N76 N78:N83 N100:N111 N14:N19 N21:N37 N85:N97 N114:N148</xm:sqref>
        </x14:dataValidation>
        <x14:dataValidation type="list" allowBlank="1" showInputMessage="1" showErrorMessage="1" prompt="Responder afirmativamente de UNA a CINCO pregunta(s) genera un impacto MODERADO._x000a__x000a_Responder afirmativamente de SEIS a ONCE preguntas genera un impacto MAYOR._x000a__x000a_Responder afirmativamente de DOCE a DIECINUEVE preguntas genera un impacto CATASTRÓFICO.">
          <x14:formula1>
            <xm:f>Hoja2!$K$2:$K$5</xm:f>
          </x14:formula1>
          <xm:sqref>L6</xm:sqref>
        </x14:dataValidation>
        <x14:dataValidation type="list" allowBlank="1" showInputMessage="1" showErrorMessage="1" prompt="Responder afirmativamente de UNA a CINCO pregunta(s) genera un impacto MODERADO._x000a__x000a_Responder afirmativamente de SEIS a ONCE preguntas genera un impacto MAYOR._x000a__x000a_Responder afirmativamente de DOCE a DIECINUEVE preguntas genera un impacto CATASTRÓFICO.">
          <x14:formula1>
            <xm:f>Hoja2!$K$2:$K$6</xm:f>
          </x14:formula1>
          <xm:sqref>L7:L12 L39:L56 L58:L76 L78:L83 L100:L111 L14:L19 L21:L37 L114:L148 L85:L97</xm:sqref>
        </x14:dataValidation>
        <x14:dataValidation type="list" allowBlank="1" showInputMessage="1" showErrorMessage="1">
          <x14:formula1>
            <xm:f>Hoja2!$S$2:$S$3</xm:f>
          </x14:formula1>
          <xm:sqref>Q7:Q12 Q36:Q42 Q15:Q19 Q21:Q34 Q44:Q148</xm:sqref>
        </x14:dataValidation>
        <x14:dataValidation type="list" allowBlank="1" showInputMessage="1" showErrorMessage="1">
          <x14:formula1>
            <xm:f>Hoja2!$T$2:$T$3</xm:f>
          </x14:formula1>
          <xm:sqref>R36:R42 R7:R19 R21:R34 R44:R148</xm:sqref>
        </x14:dataValidation>
        <x14:dataValidation type="list" allowBlank="1" showInputMessage="1" showErrorMessage="1">
          <x14:formula1>
            <xm:f>Hoja2!$V$2:$V$3</xm:f>
          </x14:formula1>
          <xm:sqref>V36:V42 V7:V19 V21:V34 V44:V148</xm:sqref>
        </x14:dataValidation>
        <x14:dataValidation type="list" allowBlank="1" showInputMessage="1" showErrorMessage="1">
          <x14:formula1>
            <xm:f>Hoja2!$W$2:$W$3</xm:f>
          </x14:formula1>
          <xm:sqref>X36:X42 X7:X19 X21:X34 X44:X148</xm:sqref>
        </x14:dataValidation>
        <x14:dataValidation type="list" allowBlank="1" showInputMessage="1" showErrorMessage="1">
          <x14:formula1>
            <xm:f>Hoja2!$X$2:$X$3</xm:f>
          </x14:formula1>
          <xm:sqref>Z36:Z42 Z7:Z19 Z21:Z34 Z44:Z148</xm:sqref>
        </x14:dataValidation>
        <x14:dataValidation type="list" allowBlank="1" showInputMessage="1" showErrorMessage="1">
          <x14:formula1>
            <xm:f>Hoja2!$Y$2:$Y$3</xm:f>
          </x14:formula1>
          <xm:sqref>AB36:AB42 AB7:AB19 AB21:AB34 AB44:AB148</xm:sqref>
        </x14:dataValidation>
        <x14:dataValidation type="list" allowBlank="1" showInputMessage="1" showErrorMessage="1">
          <x14:formula1>
            <xm:f>Hoja2!$Z$2:$Z$4</xm:f>
          </x14:formula1>
          <xm:sqref>AD36:AD42 AD7:AD19 AD21:AD34 AD44:AD148</xm:sqref>
        </x14:dataValidation>
        <x14:dataValidation type="list" allowBlank="1" showInputMessage="1" showErrorMessage="1">
          <x14:formula1>
            <xm:f>Hoja2!$AB$2:$AB$4</xm:f>
          </x14:formula1>
          <xm:sqref>AH36:AH42 AH7:AH19 AH21:AH34 AH44:AH148</xm:sqref>
        </x14:dataValidation>
        <x14:dataValidation type="list" allowBlank="1" showInputMessage="1" showErrorMessage="1">
          <x14:formula1>
            <xm:f>Hoja2!$U$2:$U$3</xm:f>
          </x14:formula1>
          <xm:sqref>T36:T42 T7:T19 T21:T34 T44:T148</xm:sqref>
        </x14:dataValidation>
        <x14:dataValidation type="list" allowBlank="1" showInputMessage="1" showErrorMessage="1">
          <x14:formula1>
            <xm:f>Listados!$B$3:$B$21</xm:f>
          </x14:formula1>
          <xm:sqref>B6:B11 B15 B148 B23 B27 B33 B36 B39 B44 B48 B51 B58:B59 B61 B65 B68 B72 B75 B78 B81 B83 B85 B87 B90 B93:B95 B100 B103 B107 B110 B114 B116 B120 B122:B123 B126 B128 B130 B21 B137:B138 B142:B143 B146 B18:B19 B132:B135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
  <sheetViews>
    <sheetView topLeftCell="D1" workbookViewId="0">
      <selection activeCell="M1" sqref="M1"/>
    </sheetView>
  </sheetViews>
  <sheetFormatPr baseColWidth="10" defaultRowHeight="15"/>
  <cols>
    <col min="6" max="6" width="79.7109375" customWidth="1"/>
    <col min="7" max="7" width="26.42578125" customWidth="1"/>
    <col min="11" max="11" width="18.28515625" customWidth="1"/>
  </cols>
  <sheetData>
    <row r="1" spans="2:30">
      <c r="K1" t="s">
        <v>295</v>
      </c>
      <c r="L1" t="s">
        <v>294</v>
      </c>
      <c r="M1" t="s">
        <v>296</v>
      </c>
    </row>
    <row r="2" spans="2:30" ht="58.5" customHeight="1">
      <c r="B2" t="s">
        <v>123</v>
      </c>
      <c r="F2" s="3" t="s">
        <v>129</v>
      </c>
      <c r="G2" t="s">
        <v>207</v>
      </c>
      <c r="H2" t="s">
        <v>285</v>
      </c>
      <c r="I2">
        <v>1</v>
      </c>
      <c r="J2" t="s">
        <v>289</v>
      </c>
      <c r="K2" t="s">
        <v>291</v>
      </c>
      <c r="L2">
        <v>5</v>
      </c>
      <c r="M2" s="29" t="s">
        <v>299</v>
      </c>
      <c r="P2" t="s">
        <v>289</v>
      </c>
      <c r="Q2" t="s">
        <v>300</v>
      </c>
      <c r="R2" s="29" t="s">
        <v>299</v>
      </c>
      <c r="S2" t="s">
        <v>304</v>
      </c>
      <c r="T2" t="s">
        <v>305</v>
      </c>
      <c r="U2" t="s">
        <v>305</v>
      </c>
      <c r="V2" t="s">
        <v>305</v>
      </c>
      <c r="W2" t="s">
        <v>304</v>
      </c>
      <c r="X2" t="s">
        <v>305</v>
      </c>
      <c r="Y2" t="s">
        <v>305</v>
      </c>
      <c r="Z2" t="s">
        <v>307</v>
      </c>
      <c r="AA2" t="s">
        <v>310</v>
      </c>
      <c r="AB2" t="s">
        <v>312</v>
      </c>
      <c r="AC2" t="s">
        <v>311</v>
      </c>
      <c r="AD2" t="s">
        <v>313</v>
      </c>
    </row>
    <row r="3" spans="2:30" ht="60">
      <c r="B3" t="s">
        <v>124</v>
      </c>
      <c r="F3" s="3" t="s">
        <v>130</v>
      </c>
      <c r="G3" t="s">
        <v>208</v>
      </c>
      <c r="H3" t="s">
        <v>286</v>
      </c>
      <c r="I3">
        <v>2</v>
      </c>
      <c r="K3" t="s">
        <v>292</v>
      </c>
      <c r="L3">
        <v>1</v>
      </c>
      <c r="M3" s="30" t="s">
        <v>293</v>
      </c>
      <c r="P3" t="s">
        <v>289</v>
      </c>
      <c r="Q3" t="s">
        <v>293</v>
      </c>
      <c r="R3" s="30" t="s">
        <v>293</v>
      </c>
      <c r="S3" t="s">
        <v>303</v>
      </c>
      <c r="T3" t="s">
        <v>306</v>
      </c>
      <c r="U3" t="s">
        <v>306</v>
      </c>
      <c r="V3" t="s">
        <v>306</v>
      </c>
      <c r="W3" t="s">
        <v>303</v>
      </c>
      <c r="X3" t="s">
        <v>306</v>
      </c>
      <c r="Y3" t="s">
        <v>306</v>
      </c>
      <c r="Z3" t="s">
        <v>308</v>
      </c>
      <c r="AA3" t="s">
        <v>311</v>
      </c>
      <c r="AB3" t="s">
        <v>368</v>
      </c>
      <c r="AC3" t="s">
        <v>293</v>
      </c>
      <c r="AD3" t="s">
        <v>314</v>
      </c>
    </row>
    <row r="4" spans="2:30" ht="45">
      <c r="B4" t="s">
        <v>125</v>
      </c>
      <c r="F4" s="3" t="s">
        <v>131</v>
      </c>
      <c r="G4" t="s">
        <v>209</v>
      </c>
      <c r="H4" t="s">
        <v>287</v>
      </c>
      <c r="I4">
        <v>3</v>
      </c>
      <c r="K4" t="s">
        <v>293</v>
      </c>
      <c r="L4">
        <v>4</v>
      </c>
      <c r="M4" s="31" t="s">
        <v>297</v>
      </c>
      <c r="P4" t="s">
        <v>286</v>
      </c>
      <c r="Q4" t="s">
        <v>293</v>
      </c>
      <c r="R4" s="31" t="s">
        <v>297</v>
      </c>
      <c r="Z4" t="s">
        <v>309</v>
      </c>
      <c r="AA4" t="s">
        <v>293</v>
      </c>
      <c r="AB4" t="s">
        <v>388</v>
      </c>
      <c r="AC4" t="s">
        <v>310</v>
      </c>
      <c r="AD4" t="s">
        <v>316</v>
      </c>
    </row>
    <row r="5" spans="2:30" ht="45">
      <c r="B5" t="s">
        <v>126</v>
      </c>
      <c r="F5" s="3" t="s">
        <v>132</v>
      </c>
      <c r="H5" t="s">
        <v>288</v>
      </c>
      <c r="I5">
        <v>4</v>
      </c>
      <c r="K5" t="s">
        <v>301</v>
      </c>
      <c r="L5">
        <v>2</v>
      </c>
      <c r="M5" s="32" t="s">
        <v>298</v>
      </c>
      <c r="P5" t="s">
        <v>289</v>
      </c>
      <c r="Q5" t="s">
        <v>301</v>
      </c>
      <c r="R5" s="31" t="s">
        <v>297</v>
      </c>
      <c r="AD5" t="s">
        <v>317</v>
      </c>
    </row>
    <row r="6" spans="2:30" ht="60">
      <c r="B6" t="s">
        <v>127</v>
      </c>
      <c r="F6" s="3" t="s">
        <v>133</v>
      </c>
      <c r="H6" t="s">
        <v>289</v>
      </c>
      <c r="I6">
        <v>5</v>
      </c>
      <c r="K6" t="s">
        <v>302</v>
      </c>
      <c r="L6">
        <v>3</v>
      </c>
      <c r="M6" s="30" t="s">
        <v>293</v>
      </c>
      <c r="P6" t="s">
        <v>285</v>
      </c>
      <c r="Q6" t="s">
        <v>301</v>
      </c>
      <c r="R6" s="29" t="s">
        <v>299</v>
      </c>
      <c r="AD6" t="s">
        <v>315</v>
      </c>
    </row>
    <row r="7" spans="2:30" ht="30">
      <c r="B7" t="s">
        <v>128</v>
      </c>
      <c r="F7" s="3" t="s">
        <v>134</v>
      </c>
      <c r="P7" t="s">
        <v>288</v>
      </c>
      <c r="Q7" t="s">
        <v>293</v>
      </c>
      <c r="R7" s="30" t="s">
        <v>293</v>
      </c>
      <c r="AD7" t="s">
        <v>318</v>
      </c>
    </row>
    <row r="8" spans="2:30" ht="60">
      <c r="B8" t="s">
        <v>212</v>
      </c>
      <c r="F8" s="3" t="s">
        <v>135</v>
      </c>
      <c r="P8" t="s">
        <v>288</v>
      </c>
      <c r="Q8" t="s">
        <v>301</v>
      </c>
      <c r="R8" s="31" t="s">
        <v>297</v>
      </c>
      <c r="AD8" t="s">
        <v>319</v>
      </c>
    </row>
    <row r="9" spans="2:30" ht="30">
      <c r="F9" s="3" t="s">
        <v>136</v>
      </c>
      <c r="P9" t="s">
        <v>287</v>
      </c>
      <c r="Q9" t="s">
        <v>301</v>
      </c>
      <c r="R9" s="29" t="s">
        <v>299</v>
      </c>
      <c r="AD9" t="s">
        <v>320</v>
      </c>
    </row>
    <row r="10" spans="2:30">
      <c r="P10" t="s">
        <v>287</v>
      </c>
      <c r="Q10" t="s">
        <v>293</v>
      </c>
      <c r="R10" s="31" t="s">
        <v>297</v>
      </c>
      <c r="AD10" t="s">
        <v>321</v>
      </c>
    </row>
    <row r="11" spans="2:30">
      <c r="P11" t="s">
        <v>289</v>
      </c>
      <c r="Q11" t="s">
        <v>302</v>
      </c>
      <c r="R11" s="32" t="s">
        <v>298</v>
      </c>
    </row>
    <row r="12" spans="2:30">
      <c r="P12" t="s">
        <v>287</v>
      </c>
      <c r="Q12" t="s">
        <v>302</v>
      </c>
      <c r="R12" s="30" t="s">
        <v>293</v>
      </c>
    </row>
    <row r="13" spans="2:30">
      <c r="P13" t="s">
        <v>288</v>
      </c>
      <c r="Q13" t="s">
        <v>302</v>
      </c>
      <c r="R13" s="32" t="s">
        <v>298</v>
      </c>
    </row>
    <row r="14" spans="2:30">
      <c r="P14" t="s">
        <v>286</v>
      </c>
      <c r="Q14" t="s">
        <v>301</v>
      </c>
      <c r="R14" s="29" t="s">
        <v>299</v>
      </c>
    </row>
    <row r="15" spans="2:30">
      <c r="P15" t="s">
        <v>286</v>
      </c>
      <c r="Q15" t="s">
        <v>292</v>
      </c>
      <c r="R15" s="30" t="s">
        <v>293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32"/>
  <sheetViews>
    <sheetView topLeftCell="D7" workbookViewId="0">
      <selection activeCell="K8" sqref="K8:K13"/>
    </sheetView>
  </sheetViews>
  <sheetFormatPr baseColWidth="10" defaultRowHeight="15"/>
  <cols>
    <col min="1" max="1" width="27.28515625" customWidth="1"/>
    <col min="2" max="2" width="22.5703125" customWidth="1"/>
    <col min="3" max="3" width="15.5703125" customWidth="1"/>
    <col min="4" max="4" width="21.7109375" customWidth="1"/>
    <col min="5" max="5" width="25.85546875" customWidth="1"/>
    <col min="6" max="6" width="23.42578125" customWidth="1"/>
    <col min="8" max="8" width="17.42578125" customWidth="1"/>
    <col min="9" max="9" width="13.7109375" customWidth="1"/>
    <col min="10" max="10" width="17.5703125" customWidth="1"/>
    <col min="13" max="13" width="17.28515625" customWidth="1"/>
    <col min="14" max="14" width="22.140625" customWidth="1"/>
  </cols>
  <sheetData>
    <row r="2" spans="1:24" ht="15.75" thickBot="1">
      <c r="A2" s="121" t="s">
        <v>372</v>
      </c>
      <c r="B2" s="121" t="s">
        <v>373</v>
      </c>
      <c r="C2" s="121" t="s">
        <v>374</v>
      </c>
      <c r="D2" s="121" t="s">
        <v>323</v>
      </c>
      <c r="E2" s="121" t="s">
        <v>324</v>
      </c>
      <c r="F2" s="121" t="s">
        <v>322</v>
      </c>
      <c r="G2" s="121" t="s">
        <v>295</v>
      </c>
      <c r="H2" s="121" t="s">
        <v>325</v>
      </c>
      <c r="I2" s="121" t="s">
        <v>326</v>
      </c>
      <c r="K2" s="121" t="s">
        <v>322</v>
      </c>
      <c r="L2" s="121" t="s">
        <v>295</v>
      </c>
      <c r="M2" s="121" t="s">
        <v>296</v>
      </c>
      <c r="P2" s="121" t="s">
        <v>327</v>
      </c>
      <c r="S2" s="823" t="s">
        <v>328</v>
      </c>
      <c r="T2" s="823"/>
      <c r="U2" s="823"/>
      <c r="V2" s="823"/>
      <c r="W2" t="s">
        <v>375</v>
      </c>
    </row>
    <row r="3" spans="1:24" ht="144" thickBot="1">
      <c r="A3" s="122" t="s">
        <v>376</v>
      </c>
      <c r="B3" s="124" t="s">
        <v>120</v>
      </c>
      <c r="C3" s="124" t="s">
        <v>120</v>
      </c>
      <c r="D3" s="122" t="s">
        <v>125</v>
      </c>
      <c r="E3" s="122" t="s">
        <v>208</v>
      </c>
      <c r="F3" s="123" t="s">
        <v>329</v>
      </c>
      <c r="G3" s="123" t="s">
        <v>292</v>
      </c>
      <c r="H3" t="s">
        <v>330</v>
      </c>
      <c r="I3" t="s">
        <v>304</v>
      </c>
      <c r="K3" s="123" t="s">
        <v>331</v>
      </c>
      <c r="L3" s="123" t="s">
        <v>292</v>
      </c>
      <c r="M3" t="s">
        <v>332</v>
      </c>
      <c r="N3" t="s">
        <v>298</v>
      </c>
      <c r="P3" t="s">
        <v>298</v>
      </c>
      <c r="Q3" t="s">
        <v>333</v>
      </c>
      <c r="S3" t="s">
        <v>311</v>
      </c>
      <c r="T3" t="s">
        <v>311</v>
      </c>
      <c r="U3" t="str">
        <f>+CONCATENATE(S3,T3)</f>
        <v>FuerteFuerte</v>
      </c>
      <c r="V3" t="s">
        <v>311</v>
      </c>
      <c r="W3" s="125" t="s">
        <v>377</v>
      </c>
      <c r="X3" s="126"/>
    </row>
    <row r="4" spans="1:24" ht="201" thickBot="1">
      <c r="A4" s="122" t="s">
        <v>376</v>
      </c>
      <c r="B4" s="124" t="s">
        <v>66</v>
      </c>
      <c r="C4" s="127"/>
      <c r="D4" s="122" t="s">
        <v>128</v>
      </c>
      <c r="E4" s="122" t="s">
        <v>207</v>
      </c>
      <c r="F4" s="123" t="s">
        <v>288</v>
      </c>
      <c r="G4" s="123" t="s">
        <v>302</v>
      </c>
      <c r="H4" s="123" t="s">
        <v>334</v>
      </c>
      <c r="I4" t="s">
        <v>335</v>
      </c>
      <c r="K4" s="123" t="s">
        <v>288</v>
      </c>
      <c r="L4" s="123" t="s">
        <v>302</v>
      </c>
      <c r="M4" t="s">
        <v>336</v>
      </c>
      <c r="N4" t="s">
        <v>298</v>
      </c>
      <c r="P4" t="s">
        <v>293</v>
      </c>
      <c r="Q4" t="s">
        <v>337</v>
      </c>
      <c r="S4" t="s">
        <v>311</v>
      </c>
      <c r="T4" t="s">
        <v>293</v>
      </c>
      <c r="U4" t="str">
        <f t="shared" ref="U4:U11" si="0">+CONCATENATE(S4,T4)</f>
        <v>FuerteModerado</v>
      </c>
      <c r="V4" t="s">
        <v>293</v>
      </c>
      <c r="W4" s="125" t="s">
        <v>378</v>
      </c>
    </row>
    <row r="5" spans="1:24" ht="186.75" thickBot="1">
      <c r="A5" s="122" t="s">
        <v>376</v>
      </c>
      <c r="B5" s="124" t="s">
        <v>72</v>
      </c>
      <c r="C5" s="128"/>
      <c r="D5" s="122" t="s">
        <v>126</v>
      </c>
      <c r="E5" s="122"/>
      <c r="F5" s="123" t="s">
        <v>338</v>
      </c>
      <c r="G5" s="123" t="s">
        <v>293</v>
      </c>
      <c r="H5" t="s">
        <v>339</v>
      </c>
      <c r="K5" s="123" t="s">
        <v>287</v>
      </c>
      <c r="L5" s="123" t="s">
        <v>293</v>
      </c>
      <c r="M5" t="s">
        <v>340</v>
      </c>
      <c r="N5" t="s">
        <v>293</v>
      </c>
      <c r="P5" t="s">
        <v>297</v>
      </c>
      <c r="Q5" t="s">
        <v>341</v>
      </c>
      <c r="S5" t="s">
        <v>311</v>
      </c>
      <c r="T5" t="s">
        <v>310</v>
      </c>
      <c r="U5" t="str">
        <f t="shared" si="0"/>
        <v>FuerteDébil</v>
      </c>
      <c r="V5" t="s">
        <v>310</v>
      </c>
      <c r="W5" s="125" t="s">
        <v>379</v>
      </c>
    </row>
    <row r="6" spans="1:24" ht="115.5" thickBot="1">
      <c r="A6" s="122" t="s">
        <v>376</v>
      </c>
      <c r="B6" s="124" t="s">
        <v>102</v>
      </c>
      <c r="C6" s="128"/>
      <c r="D6" s="122" t="s">
        <v>123</v>
      </c>
      <c r="E6" s="122"/>
      <c r="F6" s="123" t="s">
        <v>286</v>
      </c>
      <c r="G6" s="123" t="s">
        <v>301</v>
      </c>
      <c r="H6" t="s">
        <v>342</v>
      </c>
      <c r="K6" s="123" t="s">
        <v>286</v>
      </c>
      <c r="L6" s="123" t="s">
        <v>301</v>
      </c>
      <c r="M6" t="s">
        <v>343</v>
      </c>
      <c r="N6" t="s">
        <v>297</v>
      </c>
      <c r="P6" t="s">
        <v>299</v>
      </c>
      <c r="Q6" t="s">
        <v>344</v>
      </c>
      <c r="S6" t="s">
        <v>293</v>
      </c>
      <c r="T6" t="s">
        <v>311</v>
      </c>
      <c r="U6" t="str">
        <f t="shared" si="0"/>
        <v>ModeradoFuerte</v>
      </c>
      <c r="V6" t="s">
        <v>293</v>
      </c>
      <c r="W6" s="125" t="s">
        <v>380</v>
      </c>
    </row>
    <row r="7" spans="1:24" ht="214.5">
      <c r="A7" s="122" t="s">
        <v>376</v>
      </c>
      <c r="B7" s="124" t="s">
        <v>105</v>
      </c>
      <c r="C7" s="128"/>
      <c r="D7" s="122" t="s">
        <v>345</v>
      </c>
      <c r="E7" s="122"/>
      <c r="F7" s="123" t="s">
        <v>285</v>
      </c>
      <c r="G7" s="123" t="s">
        <v>291</v>
      </c>
      <c r="H7" s="123"/>
      <c r="K7" s="123" t="s">
        <v>285</v>
      </c>
      <c r="L7" s="123" t="s">
        <v>291</v>
      </c>
      <c r="M7" t="s">
        <v>346</v>
      </c>
      <c r="N7" t="s">
        <v>299</v>
      </c>
      <c r="S7" t="s">
        <v>293</v>
      </c>
      <c r="T7" t="s">
        <v>293</v>
      </c>
      <c r="U7" t="str">
        <f t="shared" si="0"/>
        <v>ModeradoModerado</v>
      </c>
      <c r="V7" t="s">
        <v>293</v>
      </c>
      <c r="W7" s="125" t="s">
        <v>381</v>
      </c>
    </row>
    <row r="8" spans="1:24" ht="21">
      <c r="A8" s="122" t="s">
        <v>382</v>
      </c>
      <c r="B8" s="124" t="s">
        <v>61</v>
      </c>
      <c r="C8" s="124"/>
      <c r="D8" s="122" t="s">
        <v>347</v>
      </c>
      <c r="E8" s="122"/>
      <c r="K8" s="123" t="s">
        <v>331</v>
      </c>
      <c r="L8">
        <v>1</v>
      </c>
      <c r="M8" t="s">
        <v>348</v>
      </c>
      <c r="N8" t="s">
        <v>298</v>
      </c>
      <c r="S8" t="s">
        <v>293</v>
      </c>
      <c r="T8" t="s">
        <v>310</v>
      </c>
      <c r="U8" t="str">
        <f t="shared" si="0"/>
        <v>ModeradoDébil</v>
      </c>
      <c r="V8" t="s">
        <v>310</v>
      </c>
    </row>
    <row r="9" spans="1:24" ht="21">
      <c r="A9" s="122" t="s">
        <v>382</v>
      </c>
      <c r="B9" s="124" t="s">
        <v>81</v>
      </c>
      <c r="C9" s="129"/>
      <c r="D9" s="122"/>
      <c r="E9" s="122"/>
      <c r="K9" s="123" t="s">
        <v>288</v>
      </c>
      <c r="L9">
        <v>2</v>
      </c>
      <c r="M9" t="s">
        <v>349</v>
      </c>
      <c r="N9" t="s">
        <v>298</v>
      </c>
      <c r="S9" t="s">
        <v>310</v>
      </c>
      <c r="T9" t="s">
        <v>311</v>
      </c>
      <c r="U9" t="str">
        <f t="shared" si="0"/>
        <v>DébilFuerte</v>
      </c>
      <c r="V9" t="s">
        <v>310</v>
      </c>
    </row>
    <row r="10" spans="1:24" ht="21">
      <c r="A10" s="122" t="s">
        <v>382</v>
      </c>
      <c r="B10" s="124" t="s">
        <v>85</v>
      </c>
      <c r="C10" s="129"/>
      <c r="D10" s="122"/>
      <c r="E10" s="122"/>
      <c r="K10" s="123" t="s">
        <v>287</v>
      </c>
      <c r="L10">
        <v>3</v>
      </c>
      <c r="M10" t="s">
        <v>350</v>
      </c>
      <c r="N10" t="s">
        <v>293</v>
      </c>
      <c r="S10" t="s">
        <v>310</v>
      </c>
      <c r="T10" t="s">
        <v>293</v>
      </c>
      <c r="U10" t="str">
        <f t="shared" si="0"/>
        <v>DébilModerado</v>
      </c>
      <c r="V10" t="s">
        <v>310</v>
      </c>
    </row>
    <row r="11" spans="1:24" ht="21">
      <c r="A11" s="122" t="s">
        <v>382</v>
      </c>
      <c r="B11" s="122" t="s">
        <v>110</v>
      </c>
      <c r="C11" s="130"/>
      <c r="D11" s="122"/>
      <c r="E11" s="122"/>
      <c r="K11" s="123" t="s">
        <v>286</v>
      </c>
      <c r="L11">
        <v>4</v>
      </c>
      <c r="M11" t="s">
        <v>351</v>
      </c>
      <c r="N11" t="s">
        <v>297</v>
      </c>
      <c r="S11" t="s">
        <v>310</v>
      </c>
      <c r="T11" t="s">
        <v>310</v>
      </c>
      <c r="U11" t="str">
        <f t="shared" si="0"/>
        <v>DébilDébil</v>
      </c>
      <c r="V11" t="s">
        <v>310</v>
      </c>
    </row>
    <row r="12" spans="1:24" ht="21">
      <c r="A12" s="122" t="s">
        <v>382</v>
      </c>
      <c r="B12" s="122" t="s">
        <v>73</v>
      </c>
      <c r="C12" s="130"/>
      <c r="D12" s="122"/>
      <c r="E12" s="122"/>
      <c r="K12" s="123" t="s">
        <v>285</v>
      </c>
      <c r="L12">
        <v>5</v>
      </c>
      <c r="M12" t="s">
        <v>352</v>
      </c>
      <c r="N12" t="s">
        <v>299</v>
      </c>
    </row>
    <row r="13" spans="1:24" ht="21">
      <c r="A13" s="122" t="s">
        <v>383</v>
      </c>
      <c r="B13" s="122" t="s">
        <v>112</v>
      </c>
      <c r="C13" s="131"/>
      <c r="D13" s="122"/>
      <c r="E13" s="122"/>
      <c r="K13" s="123" t="s">
        <v>292</v>
      </c>
      <c r="L13">
        <v>1</v>
      </c>
      <c r="M13" t="s">
        <v>353</v>
      </c>
      <c r="N13" t="s">
        <v>298</v>
      </c>
    </row>
    <row r="14" spans="1:24" ht="21">
      <c r="A14" s="122" t="s">
        <v>383</v>
      </c>
      <c r="B14" s="122" t="s">
        <v>64</v>
      </c>
      <c r="C14" s="131"/>
      <c r="D14" s="122"/>
      <c r="E14" s="122"/>
      <c r="K14" s="123" t="s">
        <v>302</v>
      </c>
      <c r="L14">
        <v>2</v>
      </c>
      <c r="M14" t="s">
        <v>354</v>
      </c>
      <c r="N14" t="s">
        <v>293</v>
      </c>
    </row>
    <row r="15" spans="1:24" ht="21">
      <c r="A15" s="122" t="s">
        <v>383</v>
      </c>
      <c r="B15" s="122" t="s">
        <v>68</v>
      </c>
      <c r="C15" s="131"/>
      <c r="D15" s="122"/>
      <c r="E15" s="122"/>
      <c r="K15" s="123" t="s">
        <v>293</v>
      </c>
      <c r="L15">
        <v>3</v>
      </c>
      <c r="M15" t="s">
        <v>355</v>
      </c>
      <c r="N15" t="s">
        <v>297</v>
      </c>
    </row>
    <row r="16" spans="1:24" ht="21">
      <c r="A16" s="122" t="s">
        <v>383</v>
      </c>
      <c r="B16" s="122" t="s">
        <v>84</v>
      </c>
      <c r="C16" s="131"/>
      <c r="D16" s="122"/>
      <c r="E16" s="122"/>
      <c r="K16" s="123" t="s">
        <v>301</v>
      </c>
      <c r="L16">
        <v>4</v>
      </c>
      <c r="M16" t="s">
        <v>356</v>
      </c>
      <c r="N16" t="s">
        <v>299</v>
      </c>
    </row>
    <row r="17" spans="1:14" ht="21">
      <c r="A17" s="122" t="s">
        <v>383</v>
      </c>
      <c r="B17" s="122" t="s">
        <v>88</v>
      </c>
      <c r="C17" s="131"/>
      <c r="D17" s="122"/>
      <c r="E17" s="122"/>
      <c r="K17" s="123" t="s">
        <v>291</v>
      </c>
      <c r="L17">
        <v>5</v>
      </c>
      <c r="M17" t="s">
        <v>357</v>
      </c>
      <c r="N17" t="s">
        <v>299</v>
      </c>
    </row>
    <row r="18" spans="1:14" ht="21">
      <c r="A18" s="122" t="s">
        <v>383</v>
      </c>
      <c r="B18" s="122" t="s">
        <v>70</v>
      </c>
      <c r="C18" s="131"/>
      <c r="D18" s="122"/>
      <c r="E18" s="122"/>
      <c r="J18">
        <v>-1</v>
      </c>
      <c r="K18" s="123" t="s">
        <v>331</v>
      </c>
      <c r="M18" t="s">
        <v>358</v>
      </c>
      <c r="N18" t="s">
        <v>293</v>
      </c>
    </row>
    <row r="19" spans="1:14" ht="21">
      <c r="A19" s="122" t="s">
        <v>376</v>
      </c>
      <c r="B19" s="122" t="s">
        <v>100</v>
      </c>
      <c r="C19" s="131"/>
      <c r="D19" s="122"/>
      <c r="E19" s="122"/>
      <c r="J19">
        <v>0</v>
      </c>
      <c r="K19" s="123" t="s">
        <v>331</v>
      </c>
      <c r="M19" t="s">
        <v>359</v>
      </c>
      <c r="N19" t="s">
        <v>297</v>
      </c>
    </row>
    <row r="20" spans="1:14" ht="21">
      <c r="A20" s="122" t="s">
        <v>296</v>
      </c>
      <c r="B20" s="122" t="s">
        <v>77</v>
      </c>
      <c r="C20" s="131"/>
      <c r="D20" s="122"/>
      <c r="E20" s="122"/>
      <c r="J20">
        <v>1</v>
      </c>
      <c r="K20" s="123" t="s">
        <v>331</v>
      </c>
      <c r="M20" t="s">
        <v>360</v>
      </c>
      <c r="N20" t="s">
        <v>297</v>
      </c>
    </row>
    <row r="21" spans="1:14" ht="21">
      <c r="B21" s="122" t="s">
        <v>984</v>
      </c>
      <c r="J21">
        <v>2</v>
      </c>
      <c r="K21" s="123" t="s">
        <v>288</v>
      </c>
      <c r="M21" t="s">
        <v>361</v>
      </c>
      <c r="N21" t="s">
        <v>299</v>
      </c>
    </row>
    <row r="22" spans="1:14">
      <c r="J22">
        <v>3</v>
      </c>
      <c r="K22" s="123" t="s">
        <v>287</v>
      </c>
      <c r="M22" t="s">
        <v>362</v>
      </c>
      <c r="N22" t="s">
        <v>299</v>
      </c>
    </row>
    <row r="23" spans="1:14">
      <c r="J23">
        <v>4</v>
      </c>
      <c r="K23" s="123" t="s">
        <v>286</v>
      </c>
      <c r="M23" t="s">
        <v>363</v>
      </c>
      <c r="N23" t="s">
        <v>297</v>
      </c>
    </row>
    <row r="24" spans="1:14">
      <c r="J24">
        <v>5</v>
      </c>
      <c r="K24" s="123" t="s">
        <v>285</v>
      </c>
      <c r="M24" t="s">
        <v>364</v>
      </c>
      <c r="N24" t="s">
        <v>297</v>
      </c>
    </row>
    <row r="25" spans="1:14">
      <c r="B25" s="121" t="s">
        <v>384</v>
      </c>
      <c r="C25" s="121" t="s">
        <v>385</v>
      </c>
      <c r="E25" s="121" t="s">
        <v>13</v>
      </c>
      <c r="G25" s="121" t="s">
        <v>365</v>
      </c>
      <c r="M25" t="s">
        <v>366</v>
      </c>
      <c r="N25" t="s">
        <v>299</v>
      </c>
    </row>
    <row r="26" spans="1:14">
      <c r="B26" t="s">
        <v>386</v>
      </c>
      <c r="C26" t="s">
        <v>307</v>
      </c>
      <c r="E26" t="s">
        <v>312</v>
      </c>
      <c r="G26" t="s">
        <v>304</v>
      </c>
      <c r="J26">
        <v>-1</v>
      </c>
      <c r="K26" s="123" t="s">
        <v>292</v>
      </c>
      <c r="M26" t="s">
        <v>367</v>
      </c>
      <c r="N26" t="s">
        <v>299</v>
      </c>
    </row>
    <row r="27" spans="1:14">
      <c r="B27" t="s">
        <v>387</v>
      </c>
      <c r="C27" t="s">
        <v>308</v>
      </c>
      <c r="E27" t="s">
        <v>368</v>
      </c>
      <c r="G27" t="s">
        <v>303</v>
      </c>
      <c r="J27">
        <v>0</v>
      </c>
      <c r="K27" s="123" t="s">
        <v>292</v>
      </c>
      <c r="M27" t="s">
        <v>369</v>
      </c>
      <c r="N27" t="s">
        <v>299</v>
      </c>
    </row>
    <row r="28" spans="1:14">
      <c r="C28" t="s">
        <v>309</v>
      </c>
      <c r="E28" t="s">
        <v>370</v>
      </c>
      <c r="J28">
        <v>1</v>
      </c>
      <c r="K28" s="123" t="s">
        <v>292</v>
      </c>
    </row>
    <row r="29" spans="1:14">
      <c r="G29" t="s">
        <v>304</v>
      </c>
      <c r="J29">
        <v>2</v>
      </c>
      <c r="K29" s="123" t="s">
        <v>302</v>
      </c>
    </row>
    <row r="30" spans="1:14">
      <c r="G30" t="s">
        <v>371</v>
      </c>
      <c r="J30">
        <v>3</v>
      </c>
      <c r="K30" s="123" t="s">
        <v>293</v>
      </c>
    </row>
    <row r="31" spans="1:14">
      <c r="J31">
        <v>4</v>
      </c>
      <c r="K31" s="123" t="s">
        <v>301</v>
      </c>
    </row>
    <row r="32" spans="1:14">
      <c r="J32">
        <v>5</v>
      </c>
      <c r="K32" s="123" t="s">
        <v>291</v>
      </c>
    </row>
  </sheetData>
  <mergeCells count="1">
    <mergeCell ref="S2:V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0FBA7F62C14F041A0FB3EFC7596E368" ma:contentTypeVersion="1" ma:contentTypeDescription="Crear nuevo documento." ma:contentTypeScope="" ma:versionID="348b18b5fc41e64fad00b1cd561ffcbc">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2TV4CCKVFCYA-1167877901-1783</_dlc_DocId>
    <_dlc_DocIdUrl xmlns="81cc8fc0-8d1e-4295-8f37-5d076116407c">
      <Url>https://www.minjusticia.gov.co/ministerio/_layouts/15/DocIdRedir.aspx?ID=2TV4CCKVFCYA-1167877901-1783</Url>
      <Description>2TV4CCKVFCYA-1167877901-1783</Description>
    </_dlc_DocIdUrl>
  </documentManagement>
</p:properties>
</file>

<file path=customXml/itemProps1.xml><?xml version="1.0" encoding="utf-8"?>
<ds:datastoreItem xmlns:ds="http://schemas.openxmlformats.org/officeDocument/2006/customXml" ds:itemID="{08CEA8D7-3F45-47AA-A1A1-368069E1CC98}"/>
</file>

<file path=customXml/itemProps2.xml><?xml version="1.0" encoding="utf-8"?>
<ds:datastoreItem xmlns:ds="http://schemas.openxmlformats.org/officeDocument/2006/customXml" ds:itemID="{F040814A-5B01-4C8D-8CC5-AD5C1CEE9E38}"/>
</file>

<file path=customXml/itemProps3.xml><?xml version="1.0" encoding="utf-8"?>
<ds:datastoreItem xmlns:ds="http://schemas.openxmlformats.org/officeDocument/2006/customXml" ds:itemID="{7A2058DD-1641-46EC-BD6D-CA69C173BA2D}"/>
</file>

<file path=customXml/itemProps4.xml><?xml version="1.0" encoding="utf-8"?>
<ds:datastoreItem xmlns:ds="http://schemas.openxmlformats.org/officeDocument/2006/customXml" ds:itemID="{7AE22CE8-F9FE-4EB7-AD7B-764912DD59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Mapa de Riesgos G</vt:lpstr>
      <vt:lpstr>Hoja2</vt:lpstr>
      <vt:lpstr>Listados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NUBIA VIVIANA FONSECA RINCON</dc:creator>
  <cp:lastModifiedBy>LILIAN STEFANNY DIAZ ORTIZ</cp:lastModifiedBy>
  <dcterms:created xsi:type="dcterms:W3CDTF">2024-10-28T14:46:50Z</dcterms:created>
  <dcterms:modified xsi:type="dcterms:W3CDTF">2025-01-16T21:42:11Z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0x01010020FBA7F62C14F041A0FB3EFC7596E368</vt:lpwstr>
  </property>
  <property fmtid="{D5CDD505-2E9C-101B-9397-08002B2CF9AE}" pid="3" name="_dlc_DocIdItemGuid">
    <vt:lpwstr>5cdbaf38-dcc9-407e-ac59-630ffe27b91b</vt:lpwstr>
  </property>
</Properties>
</file>