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ttps://d.docs.live.net/18945947dc6cc943/Escritorio/JUSTICIA 2025/Riesgos 30 de Abril 2025/Corrupción/"/>
    </mc:Choice>
  </mc:AlternateContent>
  <xr:revisionPtr revIDLastSave="0" documentId="8_{7909AAE7-EF75-41CF-A98A-1B0D764BE198}" xr6:coauthVersionLast="47" xr6:coauthVersionMax="47" xr10:uidLastSave="{00000000-0000-0000-0000-000000000000}"/>
  <bookViews>
    <workbookView minimized="1" xWindow="4530" yWindow="3390" windowWidth="15375" windowHeight="7875" tabRatio="859" xr2:uid="{00000000-000D-0000-FFFF-FFFF00000000}"/>
  </bookViews>
  <sheets>
    <sheet name="Matriz Riesgos Gestión 2025" sheetId="10" r:id="rId1"/>
    <sheet name="Matriz riesgos de Corrupción" sheetId="6" state="hidden" r:id="rId2"/>
    <sheet name="Hoja1" sheetId="16" state="hidden" r:id="rId3"/>
    <sheet name="Listados" sheetId="7" state="hidden" r:id="rId4"/>
    <sheet name="Matriz Riesgos Seg. Información" sheetId="12" state="hidden" r:id="rId5"/>
    <sheet name="CONTROLES" sheetId="11" state="hidden" r:id="rId6"/>
    <sheet name="Elementos Riesgo Corrupción" sheetId="9" state="hidden" r:id="rId7"/>
    <sheet name="Seguridad Información" sheetId="13" state="hidden" r:id="rId8"/>
    <sheet name="Probabilidad Seguridad Informac" sheetId="14" state="hidden" r:id="rId9"/>
    <sheet name="Corrupción" sheetId="5" state="hidden" r:id="rId10"/>
    <sheet name="Mapa de calor" sheetId="4" state="hidden" r:id="rId11"/>
    <sheet name="Matriz de calificación (2)" sheetId="15" state="hidden" r:id="rId12"/>
  </sheets>
  <externalReferences>
    <externalReference r:id="rId13"/>
    <externalReference r:id="rId14"/>
    <externalReference r:id="rId15"/>
    <externalReference r:id="rId16"/>
  </externalReferences>
  <definedNames>
    <definedName name="_10._CIFRADO.">'Seguridad Información'!$G$45:$G$46</definedName>
    <definedName name="_11._SEGURIDAD_FÍSICA_Y_AMBIENTAL.">'Seguridad Información'!$H$45:$H$59</definedName>
    <definedName name="_12._SEGURIDAD_EN_LA_OPERATIVA.">'Seguridad Información'!$I$45:$I$58</definedName>
    <definedName name="_13._SEGURIDAD_EN_LAS_TELECOMUNICACIONES.">'Seguridad Información'!$J$45:$J$51</definedName>
    <definedName name="_14._ADQUISICIÓN__DESARROLLO_Y_MANTENIMIENTO_DE_LOS_SISTEMAS_DE_INFORMACIÓN.">'Seguridad Información'!$K$45:$K$57</definedName>
    <definedName name="_15._RELACIONES_CON_SUMINISTRADORES.">'Seguridad Información'!$L$45:$L$49</definedName>
    <definedName name="_16._GESTIÓN_DE_INCIDENTES_EN_LA_SEGURIDAD_DE_LA_INFORMACIÓN.">'Seguridad Información'!$M$45:$M$51</definedName>
    <definedName name="_17._ASPECTOS_DE_SEGURIDAD_DE_LA_INFORMACION_EN_LA_GESTIÓN_DE_LA_CONTINUIDAD_DEL_NEGOCIO.">'Seguridad Información'!$N$45:$N$48</definedName>
    <definedName name="_18._CUMPLIMIENTO.">'Seguridad Información'!$O$45:$O$52</definedName>
    <definedName name="_5._POLÍTICAS_DE_SEGURIDAD.">'Seguridad Información'!$B$45:$B$46</definedName>
    <definedName name="_6._ASPECTOS_ORGANIZATIVOS_DE_LA_SEGURIDAD_DE_LA_INFORMAC.">'Seguridad Información'!$C$45:$C$51</definedName>
    <definedName name="_7._SEGURIDAD_LIGADA_A_LOS_RECURSOS_HUMANOS.">'Seguridad Información'!$D$45:$D$50</definedName>
    <definedName name="_8._GESTIÓN_DE_ACTIVOS.">'Seguridad Información'!$E$45:$E$53</definedName>
    <definedName name="_9._CONTROL_DE_ACCESOS.">'Seguridad Información'!$F$45:$F$58</definedName>
    <definedName name="_xlnm._FilterDatabase" localSheetId="1" hidden="1">'Matriz riesgos de Corrupción'!$A$1:$BW$28</definedName>
    <definedName name="_xlnm._FilterDatabase" localSheetId="0" hidden="1">'Matriz Riesgos Gestión 2025'!$A$6:$AU$250</definedName>
    <definedName name="_xlnm._FilterDatabase" localSheetId="4" hidden="1">'Matriz Riesgos Seg. Información'!$B$6:$BI$6</definedName>
    <definedName name="_xlnm.Print_Area" localSheetId="1">'Matriz riesgos de Corrupción'!$A$1:$BK$9</definedName>
    <definedName name="_xlnm.Print_Area" localSheetId="0">'Matriz Riesgos Gestión 2025'!$A$1:$AU$13</definedName>
    <definedName name="_xlnm.Print_Area" localSheetId="4">'Matriz Riesgos Seg. Información'!$A$1:$BI$13</definedName>
    <definedName name="CD">'Seguridad Información'!$H$3</definedName>
    <definedName name="CI">'Seguridad Información'!$I$3:$I$5</definedName>
    <definedName name="CID">'Seguridad Información'!$J$3:$J$10</definedName>
    <definedName name="Confidencialidad">'Seguridad Información'!$G$3:$G$9</definedName>
    <definedName name="CONFIDENCIALIDAD.">'Seguridad Información'!$B$20:$B$32</definedName>
    <definedName name="CONFIDENCIALIDAD_">'Seguridad Información'!$B$14:$B$16</definedName>
    <definedName name="Confidencialidad_Disponibilidad">'Seguridad Información'!$H$3</definedName>
    <definedName name="CONFIDENCIALIDAD_DISPONIBILIDAD.">'Seguridad Información'!$F$20</definedName>
    <definedName name="CONFIDENCIALIDAD_DISPONIBILIDAD_">'Seguridad Información'!$F$14</definedName>
    <definedName name="Confidencialidad_integridad">'Seguridad Información'!$I$3:$I$5</definedName>
    <definedName name="CONFIDENCIALIDAD_INTEGRIDAD.">'Seguridad Información'!$E$20:$E$32</definedName>
    <definedName name="CONFIDENCIALIDAD_INTEGRIDAD_">'Seguridad Información'!$E$14</definedName>
    <definedName name="Confidencialidad_Integridad_Disponibilidad">'Seguridad Información'!$J$3:$J$10</definedName>
    <definedName name="CONFIDENCIALIDAD_INTEGRIDAD_DISPONIBILIDAD.">'Seguridad Información'!$H$20:$H$41</definedName>
    <definedName name="CONFIDENCIALIDAD_INTEGRIDAD_DISPONIBILIDAD_">'Seguridad Información'!$H$14:$H$17</definedName>
    <definedName name="Control_Existente">[1]Hoja4!$H$3:$H$4</definedName>
    <definedName name="Disponibilidad">'Seguridad Información'!$K$3:$K$18</definedName>
    <definedName name="DISPONIBILIDAD.">'Seguridad Información'!$D$20:$D$33</definedName>
    <definedName name="DISPONIBILIDAD_">'Seguridad Información'!$D$14:$D$16</definedName>
    <definedName name="Impacto">[1]Hoja4!$F$3:$F$7</definedName>
    <definedName name="Integridad">'Seguridad Información'!$M$3:$M$6</definedName>
    <definedName name="INTEGRIDAD.">'Seguridad Información'!$C$20:$C$24</definedName>
    <definedName name="INTEGRIDAD_">'Seguridad Información'!$C$14</definedName>
    <definedName name="Integridad_Disponibilidad">'Seguridad Información'!$L$3:$L$8</definedName>
    <definedName name="INTEGRIDAD_DISPONIBILIDAD.">'Seguridad Información'!$G$20:$G$25</definedName>
    <definedName name="INTEGRIDAD_DISPONIBILIDAD_">'Seguridad Información'!$G$14</definedName>
    <definedName name="Probabilidad">[1]Hoja4!$E$3:$E$7</definedName>
    <definedName name="TIPO">'[2]Base de Datos'!$A$4:$A$8</definedName>
    <definedName name="Tipo_de_Riesgo">[1]Hoja4!$D$3:$D$9</definedName>
    <definedName name="_xlnm.Print_Titles" localSheetId="1">'Matriz riesgos de Corrupción'!$1:$6</definedName>
    <definedName name="_xlnm.Print_Titles" localSheetId="0">'Matriz Riesgos Gestión 2025'!$1:$6</definedName>
    <definedName name="_xlnm.Print_Titles" localSheetId="4">'Matriz Riesgos Seg. Información'!$1:$6</definedName>
    <definedName name="Z_795C8354_6623_430F_B16F_866AD45BC174_.wvu.FilterData" localSheetId="1" hidden="1">'Matriz riesgos de Corrupción'!$B$6:$BK$6</definedName>
    <definedName name="Z_795C8354_6623_430F_B16F_866AD45BC174_.wvu.FilterData" localSheetId="0" hidden="1">'Matriz Riesgos Gestión 2025'!$B$6:$AU$6</definedName>
    <definedName name="Z_795C8354_6623_430F_B16F_866AD45BC174_.wvu.FilterData" localSheetId="4" hidden="1">'Matriz Riesgos Seg. Información'!$B$6:$BI$6</definedName>
    <definedName name="Z_795C8354_6623_430F_B16F_866AD45BC174_.wvu.PrintArea" localSheetId="1" hidden="1">'Matriz riesgos de Corrupción'!$A$1:$BK$9</definedName>
    <definedName name="Z_795C8354_6623_430F_B16F_866AD45BC174_.wvu.PrintArea" localSheetId="0" hidden="1">'Matriz Riesgos Gestión 2025'!$A$1:$AU$13</definedName>
    <definedName name="Z_795C8354_6623_430F_B16F_866AD45BC174_.wvu.PrintArea" localSheetId="4" hidden="1">'Matriz Riesgos Seg. Información'!$A$1:$BI$13</definedName>
    <definedName name="Z_795C8354_6623_430F_B16F_866AD45BC174_.wvu.PrintTitles" localSheetId="1" hidden="1">'Matriz riesgos de Corrupción'!$1:$6</definedName>
    <definedName name="Z_795C8354_6623_430F_B16F_866AD45BC174_.wvu.PrintTitles" localSheetId="0" hidden="1">'Matriz Riesgos Gestión 2025'!$1:$6</definedName>
    <definedName name="Z_795C8354_6623_430F_B16F_866AD45BC174_.wvu.PrintTitles" localSheetId="4" hidden="1">'Matriz Riesgos Seg. Información'!$1:$6</definedName>
    <definedName name="Z_82BC0C9B_70E2_44EC_8408_64CC9B36E280_.wvu.FilterData" localSheetId="1" hidden="1">'Matriz riesgos de Corrupción'!$B$6:$BK$6</definedName>
    <definedName name="Z_82BC0C9B_70E2_44EC_8408_64CC9B36E280_.wvu.FilterData" localSheetId="0" hidden="1">'Matriz Riesgos Gestión 2025'!$B$6:$AU$6</definedName>
    <definedName name="Z_82BC0C9B_70E2_44EC_8408_64CC9B36E280_.wvu.FilterData" localSheetId="4" hidden="1">'Matriz Riesgos Seg. Información'!$B$6:$BI$6</definedName>
    <definedName name="Z_82BC0C9B_70E2_44EC_8408_64CC9B36E280_.wvu.PrintArea" localSheetId="1" hidden="1">'Matriz riesgos de Corrupción'!$A$1:$BK$9</definedName>
    <definedName name="Z_82BC0C9B_70E2_44EC_8408_64CC9B36E280_.wvu.PrintArea" localSheetId="0" hidden="1">'Matriz Riesgos Gestión 2025'!$A$1:$AU$13</definedName>
    <definedName name="Z_82BC0C9B_70E2_44EC_8408_64CC9B36E280_.wvu.PrintArea" localSheetId="4" hidden="1">'Matriz Riesgos Seg. Información'!$A$1:$BI$13</definedName>
    <definedName name="Z_82BC0C9B_70E2_44EC_8408_64CC9B36E280_.wvu.PrintTitles" localSheetId="1" hidden="1">'Matriz riesgos de Corrupción'!$1:$6</definedName>
    <definedName name="Z_82BC0C9B_70E2_44EC_8408_64CC9B36E280_.wvu.PrintTitles" localSheetId="0" hidden="1">'Matriz Riesgos Gestión 2025'!$1:$6</definedName>
    <definedName name="Z_82BC0C9B_70E2_44EC_8408_64CC9B36E280_.wvu.PrintTitles" localSheetId="4" hidden="1">'Matriz Riesgos Seg. Información'!$1:$6</definedName>
    <definedName name="Z_F8FDF2EC_A9AD_41AC_8138_AA3657B53E6D_.wvu.FilterData" localSheetId="1" hidden="1">'Matriz riesgos de Corrupción'!$B$6:$BK$6</definedName>
    <definedName name="Z_F8FDF2EC_A9AD_41AC_8138_AA3657B53E6D_.wvu.FilterData" localSheetId="0" hidden="1">'Matriz Riesgos Gestión 2025'!$B$6:$AU$6</definedName>
    <definedName name="Z_F8FDF2EC_A9AD_41AC_8138_AA3657B53E6D_.wvu.FilterData" localSheetId="4" hidden="1">'Matriz Riesgos Seg. Información'!$B$6:$BI$6</definedName>
    <definedName name="Z_F8FDF2EC_A9AD_41AC_8138_AA3657B53E6D_.wvu.PrintArea" localSheetId="1" hidden="1">'Matriz riesgos de Corrupción'!$A$1:$BK$9</definedName>
    <definedName name="Z_F8FDF2EC_A9AD_41AC_8138_AA3657B53E6D_.wvu.PrintArea" localSheetId="0" hidden="1">'Matriz Riesgos Gestión 2025'!$A$1:$AU$13</definedName>
    <definedName name="Z_F8FDF2EC_A9AD_41AC_8138_AA3657B53E6D_.wvu.PrintArea" localSheetId="4" hidden="1">'Matriz Riesgos Seg. Información'!$A$1:$BI$13</definedName>
    <definedName name="Z_F8FDF2EC_A9AD_41AC_8138_AA3657B53E6D_.wvu.PrintTitles" localSheetId="1" hidden="1">'Matriz riesgos de Corrupción'!$1:$6</definedName>
    <definedName name="Z_F8FDF2EC_A9AD_41AC_8138_AA3657B53E6D_.wvu.PrintTitles" localSheetId="0" hidden="1">'Matriz Riesgos Gestión 2025'!$1:$6</definedName>
    <definedName name="Z_F8FDF2EC_A9AD_41AC_8138_AA3657B53E6D_.wvu.PrintTitles" localSheetId="4" hidden="1">'Matriz Riesgos Seg. Información'!$1:$6</definedName>
  </definedNames>
  <calcPr calcId="191029"/>
  <customWorkbookViews>
    <customWorkbookView name="LUCY MARGARITA OSORIO MASTRODOMÉNICO - Vista personalizada" guid="{82BC0C9B-70E2-44EC-8408-64CC9B36E280}" mergeInterval="0" personalView="1" maximized="1" xWindow="-8" yWindow="-8" windowWidth="1616" windowHeight="876" tabRatio="859" activeSheetId="1"/>
    <customWorkbookView name="MAURICIO ORDOÑEZ GUTIERREZ - Vista personalizada" guid="{795C8354-6623-430F-B16F-866AD45BC174}" mergeInterval="0" personalView="1" maximized="1" xWindow="-8" yWindow="-8" windowWidth="1616" windowHeight="876" tabRatio="859" activeSheetId="1"/>
    <customWorkbookView name="DIEGO ORLANDO BUSTOS FORERO - Vista personalizada" guid="{F8FDF2EC-A9AD-41AC-8138-AA3657B53E6D}" mergeInterval="0" personalView="1" maximized="1" xWindow="-8" yWindow="-8" windowWidth="1936" windowHeight="1056" tabRatio="859"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9" i="10" l="1"/>
  <c r="M99" i="10"/>
  <c r="K99" i="10"/>
  <c r="N95" i="10"/>
  <c r="M95" i="10"/>
  <c r="K95" i="10"/>
  <c r="N91" i="10"/>
  <c r="M91" i="10"/>
  <c r="K91" i="10"/>
  <c r="BA33" i="6" l="1"/>
  <c r="BB33" i="6" s="1"/>
  <c r="BC33" i="6" s="1"/>
  <c r="BA34" i="6"/>
  <c r="BB34" i="6" s="1"/>
  <c r="BC34" i="6" s="1"/>
  <c r="BA35" i="6"/>
  <c r="BB35" i="6"/>
  <c r="BC35" i="6" s="1"/>
  <c r="BA36" i="6"/>
  <c r="BA37" i="6"/>
  <c r="BA38" i="6"/>
  <c r="BA39" i="6"/>
  <c r="BA40" i="6"/>
  <c r="BA41" i="6"/>
  <c r="BA42" i="6"/>
  <c r="BA43" i="6"/>
  <c r="BA44" i="6"/>
  <c r="BA45" i="6"/>
  <c r="BA46" i="6"/>
  <c r="BA47" i="6"/>
  <c r="BA48" i="6"/>
  <c r="BA49" i="6"/>
  <c r="BA50" i="6"/>
  <c r="BA51" i="6"/>
  <c r="BA52" i="6"/>
  <c r="BA53" i="6"/>
  <c r="BA54" i="6"/>
  <c r="BA55" i="6"/>
  <c r="BA56" i="6"/>
  <c r="BA57" i="6"/>
  <c r="BA58" i="6"/>
  <c r="BA59" i="6"/>
  <c r="BA60" i="6"/>
  <c r="BA61" i="6"/>
  <c r="BA62" i="6"/>
  <c r="BA63" i="6"/>
  <c r="BA64" i="6"/>
  <c r="BA65" i="6"/>
  <c r="BA66" i="6"/>
  <c r="BA67" i="6"/>
  <c r="BA68" i="6"/>
  <c r="BA69" i="6"/>
  <c r="BA70" i="6"/>
  <c r="BA71" i="6"/>
  <c r="BA72" i="6"/>
  <c r="BA73" i="6"/>
  <c r="BA74" i="6"/>
  <c r="BA75" i="6"/>
  <c r="BA76" i="6"/>
  <c r="BA77" i="6"/>
  <c r="BA78" i="6"/>
  <c r="BA79" i="6"/>
  <c r="BA80" i="6"/>
  <c r="BA81" i="6"/>
  <c r="BA82" i="6"/>
  <c r="BA83" i="6"/>
  <c r="BA84" i="6"/>
  <c r="BA85" i="6"/>
  <c r="BA86" i="6"/>
  <c r="BA87" i="6"/>
  <c r="BA88" i="6"/>
  <c r="BA89" i="6"/>
  <c r="BA90" i="6"/>
  <c r="BA91" i="6"/>
  <c r="BA92" i="6"/>
  <c r="BA93" i="6"/>
  <c r="BA94" i="6"/>
  <c r="BA95" i="6"/>
  <c r="BA96" i="6"/>
  <c r="BA97" i="6"/>
  <c r="BA98" i="6"/>
  <c r="BA99" i="6"/>
  <c r="BA100" i="6"/>
  <c r="BA101" i="6"/>
  <c r="BA102" i="6"/>
  <c r="BA103" i="6"/>
  <c r="BA104" i="6"/>
  <c r="BA105" i="6"/>
  <c r="BA106" i="6"/>
  <c r="BA107" i="6"/>
  <c r="BA108" i="6"/>
  <c r="BA109" i="6"/>
  <c r="BA110" i="6"/>
  <c r="BA111" i="6"/>
  <c r="BA112" i="6"/>
  <c r="BA113" i="6"/>
  <c r="BA114" i="6"/>
  <c r="BA115" i="6"/>
  <c r="BA116" i="6"/>
  <c r="BA117" i="6"/>
  <c r="BA118" i="6"/>
  <c r="BA119" i="6"/>
  <c r="BA120" i="6"/>
  <c r="BA121" i="6"/>
  <c r="BA122" i="6"/>
  <c r="BA123" i="6"/>
  <c r="BA124" i="6"/>
  <c r="BA125" i="6"/>
  <c r="BA126" i="6"/>
  <c r="BA127" i="6"/>
  <c r="BA29" i="6" l="1"/>
  <c r="BB29" i="6" s="1"/>
  <c r="BC29" i="6" s="1"/>
  <c r="BA30" i="6"/>
  <c r="BB30" i="6" s="1"/>
  <c r="BC30" i="6" s="1"/>
  <c r="BA31" i="6"/>
  <c r="BB31" i="6"/>
  <c r="BC31" i="6" s="1"/>
  <c r="BA32" i="6"/>
  <c r="BA25" i="6" l="1"/>
  <c r="BA26" i="6"/>
  <c r="BA27" i="6"/>
  <c r="BA21" i="6" l="1"/>
  <c r="BA22" i="6"/>
  <c r="BB22" i="6" s="1"/>
  <c r="BC22" i="6" s="1"/>
  <c r="BA23" i="6"/>
  <c r="BB23" i="6" s="1"/>
  <c r="BC23" i="6" s="1"/>
  <c r="BA17" i="6" l="1"/>
  <c r="BA18" i="6"/>
  <c r="AN15" i="10" l="1"/>
  <c r="AP15" i="10" s="1"/>
  <c r="AO15" i="10"/>
  <c r="AQ15" i="10" s="1"/>
  <c r="AN10" i="10"/>
  <c r="AP10" i="10" s="1"/>
  <c r="AO10" i="10"/>
  <c r="AQ10" i="10" s="1"/>
  <c r="BA12" i="6" l="1"/>
  <c r="BA13" i="6"/>
  <c r="BA14" i="6"/>
  <c r="BA15" i="6"/>
  <c r="AM14" i="6"/>
  <c r="AW14" i="6"/>
  <c r="AU14" i="6"/>
  <c r="AS14" i="6"/>
  <c r="AQ14" i="6"/>
  <c r="AO14" i="6"/>
  <c r="AK14" i="6"/>
  <c r="AX14" i="6" s="1"/>
  <c r="AY14" i="6" s="1"/>
  <c r="BB14" i="6" s="1"/>
  <c r="BC14" i="6" s="1"/>
  <c r="AO19" i="10"/>
  <c r="AO22" i="10"/>
  <c r="AI19" i="10"/>
  <c r="AI20" i="10"/>
  <c r="AI21" i="10"/>
  <c r="AE19" i="10"/>
  <c r="AE20" i="10"/>
  <c r="AE21" i="10"/>
  <c r="AC19" i="10"/>
  <c r="AC20" i="10"/>
  <c r="AC21" i="10"/>
  <c r="Y19" i="10"/>
  <c r="Y20" i="10"/>
  <c r="Y21" i="10"/>
  <c r="AA19" i="10"/>
  <c r="AA20" i="10"/>
  <c r="AA21" i="10"/>
  <c r="W19" i="10"/>
  <c r="W20" i="10"/>
  <c r="W21" i="10"/>
  <c r="U19" i="10"/>
  <c r="U20" i="10"/>
  <c r="U21" i="10"/>
  <c r="S19" i="10"/>
  <c r="S20" i="10"/>
  <c r="S21" i="10"/>
  <c r="BA8" i="6"/>
  <c r="AI14" i="10"/>
  <c r="S14" i="10"/>
  <c r="U14" i="10"/>
  <c r="W14" i="10"/>
  <c r="Y14" i="10"/>
  <c r="AA14" i="10"/>
  <c r="AC14" i="10"/>
  <c r="AE14" i="10"/>
  <c r="AF19" i="10" l="1"/>
  <c r="AG19" i="10" s="1"/>
  <c r="AJ19" i="10" s="1"/>
  <c r="AK19" i="10" s="1"/>
  <c r="AF20" i="10"/>
  <c r="AG20" i="10" s="1"/>
  <c r="AJ20" i="10" s="1"/>
  <c r="AK20" i="10" s="1"/>
  <c r="AF21" i="10"/>
  <c r="AG21" i="10" s="1"/>
  <c r="AJ21" i="10" s="1"/>
  <c r="AK21" i="10" s="1"/>
  <c r="AF14" i="10"/>
  <c r="AW127" i="6"/>
  <c r="AU127" i="6"/>
  <c r="AS127" i="6"/>
  <c r="AQ127" i="6"/>
  <c r="AO127" i="6"/>
  <c r="AM127" i="6"/>
  <c r="AK127" i="6"/>
  <c r="AW126" i="6"/>
  <c r="AU126" i="6"/>
  <c r="AS126" i="6"/>
  <c r="AQ126" i="6"/>
  <c r="AO126" i="6"/>
  <c r="AM126" i="6"/>
  <c r="AK126" i="6"/>
  <c r="AW125" i="6"/>
  <c r="AU125" i="6"/>
  <c r="AS125" i="6"/>
  <c r="AQ125" i="6"/>
  <c r="AO125" i="6"/>
  <c r="AM125" i="6"/>
  <c r="AK125" i="6"/>
  <c r="AW124" i="6"/>
  <c r="AU124" i="6"/>
  <c r="AS124" i="6"/>
  <c r="AQ124" i="6"/>
  <c r="AO124" i="6"/>
  <c r="AM124" i="6"/>
  <c r="AK124" i="6"/>
  <c r="AC124" i="6"/>
  <c r="AA124" i="6"/>
  <c r="AD124" i="6" s="1"/>
  <c r="AF124" i="6" s="1"/>
  <c r="AW123" i="6"/>
  <c r="AU123" i="6"/>
  <c r="AS123" i="6"/>
  <c r="AQ123" i="6"/>
  <c r="AO123" i="6"/>
  <c r="AM123" i="6"/>
  <c r="AK123" i="6"/>
  <c r="AW122" i="6"/>
  <c r="AU122" i="6"/>
  <c r="AS122" i="6"/>
  <c r="AQ122" i="6"/>
  <c r="AO122" i="6"/>
  <c r="AM122" i="6"/>
  <c r="AK122" i="6"/>
  <c r="AW121" i="6"/>
  <c r="AU121" i="6"/>
  <c r="AS121" i="6"/>
  <c r="AQ121" i="6"/>
  <c r="AO121" i="6"/>
  <c r="AM121" i="6"/>
  <c r="AK121" i="6"/>
  <c r="AW120" i="6"/>
  <c r="AU120" i="6"/>
  <c r="AS120" i="6"/>
  <c r="AQ120" i="6"/>
  <c r="AO120" i="6"/>
  <c r="AM120" i="6"/>
  <c r="AK120" i="6"/>
  <c r="AC120" i="6"/>
  <c r="AA120" i="6"/>
  <c r="AD120" i="6" s="1"/>
  <c r="AF120" i="6" s="1"/>
  <c r="AW119" i="6"/>
  <c r="AU119" i="6"/>
  <c r="AS119" i="6"/>
  <c r="AQ119" i="6"/>
  <c r="AO119" i="6"/>
  <c r="AM119" i="6"/>
  <c r="AK119" i="6"/>
  <c r="AW118" i="6"/>
  <c r="AU118" i="6"/>
  <c r="AS118" i="6"/>
  <c r="AQ118" i="6"/>
  <c r="AO118" i="6"/>
  <c r="AM118" i="6"/>
  <c r="AK118" i="6"/>
  <c r="AW117" i="6"/>
  <c r="AU117" i="6"/>
  <c r="AS117" i="6"/>
  <c r="AQ117" i="6"/>
  <c r="AO117" i="6"/>
  <c r="AM117" i="6"/>
  <c r="AK117" i="6"/>
  <c r="AW116" i="6"/>
  <c r="AU116" i="6"/>
  <c r="AS116" i="6"/>
  <c r="AQ116" i="6"/>
  <c r="AO116" i="6"/>
  <c r="AM116" i="6"/>
  <c r="AK116" i="6"/>
  <c r="AC116" i="6"/>
  <c r="AA116" i="6"/>
  <c r="AD116" i="6" s="1"/>
  <c r="AF116" i="6" s="1"/>
  <c r="AW115" i="6"/>
  <c r="AU115" i="6"/>
  <c r="AS115" i="6"/>
  <c r="AQ115" i="6"/>
  <c r="AO115" i="6"/>
  <c r="AM115" i="6"/>
  <c r="AK115" i="6"/>
  <c r="AW114" i="6"/>
  <c r="AU114" i="6"/>
  <c r="AS114" i="6"/>
  <c r="AQ114" i="6"/>
  <c r="AO114" i="6"/>
  <c r="AM114" i="6"/>
  <c r="AK114" i="6"/>
  <c r="AW113" i="6"/>
  <c r="AU113" i="6"/>
  <c r="AS113" i="6"/>
  <c r="AQ113" i="6"/>
  <c r="AO113" i="6"/>
  <c r="AM113" i="6"/>
  <c r="AK113" i="6"/>
  <c r="AW112" i="6"/>
  <c r="AU112" i="6"/>
  <c r="AS112" i="6"/>
  <c r="AQ112" i="6"/>
  <c r="AO112" i="6"/>
  <c r="AM112" i="6"/>
  <c r="AK112" i="6"/>
  <c r="AC112" i="6"/>
  <c r="AA112" i="6"/>
  <c r="AD112" i="6" s="1"/>
  <c r="AF112" i="6" s="1"/>
  <c r="AW111" i="6"/>
  <c r="AU111" i="6"/>
  <c r="AS111" i="6"/>
  <c r="AQ111" i="6"/>
  <c r="AO111" i="6"/>
  <c r="AM111" i="6"/>
  <c r="AK111" i="6"/>
  <c r="AW110" i="6"/>
  <c r="AU110" i="6"/>
  <c r="AS110" i="6"/>
  <c r="AQ110" i="6"/>
  <c r="AO110" i="6"/>
  <c r="AM110" i="6"/>
  <c r="AK110" i="6"/>
  <c r="AW109" i="6"/>
  <c r="AU109" i="6"/>
  <c r="AS109" i="6"/>
  <c r="AQ109" i="6"/>
  <c r="AO109" i="6"/>
  <c r="AM109" i="6"/>
  <c r="AK109" i="6"/>
  <c r="AW108" i="6"/>
  <c r="AU108" i="6"/>
  <c r="AS108" i="6"/>
  <c r="AQ108" i="6"/>
  <c r="AO108" i="6"/>
  <c r="AM108" i="6"/>
  <c r="AK108" i="6"/>
  <c r="AC108" i="6"/>
  <c r="AA108" i="6"/>
  <c r="AD108" i="6" s="1"/>
  <c r="AF108" i="6" s="1"/>
  <c r="AW107" i="6"/>
  <c r="AU107" i="6"/>
  <c r="AS107" i="6"/>
  <c r="AQ107" i="6"/>
  <c r="AO107" i="6"/>
  <c r="AM107" i="6"/>
  <c r="AK107" i="6"/>
  <c r="AW106" i="6"/>
  <c r="AU106" i="6"/>
  <c r="AS106" i="6"/>
  <c r="AQ106" i="6"/>
  <c r="AO106" i="6"/>
  <c r="AM106" i="6"/>
  <c r="AK106" i="6"/>
  <c r="AW105" i="6"/>
  <c r="AU105" i="6"/>
  <c r="AS105" i="6"/>
  <c r="AQ105" i="6"/>
  <c r="AO105" i="6"/>
  <c r="AM105" i="6"/>
  <c r="AK105" i="6"/>
  <c r="AW104" i="6"/>
  <c r="AU104" i="6"/>
  <c r="AS104" i="6"/>
  <c r="AQ104" i="6"/>
  <c r="AO104" i="6"/>
  <c r="AM104" i="6"/>
  <c r="AK104" i="6"/>
  <c r="AC104" i="6"/>
  <c r="AA104" i="6"/>
  <c r="AD104" i="6" s="1"/>
  <c r="AW103" i="6"/>
  <c r="AU103" i="6"/>
  <c r="AS103" i="6"/>
  <c r="AQ103" i="6"/>
  <c r="AO103" i="6"/>
  <c r="AM103" i="6"/>
  <c r="AK103" i="6"/>
  <c r="AW102" i="6"/>
  <c r="AU102" i="6"/>
  <c r="AS102" i="6"/>
  <c r="AQ102" i="6"/>
  <c r="AO102" i="6"/>
  <c r="AM102" i="6"/>
  <c r="AK102" i="6"/>
  <c r="AW101" i="6"/>
  <c r="AU101" i="6"/>
  <c r="AS101" i="6"/>
  <c r="AQ101" i="6"/>
  <c r="AO101" i="6"/>
  <c r="AM101" i="6"/>
  <c r="AK101" i="6"/>
  <c r="AW100" i="6"/>
  <c r="AU100" i="6"/>
  <c r="AS100" i="6"/>
  <c r="AQ100" i="6"/>
  <c r="AO100" i="6"/>
  <c r="AM100" i="6"/>
  <c r="AK100" i="6"/>
  <c r="AC100" i="6"/>
  <c r="AA100" i="6"/>
  <c r="AD100" i="6" s="1"/>
  <c r="AF100" i="6" s="1"/>
  <c r="AW99" i="6"/>
  <c r="AU99" i="6"/>
  <c r="AS99" i="6"/>
  <c r="AQ99" i="6"/>
  <c r="AO99" i="6"/>
  <c r="AM99" i="6"/>
  <c r="AK99" i="6"/>
  <c r="AW98" i="6"/>
  <c r="AU98" i="6"/>
  <c r="AS98" i="6"/>
  <c r="AQ98" i="6"/>
  <c r="AO98" i="6"/>
  <c r="AM98" i="6"/>
  <c r="AK98" i="6"/>
  <c r="AW97" i="6"/>
  <c r="AU97" i="6"/>
  <c r="AS97" i="6"/>
  <c r="AQ97" i="6"/>
  <c r="AO97" i="6"/>
  <c r="AM97" i="6"/>
  <c r="AK97" i="6"/>
  <c r="AW96" i="6"/>
  <c r="AU96" i="6"/>
  <c r="AS96" i="6"/>
  <c r="AQ96" i="6"/>
  <c r="AO96" i="6"/>
  <c r="AM96" i="6"/>
  <c r="AK96" i="6"/>
  <c r="AC96" i="6"/>
  <c r="AA96" i="6"/>
  <c r="AD96" i="6" s="1"/>
  <c r="AF96" i="6" s="1"/>
  <c r="AW95" i="6"/>
  <c r="AU95" i="6"/>
  <c r="AS95" i="6"/>
  <c r="AQ95" i="6"/>
  <c r="AO95" i="6"/>
  <c r="AM95" i="6"/>
  <c r="AK95" i="6"/>
  <c r="AW94" i="6"/>
  <c r="AU94" i="6"/>
  <c r="AS94" i="6"/>
  <c r="AQ94" i="6"/>
  <c r="AO94" i="6"/>
  <c r="AM94" i="6"/>
  <c r="AK94" i="6"/>
  <c r="AW93" i="6"/>
  <c r="AU93" i="6"/>
  <c r="AS93" i="6"/>
  <c r="AQ93" i="6"/>
  <c r="AO93" i="6"/>
  <c r="AM93" i="6"/>
  <c r="AK93" i="6"/>
  <c r="AW92" i="6"/>
  <c r="AU92" i="6"/>
  <c r="AS92" i="6"/>
  <c r="AQ92" i="6"/>
  <c r="AO92" i="6"/>
  <c r="AM92" i="6"/>
  <c r="AK92" i="6"/>
  <c r="AC92" i="6"/>
  <c r="AA92" i="6"/>
  <c r="AD92" i="6" s="1"/>
  <c r="AF92" i="6" s="1"/>
  <c r="AW91" i="6"/>
  <c r="AU91" i="6"/>
  <c r="AS91" i="6"/>
  <c r="AQ91" i="6"/>
  <c r="AO91" i="6"/>
  <c r="AM91" i="6"/>
  <c r="AK91" i="6"/>
  <c r="AW90" i="6"/>
  <c r="AU90" i="6"/>
  <c r="AS90" i="6"/>
  <c r="AQ90" i="6"/>
  <c r="AO90" i="6"/>
  <c r="AM90" i="6"/>
  <c r="AK90" i="6"/>
  <c r="AW89" i="6"/>
  <c r="AU89" i="6"/>
  <c r="AS89" i="6"/>
  <c r="AQ89" i="6"/>
  <c r="AO89" i="6"/>
  <c r="AM89" i="6"/>
  <c r="AK89" i="6"/>
  <c r="AW88" i="6"/>
  <c r="AU88" i="6"/>
  <c r="AS88" i="6"/>
  <c r="AQ88" i="6"/>
  <c r="AO88" i="6"/>
  <c r="AM88" i="6"/>
  <c r="AK88" i="6"/>
  <c r="AC88" i="6"/>
  <c r="AA88" i="6"/>
  <c r="AD88" i="6" s="1"/>
  <c r="AF88" i="6" s="1"/>
  <c r="AW87" i="6"/>
  <c r="AU87" i="6"/>
  <c r="AS87" i="6"/>
  <c r="AQ87" i="6"/>
  <c r="AO87" i="6"/>
  <c r="AM87" i="6"/>
  <c r="AK87" i="6"/>
  <c r="AW86" i="6"/>
  <c r="AU86" i="6"/>
  <c r="AS86" i="6"/>
  <c r="AQ86" i="6"/>
  <c r="AO86" i="6"/>
  <c r="AM86" i="6"/>
  <c r="AK86" i="6"/>
  <c r="AW85" i="6"/>
  <c r="AU85" i="6"/>
  <c r="AS85" i="6"/>
  <c r="AQ85" i="6"/>
  <c r="AO85" i="6"/>
  <c r="AM85" i="6"/>
  <c r="AK85" i="6"/>
  <c r="AW84" i="6"/>
  <c r="AU84" i="6"/>
  <c r="AS84" i="6"/>
  <c r="AQ84" i="6"/>
  <c r="AO84" i="6"/>
  <c r="AM84" i="6"/>
  <c r="AK84" i="6"/>
  <c r="AC84" i="6"/>
  <c r="AA84" i="6"/>
  <c r="AD84" i="6" s="1"/>
  <c r="AF84" i="6" s="1"/>
  <c r="AW83" i="6"/>
  <c r="AU83" i="6"/>
  <c r="AS83" i="6"/>
  <c r="AQ83" i="6"/>
  <c r="AO83" i="6"/>
  <c r="AM83" i="6"/>
  <c r="AK83" i="6"/>
  <c r="AW82" i="6"/>
  <c r="AU82" i="6"/>
  <c r="AS82" i="6"/>
  <c r="AQ82" i="6"/>
  <c r="AO82" i="6"/>
  <c r="AM82" i="6"/>
  <c r="AK82" i="6"/>
  <c r="AW81" i="6"/>
  <c r="AU81" i="6"/>
  <c r="AS81" i="6"/>
  <c r="AQ81" i="6"/>
  <c r="AO81" i="6"/>
  <c r="AM81" i="6"/>
  <c r="AK81" i="6"/>
  <c r="AW80" i="6"/>
  <c r="AU80" i="6"/>
  <c r="AS80" i="6"/>
  <c r="AQ80" i="6"/>
  <c r="AO80" i="6"/>
  <c r="AM80" i="6"/>
  <c r="AK80" i="6"/>
  <c r="AC80" i="6"/>
  <c r="AA80" i="6"/>
  <c r="AD80" i="6" s="1"/>
  <c r="AF80" i="6" s="1"/>
  <c r="AW79" i="6"/>
  <c r="AU79" i="6"/>
  <c r="AS79" i="6"/>
  <c r="AQ79" i="6"/>
  <c r="AO79" i="6"/>
  <c r="AM79" i="6"/>
  <c r="AK79" i="6"/>
  <c r="AW78" i="6"/>
  <c r="AU78" i="6"/>
  <c r="AS78" i="6"/>
  <c r="AQ78" i="6"/>
  <c r="AO78" i="6"/>
  <c r="AM78" i="6"/>
  <c r="AK78" i="6"/>
  <c r="AW77" i="6"/>
  <c r="AU77" i="6"/>
  <c r="AS77" i="6"/>
  <c r="AQ77" i="6"/>
  <c r="AO77" i="6"/>
  <c r="AM77" i="6"/>
  <c r="AK77" i="6"/>
  <c r="AW76" i="6"/>
  <c r="AU76" i="6"/>
  <c r="AS76" i="6"/>
  <c r="AQ76" i="6"/>
  <c r="AO76" i="6"/>
  <c r="AM76" i="6"/>
  <c r="AK76" i="6"/>
  <c r="AC76" i="6"/>
  <c r="AA76" i="6"/>
  <c r="AD76" i="6" s="1"/>
  <c r="AF76" i="6" s="1"/>
  <c r="AW75" i="6"/>
  <c r="AU75" i="6"/>
  <c r="AS75" i="6"/>
  <c r="AQ75" i="6"/>
  <c r="AO75" i="6"/>
  <c r="AM75" i="6"/>
  <c r="AK75" i="6"/>
  <c r="AW74" i="6"/>
  <c r="AU74" i="6"/>
  <c r="AS74" i="6"/>
  <c r="AQ74" i="6"/>
  <c r="AO74" i="6"/>
  <c r="AM74" i="6"/>
  <c r="AK74" i="6"/>
  <c r="AW73" i="6"/>
  <c r="AU73" i="6"/>
  <c r="AS73" i="6"/>
  <c r="AQ73" i="6"/>
  <c r="AO73" i="6"/>
  <c r="AM73" i="6"/>
  <c r="AK73" i="6"/>
  <c r="AW72" i="6"/>
  <c r="AU72" i="6"/>
  <c r="AS72" i="6"/>
  <c r="AQ72" i="6"/>
  <c r="AO72" i="6"/>
  <c r="AM72" i="6"/>
  <c r="AK72" i="6"/>
  <c r="AC72" i="6"/>
  <c r="AA72" i="6"/>
  <c r="AD72" i="6" s="1"/>
  <c r="AF72" i="6" s="1"/>
  <c r="AW71" i="6"/>
  <c r="AU71" i="6"/>
  <c r="AS71" i="6"/>
  <c r="AQ71" i="6"/>
  <c r="AO71" i="6"/>
  <c r="AM71" i="6"/>
  <c r="AK71" i="6"/>
  <c r="AW70" i="6"/>
  <c r="AU70" i="6"/>
  <c r="AS70" i="6"/>
  <c r="AQ70" i="6"/>
  <c r="AO70" i="6"/>
  <c r="AM70" i="6"/>
  <c r="AK70" i="6"/>
  <c r="AW69" i="6"/>
  <c r="AU69" i="6"/>
  <c r="AS69" i="6"/>
  <c r="AQ69" i="6"/>
  <c r="AO69" i="6"/>
  <c r="AM69" i="6"/>
  <c r="AK69" i="6"/>
  <c r="AW68" i="6"/>
  <c r="AU68" i="6"/>
  <c r="AS68" i="6"/>
  <c r="AQ68" i="6"/>
  <c r="AO68" i="6"/>
  <c r="AM68" i="6"/>
  <c r="AK68" i="6"/>
  <c r="AC68" i="6"/>
  <c r="AA68" i="6"/>
  <c r="AD68" i="6" s="1"/>
  <c r="AF68" i="6" s="1"/>
  <c r="AW67" i="6"/>
  <c r="AU67" i="6"/>
  <c r="AS67" i="6"/>
  <c r="AQ67" i="6"/>
  <c r="AO67" i="6"/>
  <c r="AM67" i="6"/>
  <c r="AK67" i="6"/>
  <c r="AW66" i="6"/>
  <c r="AU66" i="6"/>
  <c r="AS66" i="6"/>
  <c r="AQ66" i="6"/>
  <c r="AO66" i="6"/>
  <c r="AM66" i="6"/>
  <c r="AK66" i="6"/>
  <c r="AW65" i="6"/>
  <c r="AU65" i="6"/>
  <c r="AS65" i="6"/>
  <c r="AQ65" i="6"/>
  <c r="AO65" i="6"/>
  <c r="AM65" i="6"/>
  <c r="AK65" i="6"/>
  <c r="AW64" i="6"/>
  <c r="AU64" i="6"/>
  <c r="AS64" i="6"/>
  <c r="AQ64" i="6"/>
  <c r="AO64" i="6"/>
  <c r="AM64" i="6"/>
  <c r="AK64" i="6"/>
  <c r="AC64" i="6"/>
  <c r="AA64" i="6"/>
  <c r="AD64" i="6" s="1"/>
  <c r="AF64" i="6" s="1"/>
  <c r="AW63" i="6"/>
  <c r="AU63" i="6"/>
  <c r="AS63" i="6"/>
  <c r="AQ63" i="6"/>
  <c r="AO63" i="6"/>
  <c r="AM63" i="6"/>
  <c r="AK63" i="6"/>
  <c r="AW62" i="6"/>
  <c r="AU62" i="6"/>
  <c r="AS62" i="6"/>
  <c r="AQ62" i="6"/>
  <c r="AO62" i="6"/>
  <c r="AM62" i="6"/>
  <c r="AK62" i="6"/>
  <c r="AW61" i="6"/>
  <c r="AU61" i="6"/>
  <c r="AS61" i="6"/>
  <c r="AQ61" i="6"/>
  <c r="AO61" i="6"/>
  <c r="AM61" i="6"/>
  <c r="AK61" i="6"/>
  <c r="AW60" i="6"/>
  <c r="AU60" i="6"/>
  <c r="AS60" i="6"/>
  <c r="AQ60" i="6"/>
  <c r="AO60" i="6"/>
  <c r="AM60" i="6"/>
  <c r="AK60" i="6"/>
  <c r="AC60" i="6"/>
  <c r="AA60" i="6"/>
  <c r="AD60" i="6" s="1"/>
  <c r="AF60" i="6" s="1"/>
  <c r="AW59" i="6"/>
  <c r="AU59" i="6"/>
  <c r="AS59" i="6"/>
  <c r="AQ59" i="6"/>
  <c r="AO59" i="6"/>
  <c r="AM59" i="6"/>
  <c r="AK59" i="6"/>
  <c r="AW58" i="6"/>
  <c r="AU58" i="6"/>
  <c r="AS58" i="6"/>
  <c r="AQ58" i="6"/>
  <c r="AO58" i="6"/>
  <c r="AM58" i="6"/>
  <c r="AK58" i="6"/>
  <c r="AW57" i="6"/>
  <c r="AU57" i="6"/>
  <c r="AS57" i="6"/>
  <c r="AQ57" i="6"/>
  <c r="AO57" i="6"/>
  <c r="AM57" i="6"/>
  <c r="AK57" i="6"/>
  <c r="AW56" i="6"/>
  <c r="AU56" i="6"/>
  <c r="AS56" i="6"/>
  <c r="AQ56" i="6"/>
  <c r="AO56" i="6"/>
  <c r="AM56" i="6"/>
  <c r="AK56" i="6"/>
  <c r="AC56" i="6"/>
  <c r="AA56" i="6"/>
  <c r="AD56" i="6" s="1"/>
  <c r="AF56" i="6" s="1"/>
  <c r="AW55" i="6"/>
  <c r="AU55" i="6"/>
  <c r="AS55" i="6"/>
  <c r="AQ55" i="6"/>
  <c r="AO55" i="6"/>
  <c r="AM55" i="6"/>
  <c r="AK55" i="6"/>
  <c r="AW54" i="6"/>
  <c r="AU54" i="6"/>
  <c r="AS54" i="6"/>
  <c r="AQ54" i="6"/>
  <c r="AO54" i="6"/>
  <c r="AM54" i="6"/>
  <c r="AK54" i="6"/>
  <c r="AW53" i="6"/>
  <c r="AU53" i="6"/>
  <c r="AS53" i="6"/>
  <c r="AQ53" i="6"/>
  <c r="AO53" i="6"/>
  <c r="AM53" i="6"/>
  <c r="AK53" i="6"/>
  <c r="AW52" i="6"/>
  <c r="AU52" i="6"/>
  <c r="AS52" i="6"/>
  <c r="AQ52" i="6"/>
  <c r="AO52" i="6"/>
  <c r="AM52" i="6"/>
  <c r="AK52" i="6"/>
  <c r="AC52" i="6"/>
  <c r="AA52" i="6"/>
  <c r="AD52" i="6" s="1"/>
  <c r="AF52" i="6" s="1"/>
  <c r="AW51" i="6"/>
  <c r="AU51" i="6"/>
  <c r="AS51" i="6"/>
  <c r="AQ51" i="6"/>
  <c r="AO51" i="6"/>
  <c r="AM51" i="6"/>
  <c r="AK51" i="6"/>
  <c r="AW50" i="6"/>
  <c r="AU50" i="6"/>
  <c r="AS50" i="6"/>
  <c r="AQ50" i="6"/>
  <c r="AO50" i="6"/>
  <c r="AM50" i="6"/>
  <c r="AK50" i="6"/>
  <c r="AW49" i="6"/>
  <c r="AU49" i="6"/>
  <c r="AS49" i="6"/>
  <c r="AQ49" i="6"/>
  <c r="AO49" i="6"/>
  <c r="AM49" i="6"/>
  <c r="AK49" i="6"/>
  <c r="AW48" i="6"/>
  <c r="AU48" i="6"/>
  <c r="AS48" i="6"/>
  <c r="AQ48" i="6"/>
  <c r="AO48" i="6"/>
  <c r="AM48" i="6"/>
  <c r="AK48" i="6"/>
  <c r="AC48" i="6"/>
  <c r="AA48" i="6"/>
  <c r="AD48" i="6" s="1"/>
  <c r="AF48" i="6" s="1"/>
  <c r="AW47" i="6"/>
  <c r="AU47" i="6"/>
  <c r="AS47" i="6"/>
  <c r="AQ47" i="6"/>
  <c r="AO47" i="6"/>
  <c r="AM47" i="6"/>
  <c r="AK47" i="6"/>
  <c r="AW46" i="6"/>
  <c r="AU46" i="6"/>
  <c r="AS46" i="6"/>
  <c r="AQ46" i="6"/>
  <c r="AO46" i="6"/>
  <c r="AM46" i="6"/>
  <c r="AK46" i="6"/>
  <c r="AW45" i="6"/>
  <c r="AU45" i="6"/>
  <c r="AS45" i="6"/>
  <c r="AQ45" i="6"/>
  <c r="AO45" i="6"/>
  <c r="AM45" i="6"/>
  <c r="AK45" i="6"/>
  <c r="AW44" i="6"/>
  <c r="AU44" i="6"/>
  <c r="AS44" i="6"/>
  <c r="AQ44" i="6"/>
  <c r="AO44" i="6"/>
  <c r="AM44" i="6"/>
  <c r="AK44" i="6"/>
  <c r="AC44" i="6"/>
  <c r="AA44" i="6"/>
  <c r="AD44" i="6" s="1"/>
  <c r="AF44" i="6" s="1"/>
  <c r="AW43" i="6"/>
  <c r="AU43" i="6"/>
  <c r="AS43" i="6"/>
  <c r="AQ43" i="6"/>
  <c r="AO43" i="6"/>
  <c r="AM43" i="6"/>
  <c r="AK43" i="6"/>
  <c r="AW42" i="6"/>
  <c r="AU42" i="6"/>
  <c r="AS42" i="6"/>
  <c r="AQ42" i="6"/>
  <c r="AO42" i="6"/>
  <c r="AM42" i="6"/>
  <c r="AK42" i="6"/>
  <c r="AW41" i="6"/>
  <c r="AU41" i="6"/>
  <c r="AS41" i="6"/>
  <c r="AQ41" i="6"/>
  <c r="AO41" i="6"/>
  <c r="AM41" i="6"/>
  <c r="AK41" i="6"/>
  <c r="AW40" i="6"/>
  <c r="AU40" i="6"/>
  <c r="AS40" i="6"/>
  <c r="AQ40" i="6"/>
  <c r="AO40" i="6"/>
  <c r="AM40" i="6"/>
  <c r="AK40" i="6"/>
  <c r="AC40" i="6"/>
  <c r="AA40" i="6"/>
  <c r="AD40" i="6" s="1"/>
  <c r="AF40" i="6" s="1"/>
  <c r="AW39" i="6"/>
  <c r="AU39" i="6"/>
  <c r="AS39" i="6"/>
  <c r="AQ39" i="6"/>
  <c r="AO39" i="6"/>
  <c r="AM39" i="6"/>
  <c r="AK39" i="6"/>
  <c r="AW38" i="6"/>
  <c r="AU38" i="6"/>
  <c r="AS38" i="6"/>
  <c r="AQ38" i="6"/>
  <c r="AO38" i="6"/>
  <c r="AM38" i="6"/>
  <c r="AK38" i="6"/>
  <c r="AW37" i="6"/>
  <c r="AU37" i="6"/>
  <c r="AS37" i="6"/>
  <c r="AQ37" i="6"/>
  <c r="AO37" i="6"/>
  <c r="AM37" i="6"/>
  <c r="AK37" i="6"/>
  <c r="AW36" i="6"/>
  <c r="AU36" i="6"/>
  <c r="AS36" i="6"/>
  <c r="AQ36" i="6"/>
  <c r="AO36" i="6"/>
  <c r="AM36" i="6"/>
  <c r="AK36" i="6"/>
  <c r="AC36" i="6"/>
  <c r="AA36" i="6"/>
  <c r="AD36" i="6" s="1"/>
  <c r="AF36" i="6" s="1"/>
  <c r="AW35" i="6"/>
  <c r="AU35" i="6"/>
  <c r="AS35" i="6"/>
  <c r="AQ35" i="6"/>
  <c r="AO35" i="6"/>
  <c r="AM35" i="6"/>
  <c r="AK35" i="6"/>
  <c r="AW34" i="6"/>
  <c r="AU34" i="6"/>
  <c r="AS34" i="6"/>
  <c r="AQ34" i="6"/>
  <c r="AO34" i="6"/>
  <c r="AM34" i="6"/>
  <c r="AK34" i="6"/>
  <c r="AW33" i="6"/>
  <c r="AU33" i="6"/>
  <c r="AS33" i="6"/>
  <c r="AQ33" i="6"/>
  <c r="AO33" i="6"/>
  <c r="AM33" i="6"/>
  <c r="AK33" i="6"/>
  <c r="AW32" i="6"/>
  <c r="AU32" i="6"/>
  <c r="AS32" i="6"/>
  <c r="AQ32" i="6"/>
  <c r="AO32" i="6"/>
  <c r="AM32" i="6"/>
  <c r="AK32" i="6"/>
  <c r="AC32" i="6"/>
  <c r="AA32" i="6"/>
  <c r="AD32" i="6" s="1"/>
  <c r="AF32" i="6" s="1"/>
  <c r="AW31" i="6"/>
  <c r="AU31" i="6"/>
  <c r="AS31" i="6"/>
  <c r="AQ31" i="6"/>
  <c r="AO31" i="6"/>
  <c r="AM31" i="6"/>
  <c r="AK31" i="6"/>
  <c r="AW30" i="6"/>
  <c r="AU30" i="6"/>
  <c r="AS30" i="6"/>
  <c r="AQ30" i="6"/>
  <c r="AO30" i="6"/>
  <c r="AM30" i="6"/>
  <c r="AK30" i="6"/>
  <c r="AX30" i="6" s="1"/>
  <c r="AY30" i="6" s="1"/>
  <c r="AW29" i="6"/>
  <c r="AU29" i="6"/>
  <c r="AS29" i="6"/>
  <c r="AQ29" i="6"/>
  <c r="AO29" i="6"/>
  <c r="AM29" i="6"/>
  <c r="AK29" i="6"/>
  <c r="BA28" i="6"/>
  <c r="AW28" i="6"/>
  <c r="AU28" i="6"/>
  <c r="AS28" i="6"/>
  <c r="AQ28" i="6"/>
  <c r="AO28" i="6"/>
  <c r="AM28" i="6"/>
  <c r="AK28" i="6"/>
  <c r="AC28" i="6"/>
  <c r="AA28" i="6"/>
  <c r="AD28" i="6" s="1"/>
  <c r="AF28" i="6" s="1"/>
  <c r="AW27" i="6"/>
  <c r="AU27" i="6"/>
  <c r="AS27" i="6"/>
  <c r="AQ27" i="6"/>
  <c r="AO27" i="6"/>
  <c r="AM27" i="6"/>
  <c r="AK27" i="6"/>
  <c r="AX27" i="6" s="1"/>
  <c r="AY27" i="6" s="1"/>
  <c r="BB27" i="6" s="1"/>
  <c r="BC27" i="6" s="1"/>
  <c r="AW26" i="6"/>
  <c r="AU26" i="6"/>
  <c r="AS26" i="6"/>
  <c r="AQ26" i="6"/>
  <c r="AO26" i="6"/>
  <c r="AM26" i="6"/>
  <c r="AK26" i="6"/>
  <c r="AW25" i="6"/>
  <c r="AU25" i="6"/>
  <c r="AS25" i="6"/>
  <c r="AQ25" i="6"/>
  <c r="AO25" i="6"/>
  <c r="AM25" i="6"/>
  <c r="AK25" i="6"/>
  <c r="BA24" i="6"/>
  <c r="AW24" i="6"/>
  <c r="AU24" i="6"/>
  <c r="AS24" i="6"/>
  <c r="AQ24" i="6"/>
  <c r="AO24" i="6"/>
  <c r="AM24" i="6"/>
  <c r="AK24" i="6"/>
  <c r="AC24" i="6"/>
  <c r="AA24" i="6"/>
  <c r="AD24" i="6" s="1"/>
  <c r="AF24" i="6" s="1"/>
  <c r="AW23" i="6"/>
  <c r="AU23" i="6"/>
  <c r="AS23" i="6"/>
  <c r="AQ23" i="6"/>
  <c r="AO23" i="6"/>
  <c r="AM23" i="6"/>
  <c r="AK23" i="6"/>
  <c r="AW22" i="6"/>
  <c r="AU22" i="6"/>
  <c r="AS22" i="6"/>
  <c r="AQ22" i="6"/>
  <c r="AO22" i="6"/>
  <c r="AM22" i="6"/>
  <c r="AK22" i="6"/>
  <c r="AW21" i="6"/>
  <c r="AU21" i="6"/>
  <c r="AS21" i="6"/>
  <c r="AQ21" i="6"/>
  <c r="AO21" i="6"/>
  <c r="AM21" i="6"/>
  <c r="AK21" i="6"/>
  <c r="BA20" i="6"/>
  <c r="AW20" i="6"/>
  <c r="AU20" i="6"/>
  <c r="AS20" i="6"/>
  <c r="AQ20" i="6"/>
  <c r="AO20" i="6"/>
  <c r="AM20" i="6"/>
  <c r="AK20" i="6"/>
  <c r="AC20" i="6"/>
  <c r="AA20" i="6"/>
  <c r="AD20" i="6" s="1"/>
  <c r="AF20" i="6" s="1"/>
  <c r="AW19" i="6"/>
  <c r="AU19" i="6"/>
  <c r="AS19" i="6"/>
  <c r="AQ19" i="6"/>
  <c r="AO19" i="6"/>
  <c r="AM19" i="6"/>
  <c r="AK19" i="6"/>
  <c r="AW18" i="6"/>
  <c r="AU18" i="6"/>
  <c r="AS18" i="6"/>
  <c r="AQ18" i="6"/>
  <c r="AO18" i="6"/>
  <c r="AM18" i="6"/>
  <c r="AK18" i="6"/>
  <c r="AW17" i="6"/>
  <c r="AU17" i="6"/>
  <c r="AS17" i="6"/>
  <c r="AQ17" i="6"/>
  <c r="AO17" i="6"/>
  <c r="AM17" i="6"/>
  <c r="AK17" i="6"/>
  <c r="AX17" i="6" s="1"/>
  <c r="AY17" i="6" s="1"/>
  <c r="BB17" i="6" s="1"/>
  <c r="BC17" i="6" s="1"/>
  <c r="BA16" i="6"/>
  <c r="AW16" i="6"/>
  <c r="AU16" i="6"/>
  <c r="AS16" i="6"/>
  <c r="AQ16" i="6"/>
  <c r="AO16" i="6"/>
  <c r="AM16" i="6"/>
  <c r="AK16" i="6"/>
  <c r="AC16" i="6"/>
  <c r="AA16" i="6"/>
  <c r="AD16" i="6" s="1"/>
  <c r="AF16" i="6" s="1"/>
  <c r="AW15" i="6"/>
  <c r="AU15" i="6"/>
  <c r="AS15" i="6"/>
  <c r="AQ15" i="6"/>
  <c r="AO15" i="6"/>
  <c r="AM15" i="6"/>
  <c r="AK15" i="6"/>
  <c r="AW13" i="6"/>
  <c r="AU13" i="6"/>
  <c r="AS13" i="6"/>
  <c r="AQ13" i="6"/>
  <c r="AO13" i="6"/>
  <c r="AM13" i="6"/>
  <c r="AK13" i="6"/>
  <c r="AX13" i="6" s="1"/>
  <c r="AY13" i="6" s="1"/>
  <c r="BB13" i="6" s="1"/>
  <c r="BC13" i="6" s="1"/>
  <c r="AW12" i="6"/>
  <c r="AU12" i="6"/>
  <c r="AS12" i="6"/>
  <c r="AQ12" i="6"/>
  <c r="AO12" i="6"/>
  <c r="AM12" i="6"/>
  <c r="AK12" i="6"/>
  <c r="BA11" i="6"/>
  <c r="AW11" i="6"/>
  <c r="AU11" i="6"/>
  <c r="AS11" i="6"/>
  <c r="AQ11" i="6"/>
  <c r="AO11" i="6"/>
  <c r="AM11" i="6"/>
  <c r="AK11" i="6"/>
  <c r="AC11" i="6"/>
  <c r="AA11" i="6"/>
  <c r="AD11" i="6" s="1"/>
  <c r="AF11" i="6" s="1"/>
  <c r="BA7" i="6"/>
  <c r="AW8" i="6"/>
  <c r="AW9" i="6"/>
  <c r="AW10" i="6"/>
  <c r="AU8" i="6"/>
  <c r="AU9" i="6"/>
  <c r="AU10" i="6"/>
  <c r="AS8" i="6"/>
  <c r="AS9" i="6"/>
  <c r="AS10" i="6"/>
  <c r="AQ8" i="6"/>
  <c r="AQ9" i="6"/>
  <c r="AQ10" i="6"/>
  <c r="AO8" i="6"/>
  <c r="AO9" i="6"/>
  <c r="AO10" i="6"/>
  <c r="AM8" i="6"/>
  <c r="AM9" i="6"/>
  <c r="AM10" i="6"/>
  <c r="AK8" i="6"/>
  <c r="AK9" i="6"/>
  <c r="AK10" i="6"/>
  <c r="AW7" i="6"/>
  <c r="AU7" i="6"/>
  <c r="AS7" i="6"/>
  <c r="AQ7" i="6"/>
  <c r="AO7" i="6"/>
  <c r="AM7" i="6"/>
  <c r="AK7" i="6"/>
  <c r="U7" i="10"/>
  <c r="AA7" i="6"/>
  <c r="AD7" i="6" s="1"/>
  <c r="AC7" i="6"/>
  <c r="AX48" i="6" l="1"/>
  <c r="AY48" i="6" s="1"/>
  <c r="BB48" i="6" s="1"/>
  <c r="BC48" i="6" s="1"/>
  <c r="AX62" i="6"/>
  <c r="AY62" i="6" s="1"/>
  <c r="BB62" i="6" s="1"/>
  <c r="BC62" i="6" s="1"/>
  <c r="AX64" i="6"/>
  <c r="AY64" i="6" s="1"/>
  <c r="BB64" i="6" s="1"/>
  <c r="BC64" i="6" s="1"/>
  <c r="AX78" i="6"/>
  <c r="AY78" i="6" s="1"/>
  <c r="BB78" i="6" s="1"/>
  <c r="BC78" i="6" s="1"/>
  <c r="AX80" i="6"/>
  <c r="AY80" i="6" s="1"/>
  <c r="BB80" i="6" s="1"/>
  <c r="BC80" i="6" s="1"/>
  <c r="AX46" i="6"/>
  <c r="AY46" i="6" s="1"/>
  <c r="BB46" i="6" s="1"/>
  <c r="BC46" i="6" s="1"/>
  <c r="AX49" i="6"/>
  <c r="AY49" i="6" s="1"/>
  <c r="BB49" i="6" s="1"/>
  <c r="BC49" i="6" s="1"/>
  <c r="AX65" i="6"/>
  <c r="AY65" i="6" s="1"/>
  <c r="AX81" i="6"/>
  <c r="AY81" i="6" s="1"/>
  <c r="BB81" i="6" s="1"/>
  <c r="BC81" i="6" s="1"/>
  <c r="AX97" i="6"/>
  <c r="AY97" i="6" s="1"/>
  <c r="BB97" i="6" s="1"/>
  <c r="BC97" i="6" s="1"/>
  <c r="AX113" i="6"/>
  <c r="AY113" i="6" s="1"/>
  <c r="BB113" i="6" s="1"/>
  <c r="BC113" i="6" s="1"/>
  <c r="AX94" i="6"/>
  <c r="AY94" i="6" s="1"/>
  <c r="BB94" i="6" s="1"/>
  <c r="BC94" i="6" s="1"/>
  <c r="AX96" i="6"/>
  <c r="AY96" i="6" s="1"/>
  <c r="BB96" i="6" s="1"/>
  <c r="BC96" i="6" s="1"/>
  <c r="AX110" i="6"/>
  <c r="AY110" i="6" s="1"/>
  <c r="BB110" i="6" s="1"/>
  <c r="BC110" i="6" s="1"/>
  <c r="AX112" i="6"/>
  <c r="AY112" i="6" s="1"/>
  <c r="BB112" i="6" s="1"/>
  <c r="BC112" i="6" s="1"/>
  <c r="AX126" i="6"/>
  <c r="AY126" i="6" s="1"/>
  <c r="BB126" i="6" s="1"/>
  <c r="BC126" i="6" s="1"/>
  <c r="AX43" i="6"/>
  <c r="AY43" i="6" s="1"/>
  <c r="BB43" i="6" s="1"/>
  <c r="BC43" i="6" s="1"/>
  <c r="AX59" i="6"/>
  <c r="AY59" i="6" s="1"/>
  <c r="BB59" i="6" s="1"/>
  <c r="BC59" i="6" s="1"/>
  <c r="AX75" i="6"/>
  <c r="AY75" i="6" s="1"/>
  <c r="BB75" i="6" s="1"/>
  <c r="BC75" i="6" s="1"/>
  <c r="AX91" i="6"/>
  <c r="AY91" i="6" s="1"/>
  <c r="BB91" i="6" s="1"/>
  <c r="BC91" i="6" s="1"/>
  <c r="AX107" i="6"/>
  <c r="AY107" i="6" s="1"/>
  <c r="BB107" i="6" s="1"/>
  <c r="BC107" i="6" s="1"/>
  <c r="AX123" i="6"/>
  <c r="AY123" i="6" s="1"/>
  <c r="BB123" i="6" s="1"/>
  <c r="BC123" i="6" s="1"/>
  <c r="AX33" i="6"/>
  <c r="AY33" i="6" s="1"/>
  <c r="AX32" i="6"/>
  <c r="AY32" i="6" s="1"/>
  <c r="BB32" i="6" s="1"/>
  <c r="BC32" i="6" s="1"/>
  <c r="AX26" i="6"/>
  <c r="AY26" i="6" s="1"/>
  <c r="BB26" i="6" s="1"/>
  <c r="BC26" i="6" s="1"/>
  <c r="AX29" i="6"/>
  <c r="AY29" i="6" s="1"/>
  <c r="AX39" i="6"/>
  <c r="AY39" i="6" s="1"/>
  <c r="BB39" i="6" s="1"/>
  <c r="BC39" i="6" s="1"/>
  <c r="AX42" i="6"/>
  <c r="AY42" i="6" s="1"/>
  <c r="BB42" i="6" s="1"/>
  <c r="BC42" i="6" s="1"/>
  <c r="AX44" i="6"/>
  <c r="AY44" i="6" s="1"/>
  <c r="BB44" i="6" s="1"/>
  <c r="BC44" i="6" s="1"/>
  <c r="AX45" i="6"/>
  <c r="AY45" i="6" s="1"/>
  <c r="BB45" i="6" s="1"/>
  <c r="BC45" i="6" s="1"/>
  <c r="AX55" i="6"/>
  <c r="AY55" i="6" s="1"/>
  <c r="BB55" i="6" s="1"/>
  <c r="BC55" i="6" s="1"/>
  <c r="AX58" i="6"/>
  <c r="AY58" i="6" s="1"/>
  <c r="BB58" i="6" s="1"/>
  <c r="BC58" i="6" s="1"/>
  <c r="AX60" i="6"/>
  <c r="AY60" i="6" s="1"/>
  <c r="BB60" i="6" s="1"/>
  <c r="BC60" i="6" s="1"/>
  <c r="AX61" i="6"/>
  <c r="AY61" i="6" s="1"/>
  <c r="BB61" i="6" s="1"/>
  <c r="BC61" i="6" s="1"/>
  <c r="AX71" i="6"/>
  <c r="AY71" i="6" s="1"/>
  <c r="BB71" i="6" s="1"/>
  <c r="BC71" i="6" s="1"/>
  <c r="AX74" i="6"/>
  <c r="AY74" i="6" s="1"/>
  <c r="BB74" i="6" s="1"/>
  <c r="BC74" i="6" s="1"/>
  <c r="AX76" i="6"/>
  <c r="AY76" i="6" s="1"/>
  <c r="BB76" i="6" s="1"/>
  <c r="BC76" i="6" s="1"/>
  <c r="AX77" i="6"/>
  <c r="AY77" i="6" s="1"/>
  <c r="BB77" i="6" s="1"/>
  <c r="BC77" i="6" s="1"/>
  <c r="AX87" i="6"/>
  <c r="AY87" i="6" s="1"/>
  <c r="BB87" i="6" s="1"/>
  <c r="BC87" i="6" s="1"/>
  <c r="AX90" i="6"/>
  <c r="AY90" i="6" s="1"/>
  <c r="BB90" i="6" s="1"/>
  <c r="BC90" i="6" s="1"/>
  <c r="AX92" i="6"/>
  <c r="AY92" i="6" s="1"/>
  <c r="BB92" i="6" s="1"/>
  <c r="BC92" i="6" s="1"/>
  <c r="AX93" i="6"/>
  <c r="AY93" i="6" s="1"/>
  <c r="BB93" i="6" s="1"/>
  <c r="BC93" i="6" s="1"/>
  <c r="AX103" i="6"/>
  <c r="AY103" i="6" s="1"/>
  <c r="BB103" i="6" s="1"/>
  <c r="BC103" i="6" s="1"/>
  <c r="AX106" i="6"/>
  <c r="AY106" i="6" s="1"/>
  <c r="BB106" i="6" s="1"/>
  <c r="BC106" i="6" s="1"/>
  <c r="AX108" i="6"/>
  <c r="AY108" i="6" s="1"/>
  <c r="BB108" i="6" s="1"/>
  <c r="BC108" i="6" s="1"/>
  <c r="AX109" i="6"/>
  <c r="AY109" i="6" s="1"/>
  <c r="BB109" i="6" s="1"/>
  <c r="BC109" i="6" s="1"/>
  <c r="AX119" i="6"/>
  <c r="AY119" i="6" s="1"/>
  <c r="BB119" i="6" s="1"/>
  <c r="BC119" i="6" s="1"/>
  <c r="AX122" i="6"/>
  <c r="AY122" i="6" s="1"/>
  <c r="BB122" i="6" s="1"/>
  <c r="BC122" i="6" s="1"/>
  <c r="AX124" i="6"/>
  <c r="AY124" i="6" s="1"/>
  <c r="BB124" i="6" s="1"/>
  <c r="BC124" i="6" s="1"/>
  <c r="AX125" i="6"/>
  <c r="AY125" i="6" s="1"/>
  <c r="BB125" i="6" s="1"/>
  <c r="BC125" i="6" s="1"/>
  <c r="AX12" i="6"/>
  <c r="AY12" i="6" s="1"/>
  <c r="BB12" i="6" s="1"/>
  <c r="BC12" i="6" s="1"/>
  <c r="AX25" i="6"/>
  <c r="AY25" i="6" s="1"/>
  <c r="BB25" i="6" s="1"/>
  <c r="BC25" i="6" s="1"/>
  <c r="AX35" i="6"/>
  <c r="AY35" i="6" s="1"/>
  <c r="AX38" i="6"/>
  <c r="AY38" i="6" s="1"/>
  <c r="BB38" i="6" s="1"/>
  <c r="BC38" i="6" s="1"/>
  <c r="AX40" i="6"/>
  <c r="AY40" i="6" s="1"/>
  <c r="BB40" i="6" s="1"/>
  <c r="BC40" i="6" s="1"/>
  <c r="AX41" i="6"/>
  <c r="AY41" i="6" s="1"/>
  <c r="BB41" i="6" s="1"/>
  <c r="BC41" i="6" s="1"/>
  <c r="AX51" i="6"/>
  <c r="AY51" i="6" s="1"/>
  <c r="BB51" i="6" s="1"/>
  <c r="BC51" i="6" s="1"/>
  <c r="AX54" i="6"/>
  <c r="AY54" i="6" s="1"/>
  <c r="BB54" i="6" s="1"/>
  <c r="BC54" i="6" s="1"/>
  <c r="AX56" i="6"/>
  <c r="AY56" i="6" s="1"/>
  <c r="BB56" i="6" s="1"/>
  <c r="BC56" i="6" s="1"/>
  <c r="AX57" i="6"/>
  <c r="AY57" i="6" s="1"/>
  <c r="BB57" i="6" s="1"/>
  <c r="BC57" i="6" s="1"/>
  <c r="AX67" i="6"/>
  <c r="AY67" i="6" s="1"/>
  <c r="BB67" i="6" s="1"/>
  <c r="BC67" i="6" s="1"/>
  <c r="AX70" i="6"/>
  <c r="AY70" i="6" s="1"/>
  <c r="BB70" i="6" s="1"/>
  <c r="BC70" i="6" s="1"/>
  <c r="AX72" i="6"/>
  <c r="AY72" i="6" s="1"/>
  <c r="BB72" i="6" s="1"/>
  <c r="BC72" i="6" s="1"/>
  <c r="AX73" i="6"/>
  <c r="AY73" i="6" s="1"/>
  <c r="BB73" i="6" s="1"/>
  <c r="BC73" i="6" s="1"/>
  <c r="AX83" i="6"/>
  <c r="AY83" i="6" s="1"/>
  <c r="BB83" i="6" s="1"/>
  <c r="BC83" i="6" s="1"/>
  <c r="AX86" i="6"/>
  <c r="AY86" i="6" s="1"/>
  <c r="BB86" i="6" s="1"/>
  <c r="BC86" i="6" s="1"/>
  <c r="AX88" i="6"/>
  <c r="AY88" i="6" s="1"/>
  <c r="BB88" i="6" s="1"/>
  <c r="BC88" i="6" s="1"/>
  <c r="AX89" i="6"/>
  <c r="AY89" i="6" s="1"/>
  <c r="BB89" i="6" s="1"/>
  <c r="BC89" i="6" s="1"/>
  <c r="AX99" i="6"/>
  <c r="AY99" i="6" s="1"/>
  <c r="BB99" i="6" s="1"/>
  <c r="BC99" i="6" s="1"/>
  <c r="AX102" i="6"/>
  <c r="AY102" i="6" s="1"/>
  <c r="BB102" i="6" s="1"/>
  <c r="BC102" i="6" s="1"/>
  <c r="AX104" i="6"/>
  <c r="AY104" i="6" s="1"/>
  <c r="BB104" i="6" s="1"/>
  <c r="BC104" i="6" s="1"/>
  <c r="AX105" i="6"/>
  <c r="AY105" i="6" s="1"/>
  <c r="BB105" i="6" s="1"/>
  <c r="BC105" i="6" s="1"/>
  <c r="AX115" i="6"/>
  <c r="AY115" i="6" s="1"/>
  <c r="BB115" i="6" s="1"/>
  <c r="BC115" i="6" s="1"/>
  <c r="AX118" i="6"/>
  <c r="AY118" i="6" s="1"/>
  <c r="BB118" i="6" s="1"/>
  <c r="BC118" i="6" s="1"/>
  <c r="AX120" i="6"/>
  <c r="AY120" i="6" s="1"/>
  <c r="BB120" i="6" s="1"/>
  <c r="BC120" i="6" s="1"/>
  <c r="AX121" i="6"/>
  <c r="AY121" i="6" s="1"/>
  <c r="BB121" i="6" s="1"/>
  <c r="BC121" i="6" s="1"/>
  <c r="AX15" i="6"/>
  <c r="AY15" i="6" s="1"/>
  <c r="BB15" i="6" s="1"/>
  <c r="BC15" i="6" s="1"/>
  <c r="AX18" i="6"/>
  <c r="AY18" i="6" s="1"/>
  <c r="BB18" i="6" s="1"/>
  <c r="BC18" i="6" s="1"/>
  <c r="AX21" i="6"/>
  <c r="AY21" i="6" s="1"/>
  <c r="BB21" i="6" s="1"/>
  <c r="BC21" i="6" s="1"/>
  <c r="AX31" i="6"/>
  <c r="AY31" i="6" s="1"/>
  <c r="AX34" i="6"/>
  <c r="AY34" i="6" s="1"/>
  <c r="AX36" i="6"/>
  <c r="AY36" i="6" s="1"/>
  <c r="BB36" i="6" s="1"/>
  <c r="BC36" i="6" s="1"/>
  <c r="AX37" i="6"/>
  <c r="AY37" i="6" s="1"/>
  <c r="BB37" i="6" s="1"/>
  <c r="BC37" i="6" s="1"/>
  <c r="AX47" i="6"/>
  <c r="AY47" i="6" s="1"/>
  <c r="BB47" i="6" s="1"/>
  <c r="BC47" i="6" s="1"/>
  <c r="AX50" i="6"/>
  <c r="AY50" i="6" s="1"/>
  <c r="BB50" i="6" s="1"/>
  <c r="BC50" i="6" s="1"/>
  <c r="AX52" i="6"/>
  <c r="AY52" i="6" s="1"/>
  <c r="BB52" i="6" s="1"/>
  <c r="BC52" i="6" s="1"/>
  <c r="AX53" i="6"/>
  <c r="AY53" i="6" s="1"/>
  <c r="BB53" i="6" s="1"/>
  <c r="BC53" i="6" s="1"/>
  <c r="AX63" i="6"/>
  <c r="AY63" i="6" s="1"/>
  <c r="BB63" i="6" s="1"/>
  <c r="BC63" i="6" s="1"/>
  <c r="AX66" i="6"/>
  <c r="AY66" i="6" s="1"/>
  <c r="BB66" i="6" s="1"/>
  <c r="BC66" i="6" s="1"/>
  <c r="AX68" i="6"/>
  <c r="AY68" i="6" s="1"/>
  <c r="BB68" i="6" s="1"/>
  <c r="BC68" i="6" s="1"/>
  <c r="AX69" i="6"/>
  <c r="AY69" i="6" s="1"/>
  <c r="BB69" i="6" s="1"/>
  <c r="BC69" i="6" s="1"/>
  <c r="AX79" i="6"/>
  <c r="AY79" i="6" s="1"/>
  <c r="BB79" i="6" s="1"/>
  <c r="BC79" i="6" s="1"/>
  <c r="AX82" i="6"/>
  <c r="AY82" i="6" s="1"/>
  <c r="BB82" i="6" s="1"/>
  <c r="BC82" i="6" s="1"/>
  <c r="BD80" i="6" s="1"/>
  <c r="BE80" i="6" s="1"/>
  <c r="BF80" i="6" s="1"/>
  <c r="BG80" i="6" s="1"/>
  <c r="BH80" i="6" s="1"/>
  <c r="AX84" i="6"/>
  <c r="AY84" i="6" s="1"/>
  <c r="BB84" i="6" s="1"/>
  <c r="BC84" i="6" s="1"/>
  <c r="AX85" i="6"/>
  <c r="AY85" i="6" s="1"/>
  <c r="BB85" i="6" s="1"/>
  <c r="BC85" i="6" s="1"/>
  <c r="AX95" i="6"/>
  <c r="AY95" i="6" s="1"/>
  <c r="BB95" i="6" s="1"/>
  <c r="BC95" i="6" s="1"/>
  <c r="AX98" i="6"/>
  <c r="AY98" i="6" s="1"/>
  <c r="BB98" i="6" s="1"/>
  <c r="BC98" i="6" s="1"/>
  <c r="AX100" i="6"/>
  <c r="AY100" i="6" s="1"/>
  <c r="BB100" i="6" s="1"/>
  <c r="BC100" i="6" s="1"/>
  <c r="AX101" i="6"/>
  <c r="AY101" i="6" s="1"/>
  <c r="BB101" i="6" s="1"/>
  <c r="BC101" i="6" s="1"/>
  <c r="AX111" i="6"/>
  <c r="AY111" i="6" s="1"/>
  <c r="BB111" i="6" s="1"/>
  <c r="BC111" i="6" s="1"/>
  <c r="AX114" i="6"/>
  <c r="AY114" i="6" s="1"/>
  <c r="BB114" i="6" s="1"/>
  <c r="BC114" i="6" s="1"/>
  <c r="BD112" i="6" s="1"/>
  <c r="BE112" i="6" s="1"/>
  <c r="BF112" i="6" s="1"/>
  <c r="BG112" i="6" s="1"/>
  <c r="BH112" i="6" s="1"/>
  <c r="AX116" i="6"/>
  <c r="AY116" i="6" s="1"/>
  <c r="BB116" i="6" s="1"/>
  <c r="BC116" i="6" s="1"/>
  <c r="AX117" i="6"/>
  <c r="AY117" i="6" s="1"/>
  <c r="BB117" i="6" s="1"/>
  <c r="BC117" i="6" s="1"/>
  <c r="AX127" i="6"/>
  <c r="AY127" i="6" s="1"/>
  <c r="BB127" i="6" s="1"/>
  <c r="BC127" i="6" s="1"/>
  <c r="AE104" i="6"/>
  <c r="AF104" i="6"/>
  <c r="AX8" i="6"/>
  <c r="AY8" i="6" s="1"/>
  <c r="BB8" i="6" s="1"/>
  <c r="BC8" i="6" s="1"/>
  <c r="BI7" i="6"/>
  <c r="AF7" i="6"/>
  <c r="AX16" i="6"/>
  <c r="AY16" i="6" s="1"/>
  <c r="BB16" i="6" s="1"/>
  <c r="BC16" i="6" s="1"/>
  <c r="BD16" i="6" s="1"/>
  <c r="BE16" i="6" s="1"/>
  <c r="BF16" i="6" s="1"/>
  <c r="BG16" i="6" s="1"/>
  <c r="BH16" i="6" s="1"/>
  <c r="AX28" i="6"/>
  <c r="AY28" i="6" s="1"/>
  <c r="BB28" i="6" s="1"/>
  <c r="BC28" i="6" s="1"/>
  <c r="BD28" i="6" s="1"/>
  <c r="BE28" i="6" s="1"/>
  <c r="BF28" i="6" s="1"/>
  <c r="BG28" i="6" s="1"/>
  <c r="BH28" i="6" s="1"/>
  <c r="AX11" i="6"/>
  <c r="AY11" i="6" s="1"/>
  <c r="BB11" i="6" s="1"/>
  <c r="BC11" i="6" s="1"/>
  <c r="BD11" i="6" s="1"/>
  <c r="BE11" i="6" s="1"/>
  <c r="BF11" i="6" s="1"/>
  <c r="BG11" i="6" s="1"/>
  <c r="BH11" i="6" s="1"/>
  <c r="AX24" i="6"/>
  <c r="AY24" i="6" s="1"/>
  <c r="BB24" i="6" s="1"/>
  <c r="BC24" i="6" s="1"/>
  <c r="AX20" i="6"/>
  <c r="AY20" i="6" s="1"/>
  <c r="BB20" i="6" s="1"/>
  <c r="BC20" i="6" s="1"/>
  <c r="BD20" i="6" s="1"/>
  <c r="BE20" i="6" s="1"/>
  <c r="BF20" i="6" s="1"/>
  <c r="BG20" i="6" s="1"/>
  <c r="BH20" i="6" s="1"/>
  <c r="BI104" i="6"/>
  <c r="AE124" i="6"/>
  <c r="BI124" i="6"/>
  <c r="AE120" i="6"/>
  <c r="BI120" i="6"/>
  <c r="AE116" i="6"/>
  <c r="BI116" i="6"/>
  <c r="AE112" i="6"/>
  <c r="BI112" i="6"/>
  <c r="AE108" i="6"/>
  <c r="BI108" i="6"/>
  <c r="AE100" i="6"/>
  <c r="BI100" i="6"/>
  <c r="AE96" i="6"/>
  <c r="BI96" i="6"/>
  <c r="AE92" i="6"/>
  <c r="BI92" i="6"/>
  <c r="AE88" i="6"/>
  <c r="BI88" i="6"/>
  <c r="AE84" i="6"/>
  <c r="BI84" i="6"/>
  <c r="AE80" i="6"/>
  <c r="BI80" i="6"/>
  <c r="AE76" i="6"/>
  <c r="BI76" i="6"/>
  <c r="AE72" i="6"/>
  <c r="BI72" i="6"/>
  <c r="AE68" i="6"/>
  <c r="BI68" i="6"/>
  <c r="AE64" i="6"/>
  <c r="BI64" i="6"/>
  <c r="AE60" i="6"/>
  <c r="BI60" i="6"/>
  <c r="AE56" i="6"/>
  <c r="BI56" i="6"/>
  <c r="AE52" i="6"/>
  <c r="BI52" i="6"/>
  <c r="BI48" i="6"/>
  <c r="AE48" i="6"/>
  <c r="AE44" i="6"/>
  <c r="BI44" i="6"/>
  <c r="AE40" i="6"/>
  <c r="BI40" i="6"/>
  <c r="BI36" i="6"/>
  <c r="AE36" i="6"/>
  <c r="AE32" i="6"/>
  <c r="BI32" i="6"/>
  <c r="BI28" i="6"/>
  <c r="AE28" i="6"/>
  <c r="AE24" i="6"/>
  <c r="BI24" i="6"/>
  <c r="AE20" i="6"/>
  <c r="BI20" i="6"/>
  <c r="AE16" i="6"/>
  <c r="BI16" i="6"/>
  <c r="AE11" i="6"/>
  <c r="BI11" i="6"/>
  <c r="AE7" i="6"/>
  <c r="AX7" i="6"/>
  <c r="AY7" i="6" s="1"/>
  <c r="BB7" i="6" s="1"/>
  <c r="BC7" i="6" s="1"/>
  <c r="BD7" i="6" s="1"/>
  <c r="BE7" i="6" s="1"/>
  <c r="BB65" i="6" l="1"/>
  <c r="BC65" i="6" s="1"/>
  <c r="BD64" i="6" s="1"/>
  <c r="BE64" i="6" s="1"/>
  <c r="BF64" i="6" s="1"/>
  <c r="BG64" i="6" s="1"/>
  <c r="BH64" i="6" s="1"/>
  <c r="BJ64" i="6" s="1"/>
  <c r="BK64" i="6" s="1"/>
  <c r="BD48" i="6"/>
  <c r="BE48" i="6" s="1"/>
  <c r="BF48" i="6" s="1"/>
  <c r="BG48" i="6" s="1"/>
  <c r="BH48" i="6" s="1"/>
  <c r="BJ48" i="6" s="1"/>
  <c r="BK48" i="6" s="1"/>
  <c r="BD68" i="6"/>
  <c r="BE68" i="6" s="1"/>
  <c r="BF68" i="6" s="1"/>
  <c r="BG68" i="6" s="1"/>
  <c r="BH68" i="6" s="1"/>
  <c r="BJ68" i="6" s="1"/>
  <c r="BK68" i="6" s="1"/>
  <c r="BD96" i="6"/>
  <c r="BE96" i="6" s="1"/>
  <c r="BF96" i="6" s="1"/>
  <c r="BG96" i="6" s="1"/>
  <c r="BH96" i="6" s="1"/>
  <c r="BD88" i="6"/>
  <c r="BE88" i="6" s="1"/>
  <c r="BF88" i="6" s="1"/>
  <c r="BG88" i="6" s="1"/>
  <c r="BH88" i="6" s="1"/>
  <c r="BJ88" i="6" s="1"/>
  <c r="BK88" i="6" s="1"/>
  <c r="BD92" i="6"/>
  <c r="BE92" i="6" s="1"/>
  <c r="BF92" i="6" s="1"/>
  <c r="BG92" i="6" s="1"/>
  <c r="BH92" i="6" s="1"/>
  <c r="BJ92" i="6" s="1"/>
  <c r="BK92" i="6" s="1"/>
  <c r="BD76" i="6"/>
  <c r="BE76" i="6" s="1"/>
  <c r="BF76" i="6" s="1"/>
  <c r="BG76" i="6" s="1"/>
  <c r="BH76" i="6" s="1"/>
  <c r="BJ76" i="6" s="1"/>
  <c r="BK76" i="6" s="1"/>
  <c r="BD60" i="6"/>
  <c r="BE60" i="6" s="1"/>
  <c r="BF60" i="6" s="1"/>
  <c r="BG60" i="6" s="1"/>
  <c r="BH60" i="6" s="1"/>
  <c r="BJ60" i="6" s="1"/>
  <c r="BK60" i="6" s="1"/>
  <c r="BD116" i="6"/>
  <c r="BE116" i="6" s="1"/>
  <c r="BF116" i="6" s="1"/>
  <c r="BG116" i="6" s="1"/>
  <c r="BH116" i="6" s="1"/>
  <c r="BD120" i="6"/>
  <c r="BE120" i="6" s="1"/>
  <c r="BF120" i="6" s="1"/>
  <c r="BG120" i="6" s="1"/>
  <c r="BH120" i="6" s="1"/>
  <c r="BJ120" i="6" s="1"/>
  <c r="BK120" i="6" s="1"/>
  <c r="BD56" i="6"/>
  <c r="BE56" i="6" s="1"/>
  <c r="BF56" i="6" s="1"/>
  <c r="BG56" i="6" s="1"/>
  <c r="BH56" i="6" s="1"/>
  <c r="BJ56" i="6" s="1"/>
  <c r="BK56" i="6" s="1"/>
  <c r="BD100" i="6"/>
  <c r="BE100" i="6" s="1"/>
  <c r="BF100" i="6" s="1"/>
  <c r="BG100" i="6" s="1"/>
  <c r="BH100" i="6" s="1"/>
  <c r="BD84" i="6"/>
  <c r="BE84" i="6" s="1"/>
  <c r="BF84" i="6" s="1"/>
  <c r="BG84" i="6" s="1"/>
  <c r="BH84" i="6" s="1"/>
  <c r="BJ84" i="6" s="1"/>
  <c r="BK84" i="6" s="1"/>
  <c r="BD52" i="6"/>
  <c r="BE52" i="6" s="1"/>
  <c r="BF52" i="6" s="1"/>
  <c r="BG52" i="6" s="1"/>
  <c r="BH52" i="6" s="1"/>
  <c r="BJ52" i="6" s="1"/>
  <c r="BK52" i="6" s="1"/>
  <c r="BD36" i="6"/>
  <c r="BE36" i="6" s="1"/>
  <c r="BF36" i="6" s="1"/>
  <c r="BG36" i="6" s="1"/>
  <c r="BH36" i="6" s="1"/>
  <c r="BJ36" i="6" s="1"/>
  <c r="BK36" i="6" s="1"/>
  <c r="BD124" i="6"/>
  <c r="BE124" i="6" s="1"/>
  <c r="BF124" i="6" s="1"/>
  <c r="BG124" i="6" s="1"/>
  <c r="BH124" i="6" s="1"/>
  <c r="BJ124" i="6" s="1"/>
  <c r="BK124" i="6" s="1"/>
  <c r="BD108" i="6"/>
  <c r="BE108" i="6" s="1"/>
  <c r="BF108" i="6" s="1"/>
  <c r="BG108" i="6" s="1"/>
  <c r="BH108" i="6" s="1"/>
  <c r="BJ108" i="6" s="1"/>
  <c r="BK108" i="6" s="1"/>
  <c r="BD44" i="6"/>
  <c r="BE44" i="6" s="1"/>
  <c r="BF44" i="6" s="1"/>
  <c r="BG44" i="6" s="1"/>
  <c r="BH44" i="6" s="1"/>
  <c r="BJ44" i="6" s="1"/>
  <c r="BK44" i="6" s="1"/>
  <c r="BD104" i="6"/>
  <c r="BE104" i="6" s="1"/>
  <c r="BF104" i="6" s="1"/>
  <c r="BG104" i="6" s="1"/>
  <c r="BH104" i="6" s="1"/>
  <c r="BJ104" i="6" s="1"/>
  <c r="BK104" i="6" s="1"/>
  <c r="BD72" i="6"/>
  <c r="BE72" i="6" s="1"/>
  <c r="BF72" i="6" s="1"/>
  <c r="BG72" i="6" s="1"/>
  <c r="BH72" i="6" s="1"/>
  <c r="BJ72" i="6" s="1"/>
  <c r="BK72" i="6" s="1"/>
  <c r="BD40" i="6"/>
  <c r="BE40" i="6" s="1"/>
  <c r="BF40" i="6" s="1"/>
  <c r="BG40" i="6" s="1"/>
  <c r="BH40" i="6" s="1"/>
  <c r="BJ40" i="6" s="1"/>
  <c r="BK40" i="6" s="1"/>
  <c r="BD32" i="6"/>
  <c r="BE32" i="6" s="1"/>
  <c r="BF32" i="6" s="1"/>
  <c r="BG32" i="6" s="1"/>
  <c r="BH32" i="6" s="1"/>
  <c r="BJ32" i="6" s="1"/>
  <c r="BK32" i="6" s="1"/>
  <c r="BD24" i="6"/>
  <c r="BE24" i="6" s="1"/>
  <c r="BF24" i="6" s="1"/>
  <c r="BG24" i="6" s="1"/>
  <c r="BH24" i="6" s="1"/>
  <c r="BJ100" i="6"/>
  <c r="BK100" i="6" s="1"/>
  <c r="BJ20" i="6"/>
  <c r="BK20" i="6" s="1"/>
  <c r="BJ28" i="6"/>
  <c r="BK28" i="6" s="1"/>
  <c r="BJ116" i="6"/>
  <c r="BK116" i="6" s="1"/>
  <c r="BJ112" i="6"/>
  <c r="BK112" i="6" s="1"/>
  <c r="BJ96" i="6"/>
  <c r="BK96" i="6" s="1"/>
  <c r="BJ16" i="6"/>
  <c r="BK16" i="6" s="1"/>
  <c r="BJ24" i="6"/>
  <c r="BK24" i="6" s="1"/>
  <c r="BJ80" i="6"/>
  <c r="BK80" i="6" s="1"/>
  <c r="BJ11" i="6"/>
  <c r="BK11" i="6" s="1"/>
  <c r="BF7" i="6"/>
  <c r="BG7" i="6" s="1"/>
  <c r="BH7" i="6" s="1"/>
  <c r="BJ7" i="6" s="1"/>
  <c r="BK7" i="6" s="1"/>
  <c r="AI250" i="10" l="1"/>
  <c r="AE250" i="10"/>
  <c r="AC250" i="10"/>
  <c r="AA250" i="10"/>
  <c r="Y250" i="10"/>
  <c r="W250" i="10"/>
  <c r="U250" i="10"/>
  <c r="S250" i="10"/>
  <c r="AI249" i="10"/>
  <c r="AE249" i="10"/>
  <c r="AC249" i="10"/>
  <c r="AA249" i="10"/>
  <c r="Y249" i="10"/>
  <c r="W249" i="10"/>
  <c r="U249" i="10"/>
  <c r="S249" i="10"/>
  <c r="AI248" i="10"/>
  <c r="AE248" i="10"/>
  <c r="AC248" i="10"/>
  <c r="AA248" i="10"/>
  <c r="Y248" i="10"/>
  <c r="W248" i="10"/>
  <c r="U248" i="10"/>
  <c r="S248" i="10"/>
  <c r="AI247" i="10"/>
  <c r="AE247" i="10"/>
  <c r="AC247" i="10"/>
  <c r="AA247" i="10"/>
  <c r="Y247" i="10"/>
  <c r="W247" i="10"/>
  <c r="U247" i="10"/>
  <c r="S247" i="10"/>
  <c r="N247" i="10"/>
  <c r="M247" i="10"/>
  <c r="K247" i="10"/>
  <c r="AI246" i="10"/>
  <c r="AE246" i="10"/>
  <c r="AC246" i="10"/>
  <c r="AA246" i="10"/>
  <c r="Y246" i="10"/>
  <c r="W246" i="10"/>
  <c r="U246" i="10"/>
  <c r="S246" i="10"/>
  <c r="AI245" i="10"/>
  <c r="AE245" i="10"/>
  <c r="AC245" i="10"/>
  <c r="AA245" i="10"/>
  <c r="Y245" i="10"/>
  <c r="W245" i="10"/>
  <c r="U245" i="10"/>
  <c r="S245" i="10"/>
  <c r="AI244" i="10"/>
  <c r="AE244" i="10"/>
  <c r="AC244" i="10"/>
  <c r="AA244" i="10"/>
  <c r="Y244" i="10"/>
  <c r="W244" i="10"/>
  <c r="U244" i="10"/>
  <c r="S244" i="10"/>
  <c r="AI243" i="10"/>
  <c r="AE243" i="10"/>
  <c r="AC243" i="10"/>
  <c r="AA243" i="10"/>
  <c r="Y243" i="10"/>
  <c r="W243" i="10"/>
  <c r="U243" i="10"/>
  <c r="S243" i="10"/>
  <c r="N243" i="10"/>
  <c r="M243" i="10"/>
  <c r="K243" i="10"/>
  <c r="AI242" i="10"/>
  <c r="AE242" i="10"/>
  <c r="AC242" i="10"/>
  <c r="AA242" i="10"/>
  <c r="Y242" i="10"/>
  <c r="W242" i="10"/>
  <c r="U242" i="10"/>
  <c r="S242" i="10"/>
  <c r="AI241" i="10"/>
  <c r="AE241" i="10"/>
  <c r="AC241" i="10"/>
  <c r="AA241" i="10"/>
  <c r="Y241" i="10"/>
  <c r="W241" i="10"/>
  <c r="U241" i="10"/>
  <c r="S241" i="10"/>
  <c r="AI240" i="10"/>
  <c r="AE240" i="10"/>
  <c r="AC240" i="10"/>
  <c r="AA240" i="10"/>
  <c r="Y240" i="10"/>
  <c r="W240" i="10"/>
  <c r="U240" i="10"/>
  <c r="S240" i="10"/>
  <c r="AI239" i="10"/>
  <c r="AE239" i="10"/>
  <c r="AC239" i="10"/>
  <c r="AA239" i="10"/>
  <c r="Y239" i="10"/>
  <c r="W239" i="10"/>
  <c r="U239" i="10"/>
  <c r="S239" i="10"/>
  <c r="N239" i="10"/>
  <c r="M239" i="10"/>
  <c r="K239" i="10"/>
  <c r="AI238" i="10"/>
  <c r="AE238" i="10"/>
  <c r="AC238" i="10"/>
  <c r="AA238" i="10"/>
  <c r="Y238" i="10"/>
  <c r="W238" i="10"/>
  <c r="U238" i="10"/>
  <c r="S238" i="10"/>
  <c r="AI237" i="10"/>
  <c r="AE237" i="10"/>
  <c r="AC237" i="10"/>
  <c r="AA237" i="10"/>
  <c r="Y237" i="10"/>
  <c r="W237" i="10"/>
  <c r="U237" i="10"/>
  <c r="S237" i="10"/>
  <c r="AI236" i="10"/>
  <c r="AE236" i="10"/>
  <c r="AC236" i="10"/>
  <c r="AA236" i="10"/>
  <c r="Y236" i="10"/>
  <c r="W236" i="10"/>
  <c r="U236" i="10"/>
  <c r="S236" i="10"/>
  <c r="AI235" i="10"/>
  <c r="AE235" i="10"/>
  <c r="AC235" i="10"/>
  <c r="AA235" i="10"/>
  <c r="Y235" i="10"/>
  <c r="W235" i="10"/>
  <c r="U235" i="10"/>
  <c r="S235" i="10"/>
  <c r="N235" i="10"/>
  <c r="M235" i="10"/>
  <c r="K235" i="10"/>
  <c r="AI234" i="10"/>
  <c r="AE234" i="10"/>
  <c r="AC234" i="10"/>
  <c r="AA234" i="10"/>
  <c r="Y234" i="10"/>
  <c r="W234" i="10"/>
  <c r="U234" i="10"/>
  <c r="S234" i="10"/>
  <c r="AI233" i="10"/>
  <c r="AE233" i="10"/>
  <c r="AC233" i="10"/>
  <c r="AA233" i="10"/>
  <c r="Y233" i="10"/>
  <c r="W233" i="10"/>
  <c r="U233" i="10"/>
  <c r="S233" i="10"/>
  <c r="AI232" i="10"/>
  <c r="AE232" i="10"/>
  <c r="AC232" i="10"/>
  <c r="AA232" i="10"/>
  <c r="Y232" i="10"/>
  <c r="W232" i="10"/>
  <c r="U232" i="10"/>
  <c r="S232" i="10"/>
  <c r="AI231" i="10"/>
  <c r="AE231" i="10"/>
  <c r="AC231" i="10"/>
  <c r="AA231" i="10"/>
  <c r="Y231" i="10"/>
  <c r="W231" i="10"/>
  <c r="U231" i="10"/>
  <c r="S231" i="10"/>
  <c r="N231" i="10"/>
  <c r="M231" i="10"/>
  <c r="K231" i="10"/>
  <c r="AI230" i="10"/>
  <c r="AE230" i="10"/>
  <c r="AC230" i="10"/>
  <c r="AA230" i="10"/>
  <c r="Y230" i="10"/>
  <c r="W230" i="10"/>
  <c r="U230" i="10"/>
  <c r="S230" i="10"/>
  <c r="AI229" i="10"/>
  <c r="AE229" i="10"/>
  <c r="AC229" i="10"/>
  <c r="AA229" i="10"/>
  <c r="Y229" i="10"/>
  <c r="W229" i="10"/>
  <c r="U229" i="10"/>
  <c r="S229" i="10"/>
  <c r="AI228" i="10"/>
  <c r="AE228" i="10"/>
  <c r="AC228" i="10"/>
  <c r="AA228" i="10"/>
  <c r="Y228" i="10"/>
  <c r="W228" i="10"/>
  <c r="U228" i="10"/>
  <c r="S228" i="10"/>
  <c r="AI227" i="10"/>
  <c r="AE227" i="10"/>
  <c r="AC227" i="10"/>
  <c r="AA227" i="10"/>
  <c r="Y227" i="10"/>
  <c r="W227" i="10"/>
  <c r="U227" i="10"/>
  <c r="S227" i="10"/>
  <c r="N227" i="10"/>
  <c r="M227" i="10"/>
  <c r="K227" i="10"/>
  <c r="AI226" i="10"/>
  <c r="AE226" i="10"/>
  <c r="AC226" i="10"/>
  <c r="AA226" i="10"/>
  <c r="Y226" i="10"/>
  <c r="W226" i="10"/>
  <c r="U226" i="10"/>
  <c r="S226" i="10"/>
  <c r="AI225" i="10"/>
  <c r="AE225" i="10"/>
  <c r="AC225" i="10"/>
  <c r="AA225" i="10"/>
  <c r="Y225" i="10"/>
  <c r="W225" i="10"/>
  <c r="U225" i="10"/>
  <c r="S225" i="10"/>
  <c r="AI224" i="10"/>
  <c r="AE224" i="10"/>
  <c r="AC224" i="10"/>
  <c r="AA224" i="10"/>
  <c r="Y224" i="10"/>
  <c r="W224" i="10"/>
  <c r="U224" i="10"/>
  <c r="S224" i="10"/>
  <c r="AI223" i="10"/>
  <c r="AE223" i="10"/>
  <c r="AC223" i="10"/>
  <c r="AA223" i="10"/>
  <c r="Y223" i="10"/>
  <c r="W223" i="10"/>
  <c r="U223" i="10"/>
  <c r="S223" i="10"/>
  <c r="N223" i="10"/>
  <c r="M223" i="10"/>
  <c r="K223" i="10"/>
  <c r="AI222" i="10"/>
  <c r="AE222" i="10"/>
  <c r="AC222" i="10"/>
  <c r="AA222" i="10"/>
  <c r="Y222" i="10"/>
  <c r="W222" i="10"/>
  <c r="U222" i="10"/>
  <c r="S222" i="10"/>
  <c r="AI221" i="10"/>
  <c r="AE221" i="10"/>
  <c r="AC221" i="10"/>
  <c r="AA221" i="10"/>
  <c r="Y221" i="10"/>
  <c r="W221" i="10"/>
  <c r="U221" i="10"/>
  <c r="S221" i="10"/>
  <c r="AI220" i="10"/>
  <c r="AE220" i="10"/>
  <c r="AC220" i="10"/>
  <c r="AA220" i="10"/>
  <c r="Y220" i="10"/>
  <c r="W220" i="10"/>
  <c r="U220" i="10"/>
  <c r="S220" i="10"/>
  <c r="AI219" i="10"/>
  <c r="AE219" i="10"/>
  <c r="AC219" i="10"/>
  <c r="AA219" i="10"/>
  <c r="Y219" i="10"/>
  <c r="W219" i="10"/>
  <c r="U219" i="10"/>
  <c r="S219" i="10"/>
  <c r="N219" i="10"/>
  <c r="M219" i="10"/>
  <c r="K219" i="10"/>
  <c r="AI218" i="10"/>
  <c r="AE218" i="10"/>
  <c r="AC218" i="10"/>
  <c r="AA218" i="10"/>
  <c r="Y218" i="10"/>
  <c r="W218" i="10"/>
  <c r="U218" i="10"/>
  <c r="S218" i="10"/>
  <c r="AI217" i="10"/>
  <c r="AE217" i="10"/>
  <c r="AC217" i="10"/>
  <c r="AA217" i="10"/>
  <c r="Y217" i="10"/>
  <c r="W217" i="10"/>
  <c r="U217" i="10"/>
  <c r="S217" i="10"/>
  <c r="AI216" i="10"/>
  <c r="AE216" i="10"/>
  <c r="AC216" i="10"/>
  <c r="AA216" i="10"/>
  <c r="Y216" i="10"/>
  <c r="W216" i="10"/>
  <c r="U216" i="10"/>
  <c r="S216" i="10"/>
  <c r="AI215" i="10"/>
  <c r="AE215" i="10"/>
  <c r="AC215" i="10"/>
  <c r="AA215" i="10"/>
  <c r="Y215" i="10"/>
  <c r="W215" i="10"/>
  <c r="U215" i="10"/>
  <c r="S215" i="10"/>
  <c r="N215" i="10"/>
  <c r="M215" i="10"/>
  <c r="K215" i="10"/>
  <c r="AI214" i="10"/>
  <c r="AE214" i="10"/>
  <c r="AC214" i="10"/>
  <c r="AA214" i="10"/>
  <c r="Y214" i="10"/>
  <c r="W214" i="10"/>
  <c r="U214" i="10"/>
  <c r="S214" i="10"/>
  <c r="AI213" i="10"/>
  <c r="AE213" i="10"/>
  <c r="AC213" i="10"/>
  <c r="AA213" i="10"/>
  <c r="Y213" i="10"/>
  <c r="W213" i="10"/>
  <c r="U213" i="10"/>
  <c r="S213" i="10"/>
  <c r="AI212" i="10"/>
  <c r="AE212" i="10"/>
  <c r="AC212" i="10"/>
  <c r="AA212" i="10"/>
  <c r="Y212" i="10"/>
  <c r="W212" i="10"/>
  <c r="U212" i="10"/>
  <c r="S212" i="10"/>
  <c r="AI211" i="10"/>
  <c r="AE211" i="10"/>
  <c r="AC211" i="10"/>
  <c r="AA211" i="10"/>
  <c r="Y211" i="10"/>
  <c r="W211" i="10"/>
  <c r="U211" i="10"/>
  <c r="S211" i="10"/>
  <c r="N211" i="10"/>
  <c r="M211" i="10"/>
  <c r="K211" i="10"/>
  <c r="AI210" i="10"/>
  <c r="AE210" i="10"/>
  <c r="AC210" i="10"/>
  <c r="AA210" i="10"/>
  <c r="Y210" i="10"/>
  <c r="W210" i="10"/>
  <c r="U210" i="10"/>
  <c r="S210" i="10"/>
  <c r="AI209" i="10"/>
  <c r="AE209" i="10"/>
  <c r="AC209" i="10"/>
  <c r="AA209" i="10"/>
  <c r="Y209" i="10"/>
  <c r="W209" i="10"/>
  <c r="U209" i="10"/>
  <c r="S209" i="10"/>
  <c r="AI208" i="10"/>
  <c r="AE208" i="10"/>
  <c r="AC208" i="10"/>
  <c r="AA208" i="10"/>
  <c r="Y208" i="10"/>
  <c r="W208" i="10"/>
  <c r="U208" i="10"/>
  <c r="S208" i="10"/>
  <c r="AI207" i="10"/>
  <c r="AE207" i="10"/>
  <c r="AC207" i="10"/>
  <c r="AA207" i="10"/>
  <c r="Y207" i="10"/>
  <c r="W207" i="10"/>
  <c r="U207" i="10"/>
  <c r="S207" i="10"/>
  <c r="N207" i="10"/>
  <c r="M207" i="10"/>
  <c r="K207" i="10"/>
  <c r="AI206" i="10"/>
  <c r="AE206" i="10"/>
  <c r="AC206" i="10"/>
  <c r="AA206" i="10"/>
  <c r="Y206" i="10"/>
  <c r="W206" i="10"/>
  <c r="U206" i="10"/>
  <c r="S206" i="10"/>
  <c r="AI205" i="10"/>
  <c r="AE205" i="10"/>
  <c r="AC205" i="10"/>
  <c r="AA205" i="10"/>
  <c r="Y205" i="10"/>
  <c r="W205" i="10"/>
  <c r="U205" i="10"/>
  <c r="S205" i="10"/>
  <c r="AI204" i="10"/>
  <c r="AE204" i="10"/>
  <c r="AC204" i="10"/>
  <c r="AA204" i="10"/>
  <c r="Y204" i="10"/>
  <c r="W204" i="10"/>
  <c r="U204" i="10"/>
  <c r="S204" i="10"/>
  <c r="AI203" i="10"/>
  <c r="AE203" i="10"/>
  <c r="AC203" i="10"/>
  <c r="AA203" i="10"/>
  <c r="Y203" i="10"/>
  <c r="W203" i="10"/>
  <c r="U203" i="10"/>
  <c r="S203" i="10"/>
  <c r="N203" i="10"/>
  <c r="M203" i="10"/>
  <c r="K203" i="10"/>
  <c r="AI202" i="10"/>
  <c r="AE202" i="10"/>
  <c r="AC202" i="10"/>
  <c r="AA202" i="10"/>
  <c r="Y202" i="10"/>
  <c r="W202" i="10"/>
  <c r="U202" i="10"/>
  <c r="S202" i="10"/>
  <c r="AI201" i="10"/>
  <c r="AE201" i="10"/>
  <c r="AC201" i="10"/>
  <c r="AA201" i="10"/>
  <c r="Y201" i="10"/>
  <c r="W201" i="10"/>
  <c r="U201" i="10"/>
  <c r="S201" i="10"/>
  <c r="AI200" i="10"/>
  <c r="AE200" i="10"/>
  <c r="AC200" i="10"/>
  <c r="AA200" i="10"/>
  <c r="Y200" i="10"/>
  <c r="W200" i="10"/>
  <c r="U200" i="10"/>
  <c r="S200" i="10"/>
  <c r="AI199" i="10"/>
  <c r="AE199" i="10"/>
  <c r="AC199" i="10"/>
  <c r="AA199" i="10"/>
  <c r="Y199" i="10"/>
  <c r="W199" i="10"/>
  <c r="U199" i="10"/>
  <c r="S199" i="10"/>
  <c r="N199" i="10"/>
  <c r="M199" i="10"/>
  <c r="K199" i="10"/>
  <c r="AI198" i="10"/>
  <c r="AE198" i="10"/>
  <c r="AC198" i="10"/>
  <c r="AA198" i="10"/>
  <c r="Y198" i="10"/>
  <c r="W198" i="10"/>
  <c r="U198" i="10"/>
  <c r="S198" i="10"/>
  <c r="AI197" i="10"/>
  <c r="AE197" i="10"/>
  <c r="AC197" i="10"/>
  <c r="AA197" i="10"/>
  <c r="Y197" i="10"/>
  <c r="W197" i="10"/>
  <c r="U197" i="10"/>
  <c r="S197" i="10"/>
  <c r="AI196" i="10"/>
  <c r="AE196" i="10"/>
  <c r="AC196" i="10"/>
  <c r="AA196" i="10"/>
  <c r="Y196" i="10"/>
  <c r="W196" i="10"/>
  <c r="U196" i="10"/>
  <c r="S196" i="10"/>
  <c r="AI195" i="10"/>
  <c r="AE195" i="10"/>
  <c r="AC195" i="10"/>
  <c r="AA195" i="10"/>
  <c r="Y195" i="10"/>
  <c r="W195" i="10"/>
  <c r="U195" i="10"/>
  <c r="S195" i="10"/>
  <c r="N195" i="10"/>
  <c r="M195" i="10"/>
  <c r="K195" i="10"/>
  <c r="AI194" i="10"/>
  <c r="AE194" i="10"/>
  <c r="AC194" i="10"/>
  <c r="AA194" i="10"/>
  <c r="Y194" i="10"/>
  <c r="W194" i="10"/>
  <c r="U194" i="10"/>
  <c r="S194" i="10"/>
  <c r="AI193" i="10"/>
  <c r="AE193" i="10"/>
  <c r="AC193" i="10"/>
  <c r="AA193" i="10"/>
  <c r="Y193" i="10"/>
  <c r="W193" i="10"/>
  <c r="U193" i="10"/>
  <c r="S193" i="10"/>
  <c r="AI192" i="10"/>
  <c r="AE192" i="10"/>
  <c r="AC192" i="10"/>
  <c r="AA192" i="10"/>
  <c r="Y192" i="10"/>
  <c r="W192" i="10"/>
  <c r="U192" i="10"/>
  <c r="S192" i="10"/>
  <c r="AI191" i="10"/>
  <c r="AE191" i="10"/>
  <c r="AC191" i="10"/>
  <c r="AA191" i="10"/>
  <c r="Y191" i="10"/>
  <c r="W191" i="10"/>
  <c r="U191" i="10"/>
  <c r="S191" i="10"/>
  <c r="N191" i="10"/>
  <c r="M191" i="10"/>
  <c r="K191" i="10"/>
  <c r="AI190" i="10"/>
  <c r="AE190" i="10"/>
  <c r="AC190" i="10"/>
  <c r="AA190" i="10"/>
  <c r="Y190" i="10"/>
  <c r="W190" i="10"/>
  <c r="U190" i="10"/>
  <c r="S190" i="10"/>
  <c r="AI189" i="10"/>
  <c r="AE189" i="10"/>
  <c r="AC189" i="10"/>
  <c r="AA189" i="10"/>
  <c r="Y189" i="10"/>
  <c r="W189" i="10"/>
  <c r="U189" i="10"/>
  <c r="S189" i="10"/>
  <c r="AI188" i="10"/>
  <c r="AE188" i="10"/>
  <c r="AC188" i="10"/>
  <c r="AA188" i="10"/>
  <c r="Y188" i="10"/>
  <c r="W188" i="10"/>
  <c r="U188" i="10"/>
  <c r="S188" i="10"/>
  <c r="AI187" i="10"/>
  <c r="AE187" i="10"/>
  <c r="AC187" i="10"/>
  <c r="AA187" i="10"/>
  <c r="Y187" i="10"/>
  <c r="W187" i="10"/>
  <c r="U187" i="10"/>
  <c r="S187" i="10"/>
  <c r="N187" i="10"/>
  <c r="M187" i="10"/>
  <c r="K187" i="10"/>
  <c r="AI186" i="10"/>
  <c r="AE186" i="10"/>
  <c r="AC186" i="10"/>
  <c r="AA186" i="10"/>
  <c r="Y186" i="10"/>
  <c r="W186" i="10"/>
  <c r="U186" i="10"/>
  <c r="S186" i="10"/>
  <c r="AI185" i="10"/>
  <c r="AE185" i="10"/>
  <c r="AC185" i="10"/>
  <c r="AA185" i="10"/>
  <c r="Y185" i="10"/>
  <c r="W185" i="10"/>
  <c r="U185" i="10"/>
  <c r="S185" i="10"/>
  <c r="AI184" i="10"/>
  <c r="AE184" i="10"/>
  <c r="AC184" i="10"/>
  <c r="AA184" i="10"/>
  <c r="Y184" i="10"/>
  <c r="W184" i="10"/>
  <c r="U184" i="10"/>
  <c r="S184" i="10"/>
  <c r="AI183" i="10"/>
  <c r="AE183" i="10"/>
  <c r="AC183" i="10"/>
  <c r="AA183" i="10"/>
  <c r="Y183" i="10"/>
  <c r="W183" i="10"/>
  <c r="U183" i="10"/>
  <c r="S183" i="10"/>
  <c r="N183" i="10"/>
  <c r="M183" i="10"/>
  <c r="K183" i="10"/>
  <c r="AI182" i="10"/>
  <c r="AE182" i="10"/>
  <c r="AC182" i="10"/>
  <c r="AA182" i="10"/>
  <c r="Y182" i="10"/>
  <c r="W182" i="10"/>
  <c r="U182" i="10"/>
  <c r="S182" i="10"/>
  <c r="AI181" i="10"/>
  <c r="AE181" i="10"/>
  <c r="AC181" i="10"/>
  <c r="AA181" i="10"/>
  <c r="Y181" i="10"/>
  <c r="W181" i="10"/>
  <c r="U181" i="10"/>
  <c r="S181" i="10"/>
  <c r="AI180" i="10"/>
  <c r="AE180" i="10"/>
  <c r="AC180" i="10"/>
  <c r="AA180" i="10"/>
  <c r="Y180" i="10"/>
  <c r="W180" i="10"/>
  <c r="U180" i="10"/>
  <c r="S180" i="10"/>
  <c r="AI179" i="10"/>
  <c r="AE179" i="10"/>
  <c r="AC179" i="10"/>
  <c r="AA179" i="10"/>
  <c r="Y179" i="10"/>
  <c r="W179" i="10"/>
  <c r="U179" i="10"/>
  <c r="S179" i="10"/>
  <c r="N179" i="10"/>
  <c r="M179" i="10"/>
  <c r="K179" i="10"/>
  <c r="AI178" i="10"/>
  <c r="AE178" i="10"/>
  <c r="AC178" i="10"/>
  <c r="AA178" i="10"/>
  <c r="Y178" i="10"/>
  <c r="W178" i="10"/>
  <c r="U178" i="10"/>
  <c r="S178" i="10"/>
  <c r="AI177" i="10"/>
  <c r="AE177" i="10"/>
  <c r="AC177" i="10"/>
  <c r="AA177" i="10"/>
  <c r="Y177" i="10"/>
  <c r="W177" i="10"/>
  <c r="U177" i="10"/>
  <c r="S177" i="10"/>
  <c r="AI176" i="10"/>
  <c r="AE176" i="10"/>
  <c r="AC176" i="10"/>
  <c r="AA176" i="10"/>
  <c r="Y176" i="10"/>
  <c r="W176" i="10"/>
  <c r="U176" i="10"/>
  <c r="S176" i="10"/>
  <c r="AI175" i="10"/>
  <c r="AE175" i="10"/>
  <c r="AC175" i="10"/>
  <c r="AA175" i="10"/>
  <c r="Y175" i="10"/>
  <c r="W175" i="10"/>
  <c r="U175" i="10"/>
  <c r="S175" i="10"/>
  <c r="N175" i="10"/>
  <c r="M175" i="10"/>
  <c r="K175" i="10"/>
  <c r="AI174" i="10"/>
  <c r="AE174" i="10"/>
  <c r="AC174" i="10"/>
  <c r="AA174" i="10"/>
  <c r="Y174" i="10"/>
  <c r="W174" i="10"/>
  <c r="U174" i="10"/>
  <c r="S174" i="10"/>
  <c r="AI173" i="10"/>
  <c r="AE173" i="10"/>
  <c r="AC173" i="10"/>
  <c r="AA173" i="10"/>
  <c r="Y173" i="10"/>
  <c r="W173" i="10"/>
  <c r="U173" i="10"/>
  <c r="S173" i="10"/>
  <c r="AI172" i="10"/>
  <c r="AE172" i="10"/>
  <c r="AC172" i="10"/>
  <c r="AA172" i="10"/>
  <c r="Y172" i="10"/>
  <c r="W172" i="10"/>
  <c r="U172" i="10"/>
  <c r="S172" i="10"/>
  <c r="AI171" i="10"/>
  <c r="AE171" i="10"/>
  <c r="AC171" i="10"/>
  <c r="AA171" i="10"/>
  <c r="Y171" i="10"/>
  <c r="W171" i="10"/>
  <c r="U171" i="10"/>
  <c r="S171" i="10"/>
  <c r="N171" i="10"/>
  <c r="M171" i="10"/>
  <c r="K171" i="10"/>
  <c r="AI170" i="10"/>
  <c r="AE170" i="10"/>
  <c r="AC170" i="10"/>
  <c r="AA170" i="10"/>
  <c r="Y170" i="10"/>
  <c r="W170" i="10"/>
  <c r="U170" i="10"/>
  <c r="S170" i="10"/>
  <c r="AI169" i="10"/>
  <c r="AE169" i="10"/>
  <c r="AC169" i="10"/>
  <c r="AA169" i="10"/>
  <c r="Y169" i="10"/>
  <c r="W169" i="10"/>
  <c r="U169" i="10"/>
  <c r="S169" i="10"/>
  <c r="AI168" i="10"/>
  <c r="AE168" i="10"/>
  <c r="AC168" i="10"/>
  <c r="AA168" i="10"/>
  <c r="Y168" i="10"/>
  <c r="W168" i="10"/>
  <c r="U168" i="10"/>
  <c r="S168" i="10"/>
  <c r="AI167" i="10"/>
  <c r="AE167" i="10"/>
  <c r="AC167" i="10"/>
  <c r="AA167" i="10"/>
  <c r="Y167" i="10"/>
  <c r="W167" i="10"/>
  <c r="U167" i="10"/>
  <c r="S167" i="10"/>
  <c r="N167" i="10"/>
  <c r="M167" i="10"/>
  <c r="K167" i="10"/>
  <c r="AI166" i="10"/>
  <c r="AE166" i="10"/>
  <c r="AC166" i="10"/>
  <c r="AA166" i="10"/>
  <c r="Y166" i="10"/>
  <c r="W166" i="10"/>
  <c r="U166" i="10"/>
  <c r="S166" i="10"/>
  <c r="AI165" i="10"/>
  <c r="AE165" i="10"/>
  <c r="AC165" i="10"/>
  <c r="AA165" i="10"/>
  <c r="Y165" i="10"/>
  <c r="W165" i="10"/>
  <c r="U165" i="10"/>
  <c r="S165" i="10"/>
  <c r="AI164" i="10"/>
  <c r="AE164" i="10"/>
  <c r="AC164" i="10"/>
  <c r="AA164" i="10"/>
  <c r="Y164" i="10"/>
  <c r="W164" i="10"/>
  <c r="U164" i="10"/>
  <c r="S164" i="10"/>
  <c r="AI163" i="10"/>
  <c r="AE163" i="10"/>
  <c r="AC163" i="10"/>
  <c r="AA163" i="10"/>
  <c r="Y163" i="10"/>
  <c r="W163" i="10"/>
  <c r="U163" i="10"/>
  <c r="S163" i="10"/>
  <c r="N163" i="10"/>
  <c r="M163" i="10"/>
  <c r="K163" i="10"/>
  <c r="AI162" i="10"/>
  <c r="AE162" i="10"/>
  <c r="AC162" i="10"/>
  <c r="AA162" i="10"/>
  <c r="Y162" i="10"/>
  <c r="W162" i="10"/>
  <c r="U162" i="10"/>
  <c r="S162" i="10"/>
  <c r="AI161" i="10"/>
  <c r="AE161" i="10"/>
  <c r="AC161" i="10"/>
  <c r="AA161" i="10"/>
  <c r="Y161" i="10"/>
  <c r="W161" i="10"/>
  <c r="U161" i="10"/>
  <c r="S161" i="10"/>
  <c r="AI160" i="10"/>
  <c r="AE160" i="10"/>
  <c r="AC160" i="10"/>
  <c r="AA160" i="10"/>
  <c r="Y160" i="10"/>
  <c r="W160" i="10"/>
  <c r="U160" i="10"/>
  <c r="S160" i="10"/>
  <c r="AI159" i="10"/>
  <c r="AE159" i="10"/>
  <c r="AC159" i="10"/>
  <c r="AA159" i="10"/>
  <c r="Y159" i="10"/>
  <c r="W159" i="10"/>
  <c r="U159" i="10"/>
  <c r="S159" i="10"/>
  <c r="N159" i="10"/>
  <c r="M159" i="10"/>
  <c r="K159" i="10"/>
  <c r="AI158" i="10"/>
  <c r="AE158" i="10"/>
  <c r="AC158" i="10"/>
  <c r="AA158" i="10"/>
  <c r="Y158" i="10"/>
  <c r="W158" i="10"/>
  <c r="U158" i="10"/>
  <c r="S158" i="10"/>
  <c r="AI157" i="10"/>
  <c r="AE157" i="10"/>
  <c r="AC157" i="10"/>
  <c r="AA157" i="10"/>
  <c r="Y157" i="10"/>
  <c r="W157" i="10"/>
  <c r="U157" i="10"/>
  <c r="S157" i="10"/>
  <c r="AI156" i="10"/>
  <c r="AE156" i="10"/>
  <c r="AC156" i="10"/>
  <c r="AA156" i="10"/>
  <c r="Y156" i="10"/>
  <c r="W156" i="10"/>
  <c r="U156" i="10"/>
  <c r="S156" i="10"/>
  <c r="AI155" i="10"/>
  <c r="AE155" i="10"/>
  <c r="AC155" i="10"/>
  <c r="AA155" i="10"/>
  <c r="Y155" i="10"/>
  <c r="W155" i="10"/>
  <c r="U155" i="10"/>
  <c r="S155" i="10"/>
  <c r="N155" i="10"/>
  <c r="M155" i="10"/>
  <c r="K155" i="10"/>
  <c r="AI154" i="10"/>
  <c r="AE154" i="10"/>
  <c r="AC154" i="10"/>
  <c r="AA154" i="10"/>
  <c r="Y154" i="10"/>
  <c r="W154" i="10"/>
  <c r="U154" i="10"/>
  <c r="S154" i="10"/>
  <c r="AI153" i="10"/>
  <c r="AE153" i="10"/>
  <c r="AC153" i="10"/>
  <c r="AA153" i="10"/>
  <c r="Y153" i="10"/>
  <c r="W153" i="10"/>
  <c r="U153" i="10"/>
  <c r="S153" i="10"/>
  <c r="AI152" i="10"/>
  <c r="AE152" i="10"/>
  <c r="AC152" i="10"/>
  <c r="AA152" i="10"/>
  <c r="Y152" i="10"/>
  <c r="W152" i="10"/>
  <c r="U152" i="10"/>
  <c r="S152" i="10"/>
  <c r="AI151" i="10"/>
  <c r="AE151" i="10"/>
  <c r="AC151" i="10"/>
  <c r="AA151" i="10"/>
  <c r="Y151" i="10"/>
  <c r="W151" i="10"/>
  <c r="U151" i="10"/>
  <c r="S151" i="10"/>
  <c r="N151" i="10"/>
  <c r="M151" i="10"/>
  <c r="K151" i="10"/>
  <c r="AI150" i="10"/>
  <c r="AE150" i="10"/>
  <c r="AC150" i="10"/>
  <c r="AA150" i="10"/>
  <c r="Y150" i="10"/>
  <c r="W150" i="10"/>
  <c r="U150" i="10"/>
  <c r="S150" i="10"/>
  <c r="AI149" i="10"/>
  <c r="AE149" i="10"/>
  <c r="AC149" i="10"/>
  <c r="AA149" i="10"/>
  <c r="Y149" i="10"/>
  <c r="W149" i="10"/>
  <c r="U149" i="10"/>
  <c r="S149" i="10"/>
  <c r="AI148" i="10"/>
  <c r="AE148" i="10"/>
  <c r="AC148" i="10"/>
  <c r="AA148" i="10"/>
  <c r="Y148" i="10"/>
  <c r="W148" i="10"/>
  <c r="U148" i="10"/>
  <c r="S148" i="10"/>
  <c r="AI147" i="10"/>
  <c r="AE147" i="10"/>
  <c r="AC147" i="10"/>
  <c r="AA147" i="10"/>
  <c r="Y147" i="10"/>
  <c r="W147" i="10"/>
  <c r="U147" i="10"/>
  <c r="S147" i="10"/>
  <c r="N147" i="10"/>
  <c r="M147" i="10"/>
  <c r="K147" i="10"/>
  <c r="AI146" i="10"/>
  <c r="AE146" i="10"/>
  <c r="AC146" i="10"/>
  <c r="AA146" i="10"/>
  <c r="Y146" i="10"/>
  <c r="W146" i="10"/>
  <c r="U146" i="10"/>
  <c r="S146" i="10"/>
  <c r="AI145" i="10"/>
  <c r="AE145" i="10"/>
  <c r="AC145" i="10"/>
  <c r="AA145" i="10"/>
  <c r="Y145" i="10"/>
  <c r="W145" i="10"/>
  <c r="U145" i="10"/>
  <c r="S145" i="10"/>
  <c r="AI144" i="10"/>
  <c r="AE144" i="10"/>
  <c r="AC144" i="10"/>
  <c r="AA144" i="10"/>
  <c r="Y144" i="10"/>
  <c r="W144" i="10"/>
  <c r="U144" i="10"/>
  <c r="S144" i="10"/>
  <c r="AI143" i="10"/>
  <c r="AE143" i="10"/>
  <c r="AC143" i="10"/>
  <c r="AA143" i="10"/>
  <c r="Y143" i="10"/>
  <c r="W143" i="10"/>
  <c r="U143" i="10"/>
  <c r="S143" i="10"/>
  <c r="N143" i="10"/>
  <c r="M143" i="10"/>
  <c r="K143" i="10"/>
  <c r="AI142" i="10"/>
  <c r="AE142" i="10"/>
  <c r="AC142" i="10"/>
  <c r="AA142" i="10"/>
  <c r="Y142" i="10"/>
  <c r="W142" i="10"/>
  <c r="U142" i="10"/>
  <c r="S142" i="10"/>
  <c r="AI141" i="10"/>
  <c r="AE141" i="10"/>
  <c r="AC141" i="10"/>
  <c r="AA141" i="10"/>
  <c r="Y141" i="10"/>
  <c r="W141" i="10"/>
  <c r="U141" i="10"/>
  <c r="S141" i="10"/>
  <c r="AI140" i="10"/>
  <c r="AE140" i="10"/>
  <c r="AC140" i="10"/>
  <c r="AA140" i="10"/>
  <c r="Y140" i="10"/>
  <c r="W140" i="10"/>
  <c r="U140" i="10"/>
  <c r="S140" i="10"/>
  <c r="AI139" i="10"/>
  <c r="AE139" i="10"/>
  <c r="AC139" i="10"/>
  <c r="AA139" i="10"/>
  <c r="Y139" i="10"/>
  <c r="W139" i="10"/>
  <c r="U139" i="10"/>
  <c r="S139" i="10"/>
  <c r="N139" i="10"/>
  <c r="M139" i="10"/>
  <c r="K139" i="10"/>
  <c r="AI138" i="10"/>
  <c r="AE138" i="10"/>
  <c r="AC138" i="10"/>
  <c r="AA138" i="10"/>
  <c r="Y138" i="10"/>
  <c r="W138" i="10"/>
  <c r="U138" i="10"/>
  <c r="S138" i="10"/>
  <c r="AI137" i="10"/>
  <c r="AE137" i="10"/>
  <c r="AC137" i="10"/>
  <c r="AA137" i="10"/>
  <c r="Y137" i="10"/>
  <c r="W137" i="10"/>
  <c r="U137" i="10"/>
  <c r="S137" i="10"/>
  <c r="AI136" i="10"/>
  <c r="AE136" i="10"/>
  <c r="AC136" i="10"/>
  <c r="AA136" i="10"/>
  <c r="Y136" i="10"/>
  <c r="W136" i="10"/>
  <c r="U136" i="10"/>
  <c r="S136" i="10"/>
  <c r="AI135" i="10"/>
  <c r="AE135" i="10"/>
  <c r="AC135" i="10"/>
  <c r="AA135" i="10"/>
  <c r="Y135" i="10"/>
  <c r="W135" i="10"/>
  <c r="U135" i="10"/>
  <c r="S135" i="10"/>
  <c r="N135" i="10"/>
  <c r="M135" i="10"/>
  <c r="K135" i="10"/>
  <c r="AI134" i="10"/>
  <c r="AE134" i="10"/>
  <c r="AC134" i="10"/>
  <c r="AA134" i="10"/>
  <c r="Y134" i="10"/>
  <c r="W134" i="10"/>
  <c r="U134" i="10"/>
  <c r="S134" i="10"/>
  <c r="AI133" i="10"/>
  <c r="AE133" i="10"/>
  <c r="AC133" i="10"/>
  <c r="AA133" i="10"/>
  <c r="Y133" i="10"/>
  <c r="W133" i="10"/>
  <c r="U133" i="10"/>
  <c r="S133" i="10"/>
  <c r="AI132" i="10"/>
  <c r="AE132" i="10"/>
  <c r="AC132" i="10"/>
  <c r="AA132" i="10"/>
  <c r="Y132" i="10"/>
  <c r="W132" i="10"/>
  <c r="U132" i="10"/>
  <c r="S132" i="10"/>
  <c r="AI131" i="10"/>
  <c r="AE131" i="10"/>
  <c r="AC131" i="10"/>
  <c r="AA131" i="10"/>
  <c r="Y131" i="10"/>
  <c r="W131" i="10"/>
  <c r="U131" i="10"/>
  <c r="S131" i="10"/>
  <c r="N131" i="10"/>
  <c r="M131" i="10"/>
  <c r="K131" i="10"/>
  <c r="AI130" i="10"/>
  <c r="AE130" i="10"/>
  <c r="AC130" i="10"/>
  <c r="AA130" i="10"/>
  <c r="Y130" i="10"/>
  <c r="W130" i="10"/>
  <c r="U130" i="10"/>
  <c r="S130" i="10"/>
  <c r="AI129" i="10"/>
  <c r="AE129" i="10"/>
  <c r="AC129" i="10"/>
  <c r="AA129" i="10"/>
  <c r="Y129" i="10"/>
  <c r="W129" i="10"/>
  <c r="U129" i="10"/>
  <c r="S129" i="10"/>
  <c r="AI128" i="10"/>
  <c r="AE128" i="10"/>
  <c r="AC128" i="10"/>
  <c r="AA128" i="10"/>
  <c r="Y128" i="10"/>
  <c r="W128" i="10"/>
  <c r="U128" i="10"/>
  <c r="S128" i="10"/>
  <c r="AI127" i="10"/>
  <c r="AE127" i="10"/>
  <c r="AC127" i="10"/>
  <c r="AA127" i="10"/>
  <c r="Y127" i="10"/>
  <c r="W127" i="10"/>
  <c r="U127" i="10"/>
  <c r="S127" i="10"/>
  <c r="N127" i="10"/>
  <c r="M127" i="10"/>
  <c r="K127" i="10"/>
  <c r="AI126" i="10"/>
  <c r="AE126" i="10"/>
  <c r="AC126" i="10"/>
  <c r="AA126" i="10"/>
  <c r="Y126" i="10"/>
  <c r="W126" i="10"/>
  <c r="U126" i="10"/>
  <c r="S126" i="10"/>
  <c r="AI125" i="10"/>
  <c r="AE125" i="10"/>
  <c r="AC125" i="10"/>
  <c r="AA125" i="10"/>
  <c r="Y125" i="10"/>
  <c r="W125" i="10"/>
  <c r="U125" i="10"/>
  <c r="S125" i="10"/>
  <c r="AI124" i="10"/>
  <c r="AE124" i="10"/>
  <c r="AC124" i="10"/>
  <c r="AA124" i="10"/>
  <c r="Y124" i="10"/>
  <c r="W124" i="10"/>
  <c r="U124" i="10"/>
  <c r="S124" i="10"/>
  <c r="AI123" i="10"/>
  <c r="AE123" i="10"/>
  <c r="AC123" i="10"/>
  <c r="AA123" i="10"/>
  <c r="Y123" i="10"/>
  <c r="W123" i="10"/>
  <c r="U123" i="10"/>
  <c r="S123" i="10"/>
  <c r="N123" i="10"/>
  <c r="M123" i="10"/>
  <c r="K123" i="10"/>
  <c r="AI122" i="10"/>
  <c r="AE122" i="10"/>
  <c r="AC122" i="10"/>
  <c r="AA122" i="10"/>
  <c r="Y122" i="10"/>
  <c r="W122" i="10"/>
  <c r="U122" i="10"/>
  <c r="S122" i="10"/>
  <c r="AI121" i="10"/>
  <c r="AE121" i="10"/>
  <c r="AC121" i="10"/>
  <c r="AA121" i="10"/>
  <c r="Y121" i="10"/>
  <c r="W121" i="10"/>
  <c r="U121" i="10"/>
  <c r="S121" i="10"/>
  <c r="AI120" i="10"/>
  <c r="AE120" i="10"/>
  <c r="AC120" i="10"/>
  <c r="AA120" i="10"/>
  <c r="Y120" i="10"/>
  <c r="W120" i="10"/>
  <c r="U120" i="10"/>
  <c r="S120" i="10"/>
  <c r="AI119" i="10"/>
  <c r="AE119" i="10"/>
  <c r="AC119" i="10"/>
  <c r="AA119" i="10"/>
  <c r="Y119" i="10"/>
  <c r="W119" i="10"/>
  <c r="U119" i="10"/>
  <c r="S119" i="10"/>
  <c r="N119" i="10"/>
  <c r="M119" i="10"/>
  <c r="K119" i="10"/>
  <c r="AI118" i="10"/>
  <c r="AE118" i="10"/>
  <c r="AC118" i="10"/>
  <c r="AA118" i="10"/>
  <c r="Y118" i="10"/>
  <c r="W118" i="10"/>
  <c r="U118" i="10"/>
  <c r="S118" i="10"/>
  <c r="AI117" i="10"/>
  <c r="AE117" i="10"/>
  <c r="AC117" i="10"/>
  <c r="AA117" i="10"/>
  <c r="Y117" i="10"/>
  <c r="W117" i="10"/>
  <c r="U117" i="10"/>
  <c r="S117" i="10"/>
  <c r="AI116" i="10"/>
  <c r="AE116" i="10"/>
  <c r="AC116" i="10"/>
  <c r="AA116" i="10"/>
  <c r="Y116" i="10"/>
  <c r="W116" i="10"/>
  <c r="U116" i="10"/>
  <c r="S116" i="10"/>
  <c r="AI115" i="10"/>
  <c r="AE115" i="10"/>
  <c r="AC115" i="10"/>
  <c r="AA115" i="10"/>
  <c r="Y115" i="10"/>
  <c r="W115" i="10"/>
  <c r="U115" i="10"/>
  <c r="S115" i="10"/>
  <c r="N115" i="10"/>
  <c r="M115" i="10"/>
  <c r="K115" i="10"/>
  <c r="AI114" i="10"/>
  <c r="AE114" i="10"/>
  <c r="AC114" i="10"/>
  <c r="AA114" i="10"/>
  <c r="Y114" i="10"/>
  <c r="W114" i="10"/>
  <c r="U114" i="10"/>
  <c r="S114" i="10"/>
  <c r="AI113" i="10"/>
  <c r="AE113" i="10"/>
  <c r="AC113" i="10"/>
  <c r="AA113" i="10"/>
  <c r="Y113" i="10"/>
  <c r="W113" i="10"/>
  <c r="U113" i="10"/>
  <c r="S113" i="10"/>
  <c r="AI112" i="10"/>
  <c r="AE112" i="10"/>
  <c r="AC112" i="10"/>
  <c r="AA112" i="10"/>
  <c r="Y112" i="10"/>
  <c r="W112" i="10"/>
  <c r="U112" i="10"/>
  <c r="S112" i="10"/>
  <c r="AI111" i="10"/>
  <c r="AE111" i="10"/>
  <c r="AC111" i="10"/>
  <c r="AA111" i="10"/>
  <c r="Y111" i="10"/>
  <c r="W111" i="10"/>
  <c r="U111" i="10"/>
  <c r="S111" i="10"/>
  <c r="N111" i="10"/>
  <c r="M111" i="10"/>
  <c r="K111" i="10"/>
  <c r="AI110" i="10"/>
  <c r="AE110" i="10"/>
  <c r="AC110" i="10"/>
  <c r="AA110" i="10"/>
  <c r="Y110" i="10"/>
  <c r="W110" i="10"/>
  <c r="U110" i="10"/>
  <c r="S110" i="10"/>
  <c r="AI109" i="10"/>
  <c r="AE109" i="10"/>
  <c r="AC109" i="10"/>
  <c r="AA109" i="10"/>
  <c r="Y109" i="10"/>
  <c r="W109" i="10"/>
  <c r="U109" i="10"/>
  <c r="S109" i="10"/>
  <c r="AI108" i="10"/>
  <c r="AE108" i="10"/>
  <c r="AC108" i="10"/>
  <c r="AA108" i="10"/>
  <c r="Y108" i="10"/>
  <c r="W108" i="10"/>
  <c r="U108" i="10"/>
  <c r="S108" i="10"/>
  <c r="AI107" i="10"/>
  <c r="AE107" i="10"/>
  <c r="AC107" i="10"/>
  <c r="AA107" i="10"/>
  <c r="Y107" i="10"/>
  <c r="W107" i="10"/>
  <c r="U107" i="10"/>
  <c r="S107" i="10"/>
  <c r="N107" i="10"/>
  <c r="M107" i="10"/>
  <c r="K107" i="10"/>
  <c r="AI106" i="10"/>
  <c r="AE106" i="10"/>
  <c r="AC106" i="10"/>
  <c r="AA106" i="10"/>
  <c r="Y106" i="10"/>
  <c r="W106" i="10"/>
  <c r="U106" i="10"/>
  <c r="S106" i="10"/>
  <c r="AI105" i="10"/>
  <c r="AE105" i="10"/>
  <c r="AC105" i="10"/>
  <c r="AA105" i="10"/>
  <c r="Y105" i="10"/>
  <c r="W105" i="10"/>
  <c r="U105" i="10"/>
  <c r="S105" i="10"/>
  <c r="AI104" i="10"/>
  <c r="AE104" i="10"/>
  <c r="AC104" i="10"/>
  <c r="AA104" i="10"/>
  <c r="Y104" i="10"/>
  <c r="W104" i="10"/>
  <c r="U104" i="10"/>
  <c r="S104" i="10"/>
  <c r="AI103" i="10"/>
  <c r="AE103" i="10"/>
  <c r="AC103" i="10"/>
  <c r="AA103" i="10"/>
  <c r="Y103" i="10"/>
  <c r="W103" i="10"/>
  <c r="U103" i="10"/>
  <c r="S103" i="10"/>
  <c r="N103" i="10"/>
  <c r="M103" i="10"/>
  <c r="K103" i="10"/>
  <c r="AI102" i="10"/>
  <c r="AE102" i="10"/>
  <c r="AC102" i="10"/>
  <c r="AA102" i="10"/>
  <c r="Y102" i="10"/>
  <c r="W102" i="10"/>
  <c r="U102" i="10"/>
  <c r="S102" i="10"/>
  <c r="AI101" i="10"/>
  <c r="AE101" i="10"/>
  <c r="AC101" i="10"/>
  <c r="AA101" i="10"/>
  <c r="Y101" i="10"/>
  <c r="W101" i="10"/>
  <c r="U101" i="10"/>
  <c r="S101" i="10"/>
  <c r="AI100" i="10"/>
  <c r="AE100" i="10"/>
  <c r="AC100" i="10"/>
  <c r="AA100" i="10"/>
  <c r="Y100" i="10"/>
  <c r="W100" i="10"/>
  <c r="U100" i="10"/>
  <c r="S100" i="10"/>
  <c r="AI99" i="10"/>
  <c r="AE99" i="10"/>
  <c r="AC99" i="10"/>
  <c r="AA99" i="10"/>
  <c r="Y99" i="10"/>
  <c r="W99" i="10"/>
  <c r="U99" i="10"/>
  <c r="S99" i="10"/>
  <c r="AI98" i="10"/>
  <c r="AE98" i="10"/>
  <c r="AC98" i="10"/>
  <c r="AA98" i="10"/>
  <c r="Y98" i="10"/>
  <c r="W98" i="10"/>
  <c r="U98" i="10"/>
  <c r="S98" i="10"/>
  <c r="AI97" i="10"/>
  <c r="AE97" i="10"/>
  <c r="AC97" i="10"/>
  <c r="AA97" i="10"/>
  <c r="Y97" i="10"/>
  <c r="W97" i="10"/>
  <c r="U97" i="10"/>
  <c r="S97" i="10"/>
  <c r="AI96" i="10"/>
  <c r="AE96" i="10"/>
  <c r="AC96" i="10"/>
  <c r="AA96" i="10"/>
  <c r="Y96" i="10"/>
  <c r="W96" i="10"/>
  <c r="U96" i="10"/>
  <c r="S96" i="10"/>
  <c r="AI95" i="10"/>
  <c r="AE95" i="10"/>
  <c r="AC95" i="10"/>
  <c r="AA95" i="10"/>
  <c r="Y95" i="10"/>
  <c r="W95" i="10"/>
  <c r="U95" i="10"/>
  <c r="S95" i="10"/>
  <c r="AI94" i="10"/>
  <c r="AE94" i="10"/>
  <c r="AC94" i="10"/>
  <c r="AA94" i="10"/>
  <c r="Y94" i="10"/>
  <c r="W94" i="10"/>
  <c r="U94" i="10"/>
  <c r="S94" i="10"/>
  <c r="AI93" i="10"/>
  <c r="AE93" i="10"/>
  <c r="AC93" i="10"/>
  <c r="AA93" i="10"/>
  <c r="Y93" i="10"/>
  <c r="W93" i="10"/>
  <c r="U93" i="10"/>
  <c r="S93" i="10"/>
  <c r="AI92" i="10"/>
  <c r="AE92" i="10"/>
  <c r="AC92" i="10"/>
  <c r="AA92" i="10"/>
  <c r="Y92" i="10"/>
  <c r="W92" i="10"/>
  <c r="U92" i="10"/>
  <c r="S92" i="10"/>
  <c r="AI91" i="10"/>
  <c r="AE91" i="10"/>
  <c r="AC91" i="10"/>
  <c r="AA91" i="10"/>
  <c r="Y91" i="10"/>
  <c r="W91" i="10"/>
  <c r="U91" i="10"/>
  <c r="S91" i="10"/>
  <c r="AI90" i="10"/>
  <c r="AE90" i="10"/>
  <c r="AC90" i="10"/>
  <c r="AA90" i="10"/>
  <c r="Y90" i="10"/>
  <c r="W90" i="10"/>
  <c r="U90" i="10"/>
  <c r="S90" i="10"/>
  <c r="AI89" i="10"/>
  <c r="AE89" i="10"/>
  <c r="AC89" i="10"/>
  <c r="AA89" i="10"/>
  <c r="Y89" i="10"/>
  <c r="W89" i="10"/>
  <c r="U89" i="10"/>
  <c r="S89" i="10"/>
  <c r="AI88" i="10"/>
  <c r="AE88" i="10"/>
  <c r="AC88" i="10"/>
  <c r="AA88" i="10"/>
  <c r="Y88" i="10"/>
  <c r="W88" i="10"/>
  <c r="U88" i="10"/>
  <c r="S88" i="10"/>
  <c r="AI87" i="10"/>
  <c r="AE87" i="10"/>
  <c r="AC87" i="10"/>
  <c r="AA87" i="10"/>
  <c r="Y87" i="10"/>
  <c r="W87" i="10"/>
  <c r="U87" i="10"/>
  <c r="S87" i="10"/>
  <c r="N87" i="10"/>
  <c r="M87" i="10"/>
  <c r="K87" i="10"/>
  <c r="AI86" i="10"/>
  <c r="AE86" i="10"/>
  <c r="AC86" i="10"/>
  <c r="AA86" i="10"/>
  <c r="Y86" i="10"/>
  <c r="W86" i="10"/>
  <c r="U86" i="10"/>
  <c r="S86" i="10"/>
  <c r="AI85" i="10"/>
  <c r="AE85" i="10"/>
  <c r="AC85" i="10"/>
  <c r="AA85" i="10"/>
  <c r="Y85" i="10"/>
  <c r="W85" i="10"/>
  <c r="U85" i="10"/>
  <c r="S85" i="10"/>
  <c r="AI84" i="10"/>
  <c r="AE84" i="10"/>
  <c r="AC84" i="10"/>
  <c r="AA84" i="10"/>
  <c r="Y84" i="10"/>
  <c r="W84" i="10"/>
  <c r="U84" i="10"/>
  <c r="S84" i="10"/>
  <c r="AI83" i="10"/>
  <c r="AE83" i="10"/>
  <c r="AC83" i="10"/>
  <c r="AA83" i="10"/>
  <c r="Y83" i="10"/>
  <c r="W83" i="10"/>
  <c r="U83" i="10"/>
  <c r="S83" i="10"/>
  <c r="N83" i="10"/>
  <c r="M83" i="10"/>
  <c r="K83" i="10"/>
  <c r="AI82" i="10"/>
  <c r="AE82" i="10"/>
  <c r="AC82" i="10"/>
  <c r="AA82" i="10"/>
  <c r="Y82" i="10"/>
  <c r="W82" i="10"/>
  <c r="U82" i="10"/>
  <c r="S82" i="10"/>
  <c r="AI81" i="10"/>
  <c r="AE81" i="10"/>
  <c r="AC81" i="10"/>
  <c r="AA81" i="10"/>
  <c r="Y81" i="10"/>
  <c r="W81" i="10"/>
  <c r="U81" i="10"/>
  <c r="S81" i="10"/>
  <c r="AI80" i="10"/>
  <c r="AE80" i="10"/>
  <c r="AC80" i="10"/>
  <c r="AA80" i="10"/>
  <c r="Y80" i="10"/>
  <c r="W80" i="10"/>
  <c r="U80" i="10"/>
  <c r="S80" i="10"/>
  <c r="AI79" i="10"/>
  <c r="AE79" i="10"/>
  <c r="AC79" i="10"/>
  <c r="AA79" i="10"/>
  <c r="Y79" i="10"/>
  <c r="W79" i="10"/>
  <c r="U79" i="10"/>
  <c r="S79" i="10"/>
  <c r="N79" i="10"/>
  <c r="M79" i="10"/>
  <c r="K79" i="10"/>
  <c r="AI78" i="10"/>
  <c r="AE78" i="10"/>
  <c r="AC78" i="10"/>
  <c r="AA78" i="10"/>
  <c r="Y78" i="10"/>
  <c r="W78" i="10"/>
  <c r="U78" i="10"/>
  <c r="S78" i="10"/>
  <c r="AI77" i="10"/>
  <c r="AE77" i="10"/>
  <c r="AC77" i="10"/>
  <c r="AA77" i="10"/>
  <c r="Y77" i="10"/>
  <c r="W77" i="10"/>
  <c r="U77" i="10"/>
  <c r="S77" i="10"/>
  <c r="AI76" i="10"/>
  <c r="AE76" i="10"/>
  <c r="AC76" i="10"/>
  <c r="AA76" i="10"/>
  <c r="Y76" i="10"/>
  <c r="W76" i="10"/>
  <c r="U76" i="10"/>
  <c r="S76" i="10"/>
  <c r="AI75" i="10"/>
  <c r="AE75" i="10"/>
  <c r="AC75" i="10"/>
  <c r="AA75" i="10"/>
  <c r="Y75" i="10"/>
  <c r="W75" i="10"/>
  <c r="U75" i="10"/>
  <c r="S75" i="10"/>
  <c r="N75" i="10"/>
  <c r="M75" i="10"/>
  <c r="K75" i="10"/>
  <c r="AI74" i="10"/>
  <c r="AE74" i="10"/>
  <c r="AC74" i="10"/>
  <c r="AA74" i="10"/>
  <c r="Y74" i="10"/>
  <c r="W74" i="10"/>
  <c r="U74" i="10"/>
  <c r="S74" i="10"/>
  <c r="AI73" i="10"/>
  <c r="AE73" i="10"/>
  <c r="AC73" i="10"/>
  <c r="AA73" i="10"/>
  <c r="Y73" i="10"/>
  <c r="W73" i="10"/>
  <c r="U73" i="10"/>
  <c r="S73" i="10"/>
  <c r="AI72" i="10"/>
  <c r="AE72" i="10"/>
  <c r="AC72" i="10"/>
  <c r="AA72" i="10"/>
  <c r="Y72" i="10"/>
  <c r="W72" i="10"/>
  <c r="U72" i="10"/>
  <c r="S72" i="10"/>
  <c r="AI71" i="10"/>
  <c r="AE71" i="10"/>
  <c r="AC71" i="10"/>
  <c r="AA71" i="10"/>
  <c r="Y71" i="10"/>
  <c r="W71" i="10"/>
  <c r="U71" i="10"/>
  <c r="S71" i="10"/>
  <c r="N71" i="10"/>
  <c r="M71" i="10"/>
  <c r="K71" i="10"/>
  <c r="AI70" i="10"/>
  <c r="AE70" i="10"/>
  <c r="AC70" i="10"/>
  <c r="AA70" i="10"/>
  <c r="Y70" i="10"/>
  <c r="W70" i="10"/>
  <c r="U70" i="10"/>
  <c r="S70" i="10"/>
  <c r="AI69" i="10"/>
  <c r="AE69" i="10"/>
  <c r="AC69" i="10"/>
  <c r="AA69" i="10"/>
  <c r="Y69" i="10"/>
  <c r="W69" i="10"/>
  <c r="U69" i="10"/>
  <c r="S69" i="10"/>
  <c r="AI68" i="10"/>
  <c r="AE68" i="10"/>
  <c r="AC68" i="10"/>
  <c r="AA68" i="10"/>
  <c r="Y68" i="10"/>
  <c r="W68" i="10"/>
  <c r="U68" i="10"/>
  <c r="S68" i="10"/>
  <c r="AI67" i="10"/>
  <c r="AE67" i="10"/>
  <c r="AC67" i="10"/>
  <c r="AA67" i="10"/>
  <c r="Y67" i="10"/>
  <c r="W67" i="10"/>
  <c r="U67" i="10"/>
  <c r="S67" i="10"/>
  <c r="N67" i="10"/>
  <c r="M67" i="10"/>
  <c r="K67" i="10"/>
  <c r="AI66" i="10"/>
  <c r="AE66" i="10"/>
  <c r="AC66" i="10"/>
  <c r="AA66" i="10"/>
  <c r="Y66" i="10"/>
  <c r="W66" i="10"/>
  <c r="U66" i="10"/>
  <c r="S66" i="10"/>
  <c r="AI65" i="10"/>
  <c r="AE65" i="10"/>
  <c r="AC65" i="10"/>
  <c r="AA65" i="10"/>
  <c r="Y65" i="10"/>
  <c r="W65" i="10"/>
  <c r="U65" i="10"/>
  <c r="S65" i="10"/>
  <c r="AI64" i="10"/>
  <c r="AE64" i="10"/>
  <c r="AC64" i="10"/>
  <c r="AA64" i="10"/>
  <c r="Y64" i="10"/>
  <c r="W64" i="10"/>
  <c r="U64" i="10"/>
  <c r="S64" i="10"/>
  <c r="AI63" i="10"/>
  <c r="AE63" i="10"/>
  <c r="AC63" i="10"/>
  <c r="AA63" i="10"/>
  <c r="Y63" i="10"/>
  <c r="W63" i="10"/>
  <c r="U63" i="10"/>
  <c r="S63" i="10"/>
  <c r="N63" i="10"/>
  <c r="M63" i="10"/>
  <c r="K63" i="10"/>
  <c r="AI62" i="10"/>
  <c r="AE62" i="10"/>
  <c r="AC62" i="10"/>
  <c r="AA62" i="10"/>
  <c r="Y62" i="10"/>
  <c r="W62" i="10"/>
  <c r="U62" i="10"/>
  <c r="S62" i="10"/>
  <c r="AI61" i="10"/>
  <c r="AE61" i="10"/>
  <c r="AC61" i="10"/>
  <c r="AA61" i="10"/>
  <c r="Y61" i="10"/>
  <c r="W61" i="10"/>
  <c r="U61" i="10"/>
  <c r="S61" i="10"/>
  <c r="AI60" i="10"/>
  <c r="AE60" i="10"/>
  <c r="AC60" i="10"/>
  <c r="AA60" i="10"/>
  <c r="Y60" i="10"/>
  <c r="W60" i="10"/>
  <c r="U60" i="10"/>
  <c r="S60" i="10"/>
  <c r="AI59" i="10"/>
  <c r="AE59" i="10"/>
  <c r="AC59" i="10"/>
  <c r="AA59" i="10"/>
  <c r="Y59" i="10"/>
  <c r="W59" i="10"/>
  <c r="U59" i="10"/>
  <c r="S59" i="10"/>
  <c r="N59" i="10"/>
  <c r="M59" i="10"/>
  <c r="K59" i="10"/>
  <c r="AI58" i="10"/>
  <c r="AE58" i="10"/>
  <c r="AC58" i="10"/>
  <c r="AA58" i="10"/>
  <c r="Y58" i="10"/>
  <c r="W58" i="10"/>
  <c r="U58" i="10"/>
  <c r="S58" i="10"/>
  <c r="AI57" i="10"/>
  <c r="AE57" i="10"/>
  <c r="AC57" i="10"/>
  <c r="AA57" i="10"/>
  <c r="Y57" i="10"/>
  <c r="W57" i="10"/>
  <c r="U57" i="10"/>
  <c r="S57" i="10"/>
  <c r="AI56" i="10"/>
  <c r="AE56" i="10"/>
  <c r="AC56" i="10"/>
  <c r="AA56" i="10"/>
  <c r="Y56" i="10"/>
  <c r="W56" i="10"/>
  <c r="U56" i="10"/>
  <c r="S56" i="10"/>
  <c r="AI55" i="10"/>
  <c r="AE55" i="10"/>
  <c r="AC55" i="10"/>
  <c r="AA55" i="10"/>
  <c r="Y55" i="10"/>
  <c r="W55" i="10"/>
  <c r="U55" i="10"/>
  <c r="S55" i="10"/>
  <c r="N55" i="10"/>
  <c r="M55" i="10"/>
  <c r="K55" i="10"/>
  <c r="AI54" i="10"/>
  <c r="AE54" i="10"/>
  <c r="AC54" i="10"/>
  <c r="AA54" i="10"/>
  <c r="Y54" i="10"/>
  <c r="W54" i="10"/>
  <c r="U54" i="10"/>
  <c r="S54" i="10"/>
  <c r="AI53" i="10"/>
  <c r="AE53" i="10"/>
  <c r="AC53" i="10"/>
  <c r="AA53" i="10"/>
  <c r="Y53" i="10"/>
  <c r="W53" i="10"/>
  <c r="U53" i="10"/>
  <c r="S53" i="10"/>
  <c r="AI52" i="10"/>
  <c r="AE52" i="10"/>
  <c r="AC52" i="10"/>
  <c r="AA52" i="10"/>
  <c r="Y52" i="10"/>
  <c r="W52" i="10"/>
  <c r="U52" i="10"/>
  <c r="S52" i="10"/>
  <c r="AI51" i="10"/>
  <c r="AE51" i="10"/>
  <c r="AC51" i="10"/>
  <c r="AA51" i="10"/>
  <c r="Y51" i="10"/>
  <c r="W51" i="10"/>
  <c r="U51" i="10"/>
  <c r="S51" i="10"/>
  <c r="N51" i="10"/>
  <c r="M51" i="10"/>
  <c r="K51" i="10"/>
  <c r="AI50" i="10"/>
  <c r="AE50" i="10"/>
  <c r="AC50" i="10"/>
  <c r="AA50" i="10"/>
  <c r="Y50" i="10"/>
  <c r="W50" i="10"/>
  <c r="U50" i="10"/>
  <c r="S50" i="10"/>
  <c r="AI49" i="10"/>
  <c r="AE49" i="10"/>
  <c r="AC49" i="10"/>
  <c r="AA49" i="10"/>
  <c r="Y49" i="10"/>
  <c r="W49" i="10"/>
  <c r="U49" i="10"/>
  <c r="S49" i="10"/>
  <c r="AI48" i="10"/>
  <c r="AE48" i="10"/>
  <c r="AC48" i="10"/>
  <c r="AA48" i="10"/>
  <c r="Y48" i="10"/>
  <c r="W48" i="10"/>
  <c r="U48" i="10"/>
  <c r="S48" i="10"/>
  <c r="AI47" i="10"/>
  <c r="AE47" i="10"/>
  <c r="AC47" i="10"/>
  <c r="AA47" i="10"/>
  <c r="Y47" i="10"/>
  <c r="W47" i="10"/>
  <c r="U47" i="10"/>
  <c r="S47" i="10"/>
  <c r="N47" i="10"/>
  <c r="M47" i="10"/>
  <c r="K47" i="10"/>
  <c r="AI46" i="10"/>
  <c r="AE46" i="10"/>
  <c r="AC46" i="10"/>
  <c r="AA46" i="10"/>
  <c r="Y46" i="10"/>
  <c r="W46" i="10"/>
  <c r="U46" i="10"/>
  <c r="S46" i="10"/>
  <c r="AI45" i="10"/>
  <c r="AE45" i="10"/>
  <c r="AC45" i="10"/>
  <c r="AA45" i="10"/>
  <c r="Y45" i="10"/>
  <c r="W45" i="10"/>
  <c r="U45" i="10"/>
  <c r="S45" i="10"/>
  <c r="AI44" i="10"/>
  <c r="AE44" i="10"/>
  <c r="AC44" i="10"/>
  <c r="AA44" i="10"/>
  <c r="Y44" i="10"/>
  <c r="W44" i="10"/>
  <c r="U44" i="10"/>
  <c r="S44" i="10"/>
  <c r="AI43" i="10"/>
  <c r="AE43" i="10"/>
  <c r="AC43" i="10"/>
  <c r="AA43" i="10"/>
  <c r="Y43" i="10"/>
  <c r="W43" i="10"/>
  <c r="U43" i="10"/>
  <c r="S43" i="10"/>
  <c r="N43" i="10"/>
  <c r="M43" i="10"/>
  <c r="K43" i="10"/>
  <c r="AI42" i="10"/>
  <c r="AE42" i="10"/>
  <c r="AC42" i="10"/>
  <c r="AA42" i="10"/>
  <c r="Y42" i="10"/>
  <c r="W42" i="10"/>
  <c r="U42" i="10"/>
  <c r="S42" i="10"/>
  <c r="AI41" i="10"/>
  <c r="AE41" i="10"/>
  <c r="AC41" i="10"/>
  <c r="AA41" i="10"/>
  <c r="Y41" i="10"/>
  <c r="W41" i="10"/>
  <c r="U41" i="10"/>
  <c r="S41" i="10"/>
  <c r="AI40" i="10"/>
  <c r="AE40" i="10"/>
  <c r="AC40" i="10"/>
  <c r="AA40" i="10"/>
  <c r="Y40" i="10"/>
  <c r="W40" i="10"/>
  <c r="U40" i="10"/>
  <c r="S40" i="10"/>
  <c r="AI39" i="10"/>
  <c r="AE39" i="10"/>
  <c r="AC39" i="10"/>
  <c r="AA39" i="10"/>
  <c r="Y39" i="10"/>
  <c r="W39" i="10"/>
  <c r="U39" i="10"/>
  <c r="S39" i="10"/>
  <c r="N39" i="10"/>
  <c r="M39" i="10"/>
  <c r="K39" i="10"/>
  <c r="AI38" i="10"/>
  <c r="AE38" i="10"/>
  <c r="AC38" i="10"/>
  <c r="AA38" i="10"/>
  <c r="Y38" i="10"/>
  <c r="W38" i="10"/>
  <c r="U38" i="10"/>
  <c r="S38" i="10"/>
  <c r="AI37" i="10"/>
  <c r="AE37" i="10"/>
  <c r="AC37" i="10"/>
  <c r="AA37" i="10"/>
  <c r="Y37" i="10"/>
  <c r="W37" i="10"/>
  <c r="U37" i="10"/>
  <c r="S37" i="10"/>
  <c r="AI36" i="10"/>
  <c r="AE36" i="10"/>
  <c r="AC36" i="10"/>
  <c r="AA36" i="10"/>
  <c r="Y36" i="10"/>
  <c r="W36" i="10"/>
  <c r="U36" i="10"/>
  <c r="S36" i="10"/>
  <c r="AI35" i="10"/>
  <c r="AE35" i="10"/>
  <c r="AC35" i="10"/>
  <c r="AA35" i="10"/>
  <c r="Y35" i="10"/>
  <c r="W35" i="10"/>
  <c r="U35" i="10"/>
  <c r="S35" i="10"/>
  <c r="N35" i="10"/>
  <c r="M35" i="10"/>
  <c r="K35" i="10"/>
  <c r="AI32" i="10"/>
  <c r="AE32" i="10"/>
  <c r="AC32" i="10"/>
  <c r="AA32" i="10"/>
  <c r="Y32" i="10"/>
  <c r="W32" i="10"/>
  <c r="U32" i="10"/>
  <c r="S32" i="10"/>
  <c r="AI31" i="10"/>
  <c r="AE31" i="10"/>
  <c r="AC31" i="10"/>
  <c r="AA31" i="10"/>
  <c r="Y31" i="10"/>
  <c r="W31" i="10"/>
  <c r="U31" i="10"/>
  <c r="S31" i="10"/>
  <c r="N31" i="10"/>
  <c r="M31" i="10"/>
  <c r="K31" i="10"/>
  <c r="AI30" i="10"/>
  <c r="AE30" i="10"/>
  <c r="AC30" i="10"/>
  <c r="AA30" i="10"/>
  <c r="Y30" i="10"/>
  <c r="W30" i="10"/>
  <c r="U30" i="10"/>
  <c r="S30" i="10"/>
  <c r="AI28" i="10"/>
  <c r="AE28" i="10"/>
  <c r="AC28" i="10"/>
  <c r="AA28" i="10"/>
  <c r="Y28" i="10"/>
  <c r="W28" i="10"/>
  <c r="U28" i="10"/>
  <c r="S28" i="10"/>
  <c r="AI27" i="10"/>
  <c r="AE27" i="10"/>
  <c r="AC27" i="10"/>
  <c r="AA27" i="10"/>
  <c r="Y27" i="10"/>
  <c r="W27" i="10"/>
  <c r="U27" i="10"/>
  <c r="S27" i="10"/>
  <c r="N27" i="10"/>
  <c r="M27" i="10"/>
  <c r="K27" i="10"/>
  <c r="AI26" i="10"/>
  <c r="AE26" i="10"/>
  <c r="AC26" i="10"/>
  <c r="AA26" i="10"/>
  <c r="Y26" i="10"/>
  <c r="W26" i="10"/>
  <c r="U26" i="10"/>
  <c r="S26" i="10"/>
  <c r="AI25" i="10"/>
  <c r="AE25" i="10"/>
  <c r="AC25" i="10"/>
  <c r="AA25" i="10"/>
  <c r="Y25" i="10"/>
  <c r="W25" i="10"/>
  <c r="U25" i="10"/>
  <c r="S25" i="10"/>
  <c r="AI24" i="10"/>
  <c r="AE24" i="10"/>
  <c r="AC24" i="10"/>
  <c r="AA24" i="10"/>
  <c r="Y24" i="10"/>
  <c r="W24" i="10"/>
  <c r="U24" i="10"/>
  <c r="S24" i="10"/>
  <c r="AI23" i="10"/>
  <c r="AE23" i="10"/>
  <c r="AC23" i="10"/>
  <c r="AA23" i="10"/>
  <c r="Y23" i="10"/>
  <c r="W23" i="10"/>
  <c r="U23" i="10"/>
  <c r="S23" i="10"/>
  <c r="N23" i="10"/>
  <c r="M23" i="10"/>
  <c r="K23" i="10"/>
  <c r="AI22" i="10"/>
  <c r="AE22" i="10"/>
  <c r="AC22" i="10"/>
  <c r="AA22" i="10"/>
  <c r="Y22" i="10"/>
  <c r="W22" i="10"/>
  <c r="U22" i="10"/>
  <c r="S22" i="10"/>
  <c r="AI18" i="10"/>
  <c r="AE18" i="10"/>
  <c r="AC18" i="10"/>
  <c r="AA18" i="10"/>
  <c r="Y18" i="10"/>
  <c r="W18" i="10"/>
  <c r="U18" i="10"/>
  <c r="S18" i="10"/>
  <c r="AI17" i="10"/>
  <c r="AE17" i="10"/>
  <c r="AC17" i="10"/>
  <c r="AA17" i="10"/>
  <c r="Y17" i="10"/>
  <c r="W17" i="10"/>
  <c r="U17" i="10"/>
  <c r="S17" i="10"/>
  <c r="AI16" i="10"/>
  <c r="AE16" i="10"/>
  <c r="AC16" i="10"/>
  <c r="AA16" i="10"/>
  <c r="Y16" i="10"/>
  <c r="W16" i="10"/>
  <c r="U16" i="10"/>
  <c r="S16" i="10"/>
  <c r="N16" i="10"/>
  <c r="M16" i="10"/>
  <c r="K16" i="10"/>
  <c r="AI13" i="10"/>
  <c r="AE13" i="10"/>
  <c r="AC13" i="10"/>
  <c r="AA13" i="10"/>
  <c r="Y13" i="10"/>
  <c r="W13" i="10"/>
  <c r="U13" i="10"/>
  <c r="S13" i="10"/>
  <c r="AI11" i="10"/>
  <c r="AE11" i="10"/>
  <c r="AC11" i="10"/>
  <c r="AA11" i="10"/>
  <c r="Y11" i="10"/>
  <c r="W11" i="10"/>
  <c r="U11" i="10"/>
  <c r="S11" i="10"/>
  <c r="N11" i="10"/>
  <c r="M11" i="10"/>
  <c r="K11" i="10"/>
  <c r="AI8" i="10"/>
  <c r="AI9" i="10"/>
  <c r="AI10" i="10"/>
  <c r="AI7" i="10"/>
  <c r="AE8" i="10"/>
  <c r="AE9" i="10"/>
  <c r="AE10" i="10"/>
  <c r="AC8" i="10"/>
  <c r="AC9" i="10"/>
  <c r="AC10" i="10"/>
  <c r="AA8" i="10"/>
  <c r="AA9" i="10"/>
  <c r="AA10" i="10"/>
  <c r="Y8" i="10"/>
  <c r="Y9" i="10"/>
  <c r="Y10" i="10"/>
  <c r="W8" i="10"/>
  <c r="W9" i="10"/>
  <c r="W10" i="10"/>
  <c r="U8" i="10"/>
  <c r="U9" i="10"/>
  <c r="U10" i="10"/>
  <c r="S8" i="10"/>
  <c r="S9" i="10"/>
  <c r="S10" i="10"/>
  <c r="AE7" i="10"/>
  <c r="AC7" i="10"/>
  <c r="AA7" i="10"/>
  <c r="Y7" i="10"/>
  <c r="W7" i="10"/>
  <c r="S7" i="10"/>
  <c r="M7" i="10"/>
  <c r="K7" i="10"/>
  <c r="N7" i="10"/>
  <c r="AU8" i="12"/>
  <c r="AU9" i="12"/>
  <c r="AU10" i="12"/>
  <c r="AU11" i="12"/>
  <c r="AU12" i="12"/>
  <c r="AU13" i="12"/>
  <c r="AU14" i="12"/>
  <c r="AU15" i="12"/>
  <c r="AU16" i="12"/>
  <c r="AU17" i="12"/>
  <c r="AU18" i="12"/>
  <c r="AU19" i="12"/>
  <c r="AU20" i="12"/>
  <c r="AU21" i="12"/>
  <c r="AU22" i="12"/>
  <c r="AU23" i="12"/>
  <c r="AU24" i="12"/>
  <c r="AU25" i="12"/>
  <c r="AU26" i="12"/>
  <c r="AU27" i="12"/>
  <c r="AU28" i="12"/>
  <c r="AU29" i="12"/>
  <c r="AU30" i="12"/>
  <c r="AU31" i="12"/>
  <c r="AU32" i="12"/>
  <c r="AU33" i="12"/>
  <c r="AU34" i="12"/>
  <c r="AU35" i="12"/>
  <c r="AU36" i="12"/>
  <c r="AU37" i="12"/>
  <c r="AU38" i="12"/>
  <c r="AU39" i="12"/>
  <c r="AU40" i="12"/>
  <c r="AU41" i="12"/>
  <c r="AU42" i="12"/>
  <c r="AU43" i="12"/>
  <c r="AU44" i="12"/>
  <c r="AU45" i="12"/>
  <c r="AU46" i="12"/>
  <c r="AU47" i="12"/>
  <c r="AU48" i="12"/>
  <c r="AU49" i="12"/>
  <c r="AU50" i="12"/>
  <c r="AU51" i="12"/>
  <c r="AU52" i="12"/>
  <c r="AU53" i="12"/>
  <c r="AU54" i="12"/>
  <c r="AU55" i="12"/>
  <c r="AU56" i="12"/>
  <c r="AU57" i="12"/>
  <c r="AU58" i="12"/>
  <c r="AU59" i="12"/>
  <c r="AU60" i="12"/>
  <c r="AU61" i="12"/>
  <c r="AU62" i="12"/>
  <c r="AU63" i="12"/>
  <c r="AU64" i="12"/>
  <c r="AU65" i="12"/>
  <c r="AU66" i="12"/>
  <c r="AU67" i="12"/>
  <c r="AU68" i="12"/>
  <c r="AU69" i="12"/>
  <c r="AU70" i="12"/>
  <c r="AU71" i="12"/>
  <c r="AU72" i="12"/>
  <c r="AU73" i="12"/>
  <c r="AU74" i="12"/>
  <c r="AU75" i="12"/>
  <c r="AU76" i="12"/>
  <c r="AU77" i="12"/>
  <c r="AU78" i="12"/>
  <c r="AU79" i="12"/>
  <c r="AU80" i="12"/>
  <c r="AU81" i="12"/>
  <c r="AU82" i="12"/>
  <c r="AU83" i="12"/>
  <c r="AU84" i="12"/>
  <c r="AU85" i="12"/>
  <c r="AU86" i="12"/>
  <c r="AU87" i="12"/>
  <c r="AU88" i="12"/>
  <c r="AU89" i="12"/>
  <c r="AU90" i="12"/>
  <c r="AU91" i="12"/>
  <c r="AU92" i="12"/>
  <c r="AU93" i="12"/>
  <c r="AU94" i="12"/>
  <c r="AU95" i="12"/>
  <c r="AU96" i="12"/>
  <c r="AU97" i="12"/>
  <c r="AU98" i="12"/>
  <c r="AU99" i="12"/>
  <c r="AU100" i="12"/>
  <c r="AU101" i="12"/>
  <c r="AU102" i="12"/>
  <c r="AU103" i="12"/>
  <c r="AU104" i="12"/>
  <c r="AU105" i="12"/>
  <c r="AU106" i="12"/>
  <c r="AU107" i="12"/>
  <c r="AU108" i="12"/>
  <c r="AU109" i="12"/>
  <c r="AU110" i="12"/>
  <c r="AU111" i="12"/>
  <c r="AU112" i="12"/>
  <c r="AU113" i="12"/>
  <c r="AU114" i="12"/>
  <c r="AU115" i="12"/>
  <c r="AU116" i="12"/>
  <c r="AU117" i="12"/>
  <c r="AU118" i="12"/>
  <c r="AU119" i="12"/>
  <c r="AU120" i="12"/>
  <c r="AU121" i="12"/>
  <c r="AU122" i="12"/>
  <c r="AU123" i="12"/>
  <c r="AU124" i="12"/>
  <c r="AU125" i="12"/>
  <c r="AU126" i="12"/>
  <c r="AU7" i="12"/>
  <c r="AF187" i="10" l="1"/>
  <c r="AG187" i="10" s="1"/>
  <c r="AJ187" i="10" s="1"/>
  <c r="AK187" i="10" s="1"/>
  <c r="AF121" i="10"/>
  <c r="AG121" i="10" s="1"/>
  <c r="AJ121" i="10" s="1"/>
  <c r="AK121" i="10" s="1"/>
  <c r="AQ22" i="10"/>
  <c r="AQ19" i="10"/>
  <c r="AF169" i="10"/>
  <c r="AG169" i="10" s="1"/>
  <c r="AJ169" i="10" s="1"/>
  <c r="AK169" i="10" s="1"/>
  <c r="AF190" i="10"/>
  <c r="AG190" i="10" s="1"/>
  <c r="AJ190" i="10" s="1"/>
  <c r="AK190" i="10" s="1"/>
  <c r="AF30" i="10"/>
  <c r="AG30" i="10" s="1"/>
  <c r="AJ30" i="10" s="1"/>
  <c r="AK30" i="10" s="1"/>
  <c r="AF35" i="10"/>
  <c r="AG35" i="10" s="1"/>
  <c r="AJ35" i="10" s="1"/>
  <c r="AK35" i="10" s="1"/>
  <c r="AF46" i="10"/>
  <c r="AG46" i="10" s="1"/>
  <c r="AJ46" i="10" s="1"/>
  <c r="AK46" i="10" s="1"/>
  <c r="AF197" i="10"/>
  <c r="AG197" i="10" s="1"/>
  <c r="AJ197" i="10" s="1"/>
  <c r="AK197" i="10" s="1"/>
  <c r="AF210" i="10"/>
  <c r="AG210" i="10" s="1"/>
  <c r="AJ210" i="10" s="1"/>
  <c r="AK210" i="10" s="1"/>
  <c r="AF212" i="10"/>
  <c r="AG212" i="10" s="1"/>
  <c r="AJ212" i="10" s="1"/>
  <c r="AK212" i="10" s="1"/>
  <c r="AF217" i="10"/>
  <c r="AG217" i="10" s="1"/>
  <c r="AJ217" i="10" s="1"/>
  <c r="AK217" i="10" s="1"/>
  <c r="AF246" i="10"/>
  <c r="AG246" i="10" s="1"/>
  <c r="AJ246" i="10" s="1"/>
  <c r="AK246" i="10" s="1"/>
  <c r="AF37" i="10"/>
  <c r="AG37" i="10" s="1"/>
  <c r="AJ37" i="10" s="1"/>
  <c r="AK37" i="10" s="1"/>
  <c r="AF57" i="10"/>
  <c r="AG57" i="10" s="1"/>
  <c r="AJ57" i="10" s="1"/>
  <c r="AK57" i="10" s="1"/>
  <c r="AF82" i="10"/>
  <c r="AG82" i="10" s="1"/>
  <c r="AJ82" i="10" s="1"/>
  <c r="AK82" i="10" s="1"/>
  <c r="AF94" i="10"/>
  <c r="AG94" i="10" s="1"/>
  <c r="AJ94" i="10" s="1"/>
  <c r="AK94" i="10" s="1"/>
  <c r="AF129" i="10"/>
  <c r="AG129" i="10" s="1"/>
  <c r="AJ129" i="10" s="1"/>
  <c r="AK129" i="10" s="1"/>
  <c r="AF149" i="10"/>
  <c r="AG149" i="10" s="1"/>
  <c r="AJ149" i="10" s="1"/>
  <c r="AK149" i="10" s="1"/>
  <c r="AF176" i="10"/>
  <c r="AG176" i="10" s="1"/>
  <c r="AJ176" i="10" s="1"/>
  <c r="AK176" i="10" s="1"/>
  <c r="AF249" i="10"/>
  <c r="AG249" i="10" s="1"/>
  <c r="AJ249" i="10" s="1"/>
  <c r="AK249" i="10" s="1"/>
  <c r="AF167" i="10"/>
  <c r="AG167" i="10" s="1"/>
  <c r="AJ167" i="10" s="1"/>
  <c r="AK167" i="10" s="1"/>
  <c r="AF102" i="10"/>
  <c r="AG102" i="10" s="1"/>
  <c r="AJ102" i="10" s="1"/>
  <c r="AK102" i="10" s="1"/>
  <c r="AF215" i="10"/>
  <c r="AG215" i="10" s="1"/>
  <c r="AJ215" i="10" s="1"/>
  <c r="AK215" i="10" s="1"/>
  <c r="AF221" i="10"/>
  <c r="AG221" i="10" s="1"/>
  <c r="AJ221" i="10" s="1"/>
  <c r="AK221" i="10" s="1"/>
  <c r="AF80" i="10"/>
  <c r="AG80" i="10" s="1"/>
  <c r="AJ80" i="10" s="1"/>
  <c r="AK80" i="10" s="1"/>
  <c r="AF136" i="10"/>
  <c r="AG136" i="10" s="1"/>
  <c r="AJ136" i="10" s="1"/>
  <c r="AK136" i="10" s="1"/>
  <c r="AF53" i="10"/>
  <c r="AG53" i="10" s="1"/>
  <c r="AJ53" i="10" s="1"/>
  <c r="AK53" i="10" s="1"/>
  <c r="AF65" i="10"/>
  <c r="AG65" i="10" s="1"/>
  <c r="AJ65" i="10" s="1"/>
  <c r="AK65" i="10" s="1"/>
  <c r="AF81" i="10"/>
  <c r="AG81" i="10" s="1"/>
  <c r="AJ81" i="10" s="1"/>
  <c r="AK81" i="10" s="1"/>
  <c r="AF90" i="10"/>
  <c r="AG90" i="10" s="1"/>
  <c r="AJ90" i="10" s="1"/>
  <c r="AK90" i="10" s="1"/>
  <c r="AF99" i="10"/>
  <c r="AG99" i="10" s="1"/>
  <c r="AJ99" i="10" s="1"/>
  <c r="AK99" i="10" s="1"/>
  <c r="AF112" i="10"/>
  <c r="AG112" i="10" s="1"/>
  <c r="AJ112" i="10" s="1"/>
  <c r="AK112" i="10" s="1"/>
  <c r="AF114" i="10"/>
  <c r="AG114" i="10" s="1"/>
  <c r="AJ114" i="10" s="1"/>
  <c r="AK114" i="10" s="1"/>
  <c r="AF128" i="10"/>
  <c r="AG128" i="10" s="1"/>
  <c r="AJ128" i="10" s="1"/>
  <c r="AK128" i="10" s="1"/>
  <c r="AF147" i="10"/>
  <c r="AG147" i="10" s="1"/>
  <c r="AJ147" i="10" s="1"/>
  <c r="AK147" i="10" s="1"/>
  <c r="AF159" i="10"/>
  <c r="AG159" i="10" s="1"/>
  <c r="AJ159" i="10" s="1"/>
  <c r="AK159" i="10" s="1"/>
  <c r="AF162" i="10"/>
  <c r="AG162" i="10" s="1"/>
  <c r="AJ162" i="10" s="1"/>
  <c r="AK162" i="10" s="1"/>
  <c r="AF195" i="10"/>
  <c r="AG195" i="10" s="1"/>
  <c r="AJ195" i="10" s="1"/>
  <c r="AK195" i="10" s="1"/>
  <c r="AF205" i="10"/>
  <c r="AG205" i="10" s="1"/>
  <c r="AJ205" i="10" s="1"/>
  <c r="AK205" i="10" s="1"/>
  <c r="AF224" i="10"/>
  <c r="AG224" i="10" s="1"/>
  <c r="AJ224" i="10" s="1"/>
  <c r="AK224" i="10" s="1"/>
  <c r="AF87" i="10"/>
  <c r="AG87" i="10" s="1"/>
  <c r="AJ87" i="10" s="1"/>
  <c r="AK87" i="10" s="1"/>
  <c r="AF113" i="10"/>
  <c r="AG113" i="10" s="1"/>
  <c r="AJ113" i="10" s="1"/>
  <c r="AK113" i="10" s="1"/>
  <c r="AF122" i="10"/>
  <c r="AG122" i="10" s="1"/>
  <c r="AJ122" i="10" s="1"/>
  <c r="AK122" i="10" s="1"/>
  <c r="AF156" i="10"/>
  <c r="AG156" i="10" s="1"/>
  <c r="AJ156" i="10" s="1"/>
  <c r="AK156" i="10" s="1"/>
  <c r="AF168" i="10"/>
  <c r="AG168" i="10" s="1"/>
  <c r="AJ168" i="10" s="1"/>
  <c r="AK168" i="10" s="1"/>
  <c r="AF177" i="10"/>
  <c r="AG177" i="10" s="1"/>
  <c r="AJ177" i="10" s="1"/>
  <c r="AK177" i="10" s="1"/>
  <c r="AF23" i="10"/>
  <c r="AG23" i="10" s="1"/>
  <c r="AJ23" i="10" s="1"/>
  <c r="AK23" i="10" s="1"/>
  <c r="AF85" i="10"/>
  <c r="AG85" i="10" s="1"/>
  <c r="AJ85" i="10" s="1"/>
  <c r="AK85" i="10" s="1"/>
  <c r="AF124" i="10"/>
  <c r="AG124" i="10" s="1"/>
  <c r="AJ124" i="10" s="1"/>
  <c r="AK124" i="10" s="1"/>
  <c r="AF11" i="10"/>
  <c r="AG11" i="10" s="1"/>
  <c r="AJ11" i="10" s="1"/>
  <c r="AK11" i="10" s="1"/>
  <c r="AF36" i="10"/>
  <c r="AG36" i="10" s="1"/>
  <c r="AJ36" i="10" s="1"/>
  <c r="AK36" i="10" s="1"/>
  <c r="AF44" i="10"/>
  <c r="AG44" i="10" s="1"/>
  <c r="AJ44" i="10" s="1"/>
  <c r="AK44" i="10" s="1"/>
  <c r="AF50" i="10"/>
  <c r="AG50" i="10" s="1"/>
  <c r="AJ50" i="10" s="1"/>
  <c r="AK50" i="10" s="1"/>
  <c r="AF60" i="10"/>
  <c r="AG60" i="10" s="1"/>
  <c r="AJ60" i="10" s="1"/>
  <c r="AK60" i="10" s="1"/>
  <c r="AF73" i="10"/>
  <c r="AG73" i="10" s="1"/>
  <c r="AJ73" i="10" s="1"/>
  <c r="AK73" i="10" s="1"/>
  <c r="AF91" i="10"/>
  <c r="AG91" i="10" s="1"/>
  <c r="AJ91" i="10" s="1"/>
  <c r="AK91" i="10" s="1"/>
  <c r="AF107" i="10"/>
  <c r="AG107" i="10" s="1"/>
  <c r="AJ107" i="10" s="1"/>
  <c r="AK107" i="10" s="1"/>
  <c r="AF120" i="10"/>
  <c r="AG120" i="10" s="1"/>
  <c r="AJ120" i="10" s="1"/>
  <c r="AK120" i="10" s="1"/>
  <c r="AF166" i="10"/>
  <c r="AG166" i="10" s="1"/>
  <c r="AJ166" i="10" s="1"/>
  <c r="AK166" i="10" s="1"/>
  <c r="AF204" i="10"/>
  <c r="AG204" i="10" s="1"/>
  <c r="AJ204" i="10" s="1"/>
  <c r="AK204" i="10" s="1"/>
  <c r="AF230" i="10"/>
  <c r="AG230" i="10" s="1"/>
  <c r="AJ230" i="10" s="1"/>
  <c r="AK230" i="10" s="1"/>
  <c r="AF236" i="10"/>
  <c r="AG236" i="10" s="1"/>
  <c r="AJ236" i="10" s="1"/>
  <c r="AK236" i="10" s="1"/>
  <c r="AF242" i="10"/>
  <c r="AG242" i="10" s="1"/>
  <c r="AJ242" i="10" s="1"/>
  <c r="AK242" i="10" s="1"/>
  <c r="AF155" i="10"/>
  <c r="AG155" i="10" s="1"/>
  <c r="AJ155" i="10" s="1"/>
  <c r="AK155" i="10" s="1"/>
  <c r="AF238" i="10"/>
  <c r="AG238" i="10" s="1"/>
  <c r="AJ238" i="10" s="1"/>
  <c r="AK238" i="10" s="1"/>
  <c r="AF250" i="10"/>
  <c r="AG250" i="10" s="1"/>
  <c r="AJ250" i="10" s="1"/>
  <c r="AK250" i="10" s="1"/>
  <c r="AF8" i="10"/>
  <c r="AF27" i="10"/>
  <c r="AG27" i="10" s="1"/>
  <c r="AJ27" i="10" s="1"/>
  <c r="AK27" i="10" s="1"/>
  <c r="AF83" i="10"/>
  <c r="AG83" i="10" s="1"/>
  <c r="AJ83" i="10" s="1"/>
  <c r="AK83" i="10" s="1"/>
  <c r="AF105" i="10"/>
  <c r="AG105" i="10" s="1"/>
  <c r="AJ105" i="10" s="1"/>
  <c r="AK105" i="10" s="1"/>
  <c r="AF141" i="10"/>
  <c r="AG141" i="10" s="1"/>
  <c r="AJ141" i="10" s="1"/>
  <c r="AK141" i="10" s="1"/>
  <c r="AF158" i="10"/>
  <c r="AG158" i="10" s="1"/>
  <c r="AJ158" i="10" s="1"/>
  <c r="AK158" i="10" s="1"/>
  <c r="AF181" i="10"/>
  <c r="AG181" i="10" s="1"/>
  <c r="AJ181" i="10" s="1"/>
  <c r="AK181" i="10" s="1"/>
  <c r="AF182" i="10"/>
  <c r="AG182" i="10" s="1"/>
  <c r="AJ182" i="10" s="1"/>
  <c r="AK182" i="10" s="1"/>
  <c r="AF203" i="10"/>
  <c r="AG203" i="10" s="1"/>
  <c r="AJ203" i="10" s="1"/>
  <c r="AK203" i="10" s="1"/>
  <c r="AF216" i="10"/>
  <c r="AG216" i="10" s="1"/>
  <c r="AJ216" i="10" s="1"/>
  <c r="AK216" i="10" s="1"/>
  <c r="AF245" i="10"/>
  <c r="AG245" i="10" s="1"/>
  <c r="AJ245" i="10" s="1"/>
  <c r="AK245" i="10" s="1"/>
  <c r="AF16" i="10"/>
  <c r="AG16" i="10" s="1"/>
  <c r="AJ16" i="10" s="1"/>
  <c r="AK16" i="10" s="1"/>
  <c r="AF51" i="10"/>
  <c r="AG51" i="10" s="1"/>
  <c r="AJ51" i="10" s="1"/>
  <c r="AK51" i="10" s="1"/>
  <c r="AF71" i="10"/>
  <c r="AG71" i="10" s="1"/>
  <c r="AJ71" i="10" s="1"/>
  <c r="AK71" i="10" s="1"/>
  <c r="AF165" i="10"/>
  <c r="AG165" i="10" s="1"/>
  <c r="AJ165" i="10" s="1"/>
  <c r="AK165" i="10" s="1"/>
  <c r="AF189" i="10"/>
  <c r="AG189" i="10" s="1"/>
  <c r="AJ189" i="10" s="1"/>
  <c r="AK189" i="10" s="1"/>
  <c r="AF199" i="10"/>
  <c r="AG199" i="10" s="1"/>
  <c r="AJ199" i="10" s="1"/>
  <c r="AK199" i="10" s="1"/>
  <c r="AF207" i="10"/>
  <c r="AG207" i="10" s="1"/>
  <c r="AJ207" i="10" s="1"/>
  <c r="AK207" i="10" s="1"/>
  <c r="AF225" i="10"/>
  <c r="AG225" i="10" s="1"/>
  <c r="AJ225" i="10" s="1"/>
  <c r="AK225" i="10" s="1"/>
  <c r="AF233" i="10"/>
  <c r="AG233" i="10" s="1"/>
  <c r="AJ233" i="10" s="1"/>
  <c r="AK233" i="10" s="1"/>
  <c r="AF235" i="10"/>
  <c r="AG235" i="10" s="1"/>
  <c r="AJ235" i="10" s="1"/>
  <c r="AK235" i="10" s="1"/>
  <c r="AF72" i="10"/>
  <c r="AG72" i="10" s="1"/>
  <c r="AJ72" i="10" s="1"/>
  <c r="AK72" i="10" s="1"/>
  <c r="AF97" i="10"/>
  <c r="AG97" i="10" s="1"/>
  <c r="AJ97" i="10" s="1"/>
  <c r="AK97" i="10" s="1"/>
  <c r="AF32" i="10"/>
  <c r="AG32" i="10" s="1"/>
  <c r="AJ32" i="10" s="1"/>
  <c r="AK32" i="10" s="1"/>
  <c r="AF56" i="10"/>
  <c r="AG56" i="10" s="1"/>
  <c r="AJ56" i="10" s="1"/>
  <c r="AK56" i="10" s="1"/>
  <c r="AF62" i="10"/>
  <c r="AG62" i="10" s="1"/>
  <c r="AJ62" i="10" s="1"/>
  <c r="AK62" i="10" s="1"/>
  <c r="AF89" i="10"/>
  <c r="AG89" i="10" s="1"/>
  <c r="AJ89" i="10" s="1"/>
  <c r="AK89" i="10" s="1"/>
  <c r="AF111" i="10"/>
  <c r="AG111" i="10" s="1"/>
  <c r="AJ111" i="10" s="1"/>
  <c r="AK111" i="10" s="1"/>
  <c r="AF148" i="10"/>
  <c r="AG148" i="10" s="1"/>
  <c r="AJ148" i="10" s="1"/>
  <c r="AK148" i="10" s="1"/>
  <c r="AF188" i="10"/>
  <c r="AG188" i="10" s="1"/>
  <c r="AJ188" i="10" s="1"/>
  <c r="AK188" i="10" s="1"/>
  <c r="AF240" i="10"/>
  <c r="AG240" i="10" s="1"/>
  <c r="AJ240" i="10" s="1"/>
  <c r="AK240" i="10" s="1"/>
  <c r="AF13" i="10"/>
  <c r="AG13" i="10" s="1"/>
  <c r="AJ13" i="10" s="1"/>
  <c r="AK13" i="10" s="1"/>
  <c r="AF79" i="10"/>
  <c r="AG79" i="10" s="1"/>
  <c r="AJ79" i="10" s="1"/>
  <c r="AK79" i="10" s="1"/>
  <c r="AF86" i="10"/>
  <c r="AG86" i="10" s="1"/>
  <c r="AJ86" i="10" s="1"/>
  <c r="AK86" i="10" s="1"/>
  <c r="AF93" i="10"/>
  <c r="AG93" i="10" s="1"/>
  <c r="AJ93" i="10" s="1"/>
  <c r="AK93" i="10" s="1"/>
  <c r="AF96" i="10"/>
  <c r="AG96" i="10" s="1"/>
  <c r="AJ96" i="10" s="1"/>
  <c r="AK96" i="10" s="1"/>
  <c r="AF117" i="10"/>
  <c r="AG117" i="10" s="1"/>
  <c r="AJ117" i="10" s="1"/>
  <c r="AK117" i="10" s="1"/>
  <c r="AF133" i="10"/>
  <c r="AG133" i="10" s="1"/>
  <c r="AJ133" i="10" s="1"/>
  <c r="AK133" i="10" s="1"/>
  <c r="AF140" i="10"/>
  <c r="AG140" i="10" s="1"/>
  <c r="AJ140" i="10" s="1"/>
  <c r="AK140" i="10" s="1"/>
  <c r="AF10" i="10"/>
  <c r="AF41" i="10"/>
  <c r="AG41" i="10" s="1"/>
  <c r="AJ41" i="10" s="1"/>
  <c r="AK41" i="10" s="1"/>
  <c r="AF54" i="10"/>
  <c r="AG54" i="10" s="1"/>
  <c r="AJ54" i="10" s="1"/>
  <c r="AK54" i="10" s="1"/>
  <c r="AF63" i="10"/>
  <c r="AG63" i="10" s="1"/>
  <c r="AJ63" i="10" s="1"/>
  <c r="AK63" i="10" s="1"/>
  <c r="AF78" i="10"/>
  <c r="AG78" i="10" s="1"/>
  <c r="AJ78" i="10" s="1"/>
  <c r="AK78" i="10" s="1"/>
  <c r="AF116" i="10"/>
  <c r="AG116" i="10" s="1"/>
  <c r="AJ116" i="10" s="1"/>
  <c r="AK116" i="10" s="1"/>
  <c r="AF119" i="10"/>
  <c r="AG119" i="10" s="1"/>
  <c r="AJ119" i="10" s="1"/>
  <c r="AK119" i="10" s="1"/>
  <c r="AF132" i="10"/>
  <c r="AG132" i="10" s="1"/>
  <c r="AJ132" i="10" s="1"/>
  <c r="AK132" i="10" s="1"/>
  <c r="AF146" i="10"/>
  <c r="AG146" i="10" s="1"/>
  <c r="AJ146" i="10" s="1"/>
  <c r="AK146" i="10" s="1"/>
  <c r="AF150" i="10"/>
  <c r="AG150" i="10" s="1"/>
  <c r="AJ150" i="10" s="1"/>
  <c r="AK150" i="10" s="1"/>
  <c r="AF157" i="10"/>
  <c r="AG157" i="10" s="1"/>
  <c r="AJ157" i="10" s="1"/>
  <c r="AK157" i="10" s="1"/>
  <c r="AF172" i="10"/>
  <c r="AG172" i="10" s="1"/>
  <c r="AJ172" i="10" s="1"/>
  <c r="AK172" i="10" s="1"/>
  <c r="AF196" i="10"/>
  <c r="AG196" i="10" s="1"/>
  <c r="AJ196" i="10" s="1"/>
  <c r="AK196" i="10" s="1"/>
  <c r="AF243" i="10"/>
  <c r="AG243" i="10" s="1"/>
  <c r="AF48" i="10"/>
  <c r="AG48" i="10" s="1"/>
  <c r="AJ48" i="10" s="1"/>
  <c r="AK48" i="10" s="1"/>
  <c r="AF77" i="10"/>
  <c r="AG77" i="10" s="1"/>
  <c r="AJ77" i="10" s="1"/>
  <c r="AK77" i="10" s="1"/>
  <c r="AF95" i="10"/>
  <c r="AG95" i="10" s="1"/>
  <c r="AJ95" i="10" s="1"/>
  <c r="AK95" i="10" s="1"/>
  <c r="AF100" i="10"/>
  <c r="AG100" i="10" s="1"/>
  <c r="AJ100" i="10" s="1"/>
  <c r="AK100" i="10" s="1"/>
  <c r="AF101" i="10"/>
  <c r="AG101" i="10" s="1"/>
  <c r="AJ101" i="10" s="1"/>
  <c r="AK101" i="10" s="1"/>
  <c r="AF103" i="10"/>
  <c r="AG103" i="10" s="1"/>
  <c r="AJ103" i="10" s="1"/>
  <c r="AK103" i="10" s="1"/>
  <c r="AF142" i="10"/>
  <c r="AG142" i="10" s="1"/>
  <c r="AJ142" i="10" s="1"/>
  <c r="AK142" i="10" s="1"/>
  <c r="AF154" i="10"/>
  <c r="AG154" i="10" s="1"/>
  <c r="AJ154" i="10" s="1"/>
  <c r="AK154" i="10" s="1"/>
  <c r="AF161" i="10"/>
  <c r="AG161" i="10" s="1"/>
  <c r="AJ161" i="10" s="1"/>
  <c r="AK161" i="10" s="1"/>
  <c r="AF164" i="10"/>
  <c r="AG164" i="10" s="1"/>
  <c r="AJ164" i="10" s="1"/>
  <c r="AK164" i="10" s="1"/>
  <c r="AF194" i="10"/>
  <c r="AG194" i="10" s="1"/>
  <c r="AJ194" i="10" s="1"/>
  <c r="AK194" i="10" s="1"/>
  <c r="AF198" i="10"/>
  <c r="AG198" i="10" s="1"/>
  <c r="AJ198" i="10" s="1"/>
  <c r="AK198" i="10" s="1"/>
  <c r="AF202" i="10"/>
  <c r="AG202" i="10" s="1"/>
  <c r="AJ202" i="10" s="1"/>
  <c r="AK202" i="10" s="1"/>
  <c r="AF239" i="10"/>
  <c r="AG239" i="10" s="1"/>
  <c r="AJ239" i="10" s="1"/>
  <c r="AK239" i="10" s="1"/>
  <c r="AF39" i="10"/>
  <c r="AG39" i="10" s="1"/>
  <c r="AJ39" i="10" s="1"/>
  <c r="AK39" i="10" s="1"/>
  <c r="AF247" i="10"/>
  <c r="AG247" i="10" s="1"/>
  <c r="AJ247" i="10" s="1"/>
  <c r="AK247" i="10" s="1"/>
  <c r="AF76" i="10"/>
  <c r="AG76" i="10" s="1"/>
  <c r="AJ76" i="10" s="1"/>
  <c r="AK76" i="10" s="1"/>
  <c r="AF66" i="10"/>
  <c r="AG66" i="10" s="1"/>
  <c r="AJ66" i="10" s="1"/>
  <c r="AK66" i="10" s="1"/>
  <c r="AF84" i="10"/>
  <c r="AG84" i="10" s="1"/>
  <c r="AJ84" i="10" s="1"/>
  <c r="AK84" i="10" s="1"/>
  <c r="AF92" i="10"/>
  <c r="AG92" i="10" s="1"/>
  <c r="AJ92" i="10" s="1"/>
  <c r="AK92" i="10" s="1"/>
  <c r="AF98" i="10"/>
  <c r="AG98" i="10" s="1"/>
  <c r="AJ98" i="10" s="1"/>
  <c r="AK98" i="10" s="1"/>
  <c r="AF108" i="10"/>
  <c r="AG108" i="10" s="1"/>
  <c r="AJ108" i="10" s="1"/>
  <c r="AK108" i="10" s="1"/>
  <c r="AF109" i="10"/>
  <c r="AG109" i="10" s="1"/>
  <c r="AJ109" i="10" s="1"/>
  <c r="AK109" i="10" s="1"/>
  <c r="AF153" i="10"/>
  <c r="AG153" i="10" s="1"/>
  <c r="AJ153" i="10" s="1"/>
  <c r="AK153" i="10" s="1"/>
  <c r="AF171" i="10"/>
  <c r="AG171" i="10" s="1"/>
  <c r="AJ171" i="10" s="1"/>
  <c r="AK171" i="10" s="1"/>
  <c r="AF178" i="10"/>
  <c r="AG178" i="10" s="1"/>
  <c r="AJ178" i="10" s="1"/>
  <c r="AK178" i="10" s="1"/>
  <c r="AF201" i="10"/>
  <c r="AG201" i="10" s="1"/>
  <c r="AJ201" i="10" s="1"/>
  <c r="AK201" i="10" s="1"/>
  <c r="AF209" i="10"/>
  <c r="AG209" i="10" s="1"/>
  <c r="AJ209" i="10" s="1"/>
  <c r="AK209" i="10" s="1"/>
  <c r="AF237" i="10"/>
  <c r="AG237" i="10" s="1"/>
  <c r="AJ237" i="10" s="1"/>
  <c r="AK237" i="10" s="1"/>
  <c r="AF244" i="10"/>
  <c r="AG244" i="10" s="1"/>
  <c r="AJ244" i="10" s="1"/>
  <c r="AK244" i="10" s="1"/>
  <c r="AF25" i="10"/>
  <c r="AG25" i="10" s="1"/>
  <c r="AJ25" i="10" s="1"/>
  <c r="AK25" i="10" s="1"/>
  <c r="AF28" i="10"/>
  <c r="AG28" i="10" s="1"/>
  <c r="AJ28" i="10" s="1"/>
  <c r="AK28" i="10" s="1"/>
  <c r="AF17" i="10"/>
  <c r="AG17" i="10" s="1"/>
  <c r="AJ17" i="10" s="1"/>
  <c r="AK17" i="10" s="1"/>
  <c r="AF74" i="10"/>
  <c r="AG74" i="10" s="1"/>
  <c r="AJ74" i="10" s="1"/>
  <c r="AK74" i="10" s="1"/>
  <c r="AF70" i="10"/>
  <c r="AG70" i="10" s="1"/>
  <c r="AJ70" i="10" s="1"/>
  <c r="AK70" i="10" s="1"/>
  <c r="AF75" i="10"/>
  <c r="AG75" i="10" s="1"/>
  <c r="AJ75" i="10" s="1"/>
  <c r="AK75" i="10" s="1"/>
  <c r="AF69" i="10"/>
  <c r="AG69" i="10" s="1"/>
  <c r="AJ69" i="10" s="1"/>
  <c r="AK69" i="10" s="1"/>
  <c r="AF68" i="10"/>
  <c r="AG68" i="10" s="1"/>
  <c r="AJ68" i="10" s="1"/>
  <c r="AK68" i="10" s="1"/>
  <c r="AF45" i="10"/>
  <c r="AG45" i="10" s="1"/>
  <c r="AJ45" i="10" s="1"/>
  <c r="AK45" i="10" s="1"/>
  <c r="AF52" i="10"/>
  <c r="AG52" i="10" s="1"/>
  <c r="AJ52" i="10" s="1"/>
  <c r="AK52" i="10" s="1"/>
  <c r="AF55" i="10"/>
  <c r="AG55" i="10" s="1"/>
  <c r="AJ55" i="10" s="1"/>
  <c r="AK55" i="10" s="1"/>
  <c r="AF64" i="10"/>
  <c r="AG64" i="10" s="1"/>
  <c r="AJ64" i="10" s="1"/>
  <c r="AK64" i="10" s="1"/>
  <c r="AF38" i="10"/>
  <c r="AG38" i="10" s="1"/>
  <c r="AJ38" i="10" s="1"/>
  <c r="AK38" i="10" s="1"/>
  <c r="AF42" i="10"/>
  <c r="AG42" i="10" s="1"/>
  <c r="AJ42" i="10" s="1"/>
  <c r="AK42" i="10" s="1"/>
  <c r="AF43" i="10"/>
  <c r="AG43" i="10" s="1"/>
  <c r="AJ43" i="10" s="1"/>
  <c r="AK43" i="10" s="1"/>
  <c r="AF49" i="10"/>
  <c r="AG49" i="10" s="1"/>
  <c r="AJ49" i="10" s="1"/>
  <c r="AK49" i="10" s="1"/>
  <c r="AF59" i="10"/>
  <c r="AG59" i="10" s="1"/>
  <c r="AJ59" i="10" s="1"/>
  <c r="AK59" i="10" s="1"/>
  <c r="AF61" i="10"/>
  <c r="AG61" i="10" s="1"/>
  <c r="AJ61" i="10" s="1"/>
  <c r="AK61" i="10" s="1"/>
  <c r="AF67" i="10"/>
  <c r="AG67" i="10" s="1"/>
  <c r="AJ67" i="10" s="1"/>
  <c r="AK67" i="10" s="1"/>
  <c r="AF58" i="10"/>
  <c r="AG58" i="10" s="1"/>
  <c r="AJ58" i="10" s="1"/>
  <c r="AK58" i="10" s="1"/>
  <c r="AF40" i="10"/>
  <c r="AG40" i="10" s="1"/>
  <c r="AJ40" i="10" s="1"/>
  <c r="AK40" i="10" s="1"/>
  <c r="AG14" i="10"/>
  <c r="AJ14" i="10" s="1"/>
  <c r="AK14" i="10" s="1"/>
  <c r="AF47" i="10"/>
  <c r="AG47" i="10" s="1"/>
  <c r="AJ47" i="10" s="1"/>
  <c r="AK47" i="10" s="1"/>
  <c r="AF26" i="10"/>
  <c r="AG26" i="10" s="1"/>
  <c r="AJ26" i="10" s="1"/>
  <c r="AK26" i="10" s="1"/>
  <c r="AF31" i="10"/>
  <c r="AG31" i="10" s="1"/>
  <c r="AJ31" i="10" s="1"/>
  <c r="AK31" i="10" s="1"/>
  <c r="AF18" i="10"/>
  <c r="AG18" i="10" s="1"/>
  <c r="AJ18" i="10" s="1"/>
  <c r="AK18" i="10" s="1"/>
  <c r="AF22" i="10"/>
  <c r="AG22" i="10" s="1"/>
  <c r="AJ22" i="10" s="1"/>
  <c r="AK22" i="10" s="1"/>
  <c r="AF88" i="10"/>
  <c r="AG88" i="10" s="1"/>
  <c r="AJ88" i="10" s="1"/>
  <c r="AK88" i="10" s="1"/>
  <c r="AF24" i="10"/>
  <c r="AG24" i="10" s="1"/>
  <c r="AJ24" i="10" s="1"/>
  <c r="AK24" i="10" s="1"/>
  <c r="AF110" i="10"/>
  <c r="AG110" i="10" s="1"/>
  <c r="AJ110" i="10" s="1"/>
  <c r="AK110" i="10" s="1"/>
  <c r="AF134" i="10"/>
  <c r="AG134" i="10" s="1"/>
  <c r="AJ134" i="10" s="1"/>
  <c r="AK134" i="10" s="1"/>
  <c r="AF170" i="10"/>
  <c r="AG170" i="10" s="1"/>
  <c r="AJ170" i="10" s="1"/>
  <c r="AK170" i="10" s="1"/>
  <c r="AF175" i="10"/>
  <c r="AG175" i="10" s="1"/>
  <c r="AJ175" i="10" s="1"/>
  <c r="AK175" i="10" s="1"/>
  <c r="AF179" i="10"/>
  <c r="AG179" i="10" s="1"/>
  <c r="AJ179" i="10" s="1"/>
  <c r="AK179" i="10" s="1"/>
  <c r="AF184" i="10"/>
  <c r="AG184" i="10" s="1"/>
  <c r="AJ184" i="10" s="1"/>
  <c r="AK184" i="10" s="1"/>
  <c r="AF185" i="10"/>
  <c r="AG185" i="10" s="1"/>
  <c r="AJ185" i="10" s="1"/>
  <c r="AK185" i="10" s="1"/>
  <c r="AF241" i="10"/>
  <c r="AG241" i="10" s="1"/>
  <c r="AJ241" i="10" s="1"/>
  <c r="AK241" i="10" s="1"/>
  <c r="AF118" i="10"/>
  <c r="AG118" i="10" s="1"/>
  <c r="AJ118" i="10" s="1"/>
  <c r="AK118" i="10" s="1"/>
  <c r="AF130" i="10"/>
  <c r="AG130" i="10" s="1"/>
  <c r="AJ130" i="10" s="1"/>
  <c r="AK130" i="10" s="1"/>
  <c r="AF131" i="10"/>
  <c r="AG131" i="10" s="1"/>
  <c r="AJ131" i="10" s="1"/>
  <c r="AK131" i="10" s="1"/>
  <c r="AF138" i="10"/>
  <c r="AG138" i="10" s="1"/>
  <c r="AJ138" i="10" s="1"/>
  <c r="AK138" i="10" s="1"/>
  <c r="AF139" i="10"/>
  <c r="AG139" i="10" s="1"/>
  <c r="AJ139" i="10" s="1"/>
  <c r="AK139" i="10" s="1"/>
  <c r="AF183" i="10"/>
  <c r="AG183" i="10" s="1"/>
  <c r="AJ183" i="10" s="1"/>
  <c r="AK183" i="10" s="1"/>
  <c r="AF222" i="10"/>
  <c r="AG222" i="10" s="1"/>
  <c r="AJ222" i="10" s="1"/>
  <c r="AK222" i="10" s="1"/>
  <c r="AF234" i="10"/>
  <c r="AG234" i="10" s="1"/>
  <c r="AJ234" i="10" s="1"/>
  <c r="AK234" i="10" s="1"/>
  <c r="AF145" i="10"/>
  <c r="AG145" i="10" s="1"/>
  <c r="AJ145" i="10" s="1"/>
  <c r="AK145" i="10" s="1"/>
  <c r="AF151" i="10"/>
  <c r="AG151" i="10" s="1"/>
  <c r="AJ151" i="10" s="1"/>
  <c r="AK151" i="10" s="1"/>
  <c r="AF152" i="10"/>
  <c r="AG152" i="10" s="1"/>
  <c r="AJ152" i="10" s="1"/>
  <c r="AK152" i="10" s="1"/>
  <c r="AF163" i="10"/>
  <c r="AG163" i="10" s="1"/>
  <c r="AJ163" i="10" s="1"/>
  <c r="AK163" i="10" s="1"/>
  <c r="AF214" i="10"/>
  <c r="AG214" i="10" s="1"/>
  <c r="AJ214" i="10" s="1"/>
  <c r="AK214" i="10" s="1"/>
  <c r="AF229" i="10"/>
  <c r="AG229" i="10" s="1"/>
  <c r="AJ229" i="10" s="1"/>
  <c r="AK229" i="10" s="1"/>
  <c r="AF115" i="10"/>
  <c r="AG115" i="10" s="1"/>
  <c r="AJ115" i="10" s="1"/>
  <c r="AK115" i="10" s="1"/>
  <c r="AF137" i="10"/>
  <c r="AG137" i="10" s="1"/>
  <c r="AJ137" i="10" s="1"/>
  <c r="AK137" i="10" s="1"/>
  <c r="AF208" i="10"/>
  <c r="AG208" i="10" s="1"/>
  <c r="AJ208" i="10" s="1"/>
  <c r="AK208" i="10" s="1"/>
  <c r="AF218" i="10"/>
  <c r="AG218" i="10" s="1"/>
  <c r="AJ218" i="10" s="1"/>
  <c r="AK218" i="10" s="1"/>
  <c r="AF226" i="10"/>
  <c r="AG226" i="10" s="1"/>
  <c r="AJ226" i="10" s="1"/>
  <c r="AK226" i="10" s="1"/>
  <c r="AF228" i="10"/>
  <c r="AG228" i="10" s="1"/>
  <c r="AJ228" i="10" s="1"/>
  <c r="AK228" i="10" s="1"/>
  <c r="AF135" i="10"/>
  <c r="AG135" i="10" s="1"/>
  <c r="AJ135" i="10" s="1"/>
  <c r="AK135" i="10" s="1"/>
  <c r="AF143" i="10"/>
  <c r="AG143" i="10" s="1"/>
  <c r="AJ143" i="10" s="1"/>
  <c r="AK143" i="10" s="1"/>
  <c r="AF206" i="10"/>
  <c r="AG206" i="10" s="1"/>
  <c r="AJ206" i="10" s="1"/>
  <c r="AK206" i="10" s="1"/>
  <c r="AF213" i="10"/>
  <c r="AG213" i="10" s="1"/>
  <c r="AJ213" i="10" s="1"/>
  <c r="AK213" i="10" s="1"/>
  <c r="AF223" i="10"/>
  <c r="AG223" i="10" s="1"/>
  <c r="AJ223" i="10" s="1"/>
  <c r="AK223" i="10" s="1"/>
  <c r="AF227" i="10"/>
  <c r="AG227" i="10" s="1"/>
  <c r="AJ227" i="10" s="1"/>
  <c r="AK227" i="10" s="1"/>
  <c r="AF231" i="10"/>
  <c r="AG231" i="10" s="1"/>
  <c r="AJ231" i="10" s="1"/>
  <c r="AK231" i="10" s="1"/>
  <c r="AF232" i="10"/>
  <c r="AG232" i="10" s="1"/>
  <c r="AJ232" i="10" s="1"/>
  <c r="AK232" i="10" s="1"/>
  <c r="AJ243" i="10"/>
  <c r="AK243" i="10" s="1"/>
  <c r="AF144" i="10"/>
  <c r="AG144" i="10" s="1"/>
  <c r="AJ144" i="10" s="1"/>
  <c r="AK144" i="10" s="1"/>
  <c r="AF219" i="10"/>
  <c r="AG219" i="10" s="1"/>
  <c r="AJ219" i="10" s="1"/>
  <c r="AK219" i="10" s="1"/>
  <c r="AF220" i="10"/>
  <c r="AG220" i="10" s="1"/>
  <c r="AJ220" i="10" s="1"/>
  <c r="AK220" i="10" s="1"/>
  <c r="AF106" i="10"/>
  <c r="AG106" i="10" s="1"/>
  <c r="AJ106" i="10" s="1"/>
  <c r="AK106" i="10" s="1"/>
  <c r="AF123" i="10"/>
  <c r="AG123" i="10" s="1"/>
  <c r="AJ123" i="10" s="1"/>
  <c r="AK123" i="10" s="1"/>
  <c r="AF125" i="10"/>
  <c r="AG125" i="10" s="1"/>
  <c r="AJ125" i="10" s="1"/>
  <c r="AK125" i="10" s="1"/>
  <c r="AF126" i="10"/>
  <c r="AG126" i="10" s="1"/>
  <c r="AJ126" i="10" s="1"/>
  <c r="AK126" i="10" s="1"/>
  <c r="AF174" i="10"/>
  <c r="AG174" i="10" s="1"/>
  <c r="AJ174" i="10" s="1"/>
  <c r="AK174" i="10" s="1"/>
  <c r="AF186" i="10"/>
  <c r="AG186" i="10" s="1"/>
  <c r="AJ186" i="10" s="1"/>
  <c r="AK186" i="10" s="1"/>
  <c r="AF193" i="10"/>
  <c r="AG193" i="10" s="1"/>
  <c r="AJ193" i="10" s="1"/>
  <c r="AK193" i="10" s="1"/>
  <c r="AF200" i="10"/>
  <c r="AG200" i="10" s="1"/>
  <c r="AJ200" i="10" s="1"/>
  <c r="AK200" i="10" s="1"/>
  <c r="AF211" i="10"/>
  <c r="AG211" i="10" s="1"/>
  <c r="AJ211" i="10" s="1"/>
  <c r="AK211" i="10" s="1"/>
  <c r="AF248" i="10"/>
  <c r="AG248" i="10" s="1"/>
  <c r="AJ248" i="10" s="1"/>
  <c r="AK248" i="10" s="1"/>
  <c r="AF104" i="10"/>
  <c r="AG104" i="10" s="1"/>
  <c r="AJ104" i="10" s="1"/>
  <c r="AK104" i="10" s="1"/>
  <c r="AF173" i="10"/>
  <c r="AG173" i="10" s="1"/>
  <c r="AJ173" i="10" s="1"/>
  <c r="AK173" i="10" s="1"/>
  <c r="AF127" i="10"/>
  <c r="AG127" i="10" s="1"/>
  <c r="AJ127" i="10" s="1"/>
  <c r="AK127" i="10" s="1"/>
  <c r="AF160" i="10"/>
  <c r="AG160" i="10" s="1"/>
  <c r="AJ160" i="10" s="1"/>
  <c r="AK160" i="10" s="1"/>
  <c r="AF180" i="10"/>
  <c r="AG180" i="10" s="1"/>
  <c r="AJ180" i="10" s="1"/>
  <c r="AK180" i="10" s="1"/>
  <c r="AF191" i="10"/>
  <c r="AG191" i="10" s="1"/>
  <c r="AJ191" i="10" s="1"/>
  <c r="AK191" i="10" s="1"/>
  <c r="AF192" i="10"/>
  <c r="AG192" i="10" s="1"/>
  <c r="AJ192" i="10" s="1"/>
  <c r="AK192" i="10" s="1"/>
  <c r="AF9" i="10"/>
  <c r="AF7" i="10"/>
  <c r="AG7" i="10" s="1"/>
  <c r="AJ7" i="10" s="1"/>
  <c r="AK7" i="10" s="1"/>
  <c r="AW9" i="12"/>
  <c r="AX9" i="12" s="1"/>
  <c r="AW10" i="12"/>
  <c r="AX10" i="12" s="1"/>
  <c r="AW12" i="12"/>
  <c r="AX12" i="12" s="1"/>
  <c r="AW13" i="12"/>
  <c r="AX13" i="12" s="1"/>
  <c r="AW14" i="12"/>
  <c r="AX14" i="12" s="1"/>
  <c r="AW15" i="12"/>
  <c r="AX15" i="12" s="1"/>
  <c r="AW16" i="12"/>
  <c r="AX16" i="12" s="1"/>
  <c r="AW17" i="12"/>
  <c r="AX17" i="12" s="1"/>
  <c r="AW18" i="12"/>
  <c r="AX18" i="12" s="1"/>
  <c r="AW19" i="12"/>
  <c r="AX19" i="12" s="1"/>
  <c r="AW20" i="12"/>
  <c r="AX20" i="12" s="1"/>
  <c r="AW21" i="12"/>
  <c r="AX21" i="12" s="1"/>
  <c r="AW22" i="12"/>
  <c r="AX22" i="12" s="1"/>
  <c r="AW23" i="12"/>
  <c r="AX23" i="12" s="1"/>
  <c r="AW24" i="12"/>
  <c r="AX24" i="12" s="1"/>
  <c r="AW25" i="12"/>
  <c r="AX25" i="12" s="1"/>
  <c r="AW26" i="12"/>
  <c r="AX26" i="12" s="1"/>
  <c r="AW27" i="12"/>
  <c r="AX27" i="12" s="1"/>
  <c r="AW28" i="12"/>
  <c r="AX28" i="12" s="1"/>
  <c r="AW29" i="12"/>
  <c r="AX29" i="12" s="1"/>
  <c r="AW30" i="12"/>
  <c r="AX30" i="12" s="1"/>
  <c r="AW31" i="12"/>
  <c r="AX31" i="12" s="1"/>
  <c r="AW32" i="12"/>
  <c r="AX32" i="12" s="1"/>
  <c r="AW33" i="12"/>
  <c r="AX33" i="12" s="1"/>
  <c r="AW34" i="12"/>
  <c r="AX34" i="12" s="1"/>
  <c r="AW35" i="12"/>
  <c r="AX35" i="12" s="1"/>
  <c r="AW36" i="12"/>
  <c r="AX36" i="12" s="1"/>
  <c r="AW37" i="12"/>
  <c r="AX37" i="12" s="1"/>
  <c r="AW38" i="12"/>
  <c r="AX38" i="12" s="1"/>
  <c r="AW39" i="12"/>
  <c r="AX39" i="12" s="1"/>
  <c r="AW40" i="12"/>
  <c r="AX40" i="12" s="1"/>
  <c r="AW41" i="12"/>
  <c r="AX41" i="12" s="1"/>
  <c r="AW42" i="12"/>
  <c r="AX42" i="12" s="1"/>
  <c r="AW43" i="12"/>
  <c r="AX43" i="12" s="1"/>
  <c r="AW44" i="12"/>
  <c r="AX44" i="12" s="1"/>
  <c r="AW45" i="12"/>
  <c r="AX45" i="12" s="1"/>
  <c r="AW46" i="12"/>
  <c r="AX46" i="12" s="1"/>
  <c r="AW47" i="12"/>
  <c r="AX47" i="12" s="1"/>
  <c r="AW48" i="12"/>
  <c r="AX48" i="12" s="1"/>
  <c r="AW49" i="12"/>
  <c r="AX49" i="12" s="1"/>
  <c r="AW50" i="12"/>
  <c r="AX50" i="12" s="1"/>
  <c r="AW51" i="12"/>
  <c r="AX51" i="12" s="1"/>
  <c r="AW52" i="12"/>
  <c r="AX52" i="12" s="1"/>
  <c r="AW53" i="12"/>
  <c r="AX53" i="12" s="1"/>
  <c r="AW54" i="12"/>
  <c r="AX54" i="12" s="1"/>
  <c r="AW55" i="12"/>
  <c r="AX55" i="12" s="1"/>
  <c r="AW56" i="12"/>
  <c r="AX56" i="12" s="1"/>
  <c r="AW57" i="12"/>
  <c r="AX57" i="12" s="1"/>
  <c r="AW58" i="12"/>
  <c r="AX58" i="12" s="1"/>
  <c r="AW59" i="12"/>
  <c r="AX59" i="12" s="1"/>
  <c r="AW60" i="12"/>
  <c r="AX60" i="12" s="1"/>
  <c r="AW61" i="12"/>
  <c r="AX61" i="12" s="1"/>
  <c r="AW62" i="12"/>
  <c r="AX62" i="12" s="1"/>
  <c r="AW63" i="12"/>
  <c r="AX63" i="12" s="1"/>
  <c r="AW64" i="12"/>
  <c r="AX64" i="12" s="1"/>
  <c r="AW65" i="12"/>
  <c r="AX65" i="12" s="1"/>
  <c r="AW66" i="12"/>
  <c r="AX66" i="12" s="1"/>
  <c r="AW67" i="12"/>
  <c r="AX67" i="12" s="1"/>
  <c r="AW68" i="12"/>
  <c r="AX68" i="12" s="1"/>
  <c r="AW69" i="12"/>
  <c r="AX69" i="12" s="1"/>
  <c r="AW70" i="12"/>
  <c r="AX70" i="12" s="1"/>
  <c r="AW71" i="12"/>
  <c r="AX71" i="12" s="1"/>
  <c r="AW72" i="12"/>
  <c r="AX72" i="12" s="1"/>
  <c r="AW73" i="12"/>
  <c r="AX73" i="12" s="1"/>
  <c r="AW74" i="12"/>
  <c r="AX74" i="12" s="1"/>
  <c r="AW75" i="12"/>
  <c r="AX75" i="12" s="1"/>
  <c r="AW76" i="12"/>
  <c r="AX76" i="12" s="1"/>
  <c r="AW77" i="12"/>
  <c r="AX77" i="12" s="1"/>
  <c r="AW78" i="12"/>
  <c r="AX78" i="12" s="1"/>
  <c r="AW79" i="12"/>
  <c r="AX79" i="12" s="1"/>
  <c r="AW80" i="12"/>
  <c r="AX80" i="12" s="1"/>
  <c r="AW81" i="12"/>
  <c r="AX81" i="12" s="1"/>
  <c r="AW82" i="12"/>
  <c r="AX82" i="12" s="1"/>
  <c r="AW83" i="12"/>
  <c r="AX83" i="12" s="1"/>
  <c r="AW84" i="12"/>
  <c r="AX84" i="12" s="1"/>
  <c r="AW85" i="12"/>
  <c r="AX85" i="12" s="1"/>
  <c r="AW86" i="12"/>
  <c r="AX86" i="12" s="1"/>
  <c r="AW87" i="12"/>
  <c r="AX87" i="12" s="1"/>
  <c r="AW88" i="12"/>
  <c r="AX88" i="12" s="1"/>
  <c r="AW89" i="12"/>
  <c r="AX89" i="12" s="1"/>
  <c r="AW90" i="12"/>
  <c r="AX90" i="12" s="1"/>
  <c r="AW91" i="12"/>
  <c r="AX91" i="12" s="1"/>
  <c r="AW92" i="12"/>
  <c r="AX92" i="12" s="1"/>
  <c r="AW93" i="12"/>
  <c r="AX93" i="12" s="1"/>
  <c r="AW94" i="12"/>
  <c r="AX94" i="12" s="1"/>
  <c r="AW95" i="12"/>
  <c r="AX95" i="12" s="1"/>
  <c r="AW96" i="12"/>
  <c r="AX96" i="12" s="1"/>
  <c r="AW97" i="12"/>
  <c r="AX97" i="12" s="1"/>
  <c r="AW98" i="12"/>
  <c r="AX98" i="12" s="1"/>
  <c r="AW99" i="12"/>
  <c r="AX99" i="12" s="1"/>
  <c r="AW100" i="12"/>
  <c r="AX100" i="12" s="1"/>
  <c r="AW101" i="12"/>
  <c r="AX101" i="12" s="1"/>
  <c r="AW102" i="12"/>
  <c r="AX102" i="12" s="1"/>
  <c r="AW103" i="12"/>
  <c r="AX103" i="12" s="1"/>
  <c r="AW104" i="12"/>
  <c r="AX104" i="12" s="1"/>
  <c r="AW105" i="12"/>
  <c r="AX105" i="12" s="1"/>
  <c r="AW106" i="12"/>
  <c r="AX106" i="12" s="1"/>
  <c r="AW107" i="12"/>
  <c r="AX107" i="12" s="1"/>
  <c r="AW108" i="12"/>
  <c r="AX108" i="12" s="1"/>
  <c r="AW109" i="12"/>
  <c r="AX109" i="12" s="1"/>
  <c r="AW110" i="12"/>
  <c r="AX110" i="12" s="1"/>
  <c r="AW111" i="12"/>
  <c r="AX111" i="12" s="1"/>
  <c r="AW112" i="12"/>
  <c r="AX112" i="12" s="1"/>
  <c r="AW113" i="12"/>
  <c r="AX113" i="12" s="1"/>
  <c r="AW114" i="12"/>
  <c r="AX114" i="12" s="1"/>
  <c r="AW115" i="12"/>
  <c r="AX115" i="12" s="1"/>
  <c r="AW116" i="12"/>
  <c r="AX116" i="12" s="1"/>
  <c r="AW117" i="12"/>
  <c r="AX117" i="12" s="1"/>
  <c r="AW118" i="12"/>
  <c r="AX118" i="12" s="1"/>
  <c r="AW119" i="12"/>
  <c r="AX119" i="12" s="1"/>
  <c r="AW120" i="12"/>
  <c r="AX120" i="12" s="1"/>
  <c r="AW121" i="12"/>
  <c r="AX121" i="12" s="1"/>
  <c r="AW122" i="12"/>
  <c r="AX122" i="12" s="1"/>
  <c r="AW123" i="12"/>
  <c r="AX123" i="12" s="1"/>
  <c r="AW124" i="12"/>
  <c r="AX124" i="12" s="1"/>
  <c r="AW125" i="12"/>
  <c r="AX125" i="12" s="1"/>
  <c r="AW126" i="12"/>
  <c r="AX126" i="12" s="1"/>
  <c r="AL147" i="10" l="1"/>
  <c r="AM147" i="10" s="1"/>
  <c r="AN147" i="10" s="1"/>
  <c r="AL203" i="10"/>
  <c r="AM203" i="10" s="1"/>
  <c r="AL71" i="10"/>
  <c r="AM71" i="10" s="1"/>
  <c r="AO71" i="10" s="1"/>
  <c r="AL87" i="10"/>
  <c r="AM87" i="10" s="1"/>
  <c r="AN87" i="10" s="1"/>
  <c r="AL79" i="10"/>
  <c r="AM79" i="10" s="1"/>
  <c r="AN79" i="10" s="1"/>
  <c r="AL35" i="10"/>
  <c r="AM35" i="10" s="1"/>
  <c r="AO35" i="10" s="1"/>
  <c r="AL115" i="10"/>
  <c r="AM115" i="10" s="1"/>
  <c r="AO115" i="10" s="1"/>
  <c r="AL119" i="10"/>
  <c r="AM119" i="10" s="1"/>
  <c r="AO119" i="10" s="1"/>
  <c r="AL39" i="10"/>
  <c r="AM39" i="10" s="1"/>
  <c r="AN39" i="10" s="1"/>
  <c r="AL103" i="10"/>
  <c r="AM103" i="10" s="1"/>
  <c r="AN103" i="10" s="1"/>
  <c r="AL127" i="10"/>
  <c r="AM127" i="10" s="1"/>
  <c r="AO127" i="10" s="1"/>
  <c r="AL247" i="10"/>
  <c r="AM247" i="10" s="1"/>
  <c r="AO247" i="10" s="1"/>
  <c r="AL139" i="10"/>
  <c r="AM139" i="10" s="1"/>
  <c r="AO139" i="10" s="1"/>
  <c r="AL107" i="10"/>
  <c r="AM107" i="10" s="1"/>
  <c r="AN107" i="10" s="1"/>
  <c r="AL187" i="10"/>
  <c r="AM187" i="10" s="1"/>
  <c r="AO187" i="10" s="1"/>
  <c r="AL167" i="10"/>
  <c r="AM167" i="10" s="1"/>
  <c r="AN167" i="10" s="1"/>
  <c r="AL95" i="10"/>
  <c r="AM95" i="10" s="1"/>
  <c r="AO95" i="10" s="1"/>
  <c r="AL215" i="10"/>
  <c r="AM215" i="10" s="1"/>
  <c r="AO215" i="10" s="1"/>
  <c r="AL175" i="10"/>
  <c r="AM175" i="10" s="1"/>
  <c r="AO175" i="10" s="1"/>
  <c r="AL99" i="10"/>
  <c r="AM99" i="10" s="1"/>
  <c r="AN99" i="10" s="1"/>
  <c r="AL16" i="10"/>
  <c r="AM16" i="10" s="1"/>
  <c r="AL23" i="10"/>
  <c r="AM23" i="10" s="1"/>
  <c r="AO23" i="10" s="1"/>
  <c r="AL83" i="10"/>
  <c r="AM83" i="10" s="1"/>
  <c r="AO83" i="10" s="1"/>
  <c r="AL63" i="10"/>
  <c r="AM63" i="10" s="1"/>
  <c r="AO63" i="10" s="1"/>
  <c r="AL55" i="10"/>
  <c r="AM55" i="10" s="1"/>
  <c r="AN55" i="10" s="1"/>
  <c r="AL27" i="10"/>
  <c r="AM27" i="10" s="1"/>
  <c r="AN27" i="10" s="1"/>
  <c r="AL91" i="10"/>
  <c r="AM91" i="10" s="1"/>
  <c r="AN91" i="10" s="1"/>
  <c r="AL155" i="10"/>
  <c r="AM155" i="10" s="1"/>
  <c r="AN155" i="10" s="1"/>
  <c r="AL59" i="10"/>
  <c r="AM59" i="10" s="1"/>
  <c r="AN59" i="10" s="1"/>
  <c r="AL235" i="10"/>
  <c r="AM235" i="10" s="1"/>
  <c r="AO235" i="10" s="1"/>
  <c r="AL111" i="10"/>
  <c r="AM111" i="10" s="1"/>
  <c r="AO111" i="10" s="1"/>
  <c r="AL47" i="10"/>
  <c r="AM47" i="10" s="1"/>
  <c r="AO47" i="10" s="1"/>
  <c r="AL159" i="10"/>
  <c r="AM159" i="10" s="1"/>
  <c r="AO159" i="10" s="1"/>
  <c r="AL223" i="10"/>
  <c r="AM223" i="10" s="1"/>
  <c r="AO223" i="10" s="1"/>
  <c r="AL11" i="10"/>
  <c r="AM11" i="10" s="1"/>
  <c r="AL143" i="10"/>
  <c r="AM143" i="10" s="1"/>
  <c r="AO143" i="10" s="1"/>
  <c r="AL75" i="10"/>
  <c r="AM75" i="10" s="1"/>
  <c r="AO75" i="10" s="1"/>
  <c r="AL171" i="10"/>
  <c r="AM171" i="10" s="1"/>
  <c r="AO171" i="10" s="1"/>
  <c r="AL163" i="10"/>
  <c r="AM163" i="10" s="1"/>
  <c r="AN163" i="10" s="1"/>
  <c r="AL239" i="10"/>
  <c r="AM239" i="10" s="1"/>
  <c r="AN239" i="10" s="1"/>
  <c r="AG8" i="10"/>
  <c r="AJ8" i="10" s="1"/>
  <c r="AK8" i="10" s="1"/>
  <c r="AG10" i="10"/>
  <c r="AJ10" i="10" s="1"/>
  <c r="AK10" i="10" s="1"/>
  <c r="AL179" i="10"/>
  <c r="AM179" i="10" s="1"/>
  <c r="AN179" i="10" s="1"/>
  <c r="AL243" i="10"/>
  <c r="AM243" i="10" s="1"/>
  <c r="AO243" i="10" s="1"/>
  <c r="AL51" i="10"/>
  <c r="AM51" i="10" s="1"/>
  <c r="AO51" i="10" s="1"/>
  <c r="AG9" i="10"/>
  <c r="AJ9" i="10" s="1"/>
  <c r="AK9" i="10" s="1"/>
  <c r="AL199" i="10"/>
  <c r="AM199" i="10" s="1"/>
  <c r="AO199" i="10" s="1"/>
  <c r="AO239" i="10"/>
  <c r="AN215" i="10"/>
  <c r="AL135" i="10"/>
  <c r="AM135" i="10" s="1"/>
  <c r="AL151" i="10"/>
  <c r="AM151" i="10" s="1"/>
  <c r="AN235" i="10"/>
  <c r="AO203" i="10"/>
  <c r="AN203" i="10"/>
  <c r="AL191" i="10"/>
  <c r="AM191" i="10" s="1"/>
  <c r="AL207" i="10"/>
  <c r="AM207" i="10" s="1"/>
  <c r="AL67" i="10"/>
  <c r="AM67" i="10" s="1"/>
  <c r="AL231" i="10"/>
  <c r="AM231" i="10" s="1"/>
  <c r="AL123" i="10"/>
  <c r="AM123" i="10" s="1"/>
  <c r="AL227" i="10"/>
  <c r="AM227" i="10" s="1"/>
  <c r="AL183" i="10"/>
  <c r="AM183" i="10" s="1"/>
  <c r="AL43" i="10"/>
  <c r="AM43" i="10" s="1"/>
  <c r="AL211" i="10"/>
  <c r="AM211" i="10" s="1"/>
  <c r="AL219" i="10"/>
  <c r="AM219" i="10" s="1"/>
  <c r="AL195" i="10"/>
  <c r="AM195" i="10" s="1"/>
  <c r="AL131" i="10"/>
  <c r="AM131" i="10" s="1"/>
  <c r="AL31" i="10"/>
  <c r="AM31" i="10" s="1"/>
  <c r="AW7" i="12"/>
  <c r="AX7" i="12" s="1"/>
  <c r="AW8" i="12"/>
  <c r="AX8" i="12" s="1"/>
  <c r="AW11" i="12"/>
  <c r="AX11" i="12" s="1"/>
  <c r="AO147" i="10" l="1"/>
  <c r="AN139" i="10"/>
  <c r="AN243" i="10"/>
  <c r="AN223" i="10"/>
  <c r="AN143" i="10"/>
  <c r="AP143" i="10" s="1"/>
  <c r="AR143" i="10" s="1"/>
  <c r="AO167" i="10"/>
  <c r="AQ167" i="10" s="1"/>
  <c r="AS167" i="10" s="1"/>
  <c r="AO99" i="10"/>
  <c r="AQ99" i="10" s="1"/>
  <c r="AS99" i="10" s="1"/>
  <c r="AN95" i="10"/>
  <c r="AP95" i="10" s="1"/>
  <c r="AR95" i="10" s="1"/>
  <c r="AO107" i="10"/>
  <c r="AO103" i="10"/>
  <c r="AQ103" i="10" s="1"/>
  <c r="AS103" i="10" s="1"/>
  <c r="AN71" i="10"/>
  <c r="AP71" i="10" s="1"/>
  <c r="AR71" i="10" s="1"/>
  <c r="AN63" i="10"/>
  <c r="AP63" i="10" s="1"/>
  <c r="AR63" i="10" s="1"/>
  <c r="AN247" i="10"/>
  <c r="AO87" i="10"/>
  <c r="AQ87" i="10" s="1"/>
  <c r="AS87" i="10" s="1"/>
  <c r="AN111" i="10"/>
  <c r="AP111" i="10" s="1"/>
  <c r="AR111" i="10" s="1"/>
  <c r="AO155" i="10"/>
  <c r="AQ155" i="10" s="1"/>
  <c r="AS155" i="10" s="1"/>
  <c r="AN119" i="10"/>
  <c r="AN115" i="10"/>
  <c r="AP115" i="10" s="1"/>
  <c r="AR115" i="10" s="1"/>
  <c r="AN175" i="10"/>
  <c r="AP175" i="10" s="1"/>
  <c r="AR175" i="10" s="1"/>
  <c r="AN171" i="10"/>
  <c r="AP171" i="10" s="1"/>
  <c r="AR171" i="10" s="1"/>
  <c r="AN51" i="10"/>
  <c r="AP51" i="10" s="1"/>
  <c r="AR51" i="10" s="1"/>
  <c r="AO163" i="10"/>
  <c r="AQ163" i="10" s="1"/>
  <c r="AS163" i="10" s="1"/>
  <c r="AO59" i="10"/>
  <c r="AQ59" i="10" s="1"/>
  <c r="AS59" i="10" s="1"/>
  <c r="AO179" i="10"/>
  <c r="AQ179" i="10" s="1"/>
  <c r="AS179" i="10" s="1"/>
  <c r="AO79" i="10"/>
  <c r="AQ79" i="10" s="1"/>
  <c r="AS79" i="10" s="1"/>
  <c r="AN47" i="10"/>
  <c r="AP47" i="10" s="1"/>
  <c r="AR47" i="10" s="1"/>
  <c r="AN35" i="10"/>
  <c r="AP35" i="10" s="1"/>
  <c r="AR35" i="10" s="1"/>
  <c r="AO21" i="10"/>
  <c r="AQ21" i="10" s="1"/>
  <c r="AN20" i="10"/>
  <c r="AP20" i="10" s="1"/>
  <c r="AO18" i="10"/>
  <c r="AQ18" i="10" s="1"/>
  <c r="AN18" i="10"/>
  <c r="AP18" i="10" s="1"/>
  <c r="AN17" i="10"/>
  <c r="AP17" i="10" s="1"/>
  <c r="AO20" i="10"/>
  <c r="AQ20" i="10" s="1"/>
  <c r="AO17" i="10"/>
  <c r="AQ17" i="10" s="1"/>
  <c r="AN19" i="10"/>
  <c r="AP19" i="10" s="1"/>
  <c r="AN22" i="10"/>
  <c r="AP22" i="10" s="1"/>
  <c r="AN21" i="10"/>
  <c r="AP21" i="10" s="1"/>
  <c r="AO16" i="10"/>
  <c r="AQ16" i="10" s="1"/>
  <c r="AO55" i="10"/>
  <c r="AQ55" i="10" s="1"/>
  <c r="AS55" i="10" s="1"/>
  <c r="AO39" i="10"/>
  <c r="AQ39" i="10" s="1"/>
  <c r="AS39" i="10" s="1"/>
  <c r="AN11" i="10"/>
  <c r="AP11" i="10" s="1"/>
  <c r="AO14" i="10"/>
  <c r="AQ14" i="10" s="1"/>
  <c r="AN14" i="10"/>
  <c r="AP14" i="10" s="1"/>
  <c r="AO13" i="10"/>
  <c r="AQ13" i="10" s="1"/>
  <c r="AN13" i="10"/>
  <c r="AP13" i="10" s="1"/>
  <c r="AO27" i="10"/>
  <c r="AQ27" i="10" s="1"/>
  <c r="AS27" i="10" s="1"/>
  <c r="AN23" i="10"/>
  <c r="AP23" i="10" s="1"/>
  <c r="AR23" i="10" s="1"/>
  <c r="AN16" i="10"/>
  <c r="AP16" i="10" s="1"/>
  <c r="AN127" i="10"/>
  <c r="AP127" i="10" s="1"/>
  <c r="AR127" i="10" s="1"/>
  <c r="AO91" i="10"/>
  <c r="AQ91" i="10" s="1"/>
  <c r="AS91" i="10" s="1"/>
  <c r="AO11" i="10"/>
  <c r="AQ11" i="10" s="1"/>
  <c r="AS11" i="10" s="1"/>
  <c r="AN187" i="10"/>
  <c r="AP187" i="10" s="1"/>
  <c r="AR187" i="10" s="1"/>
  <c r="AN75" i="10"/>
  <c r="AP75" i="10" s="1"/>
  <c r="AR75" i="10" s="1"/>
  <c r="AN83" i="10"/>
  <c r="AP83" i="10" s="1"/>
  <c r="AR83" i="10" s="1"/>
  <c r="AP223" i="10"/>
  <c r="AR223" i="10" s="1"/>
  <c r="AP55" i="10"/>
  <c r="AR55" i="10" s="1"/>
  <c r="AP59" i="10"/>
  <c r="AR59" i="10" s="1"/>
  <c r="AP243" i="10"/>
  <c r="AR243" i="10" s="1"/>
  <c r="AQ143" i="10"/>
  <c r="AS143" i="10" s="1"/>
  <c r="AP203" i="10"/>
  <c r="AR203" i="10" s="1"/>
  <c r="AQ119" i="10"/>
  <c r="AS119" i="10" s="1"/>
  <c r="AQ51" i="10"/>
  <c r="AS51" i="10" s="1"/>
  <c r="AP215" i="10"/>
  <c r="AR215" i="10" s="1"/>
  <c r="AQ35" i="10"/>
  <c r="AS35" i="10" s="1"/>
  <c r="AP163" i="10"/>
  <c r="AR163" i="10" s="1"/>
  <c r="AP99" i="10"/>
  <c r="AR99" i="10" s="1"/>
  <c r="AQ175" i="10"/>
  <c r="AS175" i="10" s="1"/>
  <c r="AQ223" i="10"/>
  <c r="AS223" i="10" s="1"/>
  <c r="AQ63" i="10"/>
  <c r="AS63" i="10" s="1"/>
  <c r="AQ127" i="10"/>
  <c r="AS127" i="10" s="1"/>
  <c r="AP107" i="10"/>
  <c r="AR107" i="10" s="1"/>
  <c r="AQ111" i="10"/>
  <c r="AS111" i="10" s="1"/>
  <c r="AQ243" i="10"/>
  <c r="AS243" i="10" s="1"/>
  <c r="AQ95" i="10"/>
  <c r="AS95" i="10" s="1"/>
  <c r="AP155" i="10"/>
  <c r="AR155" i="10" s="1"/>
  <c r="AQ203" i="10"/>
  <c r="AS203" i="10" s="1"/>
  <c r="AP119" i="10"/>
  <c r="AR119" i="10" s="1"/>
  <c r="AP247" i="10"/>
  <c r="AR247" i="10" s="1"/>
  <c r="AQ215" i="10"/>
  <c r="AS215" i="10" s="1"/>
  <c r="AQ23" i="10"/>
  <c r="AS23" i="10" s="1"/>
  <c r="AP39" i="10"/>
  <c r="AR39" i="10" s="1"/>
  <c r="AQ171" i="10"/>
  <c r="AS171" i="10" s="1"/>
  <c r="AP147" i="10"/>
  <c r="AR147" i="10" s="1"/>
  <c r="AP139" i="10"/>
  <c r="AR139" i="10" s="1"/>
  <c r="AP91" i="10"/>
  <c r="AR91" i="10" s="1"/>
  <c r="AQ187" i="10"/>
  <c r="AS187" i="10" s="1"/>
  <c r="AP235" i="10"/>
  <c r="AR235" i="10" s="1"/>
  <c r="AQ247" i="10"/>
  <c r="AS247" i="10" s="1"/>
  <c r="AP103" i="10"/>
  <c r="AR103" i="10" s="1"/>
  <c r="AQ239" i="10"/>
  <c r="AS239" i="10" s="1"/>
  <c r="AP87" i="10"/>
  <c r="AR87" i="10" s="1"/>
  <c r="AL7" i="10"/>
  <c r="AM7" i="10" s="1"/>
  <c r="AQ159" i="10"/>
  <c r="AS159" i="10" s="1"/>
  <c r="AP27" i="10"/>
  <c r="AR27" i="10" s="1"/>
  <c r="AQ107" i="10"/>
  <c r="AS107" i="10" s="1"/>
  <c r="AQ115" i="10"/>
  <c r="AS115" i="10" s="1"/>
  <c r="AQ147" i="10"/>
  <c r="AS147" i="10" s="1"/>
  <c r="AQ139" i="10"/>
  <c r="AS139" i="10" s="1"/>
  <c r="AQ47" i="10"/>
  <c r="AS47" i="10" s="1"/>
  <c r="AQ71" i="10"/>
  <c r="AS71" i="10" s="1"/>
  <c r="AP79" i="10"/>
  <c r="AR79" i="10" s="1"/>
  <c r="AQ235" i="10"/>
  <c r="AS235" i="10" s="1"/>
  <c r="AQ75" i="10"/>
  <c r="AS75" i="10" s="1"/>
  <c r="AP167" i="10"/>
  <c r="AR167" i="10" s="1"/>
  <c r="AQ83" i="10"/>
  <c r="AS83" i="10" s="1"/>
  <c r="AQ199" i="10"/>
  <c r="AS199" i="10" s="1"/>
  <c r="AP179" i="10"/>
  <c r="AR179" i="10" s="1"/>
  <c r="AP239" i="10"/>
  <c r="AR239" i="10" s="1"/>
  <c r="AN199" i="10"/>
  <c r="AN159" i="10"/>
  <c r="AN231" i="10"/>
  <c r="AO231" i="10"/>
  <c r="AO207" i="10"/>
  <c r="AN207" i="10"/>
  <c r="AO31" i="10"/>
  <c r="AN31" i="10"/>
  <c r="AO227" i="10"/>
  <c r="AN227" i="10"/>
  <c r="AO43" i="10"/>
  <c r="AN43" i="10"/>
  <c r="AN67" i="10"/>
  <c r="AO67" i="10"/>
  <c r="AN183" i="10"/>
  <c r="AO183" i="10"/>
  <c r="AO191" i="10"/>
  <c r="AN191" i="10"/>
  <c r="AO131" i="10"/>
  <c r="AN131" i="10"/>
  <c r="AO195" i="10"/>
  <c r="AN195" i="10"/>
  <c r="AN123" i="10"/>
  <c r="AO123" i="10"/>
  <c r="AN219" i="10"/>
  <c r="AO219" i="10"/>
  <c r="AO211" i="10"/>
  <c r="AN211" i="10"/>
  <c r="AO151" i="10"/>
  <c r="AN151" i="10"/>
  <c r="AN135" i="10"/>
  <c r="AO135" i="10"/>
  <c r="AK126" i="12"/>
  <c r="AI126" i="12"/>
  <c r="AG126" i="12"/>
  <c r="AE126" i="12"/>
  <c r="AC126" i="12"/>
  <c r="AA126" i="12"/>
  <c r="Y126" i="12"/>
  <c r="AK125" i="12"/>
  <c r="AI125" i="12"/>
  <c r="AG125" i="12"/>
  <c r="AE125" i="12"/>
  <c r="AC125" i="12"/>
  <c r="AA125" i="12"/>
  <c r="Y125" i="12"/>
  <c r="AK124" i="12"/>
  <c r="AI124" i="12"/>
  <c r="AG124" i="12"/>
  <c r="AE124" i="12"/>
  <c r="AC124" i="12"/>
  <c r="AA124" i="12"/>
  <c r="Y124" i="12"/>
  <c r="AK123" i="12"/>
  <c r="AI123" i="12"/>
  <c r="AG123" i="12"/>
  <c r="AE123" i="12"/>
  <c r="AC123" i="12"/>
  <c r="AA123" i="12"/>
  <c r="Y123" i="12"/>
  <c r="AK122" i="12"/>
  <c r="AI122" i="12"/>
  <c r="AG122" i="12"/>
  <c r="AE122" i="12"/>
  <c r="AC122" i="12"/>
  <c r="AA122" i="12"/>
  <c r="Y122" i="12"/>
  <c r="AK121" i="12"/>
  <c r="AI121" i="12"/>
  <c r="AG121" i="12"/>
  <c r="AE121" i="12"/>
  <c r="AC121" i="12"/>
  <c r="AA121" i="12"/>
  <c r="Y121" i="12"/>
  <c r="Q121" i="12"/>
  <c r="R121" i="12" s="1"/>
  <c r="P121" i="12"/>
  <c r="N121" i="12"/>
  <c r="C121" i="12"/>
  <c r="AK120" i="12"/>
  <c r="AI120" i="12"/>
  <c r="AG120" i="12"/>
  <c r="AE120" i="12"/>
  <c r="AC120" i="12"/>
  <c r="AA120" i="12"/>
  <c r="Y120" i="12"/>
  <c r="AK119" i="12"/>
  <c r="AI119" i="12"/>
  <c r="AG119" i="12"/>
  <c r="AE119" i="12"/>
  <c r="AC119" i="12"/>
  <c r="AA119" i="12"/>
  <c r="Y119" i="12"/>
  <c r="AK118" i="12"/>
  <c r="AI118" i="12"/>
  <c r="AG118" i="12"/>
  <c r="AE118" i="12"/>
  <c r="AC118" i="12"/>
  <c r="AA118" i="12"/>
  <c r="Y118" i="12"/>
  <c r="AK117" i="12"/>
  <c r="AI117" i="12"/>
  <c r="AG117" i="12"/>
  <c r="AE117" i="12"/>
  <c r="AC117" i="12"/>
  <c r="AA117" i="12"/>
  <c r="Y117" i="12"/>
  <c r="AK116" i="12"/>
  <c r="AI116" i="12"/>
  <c r="AG116" i="12"/>
  <c r="AE116" i="12"/>
  <c r="AC116" i="12"/>
  <c r="AA116" i="12"/>
  <c r="Y116" i="12"/>
  <c r="AK115" i="12"/>
  <c r="AI115" i="12"/>
  <c r="AG115" i="12"/>
  <c r="AE115" i="12"/>
  <c r="AC115" i="12"/>
  <c r="AA115" i="12"/>
  <c r="Y115" i="12"/>
  <c r="Q115" i="12"/>
  <c r="R115" i="12" s="1"/>
  <c r="P115" i="12"/>
  <c r="N115" i="12"/>
  <c r="C115" i="12"/>
  <c r="AK114" i="12"/>
  <c r="AI114" i="12"/>
  <c r="AG114" i="12"/>
  <c r="AE114" i="12"/>
  <c r="AC114" i="12"/>
  <c r="AA114" i="12"/>
  <c r="Y114" i="12"/>
  <c r="AK113" i="12"/>
  <c r="AI113" i="12"/>
  <c r="AG113" i="12"/>
  <c r="AE113" i="12"/>
  <c r="AC113" i="12"/>
  <c r="AA113" i="12"/>
  <c r="Y113" i="12"/>
  <c r="AK112" i="12"/>
  <c r="AI112" i="12"/>
  <c r="AG112" i="12"/>
  <c r="AE112" i="12"/>
  <c r="AC112" i="12"/>
  <c r="AA112" i="12"/>
  <c r="Y112" i="12"/>
  <c r="AK111" i="12"/>
  <c r="AI111" i="12"/>
  <c r="AG111" i="12"/>
  <c r="AE111" i="12"/>
  <c r="AC111" i="12"/>
  <c r="AA111" i="12"/>
  <c r="Y111" i="12"/>
  <c r="AK110" i="12"/>
  <c r="AI110" i="12"/>
  <c r="AG110" i="12"/>
  <c r="AE110" i="12"/>
  <c r="AC110" i="12"/>
  <c r="AA110" i="12"/>
  <c r="Y110" i="12"/>
  <c r="AK109" i="12"/>
  <c r="AI109" i="12"/>
  <c r="AG109" i="12"/>
  <c r="AE109" i="12"/>
  <c r="AC109" i="12"/>
  <c r="AA109" i="12"/>
  <c r="Y109" i="12"/>
  <c r="Q109" i="12"/>
  <c r="R109" i="12" s="1"/>
  <c r="P109" i="12"/>
  <c r="N109" i="12"/>
  <c r="C109" i="12"/>
  <c r="AK108" i="12"/>
  <c r="AI108" i="12"/>
  <c r="AG108" i="12"/>
  <c r="AE108" i="12"/>
  <c r="AC108" i="12"/>
  <c r="AA108" i="12"/>
  <c r="Y108" i="12"/>
  <c r="AK107" i="12"/>
  <c r="AI107" i="12"/>
  <c r="AG107" i="12"/>
  <c r="AE107" i="12"/>
  <c r="AC107" i="12"/>
  <c r="AA107" i="12"/>
  <c r="Y107" i="12"/>
  <c r="AK106" i="12"/>
  <c r="AI106" i="12"/>
  <c r="AG106" i="12"/>
  <c r="AE106" i="12"/>
  <c r="AC106" i="12"/>
  <c r="AA106" i="12"/>
  <c r="Y106" i="12"/>
  <c r="AK105" i="12"/>
  <c r="AI105" i="12"/>
  <c r="AG105" i="12"/>
  <c r="AE105" i="12"/>
  <c r="AC105" i="12"/>
  <c r="AA105" i="12"/>
  <c r="Y105" i="12"/>
  <c r="AK104" i="12"/>
  <c r="AI104" i="12"/>
  <c r="AG104" i="12"/>
  <c r="AE104" i="12"/>
  <c r="AC104" i="12"/>
  <c r="AA104" i="12"/>
  <c r="Y104" i="12"/>
  <c r="AK103" i="12"/>
  <c r="AI103" i="12"/>
  <c r="AG103" i="12"/>
  <c r="AE103" i="12"/>
  <c r="AC103" i="12"/>
  <c r="AA103" i="12"/>
  <c r="Y103" i="12"/>
  <c r="Q103" i="12"/>
  <c r="R103" i="12" s="1"/>
  <c r="P103" i="12"/>
  <c r="N103" i="12"/>
  <c r="C103" i="12"/>
  <c r="AK102" i="12"/>
  <c r="AI102" i="12"/>
  <c r="AG102" i="12"/>
  <c r="AE102" i="12"/>
  <c r="AC102" i="12"/>
  <c r="AA102" i="12"/>
  <c r="Y102" i="12"/>
  <c r="AK101" i="12"/>
  <c r="AI101" i="12"/>
  <c r="AG101" i="12"/>
  <c r="AE101" i="12"/>
  <c r="AC101" i="12"/>
  <c r="AA101" i="12"/>
  <c r="Y101" i="12"/>
  <c r="AK100" i="12"/>
  <c r="AI100" i="12"/>
  <c r="AG100" i="12"/>
  <c r="AE100" i="12"/>
  <c r="AC100" i="12"/>
  <c r="AA100" i="12"/>
  <c r="Y100" i="12"/>
  <c r="AK99" i="12"/>
  <c r="AI99" i="12"/>
  <c r="AG99" i="12"/>
  <c r="AE99" i="12"/>
  <c r="AC99" i="12"/>
  <c r="AA99" i="12"/>
  <c r="Y99" i="12"/>
  <c r="AK98" i="12"/>
  <c r="AI98" i="12"/>
  <c r="AG98" i="12"/>
  <c r="AE98" i="12"/>
  <c r="AC98" i="12"/>
  <c r="AA98" i="12"/>
  <c r="Y98" i="12"/>
  <c r="AK97" i="12"/>
  <c r="AI97" i="12"/>
  <c r="AG97" i="12"/>
  <c r="AE97" i="12"/>
  <c r="AC97" i="12"/>
  <c r="AA97" i="12"/>
  <c r="Y97" i="12"/>
  <c r="Q97" i="12"/>
  <c r="R97" i="12" s="1"/>
  <c r="P97" i="12"/>
  <c r="N97" i="12"/>
  <c r="C97" i="12"/>
  <c r="AK96" i="12"/>
  <c r="AI96" i="12"/>
  <c r="AG96" i="12"/>
  <c r="AE96" i="12"/>
  <c r="AC96" i="12"/>
  <c r="AA96" i="12"/>
  <c r="Y96" i="12"/>
  <c r="AK95" i="12"/>
  <c r="AI95" i="12"/>
  <c r="AG95" i="12"/>
  <c r="AE95" i="12"/>
  <c r="AC95" i="12"/>
  <c r="AA95" i="12"/>
  <c r="Y95" i="12"/>
  <c r="AK94" i="12"/>
  <c r="AI94" i="12"/>
  <c r="AG94" i="12"/>
  <c r="AE94" i="12"/>
  <c r="AC94" i="12"/>
  <c r="AA94" i="12"/>
  <c r="Y94" i="12"/>
  <c r="AK93" i="12"/>
  <c r="AI93" i="12"/>
  <c r="AG93" i="12"/>
  <c r="AE93" i="12"/>
  <c r="AC93" i="12"/>
  <c r="AA93" i="12"/>
  <c r="Y93" i="12"/>
  <c r="AK92" i="12"/>
  <c r="AI92" i="12"/>
  <c r="AG92" i="12"/>
  <c r="AE92" i="12"/>
  <c r="AC92" i="12"/>
  <c r="AA92" i="12"/>
  <c r="Y92" i="12"/>
  <c r="AK91" i="12"/>
  <c r="AI91" i="12"/>
  <c r="AG91" i="12"/>
  <c r="AE91" i="12"/>
  <c r="AC91" i="12"/>
  <c r="AA91" i="12"/>
  <c r="Y91" i="12"/>
  <c r="Q91" i="12"/>
  <c r="R91" i="12" s="1"/>
  <c r="P91" i="12"/>
  <c r="N91" i="12"/>
  <c r="C91" i="12"/>
  <c r="AK90" i="12"/>
  <c r="AI90" i="12"/>
  <c r="AG90" i="12"/>
  <c r="AE90" i="12"/>
  <c r="AC90" i="12"/>
  <c r="AA90" i="12"/>
  <c r="Y90" i="12"/>
  <c r="AK89" i="12"/>
  <c r="AI89" i="12"/>
  <c r="AG89" i="12"/>
  <c r="AE89" i="12"/>
  <c r="AC89" i="12"/>
  <c r="AA89" i="12"/>
  <c r="Y89" i="12"/>
  <c r="AK88" i="12"/>
  <c r="AI88" i="12"/>
  <c r="AG88" i="12"/>
  <c r="AE88" i="12"/>
  <c r="AC88" i="12"/>
  <c r="AA88" i="12"/>
  <c r="Y88" i="12"/>
  <c r="AK87" i="12"/>
  <c r="AI87" i="12"/>
  <c r="AG87" i="12"/>
  <c r="AE87" i="12"/>
  <c r="AC87" i="12"/>
  <c r="AA87" i="12"/>
  <c r="Y87" i="12"/>
  <c r="AK86" i="12"/>
  <c r="AI86" i="12"/>
  <c r="AG86" i="12"/>
  <c r="AE86" i="12"/>
  <c r="AC86" i="12"/>
  <c r="AA86" i="12"/>
  <c r="Y86" i="12"/>
  <c r="AK85" i="12"/>
  <c r="AI85" i="12"/>
  <c r="AG85" i="12"/>
  <c r="AE85" i="12"/>
  <c r="AC85" i="12"/>
  <c r="AA85" i="12"/>
  <c r="Y85" i="12"/>
  <c r="Q85" i="12"/>
  <c r="R85" i="12" s="1"/>
  <c r="P85" i="12"/>
  <c r="N85" i="12"/>
  <c r="C85" i="12"/>
  <c r="AK84" i="12"/>
  <c r="AI84" i="12"/>
  <c r="AG84" i="12"/>
  <c r="AE84" i="12"/>
  <c r="AC84" i="12"/>
  <c r="AA84" i="12"/>
  <c r="Y84" i="12"/>
  <c r="AK83" i="12"/>
  <c r="AI83" i="12"/>
  <c r="AG83" i="12"/>
  <c r="AE83" i="12"/>
  <c r="AC83" i="12"/>
  <c r="AA83" i="12"/>
  <c r="Y83" i="12"/>
  <c r="AK82" i="12"/>
  <c r="AI82" i="12"/>
  <c r="AG82" i="12"/>
  <c r="AE82" i="12"/>
  <c r="AC82" i="12"/>
  <c r="AA82" i="12"/>
  <c r="Y82" i="12"/>
  <c r="AK81" i="12"/>
  <c r="AI81" i="12"/>
  <c r="AG81" i="12"/>
  <c r="AE81" i="12"/>
  <c r="AC81" i="12"/>
  <c r="AA81" i="12"/>
  <c r="Y81" i="12"/>
  <c r="AK80" i="12"/>
  <c r="AI80" i="12"/>
  <c r="AG80" i="12"/>
  <c r="AE80" i="12"/>
  <c r="AC80" i="12"/>
  <c r="AA80" i="12"/>
  <c r="Y80" i="12"/>
  <c r="AK79" i="12"/>
  <c r="AI79" i="12"/>
  <c r="AG79" i="12"/>
  <c r="AE79" i="12"/>
  <c r="AC79" i="12"/>
  <c r="AA79" i="12"/>
  <c r="Y79" i="12"/>
  <c r="Q79" i="12"/>
  <c r="R79" i="12" s="1"/>
  <c r="P79" i="12"/>
  <c r="N79" i="12"/>
  <c r="C79" i="12"/>
  <c r="AK78" i="12"/>
  <c r="AI78" i="12"/>
  <c r="AG78" i="12"/>
  <c r="AE78" i="12"/>
  <c r="AC78" i="12"/>
  <c r="AA78" i="12"/>
  <c r="Y78" i="12"/>
  <c r="AK77" i="12"/>
  <c r="AI77" i="12"/>
  <c r="AG77" i="12"/>
  <c r="AE77" i="12"/>
  <c r="AC77" i="12"/>
  <c r="AA77" i="12"/>
  <c r="Y77" i="12"/>
  <c r="AK76" i="12"/>
  <c r="AI76" i="12"/>
  <c r="AG76" i="12"/>
  <c r="AE76" i="12"/>
  <c r="AC76" i="12"/>
  <c r="AA76" i="12"/>
  <c r="Y76" i="12"/>
  <c r="AK75" i="12"/>
  <c r="AI75" i="12"/>
  <c r="AG75" i="12"/>
  <c r="AE75" i="12"/>
  <c r="AC75" i="12"/>
  <c r="AA75" i="12"/>
  <c r="Y75" i="12"/>
  <c r="AK74" i="12"/>
  <c r="AI74" i="12"/>
  <c r="AG74" i="12"/>
  <c r="AE74" i="12"/>
  <c r="AC74" i="12"/>
  <c r="AA74" i="12"/>
  <c r="Y74" i="12"/>
  <c r="AK73" i="12"/>
  <c r="AI73" i="12"/>
  <c r="AG73" i="12"/>
  <c r="AE73" i="12"/>
  <c r="AC73" i="12"/>
  <c r="AA73" i="12"/>
  <c r="Y73" i="12"/>
  <c r="Q73" i="12"/>
  <c r="R73" i="12" s="1"/>
  <c r="P73" i="12"/>
  <c r="N73" i="12"/>
  <c r="C73" i="12"/>
  <c r="AK72" i="12"/>
  <c r="AI72" i="12"/>
  <c r="AG72" i="12"/>
  <c r="AE72" i="12"/>
  <c r="AC72" i="12"/>
  <c r="AA72" i="12"/>
  <c r="Y72" i="12"/>
  <c r="AK71" i="12"/>
  <c r="AI71" i="12"/>
  <c r="AG71" i="12"/>
  <c r="AE71" i="12"/>
  <c r="AC71" i="12"/>
  <c r="AA71" i="12"/>
  <c r="Y71" i="12"/>
  <c r="AK70" i="12"/>
  <c r="AI70" i="12"/>
  <c r="AG70" i="12"/>
  <c r="AE70" i="12"/>
  <c r="AC70" i="12"/>
  <c r="AA70" i="12"/>
  <c r="Y70" i="12"/>
  <c r="AK69" i="12"/>
  <c r="AI69" i="12"/>
  <c r="AG69" i="12"/>
  <c r="AE69" i="12"/>
  <c r="AC69" i="12"/>
  <c r="AA69" i="12"/>
  <c r="Y69" i="12"/>
  <c r="AK68" i="12"/>
  <c r="AI68" i="12"/>
  <c r="AG68" i="12"/>
  <c r="AE68" i="12"/>
  <c r="AC68" i="12"/>
  <c r="AA68" i="12"/>
  <c r="Y68" i="12"/>
  <c r="AK67" i="12"/>
  <c r="AI67" i="12"/>
  <c r="AG67" i="12"/>
  <c r="AE67" i="12"/>
  <c r="AC67" i="12"/>
  <c r="AA67" i="12"/>
  <c r="Y67" i="12"/>
  <c r="Q67" i="12"/>
  <c r="R67" i="12" s="1"/>
  <c r="P67" i="12"/>
  <c r="N67" i="12"/>
  <c r="C67" i="12"/>
  <c r="AK66" i="12"/>
  <c r="AI66" i="12"/>
  <c r="AG66" i="12"/>
  <c r="AE66" i="12"/>
  <c r="AC66" i="12"/>
  <c r="AA66" i="12"/>
  <c r="Y66" i="12"/>
  <c r="AK65" i="12"/>
  <c r="AI65" i="12"/>
  <c r="AG65" i="12"/>
  <c r="AE65" i="12"/>
  <c r="AC65" i="12"/>
  <c r="AA65" i="12"/>
  <c r="Y65" i="12"/>
  <c r="AK64" i="12"/>
  <c r="AI64" i="12"/>
  <c r="AG64" i="12"/>
  <c r="AE64" i="12"/>
  <c r="AC64" i="12"/>
  <c r="AA64" i="12"/>
  <c r="Y64" i="12"/>
  <c r="AK63" i="12"/>
  <c r="AI63" i="12"/>
  <c r="AG63" i="12"/>
  <c r="AE63" i="12"/>
  <c r="AC63" i="12"/>
  <c r="AA63" i="12"/>
  <c r="Y63" i="12"/>
  <c r="AK62" i="12"/>
  <c r="AI62" i="12"/>
  <c r="AG62" i="12"/>
  <c r="AE62" i="12"/>
  <c r="AC62" i="12"/>
  <c r="AA62" i="12"/>
  <c r="Y62" i="12"/>
  <c r="AK61" i="12"/>
  <c r="AI61" i="12"/>
  <c r="AG61" i="12"/>
  <c r="AE61" i="12"/>
  <c r="AC61" i="12"/>
  <c r="AA61" i="12"/>
  <c r="Y61" i="12"/>
  <c r="Q61" i="12"/>
  <c r="R61" i="12" s="1"/>
  <c r="P61" i="12"/>
  <c r="N61" i="12"/>
  <c r="C61" i="12"/>
  <c r="AK60" i="12"/>
  <c r="AI60" i="12"/>
  <c r="AG60" i="12"/>
  <c r="AE60" i="12"/>
  <c r="AC60" i="12"/>
  <c r="AA60" i="12"/>
  <c r="Y60" i="12"/>
  <c r="AK59" i="12"/>
  <c r="AI59" i="12"/>
  <c r="AG59" i="12"/>
  <c r="AE59" i="12"/>
  <c r="AC59" i="12"/>
  <c r="AA59" i="12"/>
  <c r="Y59" i="12"/>
  <c r="AK58" i="12"/>
  <c r="AI58" i="12"/>
  <c r="AG58" i="12"/>
  <c r="AE58" i="12"/>
  <c r="AC58" i="12"/>
  <c r="AA58" i="12"/>
  <c r="Y58" i="12"/>
  <c r="AK57" i="12"/>
  <c r="AI57" i="12"/>
  <c r="AG57" i="12"/>
  <c r="AE57" i="12"/>
  <c r="AC57" i="12"/>
  <c r="AA57" i="12"/>
  <c r="Y57" i="12"/>
  <c r="AK56" i="12"/>
  <c r="AI56" i="12"/>
  <c r="AG56" i="12"/>
  <c r="AE56" i="12"/>
  <c r="AC56" i="12"/>
  <c r="AA56" i="12"/>
  <c r="Y56" i="12"/>
  <c r="AK55" i="12"/>
  <c r="AI55" i="12"/>
  <c r="AG55" i="12"/>
  <c r="AE55" i="12"/>
  <c r="AC55" i="12"/>
  <c r="AA55" i="12"/>
  <c r="Y55" i="12"/>
  <c r="Q55" i="12"/>
  <c r="R55" i="12" s="1"/>
  <c r="P55" i="12"/>
  <c r="N55" i="12"/>
  <c r="C55" i="12"/>
  <c r="AK54" i="12"/>
  <c r="AI54" i="12"/>
  <c r="AG54" i="12"/>
  <c r="AE54" i="12"/>
  <c r="AC54" i="12"/>
  <c r="AA54" i="12"/>
  <c r="Y54" i="12"/>
  <c r="AK53" i="12"/>
  <c r="AI53" i="12"/>
  <c r="AG53" i="12"/>
  <c r="AE53" i="12"/>
  <c r="AC53" i="12"/>
  <c r="AA53" i="12"/>
  <c r="Y53" i="12"/>
  <c r="AK52" i="12"/>
  <c r="AI52" i="12"/>
  <c r="AG52" i="12"/>
  <c r="AE52" i="12"/>
  <c r="AC52" i="12"/>
  <c r="AA52" i="12"/>
  <c r="Y52" i="12"/>
  <c r="AK51" i="12"/>
  <c r="AI51" i="12"/>
  <c r="AG51" i="12"/>
  <c r="AE51" i="12"/>
  <c r="AC51" i="12"/>
  <c r="AA51" i="12"/>
  <c r="Y51" i="12"/>
  <c r="AK50" i="12"/>
  <c r="AI50" i="12"/>
  <c r="AG50" i="12"/>
  <c r="AE50" i="12"/>
  <c r="AC50" i="12"/>
  <c r="AA50" i="12"/>
  <c r="Y50" i="12"/>
  <c r="AK49" i="12"/>
  <c r="AI49" i="12"/>
  <c r="AG49" i="12"/>
  <c r="AE49" i="12"/>
  <c r="AC49" i="12"/>
  <c r="AA49" i="12"/>
  <c r="Y49" i="12"/>
  <c r="Q49" i="12"/>
  <c r="R49" i="12" s="1"/>
  <c r="P49" i="12"/>
  <c r="N49" i="12"/>
  <c r="C49" i="12"/>
  <c r="AK48" i="12"/>
  <c r="AI48" i="12"/>
  <c r="AG48" i="12"/>
  <c r="AE48" i="12"/>
  <c r="AC48" i="12"/>
  <c r="AA48" i="12"/>
  <c r="Y48" i="12"/>
  <c r="AK47" i="12"/>
  <c r="AI47" i="12"/>
  <c r="AG47" i="12"/>
  <c r="AE47" i="12"/>
  <c r="AC47" i="12"/>
  <c r="AA47" i="12"/>
  <c r="Y47" i="12"/>
  <c r="AK46" i="12"/>
  <c r="AI46" i="12"/>
  <c r="AG46" i="12"/>
  <c r="AE46" i="12"/>
  <c r="AC46" i="12"/>
  <c r="AA46" i="12"/>
  <c r="Y46" i="12"/>
  <c r="AK45" i="12"/>
  <c r="AI45" i="12"/>
  <c r="AG45" i="12"/>
  <c r="AE45" i="12"/>
  <c r="AC45" i="12"/>
  <c r="AA45" i="12"/>
  <c r="Y45" i="12"/>
  <c r="AK44" i="12"/>
  <c r="AI44" i="12"/>
  <c r="AG44" i="12"/>
  <c r="AE44" i="12"/>
  <c r="AC44" i="12"/>
  <c r="AA44" i="12"/>
  <c r="Y44" i="12"/>
  <c r="AK43" i="12"/>
  <c r="AI43" i="12"/>
  <c r="AG43" i="12"/>
  <c r="AE43" i="12"/>
  <c r="AC43" i="12"/>
  <c r="AA43" i="12"/>
  <c r="Y43" i="12"/>
  <c r="Q43" i="12"/>
  <c r="R43" i="12" s="1"/>
  <c r="P43" i="12"/>
  <c r="N43" i="12"/>
  <c r="C43" i="12"/>
  <c r="AK42" i="12"/>
  <c r="AI42" i="12"/>
  <c r="AG42" i="12"/>
  <c r="AE42" i="12"/>
  <c r="AC42" i="12"/>
  <c r="AA42" i="12"/>
  <c r="Y42" i="12"/>
  <c r="AK41" i="12"/>
  <c r="AI41" i="12"/>
  <c r="AG41" i="12"/>
  <c r="AE41" i="12"/>
  <c r="AC41" i="12"/>
  <c r="AA41" i="12"/>
  <c r="Y41" i="12"/>
  <c r="AK40" i="12"/>
  <c r="AI40" i="12"/>
  <c r="AG40" i="12"/>
  <c r="AE40" i="12"/>
  <c r="AC40" i="12"/>
  <c r="AA40" i="12"/>
  <c r="Y40" i="12"/>
  <c r="AK39" i="12"/>
  <c r="AI39" i="12"/>
  <c r="AG39" i="12"/>
  <c r="AE39" i="12"/>
  <c r="AC39" i="12"/>
  <c r="AA39" i="12"/>
  <c r="Y39" i="12"/>
  <c r="AK38" i="12"/>
  <c r="AI38" i="12"/>
  <c r="AG38" i="12"/>
  <c r="AE38" i="12"/>
  <c r="AC38" i="12"/>
  <c r="AA38" i="12"/>
  <c r="Y38" i="12"/>
  <c r="AK37" i="12"/>
  <c r="AI37" i="12"/>
  <c r="AG37" i="12"/>
  <c r="AE37" i="12"/>
  <c r="AC37" i="12"/>
  <c r="AA37" i="12"/>
  <c r="Y37" i="12"/>
  <c r="Q37" i="12"/>
  <c r="R37" i="12" s="1"/>
  <c r="P37" i="12"/>
  <c r="N37" i="12"/>
  <c r="C37" i="12"/>
  <c r="AK36" i="12"/>
  <c r="AI36" i="12"/>
  <c r="AG36" i="12"/>
  <c r="AE36" i="12"/>
  <c r="AC36" i="12"/>
  <c r="AA36" i="12"/>
  <c r="Y36" i="12"/>
  <c r="AK35" i="12"/>
  <c r="AI35" i="12"/>
  <c r="AG35" i="12"/>
  <c r="AE35" i="12"/>
  <c r="AC35" i="12"/>
  <c r="AA35" i="12"/>
  <c r="Y35" i="12"/>
  <c r="AK34" i="12"/>
  <c r="AI34" i="12"/>
  <c r="AG34" i="12"/>
  <c r="AE34" i="12"/>
  <c r="AC34" i="12"/>
  <c r="AA34" i="12"/>
  <c r="Y34" i="12"/>
  <c r="AK33" i="12"/>
  <c r="AI33" i="12"/>
  <c r="AG33" i="12"/>
  <c r="AE33" i="12"/>
  <c r="AC33" i="12"/>
  <c r="AA33" i="12"/>
  <c r="Y33" i="12"/>
  <c r="AK32" i="12"/>
  <c r="AI32" i="12"/>
  <c r="AG32" i="12"/>
  <c r="AE32" i="12"/>
  <c r="AC32" i="12"/>
  <c r="AA32" i="12"/>
  <c r="Y32" i="12"/>
  <c r="AK31" i="12"/>
  <c r="AI31" i="12"/>
  <c r="AG31" i="12"/>
  <c r="AE31" i="12"/>
  <c r="AC31" i="12"/>
  <c r="AA31" i="12"/>
  <c r="Y31" i="12"/>
  <c r="Q31" i="12"/>
  <c r="R31" i="12" s="1"/>
  <c r="P31" i="12"/>
  <c r="N31" i="12"/>
  <c r="C31" i="12"/>
  <c r="AK30" i="12"/>
  <c r="AI30" i="12"/>
  <c r="AG30" i="12"/>
  <c r="AE30" i="12"/>
  <c r="AC30" i="12"/>
  <c r="AA30" i="12"/>
  <c r="Y30" i="12"/>
  <c r="AK29" i="12"/>
  <c r="AI29" i="12"/>
  <c r="AG29" i="12"/>
  <c r="AE29" i="12"/>
  <c r="AC29" i="12"/>
  <c r="AA29" i="12"/>
  <c r="Y29" i="12"/>
  <c r="AK28" i="12"/>
  <c r="AI28" i="12"/>
  <c r="AG28" i="12"/>
  <c r="AE28" i="12"/>
  <c r="AC28" i="12"/>
  <c r="AA28" i="12"/>
  <c r="Y28" i="12"/>
  <c r="AK27" i="12"/>
  <c r="AI27" i="12"/>
  <c r="AG27" i="12"/>
  <c r="AE27" i="12"/>
  <c r="AC27" i="12"/>
  <c r="AA27" i="12"/>
  <c r="Y27" i="12"/>
  <c r="AK26" i="12"/>
  <c r="AI26" i="12"/>
  <c r="AG26" i="12"/>
  <c r="AE26" i="12"/>
  <c r="AC26" i="12"/>
  <c r="AA26" i="12"/>
  <c r="Y26" i="12"/>
  <c r="AK25" i="12"/>
  <c r="AI25" i="12"/>
  <c r="AG25" i="12"/>
  <c r="AE25" i="12"/>
  <c r="AC25" i="12"/>
  <c r="AA25" i="12"/>
  <c r="Y25" i="12"/>
  <c r="Q25" i="12"/>
  <c r="R25" i="12" s="1"/>
  <c r="P25" i="12"/>
  <c r="N25" i="12"/>
  <c r="C25" i="12"/>
  <c r="AK24" i="12"/>
  <c r="AI24" i="12"/>
  <c r="AG24" i="12"/>
  <c r="AE24" i="12"/>
  <c r="AC24" i="12"/>
  <c r="AA24" i="12"/>
  <c r="Y24" i="12"/>
  <c r="AK23" i="12"/>
  <c r="AI23" i="12"/>
  <c r="AG23" i="12"/>
  <c r="AE23" i="12"/>
  <c r="AC23" i="12"/>
  <c r="AA23" i="12"/>
  <c r="Y23" i="12"/>
  <c r="AK22" i="12"/>
  <c r="AI22" i="12"/>
  <c r="AG22" i="12"/>
  <c r="AE22" i="12"/>
  <c r="AC22" i="12"/>
  <c r="AA22" i="12"/>
  <c r="Y22" i="12"/>
  <c r="AK21" i="12"/>
  <c r="AI21" i="12"/>
  <c r="AG21" i="12"/>
  <c r="AE21" i="12"/>
  <c r="AC21" i="12"/>
  <c r="AA21" i="12"/>
  <c r="Y21" i="12"/>
  <c r="AK20" i="12"/>
  <c r="AI20" i="12"/>
  <c r="AG20" i="12"/>
  <c r="AE20" i="12"/>
  <c r="AC20" i="12"/>
  <c r="AA20" i="12"/>
  <c r="Y20" i="12"/>
  <c r="AK19" i="12"/>
  <c r="AI19" i="12"/>
  <c r="AG19" i="12"/>
  <c r="AE19" i="12"/>
  <c r="AC19" i="12"/>
  <c r="AA19" i="12"/>
  <c r="Y19" i="12"/>
  <c r="Q19" i="12"/>
  <c r="R19" i="12" s="1"/>
  <c r="P19" i="12"/>
  <c r="N19" i="12"/>
  <c r="C19" i="12"/>
  <c r="AK18" i="12"/>
  <c r="AI18" i="12"/>
  <c r="AG18" i="12"/>
  <c r="AE18" i="12"/>
  <c r="AC18" i="12"/>
  <c r="AA18" i="12"/>
  <c r="Y18" i="12"/>
  <c r="AK17" i="12"/>
  <c r="AI17" i="12"/>
  <c r="AG17" i="12"/>
  <c r="AE17" i="12"/>
  <c r="AC17" i="12"/>
  <c r="AA17" i="12"/>
  <c r="Y17" i="12"/>
  <c r="AK16" i="12"/>
  <c r="AI16" i="12"/>
  <c r="AG16" i="12"/>
  <c r="AE16" i="12"/>
  <c r="AC16" i="12"/>
  <c r="AA16" i="12"/>
  <c r="Y16" i="12"/>
  <c r="AK15" i="12"/>
  <c r="AI15" i="12"/>
  <c r="AG15" i="12"/>
  <c r="AE15" i="12"/>
  <c r="AC15" i="12"/>
  <c r="AA15" i="12"/>
  <c r="Y15" i="12"/>
  <c r="AK14" i="12"/>
  <c r="AI14" i="12"/>
  <c r="AG14" i="12"/>
  <c r="AE14" i="12"/>
  <c r="AC14" i="12"/>
  <c r="AA14" i="12"/>
  <c r="Y14" i="12"/>
  <c r="AK13" i="12"/>
  <c r="AI13" i="12"/>
  <c r="AG13" i="12"/>
  <c r="AE13" i="12"/>
  <c r="AC13" i="12"/>
  <c r="AA13" i="12"/>
  <c r="Y13" i="12"/>
  <c r="Q13" i="12"/>
  <c r="R13" i="12" s="1"/>
  <c r="P13" i="12"/>
  <c r="N13" i="12"/>
  <c r="C13" i="12"/>
  <c r="AK12" i="12"/>
  <c r="AI12" i="12"/>
  <c r="AG12" i="12"/>
  <c r="AE12" i="12"/>
  <c r="AC12" i="12"/>
  <c r="AA12" i="12"/>
  <c r="Y12" i="12"/>
  <c r="AK11" i="12"/>
  <c r="AI11" i="12"/>
  <c r="AG11" i="12"/>
  <c r="AE11" i="12"/>
  <c r="AC11" i="12"/>
  <c r="AA11" i="12"/>
  <c r="Y11" i="12"/>
  <c r="AK10" i="12"/>
  <c r="AI10" i="12"/>
  <c r="AG10" i="12"/>
  <c r="AE10" i="12"/>
  <c r="AC10" i="12"/>
  <c r="AA10" i="12"/>
  <c r="Y10" i="12"/>
  <c r="AK9" i="12"/>
  <c r="AI9" i="12"/>
  <c r="AG9" i="12"/>
  <c r="AE9" i="12"/>
  <c r="AC9" i="12"/>
  <c r="AA9" i="12"/>
  <c r="Y9" i="12"/>
  <c r="AK8" i="12"/>
  <c r="AK7" i="12"/>
  <c r="Q7" i="12"/>
  <c r="R7" i="12" s="1"/>
  <c r="P7" i="12"/>
  <c r="N7" i="12"/>
  <c r="C7" i="12"/>
  <c r="B19" i="11"/>
  <c r="AR11" i="10" l="1"/>
  <c r="AT167" i="10"/>
  <c r="AU167" i="10" s="1"/>
  <c r="AT143" i="10"/>
  <c r="AU143" i="10" s="1"/>
  <c r="AN9" i="10"/>
  <c r="AP9" i="10" s="1"/>
  <c r="AN8" i="10"/>
  <c r="AP8" i="10" s="1"/>
  <c r="AN7" i="10"/>
  <c r="AP7" i="10" s="1"/>
  <c r="AO8" i="10"/>
  <c r="AQ8" i="10" s="1"/>
  <c r="AO9" i="10"/>
  <c r="AQ9" i="10" s="1"/>
  <c r="AO7" i="10"/>
  <c r="AQ7" i="10" s="1"/>
  <c r="AT35" i="10"/>
  <c r="AU35" i="10" s="1"/>
  <c r="AT235" i="10"/>
  <c r="AU235" i="10" s="1"/>
  <c r="AR16" i="10"/>
  <c r="AT16" i="10" s="1"/>
  <c r="AU16" i="10" s="1"/>
  <c r="AS16" i="10"/>
  <c r="AT119" i="10"/>
  <c r="AU119" i="10" s="1"/>
  <c r="AT83" i="10"/>
  <c r="AU83" i="10" s="1"/>
  <c r="AT51" i="10"/>
  <c r="AU51" i="10" s="1"/>
  <c r="AT79" i="10"/>
  <c r="AU79" i="10" s="1"/>
  <c r="AT179" i="10"/>
  <c r="AU179" i="10" s="1"/>
  <c r="AT247" i="10"/>
  <c r="AU247" i="10" s="1"/>
  <c r="AT163" i="10"/>
  <c r="AU163" i="10" s="1"/>
  <c r="AT147" i="10"/>
  <c r="AU147" i="10" s="1"/>
  <c r="AT215" i="10"/>
  <c r="AU215" i="10" s="1"/>
  <c r="AT187" i="10"/>
  <c r="AU187" i="10" s="1"/>
  <c r="AT203" i="10"/>
  <c r="AU203" i="10" s="1"/>
  <c r="AT39" i="10"/>
  <c r="AU39" i="10" s="1"/>
  <c r="AT243" i="10"/>
  <c r="AU243" i="10" s="1"/>
  <c r="AT107" i="10"/>
  <c r="AU107" i="10" s="1"/>
  <c r="AT11" i="10"/>
  <c r="AU11" i="10" s="1"/>
  <c r="AT139" i="10"/>
  <c r="AU139" i="10" s="1"/>
  <c r="AT55" i="10"/>
  <c r="AU55" i="10" s="1"/>
  <c r="AT171" i="10"/>
  <c r="AU171" i="10" s="1"/>
  <c r="AT47" i="10"/>
  <c r="AU47" i="10" s="1"/>
  <c r="AT27" i="10"/>
  <c r="AU27" i="10" s="1"/>
  <c r="AT91" i="10"/>
  <c r="AU91" i="10" s="1"/>
  <c r="AT223" i="10"/>
  <c r="AU223" i="10" s="1"/>
  <c r="AT111" i="10"/>
  <c r="AU111" i="10" s="1"/>
  <c r="AT87" i="10"/>
  <c r="AU87" i="10" s="1"/>
  <c r="AT95" i="10"/>
  <c r="AU95" i="10" s="1"/>
  <c r="AT175" i="10"/>
  <c r="AU175" i="10" s="1"/>
  <c r="AT239" i="10"/>
  <c r="AU239" i="10" s="1"/>
  <c r="AT59" i="10"/>
  <c r="AU59" i="10" s="1"/>
  <c r="AT63" i="10"/>
  <c r="AU63" i="10" s="1"/>
  <c r="AT75" i="10"/>
  <c r="AU75" i="10" s="1"/>
  <c r="AT99" i="10"/>
  <c r="AU99" i="10" s="1"/>
  <c r="AT103" i="10"/>
  <c r="AU103" i="10" s="1"/>
  <c r="AT155" i="10"/>
  <c r="AU155" i="10" s="1"/>
  <c r="AT23" i="10"/>
  <c r="AU23" i="10" s="1"/>
  <c r="AT115" i="10"/>
  <c r="AU115" i="10" s="1"/>
  <c r="AQ135" i="10"/>
  <c r="AS135" i="10" s="1"/>
  <c r="AQ123" i="10"/>
  <c r="AS123" i="10" s="1"/>
  <c r="AP131" i="10"/>
  <c r="AR131" i="10" s="1"/>
  <c r="AQ183" i="10"/>
  <c r="AS183" i="10" s="1"/>
  <c r="AP43" i="10"/>
  <c r="AR43" i="10" s="1"/>
  <c r="AP135" i="10"/>
  <c r="AR135" i="10" s="1"/>
  <c r="AP219" i="10"/>
  <c r="AR219" i="10" s="1"/>
  <c r="AP123" i="10"/>
  <c r="AR123" i="10" s="1"/>
  <c r="AQ131" i="10"/>
  <c r="AS131" i="10" s="1"/>
  <c r="AP183" i="10"/>
  <c r="AR183" i="10" s="1"/>
  <c r="AQ43" i="10"/>
  <c r="AS43" i="10" s="1"/>
  <c r="AQ31" i="10"/>
  <c r="AS31" i="10" s="1"/>
  <c r="AP199" i="10"/>
  <c r="AR199" i="10" s="1"/>
  <c r="AT199" i="10" s="1"/>
  <c r="AU199" i="10" s="1"/>
  <c r="AP31" i="10"/>
  <c r="AR31" i="10" s="1"/>
  <c r="AS7" i="10"/>
  <c r="AP151" i="10"/>
  <c r="AR151" i="10" s="1"/>
  <c r="AP211" i="10"/>
  <c r="AR211" i="10" s="1"/>
  <c r="AP195" i="10"/>
  <c r="AR195" i="10" s="1"/>
  <c r="AP191" i="10"/>
  <c r="AR191" i="10" s="1"/>
  <c r="AQ67" i="10"/>
  <c r="AS67" i="10" s="1"/>
  <c r="AP227" i="10"/>
  <c r="AR227" i="10" s="1"/>
  <c r="AQ231" i="10"/>
  <c r="AS231" i="10" s="1"/>
  <c r="AP159" i="10"/>
  <c r="AR159" i="10" s="1"/>
  <c r="AT159" i="10" s="1"/>
  <c r="AU159" i="10" s="1"/>
  <c r="AQ219" i="10"/>
  <c r="AS219" i="10" s="1"/>
  <c r="AQ207" i="10"/>
  <c r="AS207" i="10" s="1"/>
  <c r="AQ151" i="10"/>
  <c r="AS151" i="10" s="1"/>
  <c r="AQ211" i="10"/>
  <c r="AS211" i="10" s="1"/>
  <c r="AQ195" i="10"/>
  <c r="AS195" i="10" s="1"/>
  <c r="AQ191" i="10"/>
  <c r="AS191" i="10" s="1"/>
  <c r="AP67" i="10"/>
  <c r="AR67" i="10" s="1"/>
  <c r="AQ227" i="10"/>
  <c r="AS227" i="10" s="1"/>
  <c r="AP207" i="10"/>
  <c r="AR207" i="10" s="1"/>
  <c r="AP231" i="10"/>
  <c r="AR231" i="10" s="1"/>
  <c r="AT71" i="10"/>
  <c r="AU71" i="10" s="1"/>
  <c r="AT127" i="10"/>
  <c r="AU127" i="10" s="1"/>
  <c r="BL19" i="12"/>
  <c r="BJ19" i="12"/>
  <c r="BM19" i="12"/>
  <c r="BK19" i="12"/>
  <c r="BL25" i="12"/>
  <c r="BJ25" i="12"/>
  <c r="BM25" i="12"/>
  <c r="BK25" i="12"/>
  <c r="BL31" i="12"/>
  <c r="BJ31" i="12"/>
  <c r="BM31" i="12"/>
  <c r="BK31" i="12"/>
  <c r="BL37" i="12"/>
  <c r="BJ37" i="12"/>
  <c r="BM37" i="12"/>
  <c r="BK37" i="12"/>
  <c r="BL43" i="12"/>
  <c r="BJ43" i="12"/>
  <c r="BK43" i="12"/>
  <c r="BM43" i="12"/>
  <c r="BL49" i="12"/>
  <c r="BJ49" i="12"/>
  <c r="BM49" i="12"/>
  <c r="BK49" i="12"/>
  <c r="BL55" i="12"/>
  <c r="BJ55" i="12"/>
  <c r="BM55" i="12"/>
  <c r="BK55" i="12"/>
  <c r="BL61" i="12"/>
  <c r="BJ61" i="12"/>
  <c r="BM61" i="12"/>
  <c r="BK61" i="12"/>
  <c r="BL67" i="12"/>
  <c r="BJ67" i="12"/>
  <c r="BM67" i="12"/>
  <c r="BK67" i="12"/>
  <c r="BL73" i="12"/>
  <c r="BJ73" i="12"/>
  <c r="BM73" i="12"/>
  <c r="BK73" i="12"/>
  <c r="BL79" i="12"/>
  <c r="BJ79" i="12"/>
  <c r="BM79" i="12"/>
  <c r="BK79" i="12"/>
  <c r="BL85" i="12"/>
  <c r="BJ85" i="12"/>
  <c r="BM85" i="12"/>
  <c r="BK85" i="12"/>
  <c r="BL91" i="12"/>
  <c r="BJ91" i="12"/>
  <c r="BM91" i="12"/>
  <c r="BK91" i="12"/>
  <c r="BL97" i="12"/>
  <c r="BJ97" i="12"/>
  <c r="BM97" i="12"/>
  <c r="BK97" i="12"/>
  <c r="BL103" i="12"/>
  <c r="BJ103" i="12"/>
  <c r="BM103" i="12"/>
  <c r="BK103" i="12"/>
  <c r="BM109" i="12"/>
  <c r="BL109" i="12"/>
  <c r="BJ109" i="12"/>
  <c r="BK109" i="12"/>
  <c r="BM115" i="12"/>
  <c r="BK115" i="12"/>
  <c r="BL115" i="12"/>
  <c r="BJ115" i="12"/>
  <c r="BM121" i="12"/>
  <c r="BK121" i="12"/>
  <c r="BL121" i="12"/>
  <c r="BJ121" i="12"/>
  <c r="BM13" i="12"/>
  <c r="BL13" i="12"/>
  <c r="BJ13" i="12"/>
  <c r="BK13" i="12"/>
  <c r="BM7" i="12"/>
  <c r="BL7" i="12"/>
  <c r="BK7" i="12"/>
  <c r="BJ7" i="12"/>
  <c r="AL8" i="12"/>
  <c r="AM8" i="12" s="1"/>
  <c r="AL39" i="12"/>
  <c r="AM39" i="12" s="1"/>
  <c r="AL43" i="12"/>
  <c r="AM43" i="12" s="1"/>
  <c r="AL52" i="12"/>
  <c r="AM52" i="12" s="1"/>
  <c r="AL62" i="12"/>
  <c r="AM62" i="12" s="1"/>
  <c r="AL64" i="12"/>
  <c r="AM64" i="12" s="1"/>
  <c r="AL65" i="12"/>
  <c r="AM65" i="12" s="1"/>
  <c r="AL67" i="12"/>
  <c r="AM67" i="12" s="1"/>
  <c r="AL69" i="12"/>
  <c r="AM69" i="12" s="1"/>
  <c r="AL71" i="12"/>
  <c r="AM71" i="12" s="1"/>
  <c r="AL87" i="12"/>
  <c r="AM87" i="12" s="1"/>
  <c r="AL91" i="12"/>
  <c r="AM91" i="12" s="1"/>
  <c r="AL94" i="12"/>
  <c r="AM94" i="12" s="1"/>
  <c r="AL110" i="12"/>
  <c r="AM110" i="12" s="1"/>
  <c r="AL111" i="12"/>
  <c r="AM111" i="12" s="1"/>
  <c r="AL112" i="12"/>
  <c r="AM112" i="12" s="1"/>
  <c r="AL117" i="12"/>
  <c r="AM117" i="12" s="1"/>
  <c r="AL119" i="12"/>
  <c r="AM119" i="12" s="1"/>
  <c r="AL123" i="12"/>
  <c r="AM123" i="12" s="1"/>
  <c r="AL125" i="12"/>
  <c r="AM125" i="12" s="1"/>
  <c r="AL59" i="12"/>
  <c r="AM59" i="12" s="1"/>
  <c r="AL66" i="12"/>
  <c r="AM66" i="12" s="1"/>
  <c r="AL68" i="12"/>
  <c r="AM68" i="12" s="1"/>
  <c r="AL70" i="12"/>
  <c r="AM70" i="12" s="1"/>
  <c r="AL72" i="12"/>
  <c r="AM72" i="12" s="1"/>
  <c r="AL86" i="12"/>
  <c r="AM86" i="12" s="1"/>
  <c r="AL88" i="12"/>
  <c r="AM88" i="12" s="1"/>
  <c r="AL92" i="12"/>
  <c r="AM92" i="12" s="1"/>
  <c r="AL96" i="12"/>
  <c r="AM96" i="12" s="1"/>
  <c r="AL51" i="12"/>
  <c r="AM51" i="12" s="1"/>
  <c r="AL53" i="12"/>
  <c r="AM53" i="12" s="1"/>
  <c r="AL40" i="12"/>
  <c r="AM40" i="12" s="1"/>
  <c r="AL41" i="12"/>
  <c r="AM41" i="12" s="1"/>
  <c r="AL50" i="12"/>
  <c r="AM50" i="12" s="1"/>
  <c r="AL7" i="12"/>
  <c r="AL14" i="12"/>
  <c r="AM14" i="12" s="1"/>
  <c r="AL15" i="12"/>
  <c r="AM15" i="12" s="1"/>
  <c r="AL16" i="12"/>
  <c r="AM16" i="12" s="1"/>
  <c r="AL17" i="12"/>
  <c r="AM17" i="12" s="1"/>
  <c r="AL18" i="12"/>
  <c r="AM18" i="12" s="1"/>
  <c r="AL19" i="12"/>
  <c r="AM19" i="12" s="1"/>
  <c r="AL26" i="12"/>
  <c r="AM26" i="12" s="1"/>
  <c r="AL27" i="12"/>
  <c r="AM27" i="12" s="1"/>
  <c r="AL28" i="12"/>
  <c r="AM28" i="12" s="1"/>
  <c r="AL29" i="12"/>
  <c r="AM29" i="12" s="1"/>
  <c r="AL30" i="12"/>
  <c r="AM30" i="12" s="1"/>
  <c r="AL31" i="12"/>
  <c r="AM31" i="12" s="1"/>
  <c r="AL89" i="12"/>
  <c r="AM89" i="12" s="1"/>
  <c r="AL90" i="12"/>
  <c r="AM90" i="12" s="1"/>
  <c r="AL9" i="12"/>
  <c r="AM9" i="12" s="1"/>
  <c r="AL10" i="12"/>
  <c r="AM10" i="12" s="1"/>
  <c r="AL11" i="12"/>
  <c r="AM11" i="12" s="1"/>
  <c r="AL12" i="12"/>
  <c r="AM12" i="12" s="1"/>
  <c r="AL13" i="12"/>
  <c r="AM13" i="12" s="1"/>
  <c r="AL20" i="12"/>
  <c r="AM20" i="12" s="1"/>
  <c r="AL21" i="12"/>
  <c r="AM21" i="12" s="1"/>
  <c r="AL22" i="12"/>
  <c r="AM22" i="12" s="1"/>
  <c r="AL23" i="12"/>
  <c r="AM23" i="12" s="1"/>
  <c r="AL24" i="12"/>
  <c r="AM24" i="12" s="1"/>
  <c r="AL25" i="12"/>
  <c r="AM25" i="12" s="1"/>
  <c r="AL32" i="12"/>
  <c r="AM32" i="12" s="1"/>
  <c r="AL42" i="12"/>
  <c r="AM42" i="12" s="1"/>
  <c r="AL33" i="12"/>
  <c r="AM33" i="12" s="1"/>
  <c r="AL34" i="12"/>
  <c r="AM34" i="12" s="1"/>
  <c r="AL35" i="12"/>
  <c r="AM35" i="12" s="1"/>
  <c r="AL36" i="12"/>
  <c r="AM36" i="12" s="1"/>
  <c r="AL37" i="12"/>
  <c r="AM37" i="12" s="1"/>
  <c r="AL44" i="12"/>
  <c r="AM44" i="12" s="1"/>
  <c r="AL45" i="12"/>
  <c r="AM45" i="12" s="1"/>
  <c r="AL46" i="12"/>
  <c r="AM46" i="12" s="1"/>
  <c r="AL47" i="12"/>
  <c r="AM47" i="12" s="1"/>
  <c r="AL48" i="12"/>
  <c r="AM48" i="12" s="1"/>
  <c r="AL49" i="12"/>
  <c r="AM49" i="12" s="1"/>
  <c r="AL56" i="12"/>
  <c r="AM56" i="12" s="1"/>
  <c r="AL57" i="12"/>
  <c r="AM57" i="12" s="1"/>
  <c r="AL73" i="12"/>
  <c r="AM73" i="12" s="1"/>
  <c r="AL93" i="12"/>
  <c r="AM93" i="12" s="1"/>
  <c r="AL95" i="12"/>
  <c r="AM95" i="12" s="1"/>
  <c r="AL97" i="12"/>
  <c r="AM97" i="12" s="1"/>
  <c r="AL38" i="12"/>
  <c r="AM38" i="12" s="1"/>
  <c r="AL54" i="12"/>
  <c r="AM54" i="12" s="1"/>
  <c r="AL55" i="12"/>
  <c r="AM55" i="12" s="1"/>
  <c r="AL63" i="12"/>
  <c r="AM63" i="12" s="1"/>
  <c r="AL116" i="12"/>
  <c r="AM116" i="12" s="1"/>
  <c r="AL118" i="12"/>
  <c r="AM118" i="12" s="1"/>
  <c r="AL120" i="12"/>
  <c r="AM120" i="12" s="1"/>
  <c r="AL60" i="12"/>
  <c r="AM60" i="12" s="1"/>
  <c r="AL80" i="12"/>
  <c r="AM80" i="12" s="1"/>
  <c r="AL81" i="12"/>
  <c r="AM81" i="12" s="1"/>
  <c r="AL82" i="12"/>
  <c r="AM82" i="12" s="1"/>
  <c r="AL83" i="12"/>
  <c r="AM83" i="12" s="1"/>
  <c r="AL84" i="12"/>
  <c r="AM84" i="12" s="1"/>
  <c r="AL85" i="12"/>
  <c r="AM85" i="12" s="1"/>
  <c r="AL104" i="12"/>
  <c r="AM104" i="12" s="1"/>
  <c r="AL105" i="12"/>
  <c r="AM105" i="12" s="1"/>
  <c r="AL106" i="12"/>
  <c r="AM106" i="12" s="1"/>
  <c r="AL107" i="12"/>
  <c r="AM107" i="12" s="1"/>
  <c r="AL108" i="12"/>
  <c r="AM108" i="12" s="1"/>
  <c r="AL109" i="12"/>
  <c r="AM109" i="12" s="1"/>
  <c r="AL114" i="12"/>
  <c r="AM114" i="12" s="1"/>
  <c r="AL61" i="12"/>
  <c r="AM61" i="12" s="1"/>
  <c r="AL74" i="12"/>
  <c r="AM74" i="12" s="1"/>
  <c r="AL75" i="12"/>
  <c r="AM75" i="12" s="1"/>
  <c r="AL76" i="12"/>
  <c r="AM76" i="12" s="1"/>
  <c r="AL77" i="12"/>
  <c r="AM77" i="12" s="1"/>
  <c r="AL78" i="12"/>
  <c r="AM78" i="12" s="1"/>
  <c r="AL79" i="12"/>
  <c r="AM79" i="12" s="1"/>
  <c r="AL98" i="12"/>
  <c r="AM98" i="12" s="1"/>
  <c r="AL99" i="12"/>
  <c r="AM99" i="12" s="1"/>
  <c r="AL100" i="12"/>
  <c r="AM100" i="12" s="1"/>
  <c r="AL101" i="12"/>
  <c r="AM101" i="12" s="1"/>
  <c r="AL102" i="12"/>
  <c r="AM102" i="12" s="1"/>
  <c r="AL103" i="12"/>
  <c r="AM103" i="12" s="1"/>
  <c r="AL121" i="12"/>
  <c r="AM121" i="12" s="1"/>
  <c r="AL58" i="12"/>
  <c r="AM58" i="12" s="1"/>
  <c r="AL115" i="12"/>
  <c r="AM115" i="12" s="1"/>
  <c r="AL122" i="12"/>
  <c r="AM122" i="12" s="1"/>
  <c r="AL126" i="12"/>
  <c r="AM126" i="12" s="1"/>
  <c r="AL113" i="12"/>
  <c r="AM113" i="12" s="1"/>
  <c r="AL124" i="12"/>
  <c r="AM124" i="12" s="1"/>
  <c r="AR7" i="10" l="1"/>
  <c r="AT7" i="10" s="1"/>
  <c r="AU7" i="10" s="1"/>
  <c r="AT231" i="10"/>
  <c r="AU231" i="10" s="1"/>
  <c r="AT123" i="10"/>
  <c r="AU123" i="10" s="1"/>
  <c r="AT183" i="10"/>
  <c r="AU183" i="10" s="1"/>
  <c r="AT31" i="10"/>
  <c r="AU31" i="10" s="1"/>
  <c r="AT67" i="10"/>
  <c r="AU67" i="10" s="1"/>
  <c r="AT131" i="10"/>
  <c r="AU131" i="10" s="1"/>
  <c r="AT43" i="10"/>
  <c r="AU43" i="10" s="1"/>
  <c r="AT219" i="10"/>
  <c r="AU219" i="10" s="1"/>
  <c r="AT135" i="10"/>
  <c r="AU135" i="10" s="1"/>
  <c r="AT207" i="10"/>
  <c r="AU207" i="10" s="1"/>
  <c r="AT151" i="10"/>
  <c r="AU151" i="10" s="1"/>
  <c r="AT191" i="10"/>
  <c r="AU191" i="10" s="1"/>
  <c r="AT195" i="10"/>
  <c r="AU195" i="10" s="1"/>
  <c r="AT227" i="10"/>
  <c r="AU227" i="10" s="1"/>
  <c r="AT211" i="10"/>
  <c r="AU211" i="10" s="1"/>
  <c r="AM7" i="12"/>
  <c r="U4" i="7" l="1"/>
  <c r="U5" i="7"/>
  <c r="U6" i="7"/>
  <c r="U7" i="7"/>
  <c r="U8" i="7"/>
  <c r="U9" i="7"/>
  <c r="U10" i="7"/>
  <c r="U11" i="7"/>
  <c r="U3" i="7"/>
  <c r="AY52" i="12" l="1"/>
  <c r="AZ52" i="12" s="1"/>
  <c r="AY8" i="12"/>
  <c r="AZ8" i="12" s="1"/>
  <c r="AY85" i="12"/>
  <c r="AZ85" i="12" s="1"/>
  <c r="AY125" i="12"/>
  <c r="AZ125" i="12" s="1"/>
  <c r="AY121" i="12"/>
  <c r="AZ121" i="12" s="1"/>
  <c r="AY114" i="12"/>
  <c r="AZ114" i="12" s="1"/>
  <c r="AY111" i="12"/>
  <c r="AZ111" i="12" s="1"/>
  <c r="AY122" i="12"/>
  <c r="AZ122" i="12" s="1"/>
  <c r="AY77" i="12"/>
  <c r="AZ77" i="12" s="1"/>
  <c r="AY86" i="12"/>
  <c r="AZ86" i="12" s="1"/>
  <c r="AY119" i="12"/>
  <c r="AZ119" i="12" s="1"/>
  <c r="AY91" i="12"/>
  <c r="AZ91" i="12" s="1"/>
  <c r="AY113" i="12"/>
  <c r="AZ113" i="12" s="1"/>
  <c r="AY76" i="12"/>
  <c r="AZ76" i="12" s="1"/>
  <c r="AY96" i="12"/>
  <c r="AZ96" i="12" s="1"/>
  <c r="AY57" i="12"/>
  <c r="AZ57" i="12" s="1"/>
  <c r="AY25" i="12"/>
  <c r="AZ25" i="12" s="1"/>
  <c r="AY19" i="12"/>
  <c r="AZ19" i="12" s="1"/>
  <c r="AY67" i="12"/>
  <c r="AZ67" i="12" s="1"/>
  <c r="AY56" i="12"/>
  <c r="AZ56" i="12" s="1"/>
  <c r="AY20" i="12"/>
  <c r="AZ20" i="12" s="1"/>
  <c r="AY14" i="12"/>
  <c r="AZ14" i="12" s="1"/>
  <c r="AY43" i="12"/>
  <c r="AZ43" i="12" s="1"/>
  <c r="AY35" i="12"/>
  <c r="AZ35" i="12" s="1"/>
  <c r="AY118" i="12"/>
  <c r="AZ118" i="12" s="1"/>
  <c r="AY112" i="12"/>
  <c r="AZ112" i="12" s="1"/>
  <c r="AY100" i="12"/>
  <c r="AZ100" i="12" s="1"/>
  <c r="AY106" i="12"/>
  <c r="AZ106" i="12" s="1"/>
  <c r="AY116" i="12"/>
  <c r="AZ116" i="12" s="1"/>
  <c r="AY97" i="12"/>
  <c r="AZ97" i="12" s="1"/>
  <c r="AY87" i="12"/>
  <c r="AZ87" i="12" s="1"/>
  <c r="AY79" i="12"/>
  <c r="AZ79" i="12" s="1"/>
  <c r="AY109" i="12"/>
  <c r="AZ109" i="12" s="1"/>
  <c r="AY110" i="12"/>
  <c r="AZ110" i="12" s="1"/>
  <c r="AY101" i="12"/>
  <c r="AZ101" i="12" s="1"/>
  <c r="AY90" i="12"/>
  <c r="AZ90" i="12" s="1"/>
  <c r="AY115" i="12"/>
  <c r="AZ115" i="12" s="1"/>
  <c r="AY108" i="12"/>
  <c r="AZ108" i="12" s="1"/>
  <c r="AY93" i="12"/>
  <c r="AZ93" i="12" s="1"/>
  <c r="AY72" i="12"/>
  <c r="AZ72" i="12" s="1"/>
  <c r="AY117" i="12"/>
  <c r="AZ117" i="12" s="1"/>
  <c r="AY47" i="12"/>
  <c r="AZ47" i="12" s="1"/>
  <c r="AY21" i="12"/>
  <c r="AZ21" i="12" s="1"/>
  <c r="AY15" i="12"/>
  <c r="AZ15" i="12" s="1"/>
  <c r="AY61" i="12"/>
  <c r="AZ61" i="12" s="1"/>
  <c r="AY46" i="12"/>
  <c r="AZ46" i="12" s="1"/>
  <c r="AY10" i="12"/>
  <c r="AZ10" i="12" s="1"/>
  <c r="AY53" i="12"/>
  <c r="AZ53" i="12" s="1"/>
  <c r="AY55" i="12"/>
  <c r="AZ55" i="12" s="1"/>
  <c r="AY42" i="12"/>
  <c r="AZ42" i="12" s="1"/>
  <c r="AY73" i="12"/>
  <c r="AZ73" i="12" s="1"/>
  <c r="AY78" i="12"/>
  <c r="AZ78" i="12" s="1"/>
  <c r="AY84" i="12"/>
  <c r="AZ84" i="12" s="1"/>
  <c r="AY107" i="12"/>
  <c r="AZ107" i="12" s="1"/>
  <c r="AY103" i="12"/>
  <c r="AZ103" i="12" s="1"/>
  <c r="AY105" i="12"/>
  <c r="AZ105" i="12" s="1"/>
  <c r="AY102" i="12"/>
  <c r="AZ102" i="12" s="1"/>
  <c r="AY104" i="12"/>
  <c r="AZ104" i="12" s="1"/>
  <c r="AY94" i="12"/>
  <c r="AZ94" i="12" s="1"/>
  <c r="AY37" i="12"/>
  <c r="AZ37" i="12" s="1"/>
  <c r="AY11" i="12"/>
  <c r="AZ11" i="12" s="1"/>
  <c r="AY40" i="12"/>
  <c r="AZ40" i="12" s="1"/>
  <c r="AY60" i="12"/>
  <c r="AZ60" i="12" s="1"/>
  <c r="AY36" i="12"/>
  <c r="AZ36" i="12" s="1"/>
  <c r="AY28" i="12"/>
  <c r="AZ28" i="12" s="1"/>
  <c r="AY68" i="12"/>
  <c r="AZ68" i="12" s="1"/>
  <c r="AY49" i="12"/>
  <c r="AZ49" i="12" s="1"/>
  <c r="AY23" i="12"/>
  <c r="AZ23" i="12" s="1"/>
  <c r="AY126" i="12"/>
  <c r="AZ126" i="12" s="1"/>
  <c r="AY89" i="12"/>
  <c r="AZ89" i="12" s="1"/>
  <c r="AY124" i="12"/>
  <c r="AZ124" i="12" s="1"/>
  <c r="AY33" i="12"/>
  <c r="AZ33" i="12" s="1"/>
  <c r="AY24" i="12"/>
  <c r="AZ24" i="12" s="1"/>
  <c r="AY13" i="12"/>
  <c r="AZ13" i="12" s="1"/>
  <c r="AY17" i="12"/>
  <c r="AZ17" i="12" s="1"/>
  <c r="AY64" i="12"/>
  <c r="AZ64" i="12" s="1"/>
  <c r="AY48" i="12"/>
  <c r="AZ48" i="12" s="1"/>
  <c r="AY22" i="12"/>
  <c r="AZ22" i="12" s="1"/>
  <c r="AY16" i="12"/>
  <c r="AZ16" i="12" s="1"/>
  <c r="AY69" i="12"/>
  <c r="AZ69" i="12" s="1"/>
  <c r="AY30" i="12"/>
  <c r="AZ30" i="12" s="1"/>
  <c r="AY41" i="12"/>
  <c r="AZ41" i="12" s="1"/>
  <c r="AY38" i="12"/>
  <c r="AZ38" i="12" s="1"/>
  <c r="AY27" i="12"/>
  <c r="AZ27" i="12" s="1"/>
  <c r="AY54" i="12"/>
  <c r="AZ54" i="12" s="1"/>
  <c r="AY59" i="12"/>
  <c r="AZ59" i="12" s="1"/>
  <c r="AY74" i="12"/>
  <c r="AZ74" i="12" s="1"/>
  <c r="AY88" i="12"/>
  <c r="AZ88" i="12" s="1"/>
  <c r="AY99" i="12"/>
  <c r="AZ99" i="12" s="1"/>
  <c r="AY95" i="12"/>
  <c r="AZ95" i="12" s="1"/>
  <c r="AY98" i="12"/>
  <c r="AZ98" i="12" s="1"/>
  <c r="AY120" i="12"/>
  <c r="AZ120" i="12" s="1"/>
  <c r="AY29" i="12"/>
  <c r="AZ29" i="12" s="1"/>
  <c r="AY18" i="12"/>
  <c r="AZ18" i="12" s="1"/>
  <c r="AY9" i="12"/>
  <c r="AZ9" i="12" s="1"/>
  <c r="AY51" i="12"/>
  <c r="AZ51" i="12" s="1"/>
  <c r="AY39" i="12"/>
  <c r="AZ39" i="12" s="1"/>
  <c r="AY44" i="12"/>
  <c r="AZ44" i="12" s="1"/>
  <c r="AY12" i="12"/>
  <c r="AZ12" i="12" s="1"/>
  <c r="AY50" i="12"/>
  <c r="AZ50" i="12" s="1"/>
  <c r="AY62" i="12"/>
  <c r="AZ62" i="12" s="1"/>
  <c r="AY34" i="12"/>
  <c r="AZ34" i="12" s="1"/>
  <c r="AY63" i="12"/>
  <c r="AZ63" i="12" s="1"/>
  <c r="AY71" i="12"/>
  <c r="AZ71" i="12" s="1"/>
  <c r="AY26" i="12"/>
  <c r="AZ26" i="12" s="1"/>
  <c r="AY80" i="12"/>
  <c r="AZ80" i="12" s="1"/>
  <c r="AY123" i="12"/>
  <c r="AZ123" i="12" s="1"/>
  <c r="AY81" i="12"/>
  <c r="AZ81" i="12" s="1"/>
  <c r="AY83" i="12"/>
  <c r="AZ83" i="12" s="1"/>
  <c r="AY92" i="12"/>
  <c r="AZ92" i="12" s="1"/>
  <c r="AY82" i="12"/>
  <c r="AZ82" i="12" s="1"/>
  <c r="AY70" i="12"/>
  <c r="AZ70" i="12" s="1"/>
  <c r="AY65" i="12"/>
  <c r="AZ65" i="12" s="1"/>
  <c r="AY31" i="12"/>
  <c r="AZ31" i="12" s="1"/>
  <c r="AY66" i="12"/>
  <c r="AZ66" i="12" s="1"/>
  <c r="AY58" i="12"/>
  <c r="AZ58" i="12" s="1"/>
  <c r="AY45" i="12"/>
  <c r="AZ45" i="12" s="1"/>
  <c r="AY32" i="12"/>
  <c r="AZ32" i="12" s="1"/>
  <c r="AY75" i="12"/>
  <c r="AZ75" i="12" s="1"/>
  <c r="AY7" i="12"/>
  <c r="AZ7" i="12" s="1"/>
  <c r="BA7" i="12" l="1"/>
  <c r="BB7" i="12" s="1"/>
  <c r="BA97" i="12"/>
  <c r="BB97" i="12" s="1"/>
  <c r="BC101" i="12" s="1"/>
  <c r="BE101" i="12" s="1"/>
  <c r="BA13" i="12"/>
  <c r="BB13" i="12" s="1"/>
  <c r="BD18" i="12" s="1"/>
  <c r="BF18" i="12" s="1"/>
  <c r="BA31" i="12"/>
  <c r="BB31" i="12" s="1"/>
  <c r="BC7" i="12"/>
  <c r="BE7" i="12" s="1"/>
  <c r="BD9" i="12"/>
  <c r="BF9" i="12" s="1"/>
  <c r="BD10" i="12"/>
  <c r="BF10" i="12" s="1"/>
  <c r="BC8" i="12"/>
  <c r="BE8" i="12" s="1"/>
  <c r="BD12" i="12"/>
  <c r="BF12" i="12" s="1"/>
  <c r="BD7" i="12"/>
  <c r="BF7" i="12" s="1"/>
  <c r="BC10" i="12"/>
  <c r="BE10" i="12" s="1"/>
  <c r="BC11" i="12"/>
  <c r="BE11" i="12" s="1"/>
  <c r="BD8" i="12"/>
  <c r="BF8" i="12" s="1"/>
  <c r="BC9" i="12"/>
  <c r="BE9" i="12" s="1"/>
  <c r="BD11" i="12"/>
  <c r="BF11" i="12" s="1"/>
  <c r="BC12" i="12"/>
  <c r="BE12" i="12" s="1"/>
  <c r="BD99" i="12"/>
  <c r="BF99" i="12" s="1"/>
  <c r="BD98" i="12"/>
  <c r="BF98" i="12" s="1"/>
  <c r="BD102" i="12"/>
  <c r="BF102" i="12" s="1"/>
  <c r="BC100" i="12"/>
  <c r="BE100" i="12" s="1"/>
  <c r="BC98" i="12"/>
  <c r="BE98" i="12" s="1"/>
  <c r="BA121" i="12"/>
  <c r="BB121" i="12" s="1"/>
  <c r="BA103" i="12"/>
  <c r="BB103" i="12" s="1"/>
  <c r="BA25" i="12"/>
  <c r="BB25" i="12" s="1"/>
  <c r="BC32" i="12"/>
  <c r="BE32" i="12" s="1"/>
  <c r="BA115" i="12"/>
  <c r="BB115" i="12" s="1"/>
  <c r="BA37" i="12"/>
  <c r="BB37" i="12" s="1"/>
  <c r="BA79" i="12"/>
  <c r="BB79" i="12" s="1"/>
  <c r="BA43" i="12"/>
  <c r="BB43" i="12" s="1"/>
  <c r="BA67" i="12"/>
  <c r="BB67" i="12" s="1"/>
  <c r="BA91" i="12"/>
  <c r="BB91" i="12" s="1"/>
  <c r="BA49" i="12"/>
  <c r="BB49" i="12" s="1"/>
  <c r="BA73" i="12"/>
  <c r="BB73" i="12" s="1"/>
  <c r="BA55" i="12"/>
  <c r="BB55" i="12" s="1"/>
  <c r="BA61" i="12"/>
  <c r="BB61" i="12" s="1"/>
  <c r="BA109" i="12"/>
  <c r="BB109" i="12" s="1"/>
  <c r="BA19" i="12"/>
  <c r="BB19" i="12" s="1"/>
  <c r="BA85" i="12"/>
  <c r="BB85" i="12" s="1"/>
  <c r="BD14" i="12" l="1"/>
  <c r="BF14" i="12" s="1"/>
  <c r="BC14" i="12"/>
  <c r="BE14" i="12" s="1"/>
  <c r="BD101" i="12"/>
  <c r="BF101" i="12" s="1"/>
  <c r="BD97" i="12"/>
  <c r="BF97" i="12" s="1"/>
  <c r="BH97" i="12" s="1"/>
  <c r="BC99" i="12"/>
  <c r="BE99" i="12" s="1"/>
  <c r="BD100" i="12"/>
  <c r="BF100" i="12" s="1"/>
  <c r="BC97" i="12"/>
  <c r="BE97" i="12" s="1"/>
  <c r="BG97" i="12" s="1"/>
  <c r="BC102" i="12"/>
  <c r="BE102" i="12" s="1"/>
  <c r="BC34" i="12"/>
  <c r="BE34" i="12" s="1"/>
  <c r="BD36" i="12"/>
  <c r="BF36" i="12" s="1"/>
  <c r="BC33" i="12"/>
  <c r="BE33" i="12" s="1"/>
  <c r="BC36" i="12"/>
  <c r="BE36" i="12" s="1"/>
  <c r="BD33" i="12"/>
  <c r="BF33" i="12" s="1"/>
  <c r="BC35" i="12"/>
  <c r="BE35" i="12" s="1"/>
  <c r="BD34" i="12"/>
  <c r="BF34" i="12" s="1"/>
  <c r="BD35" i="12"/>
  <c r="BF35" i="12" s="1"/>
  <c r="BC15" i="12"/>
  <c r="BE15" i="12" s="1"/>
  <c r="BC17" i="12"/>
  <c r="BE17" i="12" s="1"/>
  <c r="BC18" i="12"/>
  <c r="BE18" i="12" s="1"/>
  <c r="BD16" i="12"/>
  <c r="BF16" i="12" s="1"/>
  <c r="BD17" i="12"/>
  <c r="BF17" i="12" s="1"/>
  <c r="BD13" i="12"/>
  <c r="BF13" i="12" s="1"/>
  <c r="BH13" i="12" s="1"/>
  <c r="BD32" i="12"/>
  <c r="BF32" i="12" s="1"/>
  <c r="BD31" i="12"/>
  <c r="BF31" i="12" s="1"/>
  <c r="BH31" i="12" s="1"/>
  <c r="BC31" i="12"/>
  <c r="BE31" i="12" s="1"/>
  <c r="BG31" i="12" s="1"/>
  <c r="BD15" i="12"/>
  <c r="BF15" i="12" s="1"/>
  <c r="BC16" i="12"/>
  <c r="BE16" i="12" s="1"/>
  <c r="BC13" i="12"/>
  <c r="BE13" i="12" s="1"/>
  <c r="BG13" i="12" s="1"/>
  <c r="BC20" i="12"/>
  <c r="BE20" i="12" s="1"/>
  <c r="BC23" i="12"/>
  <c r="BE23" i="12" s="1"/>
  <c r="BD24" i="12"/>
  <c r="BF24" i="12" s="1"/>
  <c r="BD23" i="12"/>
  <c r="BF23" i="12" s="1"/>
  <c r="BC22" i="12"/>
  <c r="BE22" i="12" s="1"/>
  <c r="BD20" i="12"/>
  <c r="BF20" i="12" s="1"/>
  <c r="BC19" i="12"/>
  <c r="BE19" i="12" s="1"/>
  <c r="BG19" i="12" s="1"/>
  <c r="BC21" i="12"/>
  <c r="BE21" i="12" s="1"/>
  <c r="BD19" i="12"/>
  <c r="BF19" i="12" s="1"/>
  <c r="BH19" i="12" s="1"/>
  <c r="BC24" i="12"/>
  <c r="BE24" i="12" s="1"/>
  <c r="BD21" i="12"/>
  <c r="BF21" i="12" s="1"/>
  <c r="BD22" i="12"/>
  <c r="BF22" i="12" s="1"/>
  <c r="BC57" i="12"/>
  <c r="BE57" i="12" s="1"/>
  <c r="BC55" i="12"/>
  <c r="BE55" i="12" s="1"/>
  <c r="BG55" i="12" s="1"/>
  <c r="BC58" i="12"/>
  <c r="BE58" i="12" s="1"/>
  <c r="BD56" i="12"/>
  <c r="BF56" i="12" s="1"/>
  <c r="BD59" i="12"/>
  <c r="BF59" i="12" s="1"/>
  <c r="BC60" i="12"/>
  <c r="BE60" i="12" s="1"/>
  <c r="BC56" i="12"/>
  <c r="BE56" i="12" s="1"/>
  <c r="BC59" i="12"/>
  <c r="BE59" i="12" s="1"/>
  <c r="BD57" i="12"/>
  <c r="BF57" i="12" s="1"/>
  <c r="BD58" i="12"/>
  <c r="BF58" i="12" s="1"/>
  <c r="BD60" i="12"/>
  <c r="BF60" i="12" s="1"/>
  <c r="BD55" i="12"/>
  <c r="BF55" i="12" s="1"/>
  <c r="BH55" i="12" s="1"/>
  <c r="BC49" i="12"/>
  <c r="BE49" i="12" s="1"/>
  <c r="BG49" i="12" s="1"/>
  <c r="BC50" i="12"/>
  <c r="BE50" i="12" s="1"/>
  <c r="BC53" i="12"/>
  <c r="BE53" i="12" s="1"/>
  <c r="BC54" i="12"/>
  <c r="BE54" i="12" s="1"/>
  <c r="BC52" i="12"/>
  <c r="BE52" i="12" s="1"/>
  <c r="BC51" i="12"/>
  <c r="BE51" i="12" s="1"/>
  <c r="BD51" i="12"/>
  <c r="BF51" i="12" s="1"/>
  <c r="BD53" i="12"/>
  <c r="BF53" i="12" s="1"/>
  <c r="BD54" i="12"/>
  <c r="BF54" i="12" s="1"/>
  <c r="BD49" i="12"/>
  <c r="BF49" i="12" s="1"/>
  <c r="BH49" i="12" s="1"/>
  <c r="BD50" i="12"/>
  <c r="BF50" i="12" s="1"/>
  <c r="BD52" i="12"/>
  <c r="BF52" i="12" s="1"/>
  <c r="BD81" i="12"/>
  <c r="BF81" i="12" s="1"/>
  <c r="BD82" i="12"/>
  <c r="BF82" i="12" s="1"/>
  <c r="BD84" i="12"/>
  <c r="BF84" i="12" s="1"/>
  <c r="BD79" i="12"/>
  <c r="BF79" i="12" s="1"/>
  <c r="BH79" i="12" s="1"/>
  <c r="BD80" i="12"/>
  <c r="BF80" i="12" s="1"/>
  <c r="BD83" i="12"/>
  <c r="BF83" i="12" s="1"/>
  <c r="BC83" i="12"/>
  <c r="BE83" i="12" s="1"/>
  <c r="BC79" i="12"/>
  <c r="BE79" i="12" s="1"/>
  <c r="BG79" i="12" s="1"/>
  <c r="BC82" i="12"/>
  <c r="BE82" i="12" s="1"/>
  <c r="BC81" i="12"/>
  <c r="BE81" i="12" s="1"/>
  <c r="BC84" i="12"/>
  <c r="BE84" i="12" s="1"/>
  <c r="BC80" i="12"/>
  <c r="BE80" i="12" s="1"/>
  <c r="BD107" i="12"/>
  <c r="BF107" i="12" s="1"/>
  <c r="BD105" i="12"/>
  <c r="BF105" i="12" s="1"/>
  <c r="BC107" i="12"/>
  <c r="BE107" i="12" s="1"/>
  <c r="BC103" i="12"/>
  <c r="BE103" i="12" s="1"/>
  <c r="BG103" i="12" s="1"/>
  <c r="BD106" i="12"/>
  <c r="BF106" i="12" s="1"/>
  <c r="BC105" i="12"/>
  <c r="BE105" i="12" s="1"/>
  <c r="BD104" i="12"/>
  <c r="BF104" i="12" s="1"/>
  <c r="BD108" i="12"/>
  <c r="BF108" i="12" s="1"/>
  <c r="BC104" i="12"/>
  <c r="BE104" i="12" s="1"/>
  <c r="BD103" i="12"/>
  <c r="BF103" i="12" s="1"/>
  <c r="BH103" i="12" s="1"/>
  <c r="BC108" i="12"/>
  <c r="BE108" i="12" s="1"/>
  <c r="BC106" i="12"/>
  <c r="BE106" i="12" s="1"/>
  <c r="BH7" i="12"/>
  <c r="BD77" i="12"/>
  <c r="BF77" i="12" s="1"/>
  <c r="BD74" i="12"/>
  <c r="BF74" i="12" s="1"/>
  <c r="BD76" i="12"/>
  <c r="BF76" i="12" s="1"/>
  <c r="BC78" i="12"/>
  <c r="BE78" i="12" s="1"/>
  <c r="BD78" i="12"/>
  <c r="BF78" i="12" s="1"/>
  <c r="BC73" i="12"/>
  <c r="BE73" i="12" s="1"/>
  <c r="BG73" i="12" s="1"/>
  <c r="BC75" i="12"/>
  <c r="BE75" i="12" s="1"/>
  <c r="BC76" i="12"/>
  <c r="BE76" i="12" s="1"/>
  <c r="BD73" i="12"/>
  <c r="BF73" i="12" s="1"/>
  <c r="BH73" i="12" s="1"/>
  <c r="BC74" i="12"/>
  <c r="BE74" i="12" s="1"/>
  <c r="BD75" i="12"/>
  <c r="BF75" i="12" s="1"/>
  <c r="BC77" i="12"/>
  <c r="BE77" i="12" s="1"/>
  <c r="BD95" i="12"/>
  <c r="BF95" i="12" s="1"/>
  <c r="BD93" i="12"/>
  <c r="BF93" i="12" s="1"/>
  <c r="BD96" i="12"/>
  <c r="BF96" i="12" s="1"/>
  <c r="BD91" i="12"/>
  <c r="BF91" i="12" s="1"/>
  <c r="BH91" i="12" s="1"/>
  <c r="BC96" i="12"/>
  <c r="BE96" i="12" s="1"/>
  <c r="BD94" i="12"/>
  <c r="BF94" i="12" s="1"/>
  <c r="BC94" i="12"/>
  <c r="BE94" i="12" s="1"/>
  <c r="BC91" i="12"/>
  <c r="BE91" i="12" s="1"/>
  <c r="BG91" i="12" s="1"/>
  <c r="BD92" i="12"/>
  <c r="BF92" i="12" s="1"/>
  <c r="BC93" i="12"/>
  <c r="BE93" i="12" s="1"/>
  <c r="BC92" i="12"/>
  <c r="BE92" i="12" s="1"/>
  <c r="BC95" i="12"/>
  <c r="BE95" i="12" s="1"/>
  <c r="BC70" i="12"/>
  <c r="BE70" i="12" s="1"/>
  <c r="BC67" i="12"/>
  <c r="BE67" i="12" s="1"/>
  <c r="BG67" i="12" s="1"/>
  <c r="BC72" i="12"/>
  <c r="BE72" i="12" s="1"/>
  <c r="BC71" i="12"/>
  <c r="BE71" i="12" s="1"/>
  <c r="BC69" i="12"/>
  <c r="BE69" i="12" s="1"/>
  <c r="BC68" i="12"/>
  <c r="BE68" i="12" s="1"/>
  <c r="BD68" i="12"/>
  <c r="BF68" i="12" s="1"/>
  <c r="BD67" i="12"/>
  <c r="BF67" i="12" s="1"/>
  <c r="BH67" i="12" s="1"/>
  <c r="BD69" i="12"/>
  <c r="BF69" i="12" s="1"/>
  <c r="BD71" i="12"/>
  <c r="BF71" i="12" s="1"/>
  <c r="BD72" i="12"/>
  <c r="BF72" i="12" s="1"/>
  <c r="BD70" i="12"/>
  <c r="BF70" i="12" s="1"/>
  <c r="BD116" i="12"/>
  <c r="BF116" i="12" s="1"/>
  <c r="BD117" i="12"/>
  <c r="BF117" i="12" s="1"/>
  <c r="BD119" i="12"/>
  <c r="BF119" i="12" s="1"/>
  <c r="BC116" i="12"/>
  <c r="BE116" i="12" s="1"/>
  <c r="BC119" i="12"/>
  <c r="BE119" i="12" s="1"/>
  <c r="BC115" i="12"/>
  <c r="BE115" i="12" s="1"/>
  <c r="BG115" i="12" s="1"/>
  <c r="BD118" i="12"/>
  <c r="BF118" i="12" s="1"/>
  <c r="BC117" i="12"/>
  <c r="BE117" i="12" s="1"/>
  <c r="BC120" i="12"/>
  <c r="BE120" i="12" s="1"/>
  <c r="BD120" i="12"/>
  <c r="BF120" i="12" s="1"/>
  <c r="BD115" i="12"/>
  <c r="BF115" i="12" s="1"/>
  <c r="BH115" i="12" s="1"/>
  <c r="BC118" i="12"/>
  <c r="BE118" i="12" s="1"/>
  <c r="BD126" i="12"/>
  <c r="BF126" i="12" s="1"/>
  <c r="BD121" i="12"/>
  <c r="BF121" i="12" s="1"/>
  <c r="BH121" i="12" s="1"/>
  <c r="BD123" i="12"/>
  <c r="BF123" i="12" s="1"/>
  <c r="BD125" i="12"/>
  <c r="BF125" i="12" s="1"/>
  <c r="BD122" i="12"/>
  <c r="BF122" i="12" s="1"/>
  <c r="BD124" i="12"/>
  <c r="BF124" i="12" s="1"/>
  <c r="BC124" i="12"/>
  <c r="BE124" i="12" s="1"/>
  <c r="BC126" i="12"/>
  <c r="BE126" i="12" s="1"/>
  <c r="BC123" i="12"/>
  <c r="BE123" i="12" s="1"/>
  <c r="BC122" i="12"/>
  <c r="BE122" i="12" s="1"/>
  <c r="BC125" i="12"/>
  <c r="BE125" i="12" s="1"/>
  <c r="BC121" i="12"/>
  <c r="BE121" i="12" s="1"/>
  <c r="BG121" i="12" s="1"/>
  <c r="BG7" i="12"/>
  <c r="BD110" i="12"/>
  <c r="BF110" i="12" s="1"/>
  <c r="BD112" i="12"/>
  <c r="BF112" i="12" s="1"/>
  <c r="BD109" i="12"/>
  <c r="BF109" i="12" s="1"/>
  <c r="BH109" i="12" s="1"/>
  <c r="BC110" i="12"/>
  <c r="BE110" i="12" s="1"/>
  <c r="BC111" i="12"/>
  <c r="BE111" i="12" s="1"/>
  <c r="BD111" i="12"/>
  <c r="BF111" i="12" s="1"/>
  <c r="BC109" i="12"/>
  <c r="BE109" i="12" s="1"/>
  <c r="BG109" i="12" s="1"/>
  <c r="BD114" i="12"/>
  <c r="BF114" i="12" s="1"/>
  <c r="BC114" i="12"/>
  <c r="BE114" i="12" s="1"/>
  <c r="BC113" i="12"/>
  <c r="BE113" i="12" s="1"/>
  <c r="BD113" i="12"/>
  <c r="BF113" i="12" s="1"/>
  <c r="BC112" i="12"/>
  <c r="BE112" i="12" s="1"/>
  <c r="BC45" i="12"/>
  <c r="BE45" i="12" s="1"/>
  <c r="BC47" i="12"/>
  <c r="BE47" i="12" s="1"/>
  <c r="BC48" i="12"/>
  <c r="BE48" i="12" s="1"/>
  <c r="BC43" i="12"/>
  <c r="BE43" i="12" s="1"/>
  <c r="BG43" i="12" s="1"/>
  <c r="BC46" i="12"/>
  <c r="BE46" i="12" s="1"/>
  <c r="BC44" i="12"/>
  <c r="BE44" i="12" s="1"/>
  <c r="BD45" i="12"/>
  <c r="BF45" i="12" s="1"/>
  <c r="BD46" i="12"/>
  <c r="BF46" i="12" s="1"/>
  <c r="BD48" i="12"/>
  <c r="BF48" i="12" s="1"/>
  <c r="BD47" i="12"/>
  <c r="BF47" i="12" s="1"/>
  <c r="BD44" i="12"/>
  <c r="BF44" i="12" s="1"/>
  <c r="BD43" i="12"/>
  <c r="BF43" i="12" s="1"/>
  <c r="BH43" i="12" s="1"/>
  <c r="BI43" i="12" s="1"/>
  <c r="BC29" i="12"/>
  <c r="BE29" i="12" s="1"/>
  <c r="BC25" i="12"/>
  <c r="BE25" i="12" s="1"/>
  <c r="BG25" i="12" s="1"/>
  <c r="BC30" i="12"/>
  <c r="BE30" i="12" s="1"/>
  <c r="BC28" i="12"/>
  <c r="BE28" i="12" s="1"/>
  <c r="BC26" i="12"/>
  <c r="BE26" i="12" s="1"/>
  <c r="BC27" i="12"/>
  <c r="BE27" i="12" s="1"/>
  <c r="BD27" i="12"/>
  <c r="BF27" i="12" s="1"/>
  <c r="BD29" i="12"/>
  <c r="BF29" i="12" s="1"/>
  <c r="BD30" i="12"/>
  <c r="BF30" i="12" s="1"/>
  <c r="BD25" i="12"/>
  <c r="BF25" i="12" s="1"/>
  <c r="BH25" i="12" s="1"/>
  <c r="BD26" i="12"/>
  <c r="BF26" i="12" s="1"/>
  <c r="BD28" i="12"/>
  <c r="BF28" i="12" s="1"/>
  <c r="BD87" i="12"/>
  <c r="BF87" i="12" s="1"/>
  <c r="BD89" i="12"/>
  <c r="BF89" i="12" s="1"/>
  <c r="BC85" i="12"/>
  <c r="BE85" i="12" s="1"/>
  <c r="BG85" i="12" s="1"/>
  <c r="BC86" i="12"/>
  <c r="BE86" i="12" s="1"/>
  <c r="BD90" i="12"/>
  <c r="BF90" i="12" s="1"/>
  <c r="BC89" i="12"/>
  <c r="BE89" i="12" s="1"/>
  <c r="BD85" i="12"/>
  <c r="BF85" i="12" s="1"/>
  <c r="BH85" i="12" s="1"/>
  <c r="BI85" i="12" s="1"/>
  <c r="BD86" i="12"/>
  <c r="BF86" i="12" s="1"/>
  <c r="BC87" i="12"/>
  <c r="BE87" i="12" s="1"/>
  <c r="BD88" i="12"/>
  <c r="BF88" i="12" s="1"/>
  <c r="BC88" i="12"/>
  <c r="BE88" i="12" s="1"/>
  <c r="BC90" i="12"/>
  <c r="BE90" i="12" s="1"/>
  <c r="BC63" i="12"/>
  <c r="BE63" i="12" s="1"/>
  <c r="BC65" i="12"/>
  <c r="BE65" i="12" s="1"/>
  <c r="BC61" i="12"/>
  <c r="BE61" i="12" s="1"/>
  <c r="BG61" i="12" s="1"/>
  <c r="BC66" i="12"/>
  <c r="BE66" i="12" s="1"/>
  <c r="BC64" i="12"/>
  <c r="BE64" i="12" s="1"/>
  <c r="BC62" i="12"/>
  <c r="BE62" i="12" s="1"/>
  <c r="BD61" i="12"/>
  <c r="BF61" i="12" s="1"/>
  <c r="BH61" i="12" s="1"/>
  <c r="BD66" i="12"/>
  <c r="BF66" i="12" s="1"/>
  <c r="BD64" i="12"/>
  <c r="BF64" i="12" s="1"/>
  <c r="BD63" i="12"/>
  <c r="BF63" i="12" s="1"/>
  <c r="BD65" i="12"/>
  <c r="BF65" i="12" s="1"/>
  <c r="BD62" i="12"/>
  <c r="BF62" i="12" s="1"/>
  <c r="BC42" i="12"/>
  <c r="BE42" i="12" s="1"/>
  <c r="BC39" i="12"/>
  <c r="BE39" i="12" s="1"/>
  <c r="BC37" i="12"/>
  <c r="BE37" i="12" s="1"/>
  <c r="BG37" i="12" s="1"/>
  <c r="BC41" i="12"/>
  <c r="BE41" i="12" s="1"/>
  <c r="BC38" i="12"/>
  <c r="BE38" i="12" s="1"/>
  <c r="BD40" i="12"/>
  <c r="BF40" i="12" s="1"/>
  <c r="BC40" i="12"/>
  <c r="BE40" i="12" s="1"/>
  <c r="BD42" i="12"/>
  <c r="BF42" i="12" s="1"/>
  <c r="BD41" i="12"/>
  <c r="BF41" i="12" s="1"/>
  <c r="BD39" i="12"/>
  <c r="BF39" i="12" s="1"/>
  <c r="BD37" i="12"/>
  <c r="BF37" i="12" s="1"/>
  <c r="BH37" i="12" s="1"/>
  <c r="BI37" i="12" s="1"/>
  <c r="BD38" i="12"/>
  <c r="BF38" i="12" s="1"/>
  <c r="BI97" i="12" l="1"/>
  <c r="BI61" i="12"/>
  <c r="BI31" i="12"/>
  <c r="BI103" i="12"/>
  <c r="BI121" i="12"/>
  <c r="BI73" i="12"/>
  <c r="BI13" i="12"/>
  <c r="BI49" i="12"/>
  <c r="BI7" i="12"/>
  <c r="BI79" i="12"/>
  <c r="BI109" i="12"/>
  <c r="BI115" i="12"/>
  <c r="BI67" i="12"/>
  <c r="BI91" i="12"/>
  <c r="BI55" i="12"/>
  <c r="BI25" i="12"/>
  <c r="BI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DIGITAL EXITO</author>
  </authors>
  <commentList>
    <comment ref="O6" authorId="0" shapeId="0" xr:uid="{00000000-0006-0000-0100-000001000000}">
      <text>
        <r>
          <rPr>
            <b/>
            <sz val="9"/>
            <color indexed="81"/>
            <rFont val="Tahoma"/>
            <family val="2"/>
          </rPr>
          <t>MJD:</t>
        </r>
        <r>
          <rPr>
            <sz val="9"/>
            <color indexed="81"/>
            <rFont val="Tahoma"/>
            <family val="2"/>
          </rPr>
          <t xml:space="preserve">
Para una CORRECTA descripción del Control, remitirse a la Hoja CONTROLES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DIGITAL EXITO</author>
  </authors>
  <commentList>
    <comment ref="AG6" authorId="0" shapeId="0" xr:uid="{00000000-0006-0000-0200-000001000000}">
      <text>
        <r>
          <rPr>
            <b/>
            <sz val="9"/>
            <color indexed="81"/>
            <rFont val="Tahoma"/>
            <family val="2"/>
          </rPr>
          <t xml:space="preserve">MJD:
</t>
        </r>
        <r>
          <rPr>
            <sz val="9"/>
            <color indexed="81"/>
            <rFont val="Tahoma"/>
            <family val="2"/>
          </rPr>
          <t>Para una CORRECTA descripción del Control, remitirse a la Hoja CONTROLES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DIGITAL EXITO</author>
    <author>Usuario de Windows</author>
  </authors>
  <commentList>
    <comment ref="BJ4" authorId="0" shapeId="0" xr:uid="{00000000-0006-0000-0400-000001000000}">
      <text>
        <r>
          <rPr>
            <b/>
            <sz val="9"/>
            <color indexed="81"/>
            <rFont val="Tahoma"/>
            <family val="2"/>
          </rPr>
          <t>DIGITAL EXITO:</t>
        </r>
        <r>
          <rPr>
            <sz val="9"/>
            <color indexed="81"/>
            <rFont val="Tahoma"/>
            <family val="2"/>
          </rPr>
          <t xml:space="preserve">
Diligenciar cuando la medida de respuesta sea diferente a </t>
        </r>
        <r>
          <rPr>
            <b/>
            <i/>
            <sz val="14"/>
            <color indexed="81"/>
            <rFont val="Tahoma"/>
            <family val="2"/>
          </rPr>
          <t>Asumir el Riesgo</t>
        </r>
      </text>
    </comment>
    <comment ref="M6" authorId="1" shapeId="0" xr:uid="{00000000-0006-0000-0400-000002000000}">
      <text>
        <r>
          <rPr>
            <b/>
            <sz val="16"/>
            <color indexed="81"/>
            <rFont val="Tahoma"/>
            <family val="2"/>
          </rPr>
          <t xml:space="preserve">MJD:
</t>
        </r>
        <r>
          <rPr>
            <sz val="16"/>
            <color indexed="81"/>
            <rFont val="Tahoma"/>
            <family val="2"/>
          </rPr>
          <t>Remitirse a la pestaña Probabilidad Seguridad Informac</t>
        </r>
      </text>
    </comment>
    <comment ref="O6" authorId="1" shapeId="0" xr:uid="{00000000-0006-0000-0400-000003000000}">
      <text>
        <r>
          <rPr>
            <b/>
            <sz val="18"/>
            <color indexed="81"/>
            <rFont val="Tahoma"/>
            <family val="2"/>
          </rPr>
          <t>MJD:</t>
        </r>
        <r>
          <rPr>
            <sz val="18"/>
            <color indexed="81"/>
            <rFont val="Tahoma"/>
            <family val="2"/>
          </rPr>
          <t xml:space="preserve">
Remitirse a la Guía de Administración de Riesgos - G-MC-04 para la tabla de Impactos de Riesgos de Seguridad Digital</t>
        </r>
      </text>
    </comment>
    <comment ref="U6" authorId="0" shapeId="0" xr:uid="{00000000-0006-0000-0400-000004000000}">
      <text>
        <r>
          <rPr>
            <b/>
            <sz val="9"/>
            <color indexed="81"/>
            <rFont val="Tahoma"/>
            <family val="2"/>
          </rPr>
          <t>MJD:</t>
        </r>
        <r>
          <rPr>
            <sz val="9"/>
            <color indexed="81"/>
            <rFont val="Tahoma"/>
            <family val="2"/>
          </rPr>
          <t xml:space="preserve">
Para una CORRECTA descripción del Control, remitirse a la Hoja CONTROLES</t>
        </r>
      </text>
    </comment>
    <comment ref="BG6" authorId="1" shapeId="0" xr:uid="{00000000-0006-0000-0400-000005000000}">
      <text>
        <r>
          <rPr>
            <b/>
            <sz val="9"/>
            <color indexed="81"/>
            <rFont val="Tahoma"/>
            <family val="2"/>
          </rPr>
          <t xml:space="preserve">Ministerio de Justicia y del Derecho: </t>
        </r>
        <r>
          <rPr>
            <sz val="9"/>
            <color indexed="81"/>
            <rFont val="Tahoma"/>
            <family val="2"/>
          </rPr>
          <t>Revisar la pestaña de probabilidad de seg. De la información</t>
        </r>
        <r>
          <rPr>
            <sz val="9"/>
            <color indexed="81"/>
            <rFont val="Tahoma"/>
            <family val="2"/>
          </rPr>
          <t xml:space="preserve">
</t>
        </r>
      </text>
    </comment>
    <comment ref="BH6" authorId="1" shapeId="0" xr:uid="{00000000-0006-0000-0400-000006000000}">
      <text>
        <r>
          <rPr>
            <b/>
            <sz val="9"/>
            <color indexed="81"/>
            <rFont val="Tahoma"/>
            <family val="2"/>
          </rPr>
          <t>Ministerio de Justicia y del Derecho:</t>
        </r>
        <r>
          <rPr>
            <sz val="9"/>
            <color indexed="81"/>
            <rFont val="Tahoma"/>
            <family val="2"/>
          </rPr>
          <t xml:space="preserve">
Revisar Guía de  administración de riesgos del Ministerio de Justicia y del Derecho</t>
        </r>
      </text>
    </comment>
  </commentList>
</comments>
</file>

<file path=xl/sharedStrings.xml><?xml version="1.0" encoding="utf-8"?>
<sst xmlns="http://schemas.openxmlformats.org/spreadsheetml/2006/main" count="4289" uniqueCount="1385">
  <si>
    <t>Tipo de Proceso</t>
  </si>
  <si>
    <t>Procesos</t>
  </si>
  <si>
    <t>Objetivos</t>
  </si>
  <si>
    <t>Tipo_de_Riesgo</t>
  </si>
  <si>
    <t>Clase de Causa</t>
  </si>
  <si>
    <t>Probabilidad</t>
  </si>
  <si>
    <t>Impacto</t>
  </si>
  <si>
    <t>Opciones_de_Manejo</t>
  </si>
  <si>
    <t>Control_Existente</t>
  </si>
  <si>
    <t>Evaluación</t>
  </si>
  <si>
    <t>Medidas_de_Respuesta</t>
  </si>
  <si>
    <t>Solidez Controles</t>
  </si>
  <si>
    <t>Objetivos Estratégicos</t>
  </si>
  <si>
    <t>Estratégico</t>
  </si>
  <si>
    <t xml:space="preserve">Gestión del Conocimiento </t>
  </si>
  <si>
    <t>Riesgo Estratégico</t>
  </si>
  <si>
    <t>Interna</t>
  </si>
  <si>
    <t>Raro</t>
  </si>
  <si>
    <t>Insignificante</t>
  </si>
  <si>
    <t>Aceptar el Riesgo</t>
  </si>
  <si>
    <t>Preventivo</t>
  </si>
  <si>
    <t>Rara Vez</t>
  </si>
  <si>
    <t>Rara vezInsignificante</t>
  </si>
  <si>
    <t>Bajo</t>
  </si>
  <si>
    <t>Asumir el riesgo</t>
  </si>
  <si>
    <t>Fuerte</t>
  </si>
  <si>
    <t>Gestión de la Información y las comunicaciones</t>
  </si>
  <si>
    <t>Proveer información oportuna, confiable, veraz y accesible a clientes internos y externos del Ministerio de Justicia y del Derecho.</t>
  </si>
  <si>
    <t>Riesgo Operativo</t>
  </si>
  <si>
    <t>Externa</t>
  </si>
  <si>
    <t>Improbable</t>
  </si>
  <si>
    <t>Menor</t>
  </si>
  <si>
    <t>Evitar el Riesgo</t>
  </si>
  <si>
    <t>Correctivo</t>
  </si>
  <si>
    <t>Rara vezMenor</t>
  </si>
  <si>
    <t>Moderado</t>
  </si>
  <si>
    <t xml:space="preserve"> Reducir el riesgo</t>
  </si>
  <si>
    <t>Gestión de la Relación con los Grupos de Interés</t>
  </si>
  <si>
    <t>Gestionar la relación con los grupos de interés del Ministerio de Justicia y del Derecho, mediante el diseño y desarrollo de instrumentos, actividades y estrategias de servicio y participación ciudadana, la atención de sus requerimientos y la promoción del gobierno abierto. Con el propósito de contribuir a la generación de valor público en la Entidad, en alineación con los objetivos institucionales y las buenas prácticas nacionales e internacionales</t>
  </si>
  <si>
    <t>Riesgo Financiero</t>
  </si>
  <si>
    <t>Moderada</t>
  </si>
  <si>
    <t>Compartir el Riesgo</t>
  </si>
  <si>
    <t>Posible</t>
  </si>
  <si>
    <t>Rara vezModerado</t>
  </si>
  <si>
    <t>Alto</t>
  </si>
  <si>
    <t>Reducir el riesgo</t>
  </si>
  <si>
    <t>Débil</t>
  </si>
  <si>
    <t>Mejora Integral de la Gestión Institucional</t>
  </si>
  <si>
    <t xml:space="preserve">Coordinar y administrar la implementación del Sistema Integrado de Gestión del Ministerio de Justicia y de Derecho, con el fin de 
asegurar su mejora contlnua, conveniencia, eficacia y eficiencia conforme con los estándares adoptados. </t>
  </si>
  <si>
    <t>Riesgo de Cumplimiento</t>
  </si>
  <si>
    <t>Probable</t>
  </si>
  <si>
    <t>Mayor</t>
  </si>
  <si>
    <t>Reducir el Riesgo</t>
  </si>
  <si>
    <t>Rara vezMayor</t>
  </si>
  <si>
    <t>Extremo</t>
  </si>
  <si>
    <t>Evitar el riesgo</t>
  </si>
  <si>
    <t>Direccionamiento y Planeación Institucional</t>
  </si>
  <si>
    <t xml:space="preserve">Orientar la gestion de la entidad y del sector para que las acciones se deriven de una planeación eficiente y articulada que optimice 
el uso de los recursos en el logro de los objetivos institucionales. </t>
  </si>
  <si>
    <t>Riesgo de Tecnología</t>
  </si>
  <si>
    <t>Casi seguro</t>
  </si>
  <si>
    <t>Catastrófico</t>
  </si>
  <si>
    <t>Rara vezCatastrófico</t>
  </si>
  <si>
    <t>Misional</t>
  </si>
  <si>
    <t>Gestión contra la Criminalidad y la Reincidencia</t>
  </si>
  <si>
    <t>Riesgo de Imagen</t>
  </si>
  <si>
    <t>ImprobableInsignificante</t>
  </si>
  <si>
    <t>Formulación y Seguimiento de las Políticas Públicas</t>
  </si>
  <si>
    <t>Formularlos criterios,parámetros o lineamientos generales elegidos para abordar las prioridades de la agenda pública en materia de justicia y del derecho y orientar las decisiones respecto a una necesidad o situación de interés público en las materias de competencia del sector de Justicia y del Derecho;hacer seguimiento a las acciones definidas para su implementación o desarrollo y efectuar los ajustes que se requieran.</t>
  </si>
  <si>
    <t>ImprobableMenor</t>
  </si>
  <si>
    <t>Formulación y Seguimiento de Proyectos Normativos</t>
  </si>
  <si>
    <t>Formular proyectos de actos normativos de acuerdo con las políticas que orientan el sector Justicia y del Derecho,que sirven de herramienta para cumplir con los objetivos del Ministerio en beneficio de la comunidad y partes interesadas de acuerdo con el ordenamiento jurídico vigente.</t>
  </si>
  <si>
    <t>ImprobableModerado</t>
  </si>
  <si>
    <t>Acceso a la Justicia</t>
  </si>
  <si>
    <t>ImprobableMayor</t>
  </si>
  <si>
    <t>Fortalecimiento del Principio de Seguridad Jurídica</t>
  </si>
  <si>
    <t>Fortalecer el Principio Constitucional de Seguridad Jurídica mediante la defensa del Ordenamiento Jurídico, la formulación de lineamientos o metodologías para desarrollar procesos de depuración del Ordenamiento Jurídico y la divulgación normativa a través de la administración funcional del sistema SUIN-JURISCOL.</t>
  </si>
  <si>
    <t>ImprobableCatastrófico</t>
  </si>
  <si>
    <t>Apoyo</t>
  </si>
  <si>
    <t>Gestión Administrativa</t>
  </si>
  <si>
    <t>Fijar los lineamientos, parámetros y actividades requeridas para garantizar la gestión de los servicios administrativos, logísticos y la administración de los bienes necesario para la operación del Ministerio de Justicia y del Derecho.</t>
  </si>
  <si>
    <t>PosibleInsignificante</t>
  </si>
  <si>
    <t>Gestión Financiera</t>
  </si>
  <si>
    <t>Establecer los procedimientos, las estancias y responsables para el reconocimiento, registro y revelación de todos los hechos, transacciones y operaciones financieras, sociales, económicas y ambientales en los que tome parte el Ministerio de Justicia y del Derecho, con el fin de brindar información confiable, relevante y comprensible para la toma de decisiones.</t>
  </si>
  <si>
    <t>PosibleMenor</t>
  </si>
  <si>
    <t>Gestión de las Tecnologías y la Información</t>
  </si>
  <si>
    <t>Optimizar la operación de los procesos del MJD, mediante la gestión efectiva de los recursos tecnológicos, con el fin de brindar una adecuada disponibilidad de los servicios informáticos que soportan la operación del Ministerio, aplicando las iniciativas estratégicas definidas en las arquitecturas de la organización de TI, información, aplicaciones y tecnológicas. </t>
  </si>
  <si>
    <t>PosibleModerado</t>
  </si>
  <si>
    <t>Gestión Contractual</t>
  </si>
  <si>
    <t>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t>
  </si>
  <si>
    <t>PosibleMayor</t>
  </si>
  <si>
    <t>Gestión Jurídica</t>
  </si>
  <si>
    <t>Apoyar a las diferentes dependencias de la Entidad y del Sector Justicia en el cumplimiento de su función administrativa, emitir conceptos jurídicos, defender y representar jurídicamente al Ministerio de Justicia y del Derecho</t>
  </si>
  <si>
    <t>PosibleCatastrófico</t>
  </si>
  <si>
    <t>Gestión Documental</t>
  </si>
  <si>
    <t>Orientar la realización de las actividades necesarias para garantizar el acceso, la administración y conservación de los documentos producidos y recibidos por la Entidad, en cumplimiento de las disposiciones emanadas por parte del Archivo General de la Nación “Jorge Palacios Preciado”.</t>
  </si>
  <si>
    <t>ProbableInsignificante</t>
  </si>
  <si>
    <t>Gestión del Talento Humano</t>
  </si>
  <si>
    <t>Contar con  personal idoneo y calificado para el ejercicio de las funciones de la entidad, así mismo fortelcer las competencias, habilidades, conocimientos y mejoramiento de la calidad de la vida laboral de los servidores públicos, cumpliendo con todas las disposiciones legales vigentes.</t>
  </si>
  <si>
    <t>ProbableMenor</t>
  </si>
  <si>
    <t>Seguimiento y Evaluación</t>
  </si>
  <si>
    <t>Evaluar y/o hacer seguimiento a la planeación, ejecución y control en la gestión de los procesos (SIG), programas, planes y proyectos del Ministerio de Justicia y del Derecho para el mejoramiento continuo de la gestión de la Entidad.</t>
  </si>
  <si>
    <t>ProbableModerado</t>
  </si>
  <si>
    <t>ProbableMayor</t>
  </si>
  <si>
    <t>ProbableCatastrófico</t>
  </si>
  <si>
    <t>Casi seguroInsignificante</t>
  </si>
  <si>
    <t>Casi seguroMenor</t>
  </si>
  <si>
    <t>Calificación de Impacto</t>
  </si>
  <si>
    <t>Evidencia</t>
  </si>
  <si>
    <t>Ejecución del Control</t>
  </si>
  <si>
    <t>Control</t>
  </si>
  <si>
    <t>Casi seguroModerado</t>
  </si>
  <si>
    <t>Si</t>
  </si>
  <si>
    <t>Completa</t>
  </si>
  <si>
    <t>Siempre</t>
  </si>
  <si>
    <t>Casi seguroMayor</t>
  </si>
  <si>
    <t>No</t>
  </si>
  <si>
    <t>Incompleta</t>
  </si>
  <si>
    <t>Algunas Veces</t>
  </si>
  <si>
    <t>Detectivo</t>
  </si>
  <si>
    <t>Casi seguroCatastrófico</t>
  </si>
  <si>
    <t>No existe</t>
  </si>
  <si>
    <t>No se ejecuta</t>
  </si>
  <si>
    <t>Detectivo/Correctivo</t>
  </si>
  <si>
    <t>IDENTIFICACIÓN DEL RIESGO</t>
  </si>
  <si>
    <t>ÁNALISIS DEL RIESGO</t>
  </si>
  <si>
    <t>EVALUACIÓN DEL RIESGO</t>
  </si>
  <si>
    <t>MEDIDAS DE RESPUESTA</t>
  </si>
  <si>
    <t>Riesgo Inherente</t>
  </si>
  <si>
    <t>CONTROLES</t>
  </si>
  <si>
    <t>Diseño del Control</t>
  </si>
  <si>
    <t>Solidez Individual de cada Control</t>
  </si>
  <si>
    <t>Solidez del Conjunto de Controles</t>
  </si>
  <si>
    <t>Riesgo Residual</t>
  </si>
  <si>
    <t>N°</t>
  </si>
  <si>
    <t>PROCESO</t>
  </si>
  <si>
    <t>OBJETIVO DEL PROCESO</t>
  </si>
  <si>
    <t xml:space="preserve"> RIESGO</t>
  </si>
  <si>
    <t>Tipo de Riesgo</t>
  </si>
  <si>
    <t>OBJETIVOS ESTRATÉGICOS RELACIONADOS</t>
  </si>
  <si>
    <t>CAUSA</t>
  </si>
  <si>
    <t>Clasificación de la Causa</t>
  </si>
  <si>
    <t>CONSECUENCIAS</t>
  </si>
  <si>
    <t>PROBABILIDAD</t>
  </si>
  <si>
    <t>IMPACTO</t>
  </si>
  <si>
    <t xml:space="preserve">EVALUACIÓN </t>
  </si>
  <si>
    <t>DESCRIPCIÓN DEL CONTROL</t>
  </si>
  <si>
    <t>Causa que ataca</t>
  </si>
  <si>
    <t>CLASE DE CONTROL EXISTENTE</t>
  </si>
  <si>
    <t>1. ¿Existe un responsable asignado de la ejecución?</t>
  </si>
  <si>
    <t>2. ¿El responsable tiene la autoridad y adecuada segregación de funciones en la ejecución del control?</t>
  </si>
  <si>
    <t>3. ¿La oportunidad en que se ejecuta el control ayuda a prevenir la mitigación del riesgo o a detectar la materialización del riesgo en manera oportuna?</t>
  </si>
  <si>
    <t>4. ¿Las actividades que desarrollan en el control realmente buscan por si sola prevenir o detectar las causas que puedan dar origen al riesgo, ejemplo: Verificar, Validar, Cotejar, Comparar, Revisar?</t>
  </si>
  <si>
    <t>5. ¿La fuente de Información que se utiliza en el desarrollo del control es información confiable que permita mitigar el riesgo?</t>
  </si>
  <si>
    <t>6. ¿Las observaciones, desviaciones o diferencias identificadas como resultados de la ejecución del control son investigadas y resueltas de manera oportuna?</t>
  </si>
  <si>
    <t>7. ¿Se deja evidencia o rastro de la ejecución del control, que permita cualquier tercero con la evidencia, llegar a la misma conclusión?</t>
  </si>
  <si>
    <t>Total Diseño de Control</t>
  </si>
  <si>
    <t>RANGO DE CALIFICACIÓN DEL DISEÑO</t>
  </si>
  <si>
    <t>NIVEL DE EJECUCIÓN DEL CONTROL</t>
  </si>
  <si>
    <t>RANGO DE CALIFICACIÓN DE LA EJECUCIÓN</t>
  </si>
  <si>
    <t>SOLIDEZ INDIVIDUAL DE CADA CONTROL</t>
  </si>
  <si>
    <t>Total Solidez Individual</t>
  </si>
  <si>
    <t xml:space="preserve">Promedio de los Controles de  Riesgo </t>
  </si>
  <si>
    <t xml:space="preserve">CALIFICACIÓN DE LA SOLIDEZ DEL CONJUNTO DE CONTROLES </t>
  </si>
  <si>
    <t>Casillas que mueve en Probabilidad</t>
  </si>
  <si>
    <t>Casillas que mueve en Impacto</t>
  </si>
  <si>
    <t>OPCIONES DE MANEJO</t>
  </si>
  <si>
    <t>si</t>
  </si>
  <si>
    <t>Para una correcta descripción del Control Remitase a la Hoja CONTROLES</t>
  </si>
  <si>
    <t>ANÁLISIS DEL RIESGO</t>
  </si>
  <si>
    <t>Análisis de Impacto Riesgos de Corrupción</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</si>
  <si>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</si>
  <si>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</si>
  <si>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</si>
  <si>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</si>
  <si>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</si>
  <si>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</si>
  <si>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</si>
  <si>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</si>
  <si>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</si>
  <si>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</si>
  <si>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</si>
  <si>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</si>
  <si>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</si>
  <si>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</si>
  <si>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</si>
  <si>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</si>
  <si>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</si>
  <si>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</si>
  <si>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</si>
  <si>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</si>
  <si>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no</t>
  </si>
  <si>
    <t>Seleccionar una inciativa que no cumpla con los requisitos aprovechando la concentración de la información a fin de que esta sea favorecida con recursos públicos permitiendo la recepción de un beneficio o beneficiando a un tercero</t>
  </si>
  <si>
    <t>El equipo seleccionado del Grupo de Fortalecimiento a la Justicia étnica una vez el grupo culmina la revisión de los requisitos mínimos y  a fin de establecer si este ánalisis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Acta de reunión si esta se realiza de forma presencial. En ambas se concluirá sobre las iniciativas revisadas y validadas.</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</si>
  <si>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reviasadas,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</si>
  <si>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</si>
  <si>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PLAN DE TRATAMIENTO</t>
  </si>
  <si>
    <t>ACTIVO</t>
  </si>
  <si>
    <t>PRINCIPIO DE SEGURIDAD DEL ACTIVO</t>
  </si>
  <si>
    <t>PRINCIPIO DE SEGURIDAD PARA EL RIESGO</t>
  </si>
  <si>
    <t>RIESGO</t>
  </si>
  <si>
    <t>AMENAZA</t>
  </si>
  <si>
    <t>PRINCIPIO DE SEGURIDAD DE LA VULNERABILIDAD</t>
  </si>
  <si>
    <t>VULNERABILIDAD / CAUSA</t>
  </si>
  <si>
    <t>CLASIFICACIÓN DE LA VULNERABILIDAD</t>
  </si>
  <si>
    <t>DOMINIO DEL CONTROL</t>
  </si>
  <si>
    <t>Vulnerabilidad a reducir</t>
  </si>
  <si>
    <t>¿Cuál es la naturaleza del control?</t>
  </si>
  <si>
    <t xml:space="preserve"> ¿Qué nivel de oficialidad tiene el control?</t>
  </si>
  <si>
    <t>¿El control es medible?</t>
  </si>
  <si>
    <t>¿Al momento de realizar las pruebas de recorrido el control ha demostrado ser?</t>
  </si>
  <si>
    <t>Total Ejecución de Control</t>
  </si>
  <si>
    <t>Meta</t>
  </si>
  <si>
    <t>Inicio</t>
  </si>
  <si>
    <t>Duración</t>
  </si>
  <si>
    <t>Acción si se materializa</t>
  </si>
  <si>
    <t>NO</t>
  </si>
  <si>
    <t>INCOMPLETA</t>
  </si>
  <si>
    <t>Principios de Seguridad</t>
  </si>
  <si>
    <t>AMENAZAS</t>
  </si>
  <si>
    <t>Confidencialidad</t>
  </si>
  <si>
    <t>Confidencialidad y disponibilidad</t>
  </si>
  <si>
    <t>Confidencialidad e integridad</t>
  </si>
  <si>
    <t>Confidencialidad, Integridad y Disponibilidad</t>
  </si>
  <si>
    <t>Disponibilidad</t>
  </si>
  <si>
    <t>Integridad y Disponibilidad</t>
  </si>
  <si>
    <t>Integridad</t>
  </si>
  <si>
    <t>Divulgación no autorizada</t>
  </si>
  <si>
    <t>Ataque malicioso (explosivos, químicos, vandalismo, hurto, radiación electromagnética, entre otros).</t>
  </si>
  <si>
    <t>Uso no autorizado de recursos (equipos de comunicación, medios de almacenamiento, sistemas de información, computadores)</t>
  </si>
  <si>
    <t xml:space="preserve">Acceso no autorizado (a oficinas, edificio, sala, centro de cómputo, sistema de información, documentación, información, entre otros). </t>
  </si>
  <si>
    <t>Cierre de operación de un proveedor o contratista crítico para la Entidad</t>
  </si>
  <si>
    <t>Ataques contra  el sistema (negación del servicio, manipulación de software, manipulación  de equipo informático entre otros)</t>
  </si>
  <si>
    <t>Daño físico (Daño por agua, polvo o corrosión)</t>
  </si>
  <si>
    <t>Falla o corrupción del software.</t>
  </si>
  <si>
    <t>Abuso de derechos (de usuario, administrador)</t>
  </si>
  <si>
    <t>Código malicioso (troyanos, gusanos, bomba lógica, entre otros)</t>
  </si>
  <si>
    <t xml:space="preserve">Contaminación, Pandemias, virus </t>
  </si>
  <si>
    <t>Destrucción de equipos o medios</t>
  </si>
  <si>
    <t>Falla técnica (Mal funcionamiento del equipo, Mal funcionamiento del software )</t>
  </si>
  <si>
    <t>Confidencialidad_integridad</t>
  </si>
  <si>
    <t>Hurto o robo (información, documentos, medios o equipos)</t>
  </si>
  <si>
    <t>Actos fraudulentos (suplantación, fraude,  venta de información, soborno, extorsión, falsificación de derechos, entre otros)</t>
  </si>
  <si>
    <t>Funcionarios (Acciones involuntarias y/o deliberadas)</t>
  </si>
  <si>
    <t>Daño físico (fuego, agua, humedad, contaminación química, construcción, entre otros)</t>
  </si>
  <si>
    <t>Deterioro del sistema o medio de almacenaje</t>
  </si>
  <si>
    <t>Acciones no autorizadas (Uso no autorizado del equipo, Corrupción de los datos, Abuso de derechos, Falsificación de derechos)</t>
  </si>
  <si>
    <t>Confidencialidad_disponibilidad</t>
  </si>
  <si>
    <t>Incumplimiento  de leyes o regulaciones (propiedad intelectual, entre otros)</t>
  </si>
  <si>
    <t>Espionaje (interceptación, ingeniería social)</t>
  </si>
  <si>
    <t>Déficit de personal</t>
  </si>
  <si>
    <t>Error en el uso (de equipos, medios, información, sistemas o servicios de información)</t>
  </si>
  <si>
    <t>Error en el uso</t>
  </si>
  <si>
    <t>Integridad_Disponibilidad</t>
  </si>
  <si>
    <t>Piratería</t>
  </si>
  <si>
    <t>Incumplimiento de políticas o procedimientos internos.</t>
  </si>
  <si>
    <t>Desastre natural (temblor, terremoto,  inundación, incendio, rayos, contaminación química entre otros)</t>
  </si>
  <si>
    <t>Errores de transmisión o almacenamiento</t>
  </si>
  <si>
    <t>Confidencialidad_Integridad_Disponibilidad</t>
  </si>
  <si>
    <t>Recuperación de medios reciclados o desechados</t>
  </si>
  <si>
    <t>Intrusión o acceso forzado (instalaciones, sistemas de información, información)</t>
  </si>
  <si>
    <t>Falla de la red interna</t>
  </si>
  <si>
    <t>Falla / degradación o mal funcionamiento del software o hardware</t>
  </si>
  <si>
    <t>Uso de software no licenciado o no autorizado</t>
  </si>
  <si>
    <t>Intruso externo (Ejemplo: Exempleados, delincuente informático,  competidores)</t>
  </si>
  <si>
    <t>Falla de suministro de servicios esenciales (agua, gas, aire acondicionado)</t>
  </si>
  <si>
    <t>Proveedor o contratista</t>
  </si>
  <si>
    <t>Falla en el suministro de energía  (pérdida suministro de energia,planta eléctrica, UPS, banco de baterías)</t>
  </si>
  <si>
    <t>Falla para respaldar la información.</t>
  </si>
  <si>
    <t>RIESGOS</t>
  </si>
  <si>
    <t>Falla sistema de comunicaciones (Internet, canales, Radio, entre otros).</t>
  </si>
  <si>
    <t>CONFIDENCIALIDAD_</t>
  </si>
  <si>
    <t>INTEGRIDAD_</t>
  </si>
  <si>
    <t>DISPONIBILIDAD_</t>
  </si>
  <si>
    <t>CONFIDENCIALIDAD_INTEGRIDAD_</t>
  </si>
  <si>
    <t>CONFIDENCIALIDAD_DISPONIBILIDAD_</t>
  </si>
  <si>
    <t>INTEGRIDAD_DISPONIBILIDAD_</t>
  </si>
  <si>
    <t>CONFIDENCIALIDAD_INTEGRIDAD_DISPONIBILIDAD_</t>
  </si>
  <si>
    <t>Fuego, agua, humedad, variaciones de temperatura/voltaje, radioactividad, polvo, gases, oxidación, campos electromagnéticos, entre otros.</t>
  </si>
  <si>
    <t>Fuga, revelación o divulgación de información sensible y/o confidencial</t>
  </si>
  <si>
    <t>Alteración, daño total o parcial de la información procesada y/o almacenada en… Información inexacta e incompleta.</t>
  </si>
  <si>
    <t>Interrupción total o parcial de los procesos del negocio por falla/daño/degradación de los equipos informáticos, equipos de comunicaciones (dispositivos de red, planta telefónica, servidores, UPS, entre otros), debido a cualquier evento o incidente</t>
  </si>
  <si>
    <t>Pérdida, alteración, acceso no autorizado, divulgación no autorizada y/o fuga de información  confidencial/sensible procesada y/o almacenada en…</t>
  </si>
  <si>
    <t>Destrucción, pérdida, extravío, robo, daño o alteración de información en medio físico o lógico.</t>
  </si>
  <si>
    <t>Pérdida de información debido a errores en la ejecución del procedimiento de backup, fallas en el software de backup.</t>
  </si>
  <si>
    <t>Incumplimiento contractual y/o sanciones.</t>
  </si>
  <si>
    <t xml:space="preserve">Incumplimiento en el mantenimiento </t>
  </si>
  <si>
    <t>Divulgación no autorizada o fuga de información por la pérdida/robo de equipos de cómputo o medios removibles en los que se almacena información confidencial/sensible en texto claro.</t>
  </si>
  <si>
    <t>Problemas, fallas o no disponibilidad de los servicios esenciales (internet, teléfonos, aire acondicionado, energía, agua, etc.)</t>
  </si>
  <si>
    <t>Actos vandálicos y/o terrorismo</t>
  </si>
  <si>
    <t>Incumplimiento en el servicio de mantenimiento</t>
  </si>
  <si>
    <t>Pérdida, robo, daño, alteración, divulgación no autorizada y/o fuga de información como consecuencia del acceso físico a las oficinas.</t>
  </si>
  <si>
    <t>Degradación del rendimiento de las aplicaciones o la red,  Retraso o interrupción de los sistemas de información y/o la información</t>
  </si>
  <si>
    <t>Hurto, fraude  o sabotaje de equipos, medios, información o documentos.</t>
  </si>
  <si>
    <t>Incumplimiento en los SLA´s</t>
  </si>
  <si>
    <t>Acción Industrial / Espionaje (infiltración canales de comunicación, servicios de información, servicios informáticos)</t>
  </si>
  <si>
    <t>Pérdida de información (contenida en documentación física o digital)</t>
  </si>
  <si>
    <t>VULNERABILIDADES</t>
  </si>
  <si>
    <t>Saturación del sistema de información</t>
  </si>
  <si>
    <t>CONFIDENCIALIDAD.</t>
  </si>
  <si>
    <t>INTEGRIDAD.</t>
  </si>
  <si>
    <t>DISPONIBILIDAD.</t>
  </si>
  <si>
    <t>CONFIDENCIALIDAD_INTEGRIDAD.</t>
  </si>
  <si>
    <t>CONFIDENCIALIDAD_DISPONIBILIDAD.</t>
  </si>
  <si>
    <t>INTEGRIDAD_DISPONIBILIDAD.</t>
  </si>
  <si>
    <t>CONFIDENCIALIDAD_INTEGRIDAD_DISPONIBILIDAD.</t>
  </si>
  <si>
    <t>Ausencia de procedimiento formal para la autorización de la información disponible al público.</t>
  </si>
  <si>
    <t>Ausencia o insuficiencia de actualizaciones.</t>
  </si>
  <si>
    <t>Ausencia de esquemas de respaldo.</t>
  </si>
  <si>
    <t>Acceso no controlado a información sensible / confidencial.</t>
  </si>
  <si>
    <t>Hurto, fraude o sabotaje de equipos, medios, información o documentos.</t>
  </si>
  <si>
    <t>Ausencia de procedimiento de control de cambios.</t>
  </si>
  <si>
    <t>Almacenamiento de equipos sin protección.</t>
  </si>
  <si>
    <t>Ausencia o insuficiencia de cláusulas contractuales y/o acuerdos de confidencialidad.</t>
  </si>
  <si>
    <t>Documentación insuficiente o desactualizada.</t>
  </si>
  <si>
    <t>Ausencia de planes de continuidad.</t>
  </si>
  <si>
    <t>Acceso o uso no controlado del sistema de información (software, aplicativo).</t>
  </si>
  <si>
    <t>Ausencia o insuficiencia de control de cambios en la configuración.</t>
  </si>
  <si>
    <t>Almacenamiento de información sin protección</t>
  </si>
  <si>
    <t>Ausencia o insuficiencia de disposiciones (con respecto a la seguridad) en los contratos con los empleados y/o terceras partes.</t>
  </si>
  <si>
    <t>Especificaciones o requerimientos incompletos, inadecuados o no claros.</t>
  </si>
  <si>
    <t>Ausencia de responsables sobre la gestión en seguridad de la información y/o continuidad de negocio.</t>
  </si>
  <si>
    <t>Acceso o uso no controlado.</t>
  </si>
  <si>
    <t>Ausencia o insuficiencia de procedimientos de monitoreo de los recursos de procesamiento de información.</t>
  </si>
  <si>
    <t>Arquitectura insegura de la red.</t>
  </si>
  <si>
    <t>Relojes no sincronizados.</t>
  </si>
  <si>
    <t>Ausencia o insuficiencia de controles de monitoreo de las instalaciones (por ej. detección o extinción de incendios, líquidos inflamables, CCTV, entre otros).</t>
  </si>
  <si>
    <t>Ausencia de logs o registros de auditoría.</t>
  </si>
  <si>
    <t>Dependencia de personal clave, ausentismo y/o personal insuficiente.</t>
  </si>
  <si>
    <t>Ausencia de "terminación/bloqueo de la sesión" cuando se abandona la estación de trabajo.</t>
  </si>
  <si>
    <t>Ausencia o insuficiencia de procedimientos para el manejo información clasificada.</t>
  </si>
  <si>
    <t>Testeo inadecuado o insuficiente</t>
  </si>
  <si>
    <t>Ausencia o insuficiencia de copias de respaldo.</t>
  </si>
  <si>
    <t>Ausencia de mecanismos de monitoreo a la actividad de los empleados y/o terceros.</t>
  </si>
  <si>
    <t>Incumplimiento de las condiciones técnicas y/o ambientales provistas por el fabricante.</t>
  </si>
  <si>
    <t>Ausencia de control de los activos que se encuentran fuera de la instalaciones.</t>
  </si>
  <si>
    <t>Ausencia o insuficiencia de un procedimiento para el manejo de comunicaciones externas.</t>
  </si>
  <si>
    <t>Ausencia o insuficiencia de mantenimiento.</t>
  </si>
  <si>
    <t>Ausencia de segmentación de la red.</t>
  </si>
  <si>
    <t>Insuficiente entrenamiento, capacitación o sensibilización.</t>
  </si>
  <si>
    <t>Ausencia de controles y verificaciones en los procesos de selección y contratación de personal.</t>
  </si>
  <si>
    <t>Ausencia o insuficiencia de un proceso para clasificar y etiquetar la información.</t>
  </si>
  <si>
    <t>Ausencia o insuficiencia de mecanismos de monitoreo de Red, gestión de la capacidad y disponibilidad.</t>
  </si>
  <si>
    <t>Ausencia o insuficiencia de contratos, acuerdos de nivel de servicio y/o confidencialidad con empleados o terceros.</t>
  </si>
  <si>
    <t>Ausencia de sistemas y/o procedimientos de monitoreo de los recursos de procesamiento de información.</t>
  </si>
  <si>
    <t>Ausencia o insuficiencia en el control de los activos que se encuentran fuera de la instalaciones.</t>
  </si>
  <si>
    <t>Ausencia o insuficiencia de planes de emergencia y simulacros de evacuación.</t>
  </si>
  <si>
    <t>Ausencia o insuficiencia de contratos, acuerdos de niveles de servicio y/o confidencialidad.</t>
  </si>
  <si>
    <t>Ausencia o insuficiencia de controles de acceso a las instalaciones.</t>
  </si>
  <si>
    <t>Canales de comunicación sin encripción.</t>
  </si>
  <si>
    <t>Capacidad inadecuada.</t>
  </si>
  <si>
    <t>Ausencia o insuficiencia de mecanismos de identificación y autenticación.</t>
  </si>
  <si>
    <t>Ausencia o insuficiencia de documentación de uso y/o administración.</t>
  </si>
  <si>
    <t>Desconocimiento, malinterpretación o no cumplimiento de las disposiciones legales, contractuales y/o regulatorias aplicables.</t>
  </si>
  <si>
    <t>Conexión deficiente y/o desorganización del cableado estructurado / eléctrico.</t>
  </si>
  <si>
    <t>Ausencia o insuficiencia de perfiles de acceso o falta de gestión de privilegios de acceso.</t>
  </si>
  <si>
    <t>Ausencia o insuficiencia de políticas, procedimientos y directrices de seguridad.</t>
  </si>
  <si>
    <t>Disposición / Eliminación /reutilización de equipos sin borrado seguro.</t>
  </si>
  <si>
    <t>Falla en los servicios esenciales (internet, teléfonos, aire acondicionado, energía, agua, etc.).</t>
  </si>
  <si>
    <t>Ausencia o insuficiencia en la gestión de usuarios y contraseñas.</t>
  </si>
  <si>
    <t>Ausencia o insuficiencia de procesos disciplinarios definidos en el caso de incidente de seguridad de la información.</t>
  </si>
  <si>
    <t>Disposición/reutilización de medios de almacenamiento sin borrado seguro.</t>
  </si>
  <si>
    <t>Falla, daño o degradación de equipos.</t>
  </si>
  <si>
    <t>Configuración incorrecta de parámetros o configuraciones por defecto.</t>
  </si>
  <si>
    <t>Ausencia o insuficiencia de un proceso de análisis y tratamiento de riesgos.</t>
  </si>
  <si>
    <t>Transferencia y/o almacenamiento de información en texto claro.</t>
  </si>
  <si>
    <t>Proveedor o contratista único en el mercado.</t>
  </si>
  <si>
    <t>Falta de segregación de funciones o incorrecta aplicación de las mismas.</t>
  </si>
  <si>
    <t>Ausencia o insuficiencia de un proceso de gestión de incidentes de seguridad.</t>
  </si>
  <si>
    <t>Ubicación geográfica de las instalaciones en una zona de alto impacto por eventos externos (desastres naturales, orden público, entre otros).</t>
  </si>
  <si>
    <t>Ausencia o insuficiencia en la definición y formalización de roles, funciones y responsabilidades en la seguridad de la información.</t>
  </si>
  <si>
    <t>Dependencia de proveedores.</t>
  </si>
  <si>
    <t>Descarga y/o uso no controlado de software.</t>
  </si>
  <si>
    <t>Fallas conocidas o defectos del software.</t>
  </si>
  <si>
    <t>Falta de protección contra virus y/o código malicioso</t>
  </si>
  <si>
    <t>Personal inconforme o molesto.</t>
  </si>
  <si>
    <t>Puertos o servicios activos no requeridos.</t>
  </si>
  <si>
    <t>Uso de Software ilegal / No autorizado / Software Malicioso.</t>
  </si>
  <si>
    <t>_5._POLÍTICAS_DE_SEGURIDAD.</t>
  </si>
  <si>
    <t>_6._ASPECTOS_ORGANIZATIVOS_DE_LA_SEGURIDAD_DE_LA_INFORMAC.</t>
  </si>
  <si>
    <t>_7._SEGURIDAD_LIGADA_A_LOS_RECURSOS_HUMANOS.</t>
  </si>
  <si>
    <t>_8._GESTIÓN_DE_ACTIVOS.</t>
  </si>
  <si>
    <t>_9._CONTROL_DE_ACCESOS.</t>
  </si>
  <si>
    <t>_10._CIFRADO.</t>
  </si>
  <si>
    <t>_11._SEGURIDAD_FÍSICA_Y_AMBIENTAL.</t>
  </si>
  <si>
    <t>_12._SEGURIDAD_EN_LA_OPERATIVA.</t>
  </si>
  <si>
    <t>_13._SEGURIDAD_EN_LAS_TELECOMUNICACIONES.</t>
  </si>
  <si>
    <t>_14._ADQUISICIÓN__DESARROLLO_Y_MANTENIMIENTO_DE_LOS_SISTEMAS_DE_INFORMACIÓN.</t>
  </si>
  <si>
    <t>_15._RELACIONES_CON_SUMINISTRADORES.</t>
  </si>
  <si>
    <t>_16._GESTIÓN_DE_INCIDENTES_EN_LA_SEGURIDAD_DE_LA_INFORMACIÓN.</t>
  </si>
  <si>
    <t>_17._ASPECTOS_DE_SEGURIDAD_DE_LA_INFORMACION_EN_LA_GESTIÓN_DE_LA_CONTINUIDAD_DEL_NEGOCIO.</t>
  </si>
  <si>
    <t>_18._CUMPLIMIENTO.</t>
  </si>
  <si>
    <t xml:space="preserve">5.1.1 Conjunto de políticas para la seguridad de la información. </t>
  </si>
  <si>
    <t xml:space="preserve">6.1.1 Asignación de responsabilidades para la segur. de la información. </t>
  </si>
  <si>
    <t xml:space="preserve">7.1.1 Investigación de antecedentes. </t>
  </si>
  <si>
    <t xml:space="preserve">8.1.1 Inventario de activos. </t>
  </si>
  <si>
    <t xml:space="preserve">9.1.1 Política de control de accesos. </t>
  </si>
  <si>
    <t xml:space="preserve">10.1.1 Política de uso de los controles criptográficos. </t>
  </si>
  <si>
    <t xml:space="preserve">11.1.1 Perímetro de seguridad física. </t>
  </si>
  <si>
    <t xml:space="preserve">12.1.1 Documentación de procedimientos de operación. </t>
  </si>
  <si>
    <t xml:space="preserve">13.1.1 Controles de red. </t>
  </si>
  <si>
    <t xml:space="preserve">14.1.1 Análisis y especificación de los requisitos de seguridad. </t>
  </si>
  <si>
    <t xml:space="preserve">15.1.1 Política de seguridad de la información para suministradores. </t>
  </si>
  <si>
    <t xml:space="preserve">16.1.1 Responsabilidades y procedimientos. </t>
  </si>
  <si>
    <t xml:space="preserve">17.1.1 Planificación de la continuidad de la seguridad de la información. </t>
  </si>
  <si>
    <t xml:space="preserve">18.1.1 Identificación de la legislación aplicable. </t>
  </si>
  <si>
    <t xml:space="preserve">5.1.2 Revisión de las políticas para la seguridad de la información. </t>
  </si>
  <si>
    <t xml:space="preserve">6.1.2 Segregación de tareas. </t>
  </si>
  <si>
    <t xml:space="preserve">7.1.2 Términos y condiciones de contratación. </t>
  </si>
  <si>
    <t xml:space="preserve">8.1.2 Propiedad de los activos. </t>
  </si>
  <si>
    <t xml:space="preserve">9.1.2 Control de acceso a las redes y servicios asociados. </t>
  </si>
  <si>
    <t xml:space="preserve">10.1.2 Gestión de claves. </t>
  </si>
  <si>
    <t xml:space="preserve">11.1.2 Controles físicos de entrada. </t>
  </si>
  <si>
    <t xml:space="preserve">12.1.2 Gestión de cambios. </t>
  </si>
  <si>
    <t xml:space="preserve">13.1.2 Mecanismos de seguridad asociados a servicios en red. </t>
  </si>
  <si>
    <t xml:space="preserve">14.1.2 Seguridad de las comunicaciones en servicios accesibles por redes públicas. </t>
  </si>
  <si>
    <t xml:space="preserve">15.1.2 Tratamiento del riesgo dentro de acuerdos de suministradores. </t>
  </si>
  <si>
    <t xml:space="preserve">16.1.2 Notificación de los eventos de seguridad de la información. </t>
  </si>
  <si>
    <t xml:space="preserve">17.1.2 Implantación de la continuidad de la seguridad de la información. </t>
  </si>
  <si>
    <t xml:space="preserve">18.1.2 Derechos de propiedad intelectual (DPI). </t>
  </si>
  <si>
    <t xml:space="preserve">6.1.3 Contacto con las autoridades. </t>
  </si>
  <si>
    <t xml:space="preserve">7.2.1 Responsabilidades de gestión. </t>
  </si>
  <si>
    <t xml:space="preserve">8.1.3 Uso aceptable de los activos. </t>
  </si>
  <si>
    <t>9.2.1 Gestión de altas/bajas en el registro de usuarios.</t>
  </si>
  <si>
    <t xml:space="preserve">11.1.3 Seguridad de oficinas, despachos y recursos. </t>
  </si>
  <si>
    <t xml:space="preserve">12.1.3 Gestión de capacidades. </t>
  </si>
  <si>
    <t xml:space="preserve">13.1.3 Segregación de redes. </t>
  </si>
  <si>
    <t xml:space="preserve">14.1.3 Protección de las transacciones por redes telemáticas. </t>
  </si>
  <si>
    <t xml:space="preserve">15.1.3 Cadena de suministro en tecnologías de la información y comunicaciones. </t>
  </si>
  <si>
    <t xml:space="preserve">16.1.3 Notificación de puntos débiles de la seguridad. </t>
  </si>
  <si>
    <t>17.1.3 Verificación, revisión y evaluación de la continuidad de la seguridad de la información.</t>
  </si>
  <si>
    <t xml:space="preserve">18.1.3 Protección de los registros de la organización. </t>
  </si>
  <si>
    <t xml:space="preserve">6.1.4 Contacto con grupos de interés especial. </t>
  </si>
  <si>
    <t xml:space="preserve">7.2.2 Concienciación, educación y capacitación en segur. de la informac. </t>
  </si>
  <si>
    <t xml:space="preserve">8.2.1 Directrices de clasificación. </t>
  </si>
  <si>
    <t xml:space="preserve"> 9.2.2 Gestión de los derechos de acceso asignados a usuarios. </t>
  </si>
  <si>
    <t xml:space="preserve">11.1.4 Protección contra las amenazas externas y ambientales. </t>
  </si>
  <si>
    <t xml:space="preserve">12.1.4 Separación de entornos de desarrollo, prueba y producción. </t>
  </si>
  <si>
    <t xml:space="preserve">13.2.1 Políticas y procedimientos de intercambio de información. </t>
  </si>
  <si>
    <t xml:space="preserve">14.2.1 Política de desarrollo seguro de software. </t>
  </si>
  <si>
    <t xml:space="preserve">15.2.1 Supervisión y revisión de los servicios prestados por terceros. </t>
  </si>
  <si>
    <t xml:space="preserve">16.1.4 Valoración de eventos de seguridad de la información y toma de decisiones. </t>
  </si>
  <si>
    <t xml:space="preserve">17.2.1 Disponibilidad de instalaciones para el procesamiento de la información. </t>
  </si>
  <si>
    <t xml:space="preserve">18.1.4 Protección de datos y privacidad de la información personal. </t>
  </si>
  <si>
    <t xml:space="preserve">6.1.5 Seguridad de la información en la gestión de proyectos. </t>
  </si>
  <si>
    <t xml:space="preserve">7.2.3 Proceso disciplinario. </t>
  </si>
  <si>
    <t xml:space="preserve">8.2.2 Etiquetado y manipulado de la información. </t>
  </si>
  <si>
    <t xml:space="preserve">9.2.3 Gestión de los derechos de acceso con privilegios especiales. </t>
  </si>
  <si>
    <t xml:space="preserve">11.1.5 El trabajo en áreas seguras. </t>
  </si>
  <si>
    <t xml:space="preserve">12.2.1 Controles contra el código malicioso. </t>
  </si>
  <si>
    <t xml:space="preserve">13.2.2 Acuerdos de intercambio. </t>
  </si>
  <si>
    <t xml:space="preserve">14.2.2 Procedimientos de control de cambios en los sistemas. </t>
  </si>
  <si>
    <t xml:space="preserve">15.2.2 Gestión de cambios en los servicios prestados por terceros. </t>
  </si>
  <si>
    <t xml:space="preserve">16.1.5 Respuesta a los incidentes de seguridad. </t>
  </si>
  <si>
    <t xml:space="preserve">18.1.5 Regulación de los controles criptográficos. </t>
  </si>
  <si>
    <t xml:space="preserve">6.2.1 Política de uso de dispositivos para movilidad. </t>
  </si>
  <si>
    <t xml:space="preserve">7.3.1 Cese o cambio de puesto de trabajo. </t>
  </si>
  <si>
    <t xml:space="preserve">8.2.3 Manipulación de activos. </t>
  </si>
  <si>
    <t xml:space="preserve">9.2.4 Gestión de información confidencial de autenticación de usuarios.   </t>
  </si>
  <si>
    <t xml:space="preserve">11.1.6 Áreas de acceso público, carga y descarga. </t>
  </si>
  <si>
    <t xml:space="preserve">12.3.1 Copias de seguridad de la información. </t>
  </si>
  <si>
    <t xml:space="preserve">13.2.3 Mensajería electrónica. </t>
  </si>
  <si>
    <t xml:space="preserve">14.2.3 Revisión técnica de las aplicaciones tras efectuar cambios en el sistema operativo. </t>
  </si>
  <si>
    <t xml:space="preserve">16.1.6 Aprendizaje de los incidentes de seguridad de la información. </t>
  </si>
  <si>
    <t xml:space="preserve">18.2.1 Revisión independiente de la seguridad de la información. </t>
  </si>
  <si>
    <t xml:space="preserve">6.2.2 Teletrabajo. </t>
  </si>
  <si>
    <t xml:space="preserve">8.3.1 Gestión de soportes extraíbles. </t>
  </si>
  <si>
    <t xml:space="preserve">9.2.5 Revisión de los derechos de acceso de los usuarios. </t>
  </si>
  <si>
    <t xml:space="preserve">11.2.1 Emplazamiento y protección de equipos. </t>
  </si>
  <si>
    <t xml:space="preserve">12.4.1 Registro y gestión de eventos de actividad. </t>
  </si>
  <si>
    <t xml:space="preserve">13.2.4 Acuerdos de confidencialidad y secreto. </t>
  </si>
  <si>
    <t xml:space="preserve">14.2.4 Restricciones a los cambios en los paquetes de software. </t>
  </si>
  <si>
    <t xml:space="preserve">16.1.7 Recopilación de evidencias. </t>
  </si>
  <si>
    <t xml:space="preserve">18.2.2 Cumplimiento de las políticas y normas de seguridad. </t>
  </si>
  <si>
    <t xml:space="preserve">8.3.2 Eliminación de soportes. </t>
  </si>
  <si>
    <t xml:space="preserve">9.2.6 Retirada o adaptación de los derechos de acceso </t>
  </si>
  <si>
    <t xml:space="preserve">11.2.2 Instalaciones de suministro. </t>
  </si>
  <si>
    <t xml:space="preserve">12.4.2 Protección de los registros de información. </t>
  </si>
  <si>
    <t xml:space="preserve">14.2.5 Uso de principios de ingeniería en protección de sistemas. </t>
  </si>
  <si>
    <t>18.2.3 Comprobación del cumplimiento.</t>
  </si>
  <si>
    <t xml:space="preserve">8.3.3 Soportes físicos en tránsito. </t>
  </si>
  <si>
    <t xml:space="preserve">9.3.1 Uso de información confidencial para la autenticación. </t>
  </si>
  <si>
    <t xml:space="preserve">11.2.3 Seguridad del cableado. </t>
  </si>
  <si>
    <t xml:space="preserve">12.4.3 Registros de actividad del administrador y operador del sistema. </t>
  </si>
  <si>
    <t xml:space="preserve">14.2.6 Seguridad en entornos de desarrollo. </t>
  </si>
  <si>
    <t xml:space="preserve">9.4.1 Restricción del acceso a la información. </t>
  </si>
  <si>
    <t xml:space="preserve">11.2.4 Mantenimiento de los equipos. </t>
  </si>
  <si>
    <t xml:space="preserve">12.4.4 Sincronización de relojes. </t>
  </si>
  <si>
    <t xml:space="preserve">14.2.7 Externalización del desarrollo de software. </t>
  </si>
  <si>
    <t xml:space="preserve">9.4.2 Procedimientos seguros de inicio de sesión. </t>
  </si>
  <si>
    <t xml:space="preserve">11.2.5 Salida de activos fuera de las dependencias de la empresa. </t>
  </si>
  <si>
    <t xml:space="preserve">12.5.1 Instalación del software en sistemas en producción. </t>
  </si>
  <si>
    <t xml:space="preserve">14.2.8 Pruebas de funcionalidad durante el desarrollo de los sistemas. </t>
  </si>
  <si>
    <t xml:space="preserve">9.4.3 Gestión de contraseñas de usuario. </t>
  </si>
  <si>
    <t xml:space="preserve">11.2.6 Seguridad de los equipos y activos fuera de las instalaciones. </t>
  </si>
  <si>
    <t xml:space="preserve">12.6.1 Gestión de las vulnerabilidades técnicas. </t>
  </si>
  <si>
    <t>14.2.9 Pruebas de aceptación.</t>
  </si>
  <si>
    <t xml:space="preserve">9.4.4 Uso de herramientas de administración de sistemas.   </t>
  </si>
  <si>
    <t xml:space="preserve">11.2.7 Reutilización o retirada segura de dispositivos de almacenamiento. </t>
  </si>
  <si>
    <t xml:space="preserve">12.6.2 Restricciones en la instalación de software. </t>
  </si>
  <si>
    <t xml:space="preserve">14.3.1 Protección de los datos utilizados en pruebas. </t>
  </si>
  <si>
    <t xml:space="preserve">9.4.5 Control de acceso al código fuente de los programas. </t>
  </si>
  <si>
    <t xml:space="preserve">11.2.8 Equipo informático de usuario desatendido. </t>
  </si>
  <si>
    <t xml:space="preserve">12.7.1 Controles de auditoría de los sistemas de información. </t>
  </si>
  <si>
    <t xml:space="preserve">11.2.9 Política de puesto de trabajo despejado y bloqueo de pantalla. </t>
  </si>
  <si>
    <t>Naturaleza del control</t>
  </si>
  <si>
    <t>Oficialidad</t>
  </si>
  <si>
    <t>Medible</t>
  </si>
  <si>
    <t>Pruebas de recorrido</t>
  </si>
  <si>
    <t>Automático</t>
  </si>
  <si>
    <t>Aprobado y divulgado</t>
  </si>
  <si>
    <t>Si y las métricas se tienen en cuenta en los indicadores</t>
  </si>
  <si>
    <t>Altamente efectivo</t>
  </si>
  <si>
    <t>Semiautomático</t>
  </si>
  <si>
    <t>Aprobado no divulgado</t>
  </si>
  <si>
    <t>Se mide periódicamente o por demanda y se lleva un registro</t>
  </si>
  <si>
    <t>Medianamente efectivo</t>
  </si>
  <si>
    <t>Manual</t>
  </si>
  <si>
    <t>Documentado</t>
  </si>
  <si>
    <t>Se mide periódicamente o por demandapero no se lleva un registro</t>
  </si>
  <si>
    <t>Poco efectivo</t>
  </si>
  <si>
    <t>No documentado</t>
  </si>
  <si>
    <t>No se mide</t>
  </si>
  <si>
    <t>No se realizaron pruebas</t>
  </si>
  <si>
    <t>No Aplica</t>
  </si>
  <si>
    <t>NA</t>
  </si>
  <si>
    <t xml:space="preserve"> </t>
  </si>
  <si>
    <t>Criterios para calificar la probabilidad</t>
  </si>
  <si>
    <t>Nivel</t>
  </si>
  <si>
    <t>Descripción</t>
  </si>
  <si>
    <t>Frecuencia</t>
  </si>
  <si>
    <t>El evento se presenta en la mayoria de circunstancias</t>
  </si>
  <si>
    <t>Se ha presentado al menos una vez en el último mes</t>
  </si>
  <si>
    <t>Se presentan eventos de manera frecuente</t>
  </si>
  <si>
    <t>Se ha presentado al menos una vez  en los últimos dos meses</t>
  </si>
  <si>
    <t>Se presentan eventos ocasionalmente</t>
  </si>
  <si>
    <t>Se ha presentado al menos dos veces en el último año</t>
  </si>
  <si>
    <t>El evento no es probable que ocurra</t>
  </si>
  <si>
    <t>Se ha presentado al menos una vez  una vez en el último año</t>
  </si>
  <si>
    <t>Rara vez</t>
  </si>
  <si>
    <t>El evento solo puede ocurrir en circunstancias excepcionales</t>
  </si>
  <si>
    <t>No se ha presentado en el ultimo año</t>
  </si>
  <si>
    <t>Recuerde que el Riesgo de CORRUPCIÓN debe contar con los cuatro elementos descritos a continuación, para cada riesgo que ud describa, identifique claramente si esta presente cada elemento colocando una X</t>
  </si>
  <si>
    <t>Acción u omisión</t>
  </si>
  <si>
    <t>Uso del poder</t>
  </si>
  <si>
    <t>Desviar la gestión de lo público</t>
  </si>
  <si>
    <t>Beneficio privado</t>
  </si>
  <si>
    <t>Seleccionar una inciativa que no cumpla con los requisitos</t>
  </si>
  <si>
    <t xml:space="preserve">aprovechando la concentración de la información </t>
  </si>
  <si>
    <t>a fin de que esta sea favorecida con recursos públicos</t>
  </si>
  <si>
    <t>y recibiendo un beneficio o beneficiando a un tercero</t>
  </si>
  <si>
    <t>Registro</t>
  </si>
  <si>
    <t>Articulación Interinstitucional</t>
  </si>
  <si>
    <t>Riesgo de Corrupción</t>
  </si>
  <si>
    <t>Baja</t>
  </si>
  <si>
    <t>Estapa Judicial (Gestión de Restitución Ley 1448)</t>
  </si>
  <si>
    <t>Articulación para el Cumplimiento de las Órdenes</t>
  </si>
  <si>
    <t>Medidas de Prevención</t>
  </si>
  <si>
    <t>Atención al Ciudadano</t>
  </si>
  <si>
    <t>Caracterizaciones y Registro</t>
  </si>
  <si>
    <t>Estapa Judicial (Gestión de Restitución de Derechos Étnicos Territoriales)</t>
  </si>
  <si>
    <t>Cumplimiento Órdenes URT</t>
  </si>
  <si>
    <t>Planeación Estratégica</t>
  </si>
  <si>
    <t>Evaluación Sistema de Control Interno</t>
  </si>
  <si>
    <t>Gestión de Comunicaciones</t>
  </si>
  <si>
    <t>Prevención y Gestión de Seguridad</t>
  </si>
  <si>
    <t>Gestión del Conocimiento e Información</t>
  </si>
  <si>
    <t>Mejoramiento Continuo</t>
  </si>
  <si>
    <t>Gestión Logística y de Rec. Físicos</t>
  </si>
  <si>
    <t>Gestión Talento Humano</t>
  </si>
  <si>
    <t>Gestión TIC</t>
  </si>
  <si>
    <t>PASOS</t>
  </si>
  <si>
    <t>Componente</t>
  </si>
  <si>
    <t>Ejemplo</t>
  </si>
  <si>
    <t>Paso 1</t>
  </si>
  <si>
    <t>Responsable de llevar a cabo el Control</t>
  </si>
  <si>
    <t>Paso 2</t>
  </si>
  <si>
    <t>Periodicidad definida para su
ejecución.</t>
  </si>
  <si>
    <t>Paso 3</t>
  </si>
  <si>
    <t>Indicar cuál es el propósito del control</t>
  </si>
  <si>
    <t>Paso 4</t>
  </si>
  <si>
    <t>Establecer el cómo se realiza la actividad de control.</t>
  </si>
  <si>
    <t>Paso 5</t>
  </si>
  <si>
    <t>Indicar qué pasa con las observaciones o desviaciones resultantes de ejecutar el control</t>
  </si>
  <si>
    <t>Paso 6</t>
  </si>
  <si>
    <t>Evidencia de la ejecución del control</t>
  </si>
  <si>
    <t>Paso 7</t>
  </si>
  <si>
    <t>Está en el procedimiento</t>
  </si>
  <si>
    <t>Paso 8</t>
  </si>
  <si>
    <t>Si su respuesta es afirmativa, ¿en cuál procedimiento?</t>
  </si>
  <si>
    <t>Manejo de Bienes y Servicios</t>
  </si>
  <si>
    <t>Paso 9</t>
  </si>
  <si>
    <t>Si su respuesta es negativa, ¿en dónde esta documentado el control? Política - Manual - Guía</t>
  </si>
  <si>
    <t>-</t>
  </si>
  <si>
    <t>Control completo</t>
  </si>
  <si>
    <t>PROBABILIDAD DE OCURRENCIA</t>
  </si>
  <si>
    <t>CASI SEGURO
(5)</t>
  </si>
  <si>
    <t>PROBABLE
(4)</t>
  </si>
  <si>
    <t>POSIBLE
(3)</t>
  </si>
  <si>
    <t>IMPROBABLE
(2)</t>
  </si>
  <si>
    <t>RARO VEZ
(1)</t>
  </si>
  <si>
    <t>INSIGNIFICANTE (1)</t>
  </si>
  <si>
    <t>MENOR
(2)</t>
  </si>
  <si>
    <t>MODERADO 
(3)</t>
  </si>
  <si>
    <t>MAYOR 
(4)</t>
  </si>
  <si>
    <t>CATASTRÓFICO
(5)</t>
  </si>
  <si>
    <t>Extrema</t>
  </si>
  <si>
    <t>E</t>
  </si>
  <si>
    <t>EXTREMA</t>
  </si>
  <si>
    <t>A</t>
  </si>
  <si>
    <t>ALTA</t>
  </si>
  <si>
    <t>M</t>
  </si>
  <si>
    <t>MODERADA</t>
  </si>
  <si>
    <t>B</t>
  </si>
  <si>
    <t>BAJA</t>
  </si>
  <si>
    <t>B: Zona de riesgo Baja: Asumir el riesgo   -   M: Zona de riesgo Moderada: Asumir el riesgo, Reducir el riesgo
A: Zona de riesgo Alta: Reducir el riesgo, Evitar, Compartir o Transferir    -     E: Zona de riesgo Extrema: Reducir el riesgo, Evitar, Compartir o Transferir</t>
  </si>
  <si>
    <t xml:space="preserve">Tomado de la “Guía para la administración del riesgo y el diseño de controles en entidades públicas” Versión 04 de Oct de 2018 </t>
  </si>
  <si>
    <t>SI</t>
  </si>
  <si>
    <t>Suplantación de representante legal para retiro de dinero de cuentas Bancarias de Minjusticia</t>
  </si>
  <si>
    <t>atraco en trasmilenio</t>
  </si>
  <si>
    <t>hable por el celular</t>
  </si>
  <si>
    <t>Lleves joyas</t>
  </si>
  <si>
    <t>afan</t>
  </si>
  <si>
    <t>hora pico</t>
  </si>
  <si>
    <t>pobreza en colombia</t>
  </si>
  <si>
    <t>perdida $$</t>
  </si>
  <si>
    <t>susto</t>
  </si>
  <si>
    <t>perdida de contactos</t>
  </si>
  <si>
    <t>hacer daño fisio, psiclógico</t>
  </si>
  <si>
    <t>incomunidada</t>
  </si>
  <si>
    <t>perder la vida</t>
  </si>
  <si>
    <t>El tesorero, el secretario general y/o el cordinador del grupo de gestión financiera,</t>
  </si>
  <si>
    <t>Si no se cuenta con las dos firmas de aprobación, no se podrá realizar el débito o traslado bancario.</t>
  </si>
  <si>
    <t>Como evidencia queda el oficio radicado ante entidad bancaria con las dos firmas.</t>
  </si>
  <si>
    <t>ACCIONES</t>
  </si>
  <si>
    <t>PERIODICIDAD</t>
  </si>
  <si>
    <t>FECHA INICIO</t>
  </si>
  <si>
    <t>FECHA FINAL</t>
  </si>
  <si>
    <t>RESPONSABLE</t>
  </si>
  <si>
    <t>REGISTRO O EVIDENCIA</t>
  </si>
  <si>
    <t>MONITOREO
(líder del proceso)</t>
  </si>
  <si>
    <t>SEGUIMIENTO
Oficina de Control Interno</t>
  </si>
  <si>
    <t>MONITOREO 1</t>
  </si>
  <si>
    <t>MONITOREO 2</t>
  </si>
  <si>
    <t>MONITOREO 3</t>
  </si>
  <si>
    <t>SEGUIMIENTO 1</t>
  </si>
  <si>
    <t>SEGUIMIENTO 2</t>
  </si>
  <si>
    <t>SEGUIMIENTO 3</t>
  </si>
  <si>
    <t>Herramienta de Administración de riesgos</t>
  </si>
  <si>
    <t>Herramienta de Administración de Riesgos</t>
  </si>
  <si>
    <t>Con el fin de prevenir que los movimientos que se den por ventanilla sean suplantados,</t>
  </si>
  <si>
    <t>Cada vez que se requiera realizar un movimiento bancario y</t>
  </si>
  <si>
    <t>Todas las solicitudes de débitos o traslados se realizarán mediante oficio con dos firmas de aprobación que se encuentren autorizadas ante la entidad bancaria.</t>
  </si>
  <si>
    <t>Código: F-MC-G04-01
Versión: 6</t>
  </si>
  <si>
    <t>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 MinTic.</t>
  </si>
  <si>
    <t>Posibilidad de afectación económica por la inoportunidad en la radicación y entrega de comunicaciones oficiales, debido a errores en el direccionamiento y asignación de tipificaciones a las comunicaciones.</t>
  </si>
  <si>
    <t>1-Incrementar el uso de los Mecanismos de Resolución de Conflictos para la reconstrucción del tejido social y la mitigación del impacto en el sistema judicial.</t>
  </si>
  <si>
    <t>2-Impulsar el acceso inclusivo a la justicia y el reconocimiento de las justicias propias de los pueblos étnicos, para atender las necesidades jurídicas de las personas y comunidades a partir de enfoques diferenciales y diferenciados.</t>
  </si>
  <si>
    <t>3-Propiciar el acceso y la divulgación del ordenamiento jurídico a través de herramientas digitales, con enfoques diferenciales, para masificar el conocimiento de las normas vigentes.</t>
  </si>
  <si>
    <t>4-Incrementar el acceso a los diferentes mecanismos de Justicia Transicional, especialmente en las poblaciones y territorios más afectados por el conflicto armado, para contribuir a la paz total.</t>
  </si>
  <si>
    <t>5-Desarrollar mecanismos de justicia restaurativa y de alternatividad penal, para transformar la política criminal, mediante la adopción de un enfoque centrado en el respeto de los DDHH y el avance en la superación de las cosas inconstitucionales del Sistema Penitenciario y Carcelario.</t>
  </si>
  <si>
    <t>6-Contribuir a la transformación de los territorios, el cuidado de la vida y el ambiente, a través de una nueva política de drogas.</t>
  </si>
  <si>
    <t>7-Fortalecer la gestión institucional, para asegurar la calidad en el servicio con eficiencia, transparencia, innovación y enfoque diferencial e inclusivo, soportada en la gestión de la información, el uso de las tecnologías y el desarrollo humano.</t>
  </si>
  <si>
    <t>8-Liderar la cooperación judicial internacional en materia de justicia y del derecho.​</t>
  </si>
  <si>
    <t xml:space="preserve">Direccionamiento erróneo de las comunicaciones por la falta de capacitación del personal que realiza la radicación y de las dependencias sobre el tipo de solicitud </t>
  </si>
  <si>
    <t>Falta de controles en la distribución de comunicaciones.</t>
  </si>
  <si>
    <t xml:space="preserve">1-Sanciones por incumplimiento de los términos establecidos para la respuesta de comunicaciones </t>
  </si>
  <si>
    <t>2-Reprocesos por la rectificación y/o corrección de errores.</t>
  </si>
  <si>
    <t xml:space="preserve"> El Técnico, Profesional o Contratista del Grupo de Gestión Documental designado, semestralmente, programará  capacitaciones a las dependencias sobre uso del Sistema de Gestión Documental Electrónica y de Archivos (SGDEA) y las políticas de radicación, con el fin de garantizar una adecuada gestión de las comunicaciones al interior de la entidad. Se identificarán a las personas que no asistan a las capacitaciones inicialmente programadas, para ser convocadas nuevamente en una sesión en el segundo semestre de la vigencia.
Evidencia: Registro de asistencia de las capacitaciones realizadas y reporte de inasistencia </t>
  </si>
  <si>
    <t>El Auxiliar, Técnico, Profesional o Contratista designado del Grupo de Gestión Documental  designado, semanalmente, realizara un muestreo de la totalidad de las comunicaciones oficiales radicadas, con el propósito de verificar la calidad de la radicación, en caso de identificar inconsistencias en la asignación de la tipificación y en el direccionamiento a las dependencias, se realizará la corrección inmediata de las comunicaciones con registros erróneos en la tipificación y asignación de la dependencia responsable.
Evidencia: Reporte en excel del formulario Muestreo de Control del Proceso de Radicación, y una muestra de las correciones con imagenes de la Trazabilidad en el SGDEA.</t>
  </si>
  <si>
    <t>El Auxiliar, Técnico o Contratista del Grupo de Gestión Documental  designado revisará de manera permanente y tramitará el cambio de tipificaciones de acuerdo con la justificación técnica y jurídica que se soliciten al correo electrónico tipologiasdocumentales@minjusticia.gov.co. En los casos en que se identifiquen errores en la radicación se retroalimentará durante las reuniones mensuales de seguimiento con el personal de servicios postales 472.
Evidencia: Reporte en excel del registro de cambio de tipificaciones.</t>
  </si>
  <si>
    <t>Posibilidad de afectación reputacional por incumplimiento de las disposiciones emanadas por parte del Archivo General de la Nación, debido a debilidades en los controles establecidos para la administración de la Gestión Documental.</t>
  </si>
  <si>
    <t>Inadecuada aplicación de la normatividad archivística vigente por desconocimiento.</t>
  </si>
  <si>
    <t>Ausencia ó Incumplimiento de los procedimientos para la adecuada operación del Grupo de Gestion Documental</t>
  </si>
  <si>
    <t>Inapropiadas condiciones Ambientales,  de Infraestructura física y tecnológica para la debida Gestión Documental</t>
  </si>
  <si>
    <t>Pérdida de expedientes en custodia del Grupo de Gestion Documental</t>
  </si>
  <si>
    <t>Pérdida de la memoria institucional. por deterioro, extravió  de los documentos  que compromete la integridad y accesibilidad del archivo.</t>
  </si>
  <si>
    <t>Investigación disciplinarias o penales por la Pérdida parcial o total de expedientes.</t>
  </si>
  <si>
    <t>Pérdidas económicas por carencia de documentación necesaria para el  cobro de obligaciones a favor MJD</t>
  </si>
  <si>
    <t>El Técnico, Profesional o Contratista del Grupo de Gestión Documental designado, semestralmente realizara mesas técnicas con las dependencias con el fin de verificar la aplicación de lineamientos de gestion documental. En caso de identificar inconsistencias se realizarán planes de trabajo con las dependencias para seguimiento durante la vigencia.
Evidencia: Registro de Asistencias Técnicas con los temas tratados y compromisos con el plan de trabajo.</t>
  </si>
  <si>
    <t>El Técnico, Profesional o Contratista del Grupo de Gestión Documental designado, de manera  permanente realizara el control de Préstamo y Consulta de Documentos y Expedientes conforme a lo definido en el  Procedimiento P-GD-06. En caso de que no se pueda registrar la solicitud en formulario dispuesto se deberá remitir correo al Grupo de Gestion Documental. 
Evidencia: 
-Reporte de Power BI con el registro solicitudes de prestamos en form de la intranet.
-F-GD-06-02-Formato de prestamos  de expedientes y consulta de documentos.
-F-GD-06-03-Control de Ingreso y Salida de Bodegas de archivo</t>
  </si>
  <si>
    <t>El Profesional o Contratista del Grupo de Gestión Documental designado, realizará trimestralmente la verificación del cumplimiento de las condiciones ambientales, de conservación y preservación necesarias para una adecuada gestión documental. En caso de que se identifiquen desviaciones o condiciones inadecuadas, se documentarán las medidas correctivas para la evaluación de viabilidad.
Evidencia: Informe  de Implementación del Sistema Integrado de Conservación.</t>
  </si>
  <si>
    <t xml:space="preserve">Orientar la ejecución de las actividades necesarias para garantizar el acceso, la administración y conservación de los documentos físicos y electrónicos producidos y recibidos por la Entidad,
en cumplimiento de las disposiciones emanadas por parte del Archivo General de la Nación “Jorge Palacios Preciado” y el Ministerio de Tecnologías de la Información </t>
  </si>
  <si>
    <t>Posibilidad de manipular, incluir o extraer documentos no autorizados haciendo uso del poder, accediendo a los archivos de gestión y el archivo central para favorecer intereses privados o particulares.</t>
  </si>
  <si>
    <t>Debilidades en los controles de acceso a los Archivos de Gestión y Archivo Central</t>
  </si>
  <si>
    <t xml:space="preserve">1. Sanciones de entes de Control </t>
  </si>
  <si>
    <t>2. Investigaciones disciplinarias, penales y fiscales</t>
  </si>
  <si>
    <t>3. Perdida de la memoria institucional</t>
  </si>
  <si>
    <t xml:space="preserve">
4. Reconstrucción de los  expedientes perdidos o deteriorados</t>
  </si>
  <si>
    <t>El Técnico, Profesional o Contratista del Grupo de Gestión Documental  designado, implementará el control de Préstamo y Consulta de Documentos y Expedientes conforme al Procedimiento P-GD-06. Para el acceso de personal tras cualquier cambio en los permisos de acceso a los archivos, el GGD enviará un correo electrónico al Grupo de Gestión Administrativa (GGA) y al supervisor del contrato de vigilancia, adjuntando la lista actualizada de personas autorizadas. Además, todos los accesos quedarán registrados en el Formato F-GD-06-03 - Control de Ingreso y Salida de Bodegas de Archivo, garantizando la evidencia de quienes ingresaron al archivo de gestión. En caso de detectarse el ingreso de personal no autorizado, se notificará inmediatamente al GGA, Secretaría General (SG) y la Oficina de Control Interno (OCI) para la adopción de las medidas correctivas pertinentes.
Evidencia: 1. -Reporte de Power BI con el registro solicitudes de prestamos en form de la intranet.
Evidencia: 2. -F-GD-06-02-Formato de prestamos  de expedientes y consulta de documentos.
Evidencia: 3. -F-GD-06-03-Control de Ingreso y Salida de Bodegas de archivo</t>
  </si>
  <si>
    <t>El Profesional o Contratista del Grupo de Gestión Documental  designado, cada vez que sea requerido solicitara a Todo el personal, contratistas y vinculado por outsourcing que requiera acceso a los archivos de gestión y archivo central del Ministerio firmar un Acuerdo de Confidencialidad de la Información.
Evidencia :  Firma F-GC-04-44- Compromiso de Confidencialidad</t>
  </si>
  <si>
    <t>Remitir listado de accesos autorizados a los archivos de gestión y archivo central al Grupo de Gestión Administrativa, actualizado de acuerdo con los cambios en roles, responsabilidades y contratos.</t>
  </si>
  <si>
    <t>Semestral</t>
  </si>
  <si>
    <t>Coordinador del Grupo de Gestión documental</t>
  </si>
  <si>
    <t>Correo Electronico al GGA</t>
  </si>
  <si>
    <t>Realizar capacitaciones de acuerdo con el Plan de Capacitación Institucional, enfocadas en la normatividad archivística y los procedimientos para la adecuada operación del Grupo de Gestión Documental.</t>
  </si>
  <si>
    <t>Trimestral</t>
  </si>
  <si>
    <t>Presentación de la Capacitación y Lista de asistencia.</t>
  </si>
  <si>
    <t>Posibilidad de afectación económica o reputacional por la no suscripción, ejecución y/o liquidación de los contratos, debido a debilidades en los controles establecidos en las diferentes etapas de la contratación</t>
  </si>
  <si>
    <t>Causa 2: Falta de seguimiento a la oportunidad de radicación y respuesta en la gestión de la etapa precontractual</t>
  </si>
  <si>
    <t>Causa 3: Deficiencia en la definición de los criterios técnicos, legales y/o financieros para la contrucción de los estudios previos y documentos soporte.</t>
  </si>
  <si>
    <t>Causa 4: Debilidad en el proceso de seguimiento a la ejecución de los contratos</t>
  </si>
  <si>
    <t>Causa 5: Falta de seguimiento a la liquidación de los contratos</t>
  </si>
  <si>
    <t xml:space="preserve">Causa 1: Documentos incompletos o con errores en su elaboración </t>
  </si>
  <si>
    <t>Afectar la prestación de los servicios misionales del Ministerio de Justicia y del Derecho</t>
  </si>
  <si>
    <t>Indisponibilidad de los bienes y servicios requeridos por el MJD para su funcionamiento.</t>
  </si>
  <si>
    <t>Castigo al prespuesto de Adquisición de Bienes y Servicios para la siguiente vigencia por parte del MHCP por inejecución del presupuesto</t>
  </si>
  <si>
    <t>Requerimientos de entes de control</t>
  </si>
  <si>
    <t>Pérdida de competencia para liquidar los contratos</t>
  </si>
  <si>
    <t>El funcionario o contratista designado por el /la Coordinador(a) del GGC, cada vez que se va a efectuar la suscripción de un contrato, verifica que la información radicada por parte de cada dependencia corresponda con los requisitos establecidos,  a través de una lista de chequeo la cual debera consultar en el SIG,  donde están los documentos requeridos y la revisión con la información física suministrada por el contratista. En caso de encontrar documentación faltante, requiere al enlace a través de correo electronico el suministro de la documentación faltante o incompleta para poder continuar con el proceso de contratación, en un plazo prudente de tal forma que no se retrase el proceso de suscripción. Evidencia: la lista de chequeo diligenciada, la información de la carpeta del contratista y los correos a que hubo lugar en donde solicitó la información faltante o incompleta (en los casos que aplique).</t>
  </si>
  <si>
    <t>El/la Coordinaror (a) del Grupo de Gestión Contractual mensualmente enviará por correo electrónico el PAA actualizado con el cruce de información presupuestal registrada en SIIF a la Secretaria General, Oficina Asesora de Planeación, el Grupo de Gestión Financiera y Contable y a quien considere, con el fin de que las mismas tomen como insumo para los diferentes reportes en los comités de seguimiento presupuestal y demás actividades de seguimiento de la ejecución del PAA en aras de contribuir con una adecuada ejecución del PAA. Evidencia: Correos electrónicos con el PAA</t>
  </si>
  <si>
    <t>El funcionario o contratista designado por el /la Coordinador(a) del GGC cada vez que se va a efectuar la suscripción de un contrato, revisa los estudios previos y los documentos soporte de la contratación a fin de verificar que el proceso pre contractual cumpla con los requisitos técnicos, legales y financieros. En caso de encontrar inconsistencias o información faltante y si el hecho es subsanable, se solicita la modificación o complemento a la dependencia responsable en un plazo prudente de tal forma que no se retrase el proceso de suscripción. Si por otro lado la situación no es subsanable, se hace devolución de la documentación completa junto a un memorando donde se explican las razones de esta decisión y se solicita la modificación de la documentación existente. Evidencia: Correo electrónico o memorando.</t>
  </si>
  <si>
    <t>El funcionario o contratista designado por el /la Coordinador(a) del GGC cada vez que le sea asignado un proceso de contratación con pluralidad de oferentes, verificará el cumplimiento de los requistios técnicos, jurídicos y financieros de la evaluación del proceso para que cumplan en estricto sentido con lo solicitado en el pliego de condiciones de tal manera que el proceso se adjudique en debida forma. En caso de que la evaluacion no cumpla con lo establecido, se devolverá mediante correo electrónico a la dependencia responsable para que realicen los ajustes del caso. Evidencias: Correo electrónico.</t>
  </si>
  <si>
    <t>El supervisor e interventor, según la periodicidad pactada en el contrato, verificará el avance de la ejecución del contrato, las actividades realizadas, los bienes suministrados, los servicios prestados, las obras ejecutadas, las cantidades recibidas y demás que correspondan, según la naturaleza del contrato. Los cuales deberán referirse al cumplimiento y seguimiento del contrato, en el aspecto jurídico, técnico, administrativo, financiero y contable. en caso de encontrarr novedades o atrasos en la ejecución dle contrato, lo registrará en el formato F-GC-07-01 Segumiento periódico a los riesgos del contrato o convenio. Evidencias: Base de datos de los contratos o convenios en ejecución con su respectivo link de consulta en Secop.</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</si>
  <si>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 cuando aplique.</t>
  </si>
  <si>
    <t>El Coordinador del GGC o quien delegue, trimestralmente realizará seguimiento al cumplimiento del "Plan de liquidaciones de contratos" definido por el Grupo de Gestión Contractual de acuerdo con los criterios de priorización, con el fin de evitar la pérdida de competencia para liquidar los contratos de la entidad. Si se evidencia el no cumplimiento en la radicación del trámite de liquidación, el GGC remite correo electrónico o memorando al supervisor del contrato conminándolo al cumplimiento. Evidencia: Plan de liquidaciones de contratos, reporte trimestral y correo electrónico o memorando (si aplica este último).</t>
  </si>
  <si>
    <t xml:space="preserve"> Establecer los lineamientos para la selección, suscripción, ejecución y liquidación de contratos en
el Ministerio de Justicia y del Derecho, con el fin de suplir las diferentes necesidades de adquisición de bienes y servicios que
permitan el cumplimiento de las funciones y competencias que le asigna la Ley a la entidad.	</t>
  </si>
  <si>
    <t>Posibilidad de omitir deliberadamente los incumplimientos contractuales o alterar los informes de supervisión o interventoría, a cambio de beneficios personales o de terceros, comprometiendo la adecuada ejecución del contrato y/o los recursos de la entidad.</t>
  </si>
  <si>
    <t>Deficiente seguimiento por parte del supervisor o interventor sin cumplir con lo establecido en la normatividad vigente.</t>
  </si>
  <si>
    <t>Debilidades en la definición  y/o aplicación de controles para la supervisión e interventoría de los contratos.</t>
  </si>
  <si>
    <t xml:space="preserve">Autorizar el pago del contrato sin el cumplimiento de las obligaciones pactadas y sin la respectiva documentación soporte que de cuenta del cumplimiento del contrato. 
</t>
  </si>
  <si>
    <t>Radicación inadecuada o inoportuna de los documentos por parte del supervisor para la liquidacion de contratos.</t>
  </si>
  <si>
    <t>Investigaciones disciplinarias, fiscales y penales</t>
  </si>
  <si>
    <t>Pérdida reputacional de la imagen institucional</t>
  </si>
  <si>
    <t>Posibles demandas</t>
  </si>
  <si>
    <t>Demoras o reprocesos internos</t>
  </si>
  <si>
    <t>El supervisor e interventor deberá presentar informes de ejecución según la periodicidad pactada en el contrato, en los cuales se verifique el avance de la ejecución del contrato, las actividades realizadas, los bienes suministrados, los servicios prestados, las obras ejecutadas, las cantidades recibidas y de más que correspondan, según la naturaleza del contrato. Los cuales deberán referirse al cumplimiento y seguimiento del contrato, en el aspecto jurídico, técnico, administrativo, financiero y contable. Evidencias: Base de datos de los contratos o convenios en ejecución con su respectivo link de consulta en Secop.</t>
  </si>
  <si>
    <t>El supervisor para cada informe de pago, realizará el seguimiento periódico a los riesgos del contrato en el formato F-GC-07-01 con el fin de detectar la materialización del riesgo o la alta probabilidad de ocurrencia. Si se evidencia que el riesgo se materializó o que tiene alta probabilidad de ocurrencia deberá informar al Grupo de Gestión Contractual mediante memorando. Evidencias: Base de datos de los contratos o convenios en ejecución con su respectivo link de consulta en Secop y memorando.</t>
  </si>
  <si>
    <t>El/la Funcionario (a) y/o Contratista del GGC,  dentro de los cinco (5) días hábiles siguientes a la fecha de reparto del trámite de solicitud de liquidación del convenio, contrato u orden de compra o área encargada de adelantar el trámite, revisará la completitud y coherencia de los documentos de conformidad con el formato F-GC-05-02 Lista de chequeo para liquidación de contrato, convenio, orden de compra o cierre de convenio de cooperación internacional, y control de legalidad de los documentos contra la información que repose dentro del expediente contractual y/o en la plataforma Secop II. En caso de no cumplir con los requisitos se solicitan ajustes al supervisor por correo electrónico para que subsanen en un término máximo de cinco (5) días hábiles. De no realizar los ajustes se devuelve el trámite por medio de memorando. Evidencias:  Memorando de solicitud de liquidación, F-GC-05-02 Lista de chequeo para liquidación de contrato, convenio, orden de compra o cierre de convenio de cooperación internacional   formato, Correo electrónico solicitud de ajustes o memorando de devolución en los casos que aplique</t>
  </si>
  <si>
    <t>El /la Coordinador(a) del GGC o quien delegue, realizará una revisión de carácter aleatorio a los informes de ejecución de actividades presentados por los contratistas los cuales deben encontrarse debidamente publicados y avalados por el supervisor del contrato en la plataforma SECOP II, de tal manera que se pueda brindar apoyo en el seguimiento a la ejecución contractual de ser necesario, con el fin de generar las alertas a que haya lugar. En caso de encontrarse inconformidades con la publicación de los informes de ejecución de los contratistas en la plataforma Secop II, se remitirá correo electrónico a la dependencia y se realizará el seguimiento hasta corregir la falta de publicidad. Evidencia; Informe de seguimiento y correos electrónicos (si aplica correo)</t>
  </si>
  <si>
    <t>El supervisor cada vez que se tramite el pago de una factura o cuenta cobro, valida el cargue en SECOP o tienda virtual, según corresponda y aprobación de las facturas emitidas por el contratista, revisando la información diligenciada en las secciones (i) identificación del pago; (ii) número de la factura; (iii) fecha de emisión (iv) valor neto y valor total; (v) notas que haya dejado el contratista; (vi) fecha de recepción original (es la fecha en la que el contratista cargó los documentos en la plataforma) (vii) número de radicación; y (viii) documentos soportes y la información de la planilla de seguridad social.  En caso de encontrar inconsistencias, rechazará la cuenta para que el contratista pueda hacer los ajustes e iniciar nuevamente flujo de aprobación.
Evidencia: Trazabildad en SECOP II (Se adjunta base de datos)</t>
  </si>
  <si>
    <t>Remitir recomendaciones generales a los supervisores, sobre la adecuada labor de la supervisión</t>
  </si>
  <si>
    <t>El /la Coordinador(a) del GGC o quien delegue</t>
  </si>
  <si>
    <t xml:space="preserve"> Circular o memorando o correo electrónico</t>
  </si>
  <si>
    <t>Realizar capacitaciones a los funcionarios y colaboradores de la entidad en materia de supervisión e interventoria de contratos, el deber de publicar los documentos de ejecucion del contrato en Secop II y TVEC, las consecuencias disciplinarias, fiscales y penales en que se puede incurrir por una deficiente supevisión del contrato, entre otros temas.</t>
  </si>
  <si>
    <t xml:space="preserve"> Evidencia: Listado de asistencia o grabación.</t>
  </si>
  <si>
    <t>Revisar y unificar los lineamientos para la supervision de contratos establecidos en los documentos del SIG (Grupo de Gestión contractrual y Grupo de Gestion  financiera y contable)</t>
  </si>
  <si>
    <t>Anual</t>
  </si>
  <si>
    <t>Correos electrónicos, pantallazo reunion Teams, listado de asistencia y /o documentos actualizados y socializados</t>
  </si>
  <si>
    <t xml:space="preserve">Remitir memorando por parte del ordenador del gasto a los supervisores que reincidan en las inconsistencias en la publicacion en secop </t>
  </si>
  <si>
    <t>Memorandos</t>
  </si>
  <si>
    <t>Administrar el ciclo financiero de ingresos y egresos, derechos y obligaciones, asignado al Ministerio de Justicia y del Derecho mediante la aplicación de procedimientos contables, presupuestales y de tesorería, acordescon la normatividad vigente, con el fin de optimizar el uso y ejecución de los recursos financieros del MJD.</t>
  </si>
  <si>
    <t>Posibilidad de efecto dañoso sobre los recursos públicos por generar o líquidar pagos de forma inadecuada, a causa de la falta de controles en la verificación de requisitos para el tramite de cuentas y facturas.</t>
  </si>
  <si>
    <t>Riesgo Fiscal</t>
  </si>
  <si>
    <t>Entrega incompleta o inconsistente de los documentos soporte por parte de las dependencias, en la radicación de cuentas de proveedores y contratistas, ante el GGFC.</t>
  </si>
  <si>
    <t>Incumplimiento de los criterios técnicos y/o normativos en materia contable y tributaria, por ausencia  o desconocimiento  de controles para el trámite y pago de obligaciones.</t>
  </si>
  <si>
    <t>Demandas al MJD por parte de los proveedores y/o contratistas</t>
  </si>
  <si>
    <t>Requerimientos por parte de los Entes de Control - posibles hallazgos de indole financiero y contable.</t>
  </si>
  <si>
    <t>1. El Profesional de Central de Cuentas, cada vez que reciba el "formato unico para pago de Contratistas - Persona Natural F-GC-06-03 y/o el "formato unico para pago de Contratistas - Persona Jurídica F-GC-06-06 Persona Jurídica", verifica la completitud de los requisitos para el trámite de cuentas de proveedores y contratistas, conforme al procedimiento " P-GF-25 Tramite de Cuentas y Facturas", con el fin de evitar errores en la liquidación de impuestos y de las obligaciones presupuestales. En caso de encontrar información faltante o inconsistente, devuelve la solicitud a la dependencia responsable, a través de correo electrónico solicitando la corrección.
Evidencia: 
1) Trazabilidad de las cuentas en el "Formato de Radicación de Cuentas F-GF-25-04", en donde se precisan las devoluciones y correcciones que eventualmente pueden tener las cuentas radicadas ante el GGFC.
2) Correo de devolución a las dependencias solicitando el ajuste (cuando aplique).</t>
  </si>
  <si>
    <t xml:space="preserve">2. El Profesional de área de Tesorería cada vez que reciba un comprobante de obligacion presupuestal, revisa contra los documentos soporte de la solicitud de pago, que se encuentren debidamente liquidados y con los respectvos documentos soporte. En caso de encontrar inconsistencias, se devuleve a través de correo electrónico, al profesional de Central de Cuentas para el respectivo ajuste.
Evidencia: 
1.Correos de devolución de cuentas solicitando la corrección de la obligación. </t>
  </si>
  <si>
    <t>1. Enviar circular a las dependencias generadoras de información contable y financiera, con el fin de reiterar el cumplimiento de los requisitos acorde al procedimiento establecido para el trámite y pago de cuentas.</t>
  </si>
  <si>
    <t>Coordinador (a) GGFC</t>
  </si>
  <si>
    <t>Memorando Enviado</t>
  </si>
  <si>
    <t>2. Enviar correo electrónico a los profesionales de central de cuentas, cada vez que se realicen actualizaciones en materia tributaria y contable.</t>
  </si>
  <si>
    <t xml:space="preserve">Contador </t>
  </si>
  <si>
    <t>Correo enviado a los Profesionales de Central de Cuentas</t>
  </si>
  <si>
    <t xml:space="preserve">
3. Realizar capacitación a los enlaces financieros de las dependencias, con el fin de efectuar retroalimentación,  reiterando los requistos mínimos requeridos para el trámite de cuentas.</t>
  </si>
  <si>
    <t>Lider Central de Cuentas</t>
  </si>
  <si>
    <t>Lista de Aistencia</t>
  </si>
  <si>
    <t>4. Realizar retroalimentación con los profesionales de Central de Cuentas, socializando los incidentes que se están presentando al momento de registrar la obligación prespuestal, con el fin de identifcar mecanismos para minimizar y/o eliminar el margen de error.</t>
  </si>
  <si>
    <t>Líder Central Tesorería</t>
  </si>
  <si>
    <t>Posibilidad de afectación reputacional por la presentación y publicación de información inexacta o inoportuna en los Estados Financieros, debido a la no depuración y conciliación de  las cuentas de acuerdo con la normatividad vigente.</t>
  </si>
  <si>
    <t>Inoportunidad en la presentación y entrega de los reportes por parte de las dependencias generadoras de la información contable al GGFC.</t>
  </si>
  <si>
    <t>Entrega incompleta o inconsistente de los reportes por parte de las dependencias generadoras de la información contable, para realizar los registros contables.</t>
  </si>
  <si>
    <t>Deficiencia en la definición de los criterios técnicos - normativos en materia contable y/o financiera para los reportes realizados por parte de las dependencias generadoras de la información contable.</t>
  </si>
  <si>
    <t>Pérdida de credibilidad, confiabilidad y fiabilidad en la información Contable y Financiera</t>
  </si>
  <si>
    <t>Presentación extemporánea de la información contable a la Contaduría General de la Nación y demas partes interesadas.</t>
  </si>
  <si>
    <t>Requerimientos por parte de los Entes de Control.</t>
  </si>
  <si>
    <t>Pérdida de imagen institucional.</t>
  </si>
  <si>
    <t>1. El Profesional de Contabilidad designado por parte del Coordinador(a) del GGFC verifica mensualmente la recepción de los reportes por parte de las dependencias generadoras de la información financiera y contable del MJD, de acuerdo con lo establecido en el procedimiento de Gestión Contable, con el fin de realizar la depuración y conciliación de las cuentas, para la elaboración y presentación de los Estados Financieros, dentro de los plazos establecidos y de acuerdo con la normatividad vigente para las Entidades de Gobierno. Las dependencias que no cumplan con la entrega oportuna de la información, desde el GGFC se solicitará esta información vía correo electrónico.
Evidencia: 1. Correo electrónico solicitando la información (cuando aplique).</t>
  </si>
  <si>
    <t xml:space="preserve">2. El Profesional de Contabilidad designado por parte del Coordinador(a) del GGFC responsable de la conciliación, mensualmente realiza la conciliación de cifras, con el fin de validar la consistencia de la información remitida por las areás. En caso de encontrar diferencias, se solicita aclaración al área generadora de la información contable a través de correo electrónico. De no recibir respuesta se dejará registro en la conciliación para ser subsanado en el mes siguiente.
Evidencias: 
1) Solicitud de aclaración a través de correo electrónico (cuando aplique).
2) Conciliaciónes </t>
  </si>
  <si>
    <r>
      <rPr>
        <b/>
        <sz val="11"/>
        <color theme="1"/>
        <rFont val="Calibri"/>
        <family val="2"/>
        <scheme val="minor"/>
      </rPr>
      <t xml:space="preserve">Nota: </t>
    </r>
    <r>
      <rPr>
        <sz val="11"/>
        <color theme="1"/>
        <rFont val="Calibri"/>
        <family val="2"/>
        <scheme val="minor"/>
      </rPr>
      <t>Teniendo en cuenta que el riesgo residual quedó en una zona moderada, no se generan acciones para su tratamiento y se asume el riesgo.</t>
    </r>
  </si>
  <si>
    <t>Administrar el ciclo financiero de ingresos y egresos, derechos y obligaciones, asignado alMinisterio de Justicia y del Derecho mediante la aplicación de procedimientos contables, presupuestales y de tesorería, acordescon la normatividad vigente, con el fin de optimizar el uso y ejecución de los recursos financieros del MJD.</t>
  </si>
  <si>
    <t>Posibilidad de afectación reputacional por la constitución de reservas no justificadas, debido a las debilidades en el seguimiento por parte del GGFC, y gestión por parte Supervisores de de los Contratos.</t>
  </si>
  <si>
    <t>Deficiente seguimiento y control por parte de los Supervisores de Contrato.</t>
  </si>
  <si>
    <t>Falta de conocimiento por parte de los Supervisores de Contrato en la definición de los criterios técnicos, al momento de efectuar la justificación en la constitución de reservas presupuestales.</t>
  </si>
  <si>
    <t>Inoportunidad en la radicación de los formatos de constitución de reservas presupuestales por parte de las dependencias, ante el GGFC.</t>
  </si>
  <si>
    <t>Falta de revisión por parte del GGFC, de la justificación registrada en los formatos de constitución de reservas presupuestales, que den cumplimiento a los criterios establecidos para la constitución de la misma.</t>
  </si>
  <si>
    <t xml:space="preserve">1. Deficiente ejecución presupuestal 
</t>
  </si>
  <si>
    <t>2. Hallazgos administrativos y/o disciplinarios por parte de la CGR</t>
  </si>
  <si>
    <t xml:space="preserve">3. Posible reducción del presupuesto por malas prácticas en la constitución de las reservas.
</t>
  </si>
  <si>
    <t>4. Requerimiento por parte de los Entes de Control</t>
  </si>
  <si>
    <t>1. El Coordinador del GGFC mensualmente remite a las dependencias ejecutoras de recursos, memorando sobre la ejecución vigente y el estado de las reservas presupuestales, con el fin de mejorar la gestión en la ejecución presupuestal y reservas presupuestales. En el caso de no poderse enviar memorando se envía correo electrónico informando sobre el estado de la ejecución.
Evidencia: Memorando o el correo electrónico enviado a las dependencias, con el reporte de ejecución presupuestal y de reservas.</t>
  </si>
  <si>
    <t>2. El Coordinador del GGFC cada vez que las dependencias solicitan la constitución de reservas prespuestales, validará que el formato "F-GF-01-06 Constitución de Reservas Presupuestales" cumpla con las condiciones y criterios requeridos en la justificación de la misma. En el caso de no cumplir con los criterios establecidos, se devuelve a la dependencia mediante correo electrónico, solicitando el ajuste correspondiente.
Evidencia: 
1. Formato "F-GF-01-06 Constitución de Reservas Presupuestales"
2. Correo electrónico de devolución a las dependencias, solicitando el ajuste (cuando aplique).</t>
  </si>
  <si>
    <t>Posibilidad de hacer uso del poder para realizar pagos o movimientos de recursos públicos sin el cumplimiento de los requisitos legales o administrativos, debido a la omisión en la verificación de los documentos soporte, para un beneficio personal o favorecer a un tercero</t>
  </si>
  <si>
    <t>Efectuar pagos sin el cumplimiento de los requisitos legales en los documentos soportes de las cuentas de cobro de proveedores y contratistas.</t>
  </si>
  <si>
    <t>Favorecimiento o preferencias en la asignación de PAC</t>
  </si>
  <si>
    <t>Realizar evaluaciones financieras inadecuadas con el fin de favorecer a un tercero.</t>
  </si>
  <si>
    <t>1. Detrimentro patrimonial
2. Investigaciones Disciplinarias
3. Requerimientos por parte de los Entes de Control</t>
  </si>
  <si>
    <t>1.Los profesionales del área de Tesorería, cada vez que llega una solicitud de pago con la respectiva obligación presupuestal, y con el fin realizar el pago cumpliendo con los requisitos legales, revisan cada obligación con sus soportes, verificando que las deducciones estén conformes a lo solicitado por el proveedor o contratista. Si se encuentran inconsistencias se devuelve al Profesional de Central de Cuentas mediante correo electronico, solicitando los ajustes correspondientes.
Evidencia:
1.Correo electrónico de devolución.</t>
  </si>
  <si>
    <t>2. El Profesional de Tesorería responsable de revisar las obligaciones, cada vez que se recibe una cuenta y con el propósito de no tramitar cuentas sin asignación de recursos, valida en la planilla "Consolidado de PAC" que la solicitud de pago tenga asignación de PAC en estado aprobado. En caso de no radicarse las cuentas dentro de los tiempos establecidos, se reasignarán los recursos a aquellas cuentas que no tengan PAC aprobado.
Evidencia: 
1. Planilla de asignación de PAC.</t>
  </si>
  <si>
    <r>
      <t xml:space="preserve">3.El Profesional de Contabilidad designado por el Coordinador(a) del Grupo de Gestión Financiera, cada vez que se radica una solicitud de evaluación financiera ante el GGFC y con el fin de emitir concepto sobre el cumplimiento de los requisitos habilitantes en temas financieros, revisa que la evaluación financiera cumpla con los requisitos establecidos en el pliego de condiciones. En caso de no cumplir con los requisitos mínimos, se emite concepto desfavorable y en el caso de ser una observación subsanable, se solicita la documentación requerida a través de correo electrónico.
Evidencia: 
</t>
    </r>
    <r>
      <rPr>
        <sz val="10"/>
        <rFont val="Arial"/>
        <family val="2"/>
      </rPr>
      <t>1. Correos enviados al GGC, con la respectiva evaluación financiera.
2. Correos enviados al GGC, con las observaciones realizadas (cuando aplique).</t>
    </r>
  </si>
  <si>
    <t>1. Realizar retroalimentación con los profesionales de Central de Cuentas, socializando los incidentes que se están presentando al momento de registrar la obligación prespuestal, con el fin de identificar mecanismos para minimizar y/o eliminar el margen de error.</t>
  </si>
  <si>
    <t>Líder de Tesorería</t>
  </si>
  <si>
    <t>1. Acta de Reunión</t>
  </si>
  <si>
    <t>2. Enviar memorando a las dependencias generadoras de información contable y financiera, con el fin de reiterar el cumplimiento de los requisitos acorde al procedimiento establecido para el trámite y pago de cuentas, así como las fechas limites establecidas para realizar la solicitud de PAC, ante el GGFC.</t>
  </si>
  <si>
    <t>1. Memorando enviado</t>
  </si>
  <si>
    <t>Líder de Contabilidad</t>
  </si>
  <si>
    <t>1.  Guía "G-GF-02 Evaluaciones Financieras Para Procesos Contractuales" - Actualizada</t>
  </si>
  <si>
    <r>
      <t xml:space="preserve">3. Realizar actualización de la Guía </t>
    </r>
    <r>
      <rPr>
        <i/>
        <sz val="10"/>
        <rFont val="Arial"/>
        <family val="2"/>
      </rPr>
      <t>"G-GF-02 Evaluaciones Financieras Para Procesos Contractuales"</t>
    </r>
    <r>
      <rPr>
        <sz val="10"/>
        <rFont val="Arial"/>
        <family val="2"/>
      </rPr>
      <t xml:space="preserve">, con el fin de implementar nuevos controles acorde con las actividades ejecutadas actualmente. </t>
    </r>
  </si>
  <si>
    <t>Fijar los lineamientos, parámetros y actividades requeridas para garantizar la gestión de los servicios administrativos, logisticos y la administración de los bienes necesario para la operación del Ministerio de Justicia y del Derecho.</t>
  </si>
  <si>
    <t>Posibilidad de afectación reputacional y economica por incumplimiento en los controles para el ingreso y salida de las instalaciones debido a el desconocimiento de los lineamientos de seguridad para las sedes de la entidad por parte del proveedor del servicio de vigilancia.</t>
  </si>
  <si>
    <t>Deficiencias en la definición de los controles establecidos para el ingreso y salida de las instalaciones.</t>
  </si>
  <si>
    <t>Debilidades en la supervisión del contrato de vigilancia.</t>
  </si>
  <si>
    <t>Falta de capacitación al personal de vigilancia de acuerdo a los lineamientos de la entidad por parte de la empresa contratista.</t>
  </si>
  <si>
    <t>1. Robo, pérdida o daño de equipos, documentos y elementos físicos de la entidad.
2. Personal no autorizado podrían ingresar, poniendo en riesgo la seguridad física y la de la información.</t>
  </si>
  <si>
    <t>3. Eventos críticos que puedan derivar en la suspensión parcial o total de las actividades de la entidad.
4.Pérdida de confianza por parte de la ciudadanía o entidades de control frente a la capacidad de proteger la infraestructura.</t>
  </si>
  <si>
    <t xml:space="preserve">5. Peligro de la integridad fisica de los colaboradores y visitantes de la entidad.
</t>
  </si>
  <si>
    <t xml:space="preserve">El personal de vigilancia permanentemente verificará en el ingreso la autorización para visitantes y la tarjeta de acceso para colaboradores con en fin de asegurar el acceso al personal autorizado.En caso de que el  visitante no cuente con autorización se procederá a informar vía telefonica y se registrará en la minuta el funcionario que autoriza y el area donde permanecera el visitante.
Evidencia:
1.Reporte de ingresos y salidas de la entidad.
2.Correo de autorización del ingreso de visitantes.
3.Registro Fotografico de una muestra tomada de la minuta de vigilancia.
</t>
  </si>
  <si>
    <t>El Coordinador del GGA o a quien delegue mensualmente verificará las capacitaciones realizadas por la empresa de vigilancia al personal que presta el servicio en la entidad con en el fin de asegurar la socialización de los lineamientos internos para la administración de servicios de vigilancia y seguridad privada. En caso de que no se evidencie la realización de la capacitación se remitira un correo electronico a la empresa de vigilancia solicitando el cumplimiento de la programación de capacitación establecida contractualmente.
Evidencia: 
1.Informe de supervisión
2. Correo electronico.  (Si aplica)</t>
  </si>
  <si>
    <t xml:space="preserve">El personal de vigilancia permanentemente constatará la entrada y salida de elementos a traves  del escáner de rayos x y del registro en la minuta, con en el fin de salvaguardar los bienes de la entidad.En caso de identificar alguna novedad comunicara al supervisor de seguridad para realizar el debido procedimiento.
Evidencia
Minuta de ingreso de personal.
Minuta de ingreso y salida de elementos. 
</t>
  </si>
  <si>
    <t>Posibilidad de afectación reputacional y economica por interrupción de los servicios de la entidad debido a deficiencias en el mantenimiento preventivo y correctivo de ascensores, redes eléctricas e hidráulicas,estabilidad estructural del edificio y parque automotor</t>
  </si>
  <si>
    <t>Falta de planeación y cumplimiento de los mantenimientos preventivos del parque automotor, infraesctrutura y equipamento de la entidad</t>
  </si>
  <si>
    <t>Oportuna y adecuada atención de los mantenimientos preventivos y correctivos del parque automotor, infraesctrutura y equipamento de la entidad.</t>
  </si>
  <si>
    <t xml:space="preserve">
Deficiencia en la planeación y trámite de la contratación de los mantenimientos preventivos y correcitvos del parque automotor, infraesctrutura y equipamento de la entidad</t>
  </si>
  <si>
    <t xml:space="preserve">1.Retraso o suspensión en el normal desarrollo de las actividades del MJD.
2.Retrasos en el cumplimiento de agenda de la alta dirección (Ministro, Viceministros y Directivos)
</t>
  </si>
  <si>
    <t>3. Afectación en la seguridad e integridad de los colaboradores y visitantes de la entidad.</t>
  </si>
  <si>
    <t>4. Pérdida de vida util o sobrecostos en el mantenimiento de los activos de la entidad</t>
  </si>
  <si>
    <t>El colaborador del GGA designado mensualmente revisará el diligenciamiento del plan anual de mantenimientos preventivos del parque automotor , infraesctrutura y equipamento de la entidad, con en el fin de asegurar su cumplimiento. En caso de identifcar novedades se reportarán al profesional responsable de su ejecución y reporte por medio de correo electronico. 
Evidencia:
Seguimiento al Plan Anual preventivo parque automotor, infraesctrutura y equipamento de la entidad.
Correo electronico de novedades en caso de que aplique.</t>
  </si>
  <si>
    <t>El coordinador del GGA o a quien delegue trimestralmente verificará la atención adecuada y oportuna  de los mantenimientos  preventivos y correctivos del parque automotor, infraesctrutura y equipamento de la entidad con en el fin de constatar el cumplimiento al Plan Anual de mantenimientos preventivos y la oportunidad de atención a los mantenimientos correctivos por medio del reporte del aplicativo de Aranda y la matriz interna de parque automotor .En caso de identificar novedades se reportaran al profesional responsable de su ejecución para completar la actividad.
Evidencia
Acta de reunión
Correo electronico de novedades en caso de que aplique.</t>
  </si>
  <si>
    <t>El colaborador del GGA designado, semanalmente validará el estado  los procesos pre-contractuales y contractueles establecidos en el Plan Anual  Adquisiciones Inicial registrando su seguimiento en cada una de las lineas del PAA, con en el fin de presentar oportunamente la radicación  de los procesos de contratación del GGA de acuerdo al plan anual de mantenimientos.En caso de encontrar alguna inconsistencia será reportado al profesional encargado por medio de correo electronico.
Evidencia:
Seguimiento Plan Anual de Adquisiciones. 
Correo electronico de novedades en caso de que aplique.</t>
  </si>
  <si>
    <t>Liderar y ejecutar las actividades propias de la administración y gestión del talento humano, aplicando la normativa vigente y los procedimientos establecidos en la entidad para contribuir a la consecución de los objetivos institucionales.</t>
  </si>
  <si>
    <t>Posibilidad de efecto dañoso a los recursos públicos por la inoportunidad o inadecuado trámite en la generación de la nómina por parte del grupo de gestión humana a causa de las inconsistencias o cobro de incapacidades.</t>
  </si>
  <si>
    <t>Posibilidad de perdida reputacional por inasistencia a eventos en el exterior, debido a retrasos o incumplimientos de lineamientos para el trámite ante el DAPRE.</t>
  </si>
  <si>
    <t>Posibilidad de perdida reputacional por falta de formación para el desarrollo de sus funciones, desanimo por no generar espacios que permitan calidad de vida en el ambiente laboral y ausentismo por insuficiente prevención y promoción de cuidados de salud, debido a una inadecuada formulación de los Planes de Talento Humano o inejecución de estos.</t>
  </si>
  <si>
    <t>Causa 2: Desconocimiento y/o incumplimiento de los funcionarios para la presentación de novedades o presentación de incapacidades.</t>
  </si>
  <si>
    <t>Causa 3:Falta de cobro de las incapacidades a la EPS en el término legal establecido.</t>
  </si>
  <si>
    <t>Causa 1: Novedades registradas extemporáneamente.</t>
  </si>
  <si>
    <t>Causa 1: Falta de inclusión de las necesidades de los colaboradores en los planes de Bienestar y Capacitación.</t>
  </si>
  <si>
    <t>Causa 2: Falta de atención e intervención a las necesidades identificadas en los colaboradores a tráves de las encuestas, exámenes y revisiones periodicas, entre otras.</t>
  </si>
  <si>
    <t>Causa 3:Falta de seguimiento a la ejecución y cumplimiento de los planes de Talento Humano</t>
  </si>
  <si>
    <t>Causa 1: Falencia en la revisión de requisitos por parte del GGH para el trámite ante el DAPRE.</t>
  </si>
  <si>
    <t>Causa 2: Falta de cumplimiento de lineamientos internos para la aprobación de las comisiones o autorización de viajes al exterior.</t>
  </si>
  <si>
    <t xml:space="preserve">Incumplimiento de lineamiento normativo </t>
  </si>
  <si>
    <t>Investigación disciplinaria</t>
  </si>
  <si>
    <t>Detrimento patrimonial</t>
  </si>
  <si>
    <t>Enfermedades de los colaboradores</t>
  </si>
  <si>
    <t>Incumplimiento de las metas por falta de compromiso de los colaboradores</t>
  </si>
  <si>
    <t>Falta de representación de la entidad, en temas de su competencia y misionalidad</t>
  </si>
  <si>
    <t>Reprocesos internos</t>
  </si>
  <si>
    <t>El profesional delegado de nómina del Grupo de Gestión Humana, mensualmente, revisa las novedades  entregadas por las areas, los servidores y terceros, teniendo en cuenta las fechas establecidas en la circular anual, si al momento de recibir la novedad esta se encuentra fuera del plazo establecido en la circular puede causarse en el mes siguiente; posteriormente, el profesional ingresa en el sistema nómina las novedades, con el fin de generar la prenómina, para verficación por parte del líder del proceso en conjunto con quienes realizarón el cargue de las mismas. Si al realizar esta última revisión se encuentran inconsistencias, se procede al ajuste en el sistema y se informa al líder del proceso. 
Evidencias: Prénomina</t>
  </si>
  <si>
    <t>El profesional delegado de nómina del Grupo de Gestión Humana, anualmente, realiza la programación del cierre de novedades de nómina (fechas máximas de posesión, vacaciones, licencias no remuneradas, encargos, entrega de la nómina, libranzas, etc.) la cual es presentada al coordinador del Grupo de Gestión Humana con el fin de generar su visto bueno, para posterior aprobación del ordenador del gasto, en caso de presentar inconsistencias, se solicita ajuste al profesional de nómina responsable, generada la corrección se remite nuevamente para firma. 
Evidencia: Circular anual programación novedades</t>
  </si>
  <si>
    <t>El profesional de nómina delegado del Grupo de Gestión Humana, mensualmente, con el propósito de evitar que hayan incapacidades sin radicar en las respectivas EPS, recibe la incapacidad por correo electrónico o por EPX y registra en el cuadro de control de incapacidades, posteriormente se radica en la página web de la EPS y a fin de mes se ingresa en el aplicativo de nómina. Si se identifica una incapacidad que no ha sido radicada, se procede a buscar el documento en la historia laboral del funcionario y se empieza el proceso de radicación.
Evidencia: Cuadro control Incapacidades</t>
  </si>
  <si>
    <t xml:space="preserve">Los profesionales responsables de los procesos de capacitación y bienestar del Grupo de Gestión Humana realizan la detección de temas a incluir en los planes a través de los diagnósticos de necesidades elaborados en último trimestre de cada vigencia, una vez validados sus resultados son priorizadas las necesidades de los servidores e incluidas en los planes anuales de bienestar y capacitación, estos planes son revisados y validados por el coordinador(a) del Grupo de Gestión Humana y el Comité de Bienestar Social, Capacitación, Estímulos e Incentivos, si se presentan inconsistencia, solicitan ajuste y una vez corregidos se públican en la página web para su implementación. 
Evidencia: Planes de Talento Humano con inclusión de diagnóstico </t>
  </si>
  <si>
    <t xml:space="preserve">El profesional del equipo de Seguridad y Salud en el Trabajo, del Grupo de Gestión Humana, realiza el programa de vigilancia epimiológica respectivo, programa de medicina preventiva o programa de entorno laboral saludable cuando se requiera, teniendo en cuenta las necesidades identificadas en los colaboradores a tráves de las encuestas, exámenes y revisiones periodicas, entre otras,con el fin de establecer las actividades adecuadas previniendo o interviniendo, situaciones presentadas, es presentado al lider de Seguridad y Salud y trabajo para su aprobación y en caso de señalarse ajustes, se debe corregir para iniciar su ejecución. 
Evidencia: revisión y Programas vigilancia epimiológica donde se evidencia el insumo para su formulación. </t>
  </si>
  <si>
    <t>Los lideres de temas en el Grupo de Gestión Humana junto con el enlace de calidad realizan seguimiento trimestral de las actividades programadas en los distintos planes con el fin de verfificar su cumplimiento de acuerdo al cronograma establecido, en caso de evidenciarse dificultades en el cumplimiento de las actividades, se realizar una reprogramación con su respectiva justificación. 
Evidencia: Informes de seguimiento planes Talento Humano</t>
  </si>
  <si>
    <t xml:space="preserve">El profesional encargado del Grupo de Gestión Humana cada vez que se realiza solicitud de comisión o autorización de viaje al exterior por parte de un colaborador de la entidad, revisa la documentación remitida de acuerdo con lo establecido en la guía "Comisión de servicios o autorización de viajes internacionales"con el fin de establecer el cumplimieto con los lineamientos internos,   procedimiento acorde con lo requerido por el DAPRE o la normativa vigente , en caso de no cumplir con el procedimiento, se solicita los ajustes correspondientes al colaborador de la entidad que requiere la autorización  o aprobación del viaje para continuar con el trámite respectivo.
Evidencia: Correos solicitud de ajuste </t>
  </si>
  <si>
    <t>El profesional encargado del Grupo de Gestión Humana revisa la aprobación por parte de la Presidencia de la República de la comisión de servicios al exterior (funcionarios) o de viaje internacional (contratistas) y de ser aprobado, elabora el acto administrativo para la firma del competente (Ministro(a) o Secretario General), el cual es revisado por el coordinador del Grupo de Gestión Humana en cuanto al cumplimiento de los lineamientos internos de la entidad, así como del DAPRE y en caso de requerir ajustes, solicita al funcionario que elaboró la resolución, su ajuste correspondiente.  
Evidencia: resolución de aprobación de la comisión o de autorización de viaje al exterior firmada.</t>
  </si>
  <si>
    <t>Posibilidad de manipular u omitir deliberadamente información de cumplimiento de requisitos mínimos para la vinculación de personal en la entidad, para favorecer intereses privados o particulares.</t>
  </si>
  <si>
    <t>Causa 1: Debilidad en la aplicación de lineamientos establecidos en la documentación Grupo de Gestión Humana para la vinculación de funcionarios.</t>
  </si>
  <si>
    <t>Causa 2: Falta de controles en la revisión del cumplimiento de requisitos mínimos para vinculación de personal.</t>
  </si>
  <si>
    <t>Pérdida de credibilidad institucional.</t>
  </si>
  <si>
    <t>Investigaciones disciplinarias, penales y fiscales.</t>
  </si>
  <si>
    <t>El profesional del GGH encargado de la validación de los documentos de cumplimiento de requisitos, cada vez que se realice proceso de vinculación de un funcionario a la entidad, deberá tener en cuenta lo señalado en el procedimiento P-TH-01 "ingreso y retiro de funcionarios",  recibir y verificar el listado de cumplimiento de los documentos requeridos y diligenciar el formato F-TH-01-08 lista de entrega de documentos para tomar posesión. Si al momento de hacer la verificación, identifica información que no es clara, esta incorrecta o el aspirante no cumple con los requisitos, se solicita al aspirante que subsane o la aclare la información, si luego de este proceso se concluye que el aspirante no cumple se informa al aspirante su improcedencia de vinculación a la entidad. 
Evidencia: Formato lista de documentos para posesión. F-TH-01-08</t>
  </si>
  <si>
    <t>El Coordinador (a) del Grupo de Gestión Humana cada vez que se realice proceso de vinculación de un funcionario a la entidad, deberá tener en cuenta lo señalado en el procedimiento P-TH-01 "ingreso y retiro de funcionarios"  revisar y certificar el cumplimiento de los requisitos mediante la firma de la respectiva certificación y el formato F-TH-01-05 “Formato de Certificado de Cumplimiento de Requisitos”. Si al momento de hacer la verificación, identifica información que no es clara, esta incorrecta o el aspirante no cumple con los requisitos, solicita al funcionario del Grupo de Gestión Humana que valide con el aspirante la información, para que subsane o la aclare lo pertinente, si luego de este proceso se concluye que el aspirante no cumple se informa al aspirante su improcedencia de vinculación a la entidad. 
Evidencia: Formato lista de documentos para posesión. F-TH-01-05</t>
  </si>
  <si>
    <t xml:space="preserve">Realizar un muestreo aleatorio verificando con la entidad correspondiente la constatación de la veracidad del documento. </t>
  </si>
  <si>
    <t>Cada vez que ingresa un funcionario</t>
  </si>
  <si>
    <t>Coordinadora del Grupo de Gestión Humana</t>
  </si>
  <si>
    <t>comunicados solicitando información empresas o universidades</t>
  </si>
  <si>
    <t xml:space="preserve">Generar reunión con el equipo de funcionarios del Grupo de Gestión Humana que lideran los procesos de vinculación a fin de fortalecer el conocimiento de los lineamientos establecidos en el P-TH-01 "ingreso y retiro" y la normatividad vigente en el tema y generar retroaliementación con el coordinadora del GGH. </t>
  </si>
  <si>
    <t>Semanalmente</t>
  </si>
  <si>
    <t xml:space="preserve">Invitación reunión agenda teams. </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</si>
  <si>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</si>
  <si>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Posibilidad de daño reputacional por la disminución de la confianza por parte de los entes territoriales, debido a la no contratación oportuna del recurso humano necesario para brindarles el acompañamiento y la asistencia técnica que requieren para la implementación integral de la Política de Drogas. Asimismo, convocatoria  inadecuada de los entes territoriales a los consejos seccionales de estupefacientes para la implementación de la Política de Drogas a nivel regional.</t>
  </si>
  <si>
    <t>Causa 1: No contratación del recurso humano en los tiempos requeridos para realizar el acompañamiento y asistencia técnica a los entes territoriales.</t>
  </si>
  <si>
    <t>Causa 2: Convocatoria  inadecuada de los entes territoriales a los consejos seccionales de estupefacientes para la implementación de la Política de Drogas a nivel regional.</t>
  </si>
  <si>
    <t>Pérdida de legitimidad o debilitamiento del liderazgo institucional frente a los entes territoriales.</t>
  </si>
  <si>
    <t xml:space="preserve">Menor impacto en los territorios de las acciones previstas en el Plan de Acción de la Política de Drogas. </t>
  </si>
  <si>
    <t>La Dirección de Política de Drogas y Actividades Relacionadas, de acuerdo con lo estableido en el plan de acción de la política de drogas, oficiará a los entes territoriales para la programación de los consejos seccionales de estupefacientes y demás reuniones relacionadas con la asistencia y participación. En caso de no genearse los espacios de diálogo, se reiterarán las comunicaciones. Como evidencia quedan los oficios de convocatoria y/o reiteración</t>
  </si>
  <si>
    <t>La medida de control más adecuada es la asignación de un asesor jurídico en la Dirección de Política de Drogas y Actividades Relacionadas, quien será responsable de revisar y ajustar la documentación y la información durante la etapa precontractual de cada proceso de contratación. Este asesor asegurará que todos los aspectos técnicos y jurídicos estén en conformidad con las necesidades de la dependencia antes de la entrega de la documentación a la Secretaría General. Además, se establecerá un mecanismo de comunicación oficial para recibir y documentar cualquier solicitud de ajuste por parte del líder de la Entidad, con el fin de evitar devoluciones y asegurar un proceso de contratación eficiente y efectivo.</t>
  </si>
  <si>
    <t>Proceder con la corrección de la información precontracual  inconsistente o no clara y solicitud de la información faltante.</t>
  </si>
  <si>
    <t>Cada vez que se requiera</t>
  </si>
  <si>
    <t>Director de Política de Drogas y Actividades Relacionadas</t>
  </si>
  <si>
    <t>Diferentes versiones de los documentos previos y contractuales necesarios para gestionar los procesos de contratación, al igual que las solicitudes de gestión adelantadas por correo electrónico, en los cuales se observa la realización de actividades de control a cada uno de los textos y soportes de cada proceso contractual.</t>
  </si>
  <si>
    <t>Reiterar a los entes territoriales sobre la importancia y la necesidad de abrir espacios de diálogo para recibir la asistencia técnica en materia de política de drogas</t>
  </si>
  <si>
    <t>Cada vez que no haya respuesta de los entes territoriales</t>
  </si>
  <si>
    <t>Oficios, listados de asistencia y documentos de trabajo relacionados que el equipo de formulación de política de drogas y territorios de la Dirección, esta información está bajo la custodia del equipo de formulación de la nueva política nacional de drogas</t>
  </si>
  <si>
    <t>[Impacto]  Inoportunidad de la intervención de la DDDOJ en los procesos de control abstracto de constitucionalidad o de nulidad en que deba intervenir ante la Corte Constitucional o el Consejo de Estado, [Causa inmediata] por incumplimiento de los términos procesales establecidos legalmente para intervenir en los procesos de  control abstracto de constitucionalidad o de nulidad, [Causa raíz] debido a fallas en el seguimiento procesal de los procesos de control abstracto de constitucionalidad o de nulidad en que la DDDOJ deba intervenir.</t>
  </si>
  <si>
    <t>[Impacto] Afectación negativa de la imagen  del Sistema Único de Información Normativa -SUIN-Juriscol- ante la ciudadanía [Causa inmediata] por desactualización de la información normativa incorporada en  el sistema [Causa raíz] por incumplimiento de la programación establecida para cargar en el sistema la información normativa obtenida de las fuentes primarias (quienes la producen: Diario Oficial, Corte Constitucional y Consejo de Estado).</t>
  </si>
  <si>
    <t>[Impacto] Deficiente depuración (derogación expresa) de disposiciones normativas formalmente vigentes que no debían depurarse [Causa inmediata], porque la entidad que desarrolla un proceso de depuración normativa aplica incorrectamente los criterios de depuración normativa establecidos por la DDDOJ   [Causa raíz], por falta de claridad jurídica de la redacción de los criterios de depuración normativa establecidos por la DDDOJ en los lineamientos o metodologías de depuración normativa</t>
  </si>
  <si>
    <t>Causa 1:Que el seguimiento no se haga de forma oportuna</t>
  </si>
  <si>
    <t>Causa 2:Que el seguimiento no refleje la realidad</t>
  </si>
  <si>
    <t>Deterioro de la imagen institucional</t>
  </si>
  <si>
    <t>No se fortalece la seguridad jurídica</t>
  </si>
  <si>
    <t>Investigación de carácter disciplinarios para el funcionario</t>
  </si>
  <si>
    <t>El funcionario designado, semanalmente, a fin de evitar que el seguimiento no se realice de forma oportuna o tenga fallas de la información, revisa y actualiza la información que consigna en los formatos de seguimiento procesal de la Corte Constitucional y del Consejo de Estado, excepto durante la vacancia judicial. 
Cuando al actualizar uno de los formatos de seguimiento se encuentre información relevante que merezca ser actualizada o corregida, la corrección o actualización se incluirá en las siguientes actualizaciones de los formatos.Evidencia: Formatos de seguimiento procesal de la Corte Constitucional y del Consejo de Estado (F-SJ-02-01 y F-SJ-02-02)</t>
  </si>
  <si>
    <t xml:space="preserve">El funcionario designado, luego de fijadas en lista las demandas de la Corte Constitucional o notificadas las demandas o actuaciones del Consejo de Estado, para evitar el incumplimiento de los términos en los procesos en los que se vaya a intervenir, confirma los términos de los procesos. En caso de registrarse información imprecisa en el formato de control, esta se corregirá. Evidencia: Formato de control de vencimientos de términos procesales de Corte Constitucional y Consejo de Estado F-SJ-02-03    </t>
  </si>
  <si>
    <t>Cada vez que se actualiza la información procesal en los formatos de seguimiento procesal o de vencimientos de Corte Constitucional y Consejo de Estado se revisa la información previamente registrada frente a la que esté publicada digitalmente en las páginas web de estas corporaciones.</t>
  </si>
  <si>
    <t>Cada vez que se detecten errores en la información que se registra.</t>
  </si>
  <si>
    <t>Director DDDOJ</t>
  </si>
  <si>
    <t>Correo electrónico institucional</t>
  </si>
  <si>
    <t>Causa 1:Incumplimiento de la programación de cargue del sistema por parte del funcionario designado .</t>
  </si>
  <si>
    <t xml:space="preserve"> Causa 2:Fallas en la herramienta tecnológica que afecten el correcto funcionamiento del sistema</t>
  </si>
  <si>
    <t>Pérdida de imagen del sistema SUIN-Juriscol del Ministerio de Justicia y del Derecho</t>
  </si>
  <si>
    <t>No se fortalece el principio de seguridad jurídica del país</t>
  </si>
  <si>
    <t>El funcionario designado, mensualmente, a fin de llevar un control de las tareas asignadas y evitar el incumplimiento de la programación de cargue del sistema, hace seguimiento y revisión del avance de la ejecución de la programación de carguer del sistema. Si al momento de hacer el seguimiento se identifica que una normativa no ha sido cargada en el sistema de acuerdo con lo programado, se hace el requerimiento al funcionario o contratista al que se asignó cargarla para que lo haga. Si por alguna razón el funcionario o contratista no puede realizar el cargue se designara a otro que deberá hacerlo en el menor tiempo posible. Evidencia: Formato Control General
Correos electronicos 
Reasignación del cargue de ser necesario</t>
  </si>
  <si>
    <t>El funcionario designado, cada vez que se presente un incidente grave de la herramienta tecnológica, con el fin de detectar y corregir las posibles fallas cuado ello sea factible, informará a la DTGIJ  para que esa direccion tome las decisiones e implemente las acciones que considere necesarias. Si al momento de detectar los incidentes estos se puede resolver directemente por parte del equipo de trabajo de la DDDOJ se procederá a remediarlo de forma inmediata y posteriormente se comunicará a la DTGIJ. Evidencia: Registro de incidentes en el sistema de mesa de ayuda ARANDA.
Solución, cuando sea posible, por parte de la DDDOJ.</t>
  </si>
  <si>
    <t>El funcionario designado, cada vez que detecta incumplimientos de la programación de cargue del Sistema SUIN-Juriscol y con fin de fortalecer en el equipo de trabajo el conocimiento del procedimiento y la guía de cargue de la información normativa, realiza virtual o presencialmente capacitaciones o talleres para el equipo de trabajo. Si al momento de realizar la capacitación o taller virtual o presencial se presenta una inasistencia mayor o igual a la tercera parte de los citados, se deberá realizar un segundo ejercicio para de esta manera poder dar cobertura a la totalidad del personal invitado. Si aún despues de la segunda citación se sigue presentando inasistencia, se enviará a través de correo la guía para conocimiento de los no asistentes. Evidencia: Asistencia a la capacitación o taller 
Presentación o grabación de la capacitación o taller virtual
Programación o citación a la capacitación
Envío de la guía a los no asistentes cuando así sea necesario</t>
  </si>
  <si>
    <t>Causa 2:Fallas en la herramienta tecnológica que afecten el correcto funcionamiento del sistema</t>
  </si>
  <si>
    <t xml:space="preserve">El funcionario designado programa y asigna el cargue de información normativa en el sistema teniendo en cuenta la carga laboral y la eficacia operativa de las personas encargadas de cargar información normativa en el sistema, esto, para reducir la posibilidad de que se afecte el cumplimiento de la programación de cargue del sistema. </t>
  </si>
  <si>
    <t>Cada vez que se presente un incumplimiento injustificado o irrazonable en la programación de cargue de alguna información normativa programada</t>
  </si>
  <si>
    <t>Causa 1:Redacción insuficientemente clara, desde el punto de vista estrictamente tecnico-jurídico, de los criterios de depuración normativa que se incluyen en los lineamientos o metodologías de depuración normativa.</t>
  </si>
  <si>
    <t>Una deficiente depuración de la normativa objeto del  proceso de depuración del ordenamiento jurídico</t>
  </si>
  <si>
    <t>El equipo de trabajo del grupo de calidad normativa, cada vez que se va a redactar un nuevo documento de lineamientos o metodología de depuración normativa, revisa que la redacción de los criterios de depuración normativa sea jurídicamente clara. para facilitar que los criterios de depuración sean correctamente usados por las entidades que desarrollen procesos de depuración normativa. 
Si al momento de revisar el documento de lineamientos o metodología se identifica que  la redacción de algún criterio de depuración normativa no es jurídicamente clara,  el equipo de trabajo analiza, discute y  mejora la redacción para que resulte jurídicamente clara. 
Evidencia: documento con redacción corregido - correo electrónico</t>
  </si>
  <si>
    <t>El grupo de calidad normativa mejora la claridad jurídica de la redacción de los criterios de depuración normativa incluidos en los lineamientos o metodologías de depuración normativa, cuado una entidad que implementa un proceso de depuración normativa formule observaciones jurídicamente concretas, ciertas y pertinentes sobre la falta de claridad jurídica de los criterios de depuración normativa, para reducir el riesgo de que sean incorrectamente aplicados.</t>
  </si>
  <si>
    <t xml:space="preserve">Cada vez que que las entidades que implementen los lineamientos o metodologías de depuración normativa hagan observaciones o sugerencias en relación con la claridad jurídica de los criterios de depuración. </t>
  </si>
  <si>
    <t>Generar lineamientos, herramientas y acciones que propicien el acceso a la justicia a trav´pes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</si>
  <si>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Afectación en la prestación de los servicios de las comisarías de familia por la generación de instrumentos inadecuados a las necesidades del servicio que prestan, al no generarlos articuladamente con entidades rectoras en el tema</t>
  </si>
  <si>
    <t>Causa 1: Desarticulación en la generación de instrumentos técnicos</t>
  </si>
  <si>
    <t>Causa 2: Desconocimiento de las funciones y competencias de las entidades</t>
  </si>
  <si>
    <t>Causa 3: Desconocimiento de las funciones de las comisarías de familia</t>
  </si>
  <si>
    <t>Las decisiones o rutas implementadas sean inadecuadas para la prestación del servicio</t>
  </si>
  <si>
    <t>La Directora de Justicia Formal , cada vez que se genere un instrumento, lo socializará con las entidades o dependencias rectoras en el tema, con el fin de recibir retroalimentación sobre su idoneidad, pertienencia y aplicabilidad. En caso de no recibir retroalimentación se reiterará la solicitud mediante oficio.
Evidencia: Correo, memorando, oficio o publicación del instrumento.</t>
  </si>
  <si>
    <t>La directora de Justicia Formal, cada vez que se genera un instrumento, revisa que cumpla los conceptos jurídicos, técnicos y de diseño, con el fin de verificar que sea coherente con el ordenamiento jurídico vigente. En caso de encontrar inconsistencias lo devuelva al grupo de Comisarías de Familia para su ajuste.
Evidencia: Correos electrónicos</t>
  </si>
  <si>
    <t>Realizar tutorías para la profundización de los temas vistos en los módulos y absolución de dudas</t>
  </si>
  <si>
    <t>Bimestral</t>
  </si>
  <si>
    <t>Coordinador del Grupo de Gestión para el Fortalecimiento de Comisarías de Familia</t>
  </si>
  <si>
    <t>Listado de asistencia, grabaciones, citaciones, ayudas de memoria</t>
  </si>
  <si>
    <t>Posibilidad de impacto económico y reputacional derivado de la pérdida de recursos al financiar una iniciativa asociada a Justicia étnica que no cumpla con los requisitos establecidos para el Banco de Iniciativas y Proyectos, beneficiando con ello a un tercero.</t>
  </si>
  <si>
    <t>Causa 1: Fallas en alguna de las etapas de revisión de requisitos y documentos en el marco del Banco de Iniciativas y Proyectos.</t>
  </si>
  <si>
    <t>Causa 2: Injerencia de terceros en el proceso de selección de iniciativas y proyectos en el marco del Banco de Iniciativas y Proyectos.</t>
  </si>
  <si>
    <t>_Investigaciones disciplinarias, fiscales 
- Pérdida de Credibilidad</t>
  </si>
  <si>
    <t>Posibles demandas o acciones judiciales</t>
  </si>
  <si>
    <t>El equipo seleccionado del Grupo de Fortalecimiento a la Justicia étnica una vez el grupo culmina la revisión de los requisitos mínimos y  a fin de establecer si este análisis es correcto, realizará la revisión y validación aleatoria del 10% de las iniciativas, contrastando los requisitos vs la información diligenciada en una reunión grupal donde participan un numero impar de integrantes con voz y voto. Si en el momento de la revisión, se encuentra alguna inconsistencia en el diligenciamiento de la matriz se procede a realizar el ajuste y la decisión de mantener o no la iniciativa en el proceso. Evidencia: Grabación de la reunión si se realiza de forma virtual o acta de reunión si esta se realiza de forma presencial. En ambas se concluirá sobre las iniciativas revisadas y validadas.</t>
  </si>
  <si>
    <t>El Grupo de Fortalecimiento a la Justicia étnica cada vez que se reciba una solicitud de aclaración, información, queja, reclamo o sugerencia de la matriz de iniciativas publicada, a fin de determinar la validez o no de la solicitud y dar respuesta a la misma, realizará la revisión de la solicitud contrastando los requisitos vs la información diligenciada. Si en el momento de la revisión, se encuentra alguna inconsistencia en el diligenciamiento de la matriz se procede a realizar el ajuste y la decisión de mantener o no la iniciativa en el proceso, allegando copia de la misma al solicitante. Evidencia: Solicitud recibida Respuesta a la solicitud</t>
  </si>
  <si>
    <t>El Grupo de Fortalecimiento a la Justicia étnica una vez se determinen las iniciativas priorizadas, verificará la validez de los requisitos y documentos que demuestren la relación de representación legal vigente, para efectos de contratar con la persona que esté legalmente habilitada para este efecto. En el caso de no poder realizar la verificación con el Ministerio del Interior, se verificarán otros documentos como la inscripción de autoridad en la Alcaldía correspondiente.</t>
  </si>
  <si>
    <t>El coordinador del Grupo de Fortalecimiento a la Justicia étnica después de la reunión con el equipo de validación de requisitos mínimos y antes de la publicación de la matriz de las propuestas, a fin de complementar el trabajo desarrollado por el equipo, realizará la revisión y validación aleatoria del 6% de las iniciativas adicionales a las ya revisadas, contrastando los requisitos vs la información diligenciada. Si en el momento de la revisión, se encuentra alguna inconsistencia en el diligenciamiento de la matriz se procede a realizar el ajuste y la decisión de mantener o no la iniciativa en el proceso. Evidencia: Campo diligenciado de la revisión por parte de la coordinación de aquellas iniciativas seleccionadas con la respectiva decisión.</t>
  </si>
  <si>
    <t>Revisión posterior por parte del coordinador del grupo a los documentos asociados  a los requisitos de las iniciativas</t>
  </si>
  <si>
    <t>Permanente</t>
  </si>
  <si>
    <t>Coordinadora del Grupo de Fortalecimiento a la Justicia Étnica</t>
  </si>
  <si>
    <t>Iniciativa revisada</t>
  </si>
  <si>
    <t>Generar lineamientos, herramientas y acciones que propicien el acceso a la justicia a través de la articulación y coordinación para el desarrollo de iniciativas sectoriales, la implementación de estrategias y actividades con enfoque étnico, de género y para las personas con discapacidad, la promoción y uso de los métodos de resolución de conflictos en los territorios, la implementación de modelos de atención y el fortalecimiento de Comisarías de Familia y Consultorios Jurídicos, en desarrollo de las políticas y las competencias del Ministerio de Justicia y del Derecho</t>
  </si>
  <si>
    <t xml:space="preserve">Posibilidad de afectación reputacional por incorrecta aplicación de los métodos de resolución de conflictos (MRC) en la implementación de los Programas y Estrategias de la Dirección de Métodos Alternativos de Solución de Conflictos, debido al desconocimiento de las ventajas y beneficios de su uso en los territorios </t>
  </si>
  <si>
    <t>Desconocimiento e inadecuada aplicación de los lineamientos establecidos en el procedimiento interno para la implementación del Programa Nacional de Casas de Justicia y Convivencia Cudadana, por parte del grupo de casas de justicia y convivencia ciudadana</t>
  </si>
  <si>
    <t>Desconocimiento e inadecuada aplicación de los lineamientos establecidos en el procedimiento interno para brindar acompañamiento técnico para la implementación de la conciliación en equidad, por parte del grupo de justicia en equidad</t>
  </si>
  <si>
    <t>Desconocimiento e inadecuada aplicación de los lineamientos establecidos en los procedimientos internos para la implementación del Programa Nacional de Conciliación Extrajudicial en Derecho, Arbitraje y Amigable Composición, por parte del grupo de conciliación en Derecho, Arbitraje y Amigable Composición</t>
  </si>
  <si>
    <t>Desconocimiento e inadecuada aplicación de los lineamientos establecidos en el manual interno para la implementación de la Estrategia Sistemas Locales de Justicia, por parte del grupo de sistemas locales de justicia</t>
  </si>
  <si>
    <t>Aporte deficiente a la convivencia y a la solución de los conflictos en las comunidades</t>
  </si>
  <si>
    <t>Incumplimiento en la ejecución  de las actividades misionales</t>
  </si>
  <si>
    <t>Afectación en temas de convivencia y solución de conflictos en el orden territorial</t>
  </si>
  <si>
    <t>Hallazgos por parte de los entes de control</t>
  </si>
  <si>
    <t>El(la) coordinador(a) del grupo de casas de justicia y convivencia ciudadana, quien designe o el enlace de calidad de la DMASC, realiza al menos una vez al año, una capacitación o socialización sobre los lineamientos establecidos en el procedimiento vigente del Programa Nacional de Casas de Justicia y Convivencia Ciudadana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casas de justicia y convivencia ciudadana.</t>
  </si>
  <si>
    <t xml:space="preserve">El(la) coordinador(a) del grupo de justicia en equidad, quien designe o el enlace de calidad de la DMASC, realiza al menos una vez al año, una capacitación o socialización sobre los lineamientos establecidos en el procedimiento vigente del Programa Nacional de Justicia en Equidad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justicia en equidad. </t>
  </si>
  <si>
    <t>El(la) coordinador(a) del grupo de conciliación extrajudicial en derecho, arbitraje y amigable composición, quien designe o el enlace de calidad de la DMASC realiza al menos una vez al año, una capacitación o socialización sobre los lineamientos establecidos en los procedimientos vigentes del Programa Nacional de Conciliación Extrajudicial en Derecho, Arbitraje y Amigable Composición para fortalecer  su ejecución;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conciliación extrajudicial en derecho, arbitraje y amigable composición</t>
  </si>
  <si>
    <t>El(la) coordinador(a) del grupo de sistemas locales de justicia, quien designe o el enlace de calidad de la DMASC, realiza al menos una vez al año, una capacitación o socialización sobre los lineamientos vigentes de la Estrategia Sistemas Locales de Justicia para fortalecer su ejecución; al final, y efectúa una evaluación a los asistentes. Si no asiste la mayoría de los integrantes se envía el material a través del correo electrónico. 
Evidencia: soporte de asistencia a la capacitación o socialización con el material y evaluación respectiva, correo de envío del material. 
Este control aplica para el  grupo de sistemas locales de justicia.</t>
  </si>
  <si>
    <t xml:space="preserve">Posibilidad de autorizar actuaciones de los centros de conciliación, arbitraje y amigable composición por fuera del marco normativo, omitir procesos sancionatorios o aplicación de procedimientos contrarios a la normativa vigente, con el fin de obtener beneficios particulares o favorecer a un tercero o a un centro. </t>
  </si>
  <si>
    <t xml:space="preserve">Desconocimiento del procedimiento y/o de la normatividad asociada por parte del grupo de Conciliación Extrajudicial en Derecho, Arbitraje y Amigable Composición (CEDAAC) perteneciente a la Dirección de Métodos Alternativos de Solución de Conflictos (DMASC). </t>
  </si>
  <si>
    <t>Incorrecta interpretación de la normativa establecida, por parte del grupo de Conciliación Extrajudicial en Derecho, Arbitraje y Amigable Composición (CEDAAC) perteneciente a la Dirección de Métodos Alternativos de Solución de Conflictos (DMASC).</t>
  </si>
  <si>
    <t>Inadecuada revisión de la decisión de la sanción, por parte del grupo de Conciliación Extrajudicial en Derecho, Arbitraje y Amigable Composición (CEDAAC) perteneciente a la Dirección de Métodos Alternativos de Solución de Conflictos (DMASC).</t>
  </si>
  <si>
    <t>Pérdida de credibilidad en la gestión institucional del Programa Nacional  deConciliación Extrajudicial en Derecho, Arbitraje y Amigable Composición (CEDAAC)</t>
  </si>
  <si>
    <t>Afectación a los usuarios que acceden a los servicios de los centros de conciliación, arbitraje y amigable composición</t>
  </si>
  <si>
    <t>Investigaciones disciplinarias y sanciones para el personal del Ministerio de Justicia y del Derecho que intervino en el proceso</t>
  </si>
  <si>
    <t>El(la) coordinador(a) del grupo de conciliación extrajudicial en derecho, arbitraje y amigable composición, el servidor designado por éste, o el enlace de calidad de la DMASC, al menos una vez al año realiza una capacitación o socialización a los miembros del grupo CEDAAC, con el fin de evitar interpretaciones erróneas y fortalecer el conocimiento sobre los lineamientos establecidos en el procedimiento y la normatividad asociada al proceso de control, inspección y vigilancia. Si no asiste la mayoría de los integrantes se envía el material a través del correo electrónico. 
Evidencia: soporte de asistencia a la capacitación o socialización con el material respectivo, correo de envío del material. 
Este control aplica para el grupo de conciliación extrajudicial en derecho, arbitraje y amigable composición.</t>
  </si>
  <si>
    <t>El(la) coordinador(a) del grupo de conciliación extrajudicial en derecho, arbitraje y amigable composición, el servidor designado por éste, o el enlace de calidad de la DMASC, al menos una vez al año, con el fin de identificar situaciones que se hayan presentado o elementos que se deban fortalecer en el ejercicio de las funciones de control, inspección y vigilancia o en aplicación de los instrumentos establecidos, implementará medidas de seguimiento con los profesionales que atienden estos procesos (reuniones, comunicaciones, revisión de instrumentos, etc). 
Evidencias: soporte de las medidas de seguimiento implementadas.
Este control aplica para el grupo de conciliación extrajudicial en derecho, arbitraje y amigable composición.</t>
  </si>
  <si>
    <t>El(la) coordinador(a) del grupo de conciliación extrajudicial en derecho, arbitraje y amigable composición, cada vez que se produzca una investigación con sanción, a fin de evitar una decisión errónea o que favorezca a alguna parte interesada incluyendo a quien proyecta la resolución, revisará y/o aprobará el proyecto de resolución donde se encuentra consignada la decisión de la investigación con sanción. Si al momento de la revisión de la resolución, identifica alguna situación o información inconsistente que pueda suponer un favorecimiento, se procederá a la revisión haciendo una consulta exhaustiva del expediente. 
Evidencia: Resoluciones de sanción con el visto bueno por parte del(la) coordinador(a) y matriz de seguimiento de estas resoluciones detallando los controles de elaboración, revisión y aprobación.
Este control aplica para el grupo de conciliación extrajudicial en derecho, arbitraje y amigable composición.</t>
  </si>
  <si>
    <t>Realizar seguimiento periódico a la realización de las visitas de control, inspección y vigilancia</t>
  </si>
  <si>
    <t>Según aplique</t>
  </si>
  <si>
    <t>Director(a) de MASC con el apoyo del coordinador(a) del grupo CEDAAC</t>
  </si>
  <si>
    <t xml:space="preserve">Soporte del seguimiento periódico realizado a la realización de las visitas </t>
  </si>
  <si>
    <t>Realizar los ajustes que se requieran para corregir las situaciones que se identificaron en los procesos sancionatorios, acatando lo establecido en la normativa vigente y las demás consecuencias que de ello se deriven, según aplique.</t>
  </si>
  <si>
    <t>Soporte de la verificación efectuada a los procesos sancionatorios</t>
  </si>
  <si>
    <t>Realizar los ajustes que se requieran en las decisiones de sanción objeto de la materialización del riesgo, acatando lo establecido en la normativa vigente, según aplique.</t>
  </si>
  <si>
    <t xml:space="preserve"> Soporte de los ajustes realizados a las decisiones de sanción</t>
  </si>
  <si>
    <t>Diseñar, implementar, controlar y hacer seguimiento a los lineamientos, directrices y políticas para lagestión, administración y control de la información de responsabilidad del Ministerio de Justicia y del Derecho, que permitan la organización,control, estandarización, difusión y conservación de esta, dando cumplimiento al marco normativo y legal del Gobierno Nacional.</t>
  </si>
  <si>
    <t>La Inexistencia de un control de acceso a la información privilegiada.</t>
  </si>
  <si>
    <t>Pérdida de imagen institucional
Investigaciones disciplinarias,
Sanciones</t>
  </si>
  <si>
    <t>Posibilidad de aprovechamiento indebido, pérdida o mal uso de la información reservada de la entidad para obtener beneficios en provecho de sí mismo o de un tercero a raíz de la utilización fraudulenta de información privilegiada o reservada, por la falta de controles para su acceso</t>
  </si>
  <si>
    <t>El profesional o equipo de trabajo realiza la activación, modificación o desactivación de una credencial  en cumplimiento del procedimiento  (P-TI-02 Gestión de acceso a recursos informáticos), a través del cual  se aplica para los sistemas de información y herramientas tecnológicas, entregando los  accesos  solicitados a través mesa de ayuda segun el rol que corresponda.
Evidencia:
- Reporte  de mesa de ayuda con el listado  de solicitudes registradas,atendidas y cerradas por concepto de gestión de cuentas de usuario para acceso a sistemas de información y herramientas tecnológicas.</t>
  </si>
  <si>
    <t>Aplicación de controles de acceso a los repositorios de información</t>
  </si>
  <si>
    <t>Cuatrimestral</t>
  </si>
  <si>
    <t>Subdirector de Tecnologías y Sistemas de Información</t>
  </si>
  <si>
    <t>Acta de verificación de accesos</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</si>
  <si>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</si>
  <si>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Posibilidad de perdida reputacional por recibir o solicitar cualquier dádiva o beneficio a nombre propio o de terceros, con el fin de conceder el beneficio jurídico del indulto sin el lleno de los requisito legales al recibir presiones para su otorgamiento</t>
  </si>
  <si>
    <t>Verificación erronea de la documentación que hace parte del trámite.</t>
  </si>
  <si>
    <t>Carencia de valores morales y eticos del servidor público</t>
  </si>
  <si>
    <t>Manipulación o adulteración de la documentación</t>
  </si>
  <si>
    <t>Amenazas a la vida e integridad del servidor público</t>
  </si>
  <si>
    <t>Obtencion del indulto sin cumplimiento de los requisitos.
Procesos Penales y disciplinarios</t>
  </si>
  <si>
    <t xml:space="preserve">Molestias al interior del equipo
Falta de compromisos laborales
Procesos Penales y disciplinarios
</t>
  </si>
  <si>
    <t>Obtencion del indulto sin cumplimiento de los requisitos
Procesos Penales</t>
  </si>
  <si>
    <t>El coordinador del grupo de accciones legales y constitucionales,  el (la) Director(a) de Justicia Transicional, El Viceministro de Política Crimminal y el Director Jurídico, en el marco de sus competencias y cada vez que se vaya a expedir el proyecto de resolución a través del cual se decide la solicitud de indulto,  revisará la información del expediente y el proyecto de resolución emitido por el profesional que realizó la verificación inicial, de acuerdo al flujo de aprobación establecido en el procedimiento P-CR-16, para la correcta expedición. 
La evidencia de este control es, los vistos buenos del proyecto de resolución.</t>
  </si>
  <si>
    <t>Solicitar apoyo al Grupo de Gestión Humana para realizar capacitaciones de la apropiación del Código de Etica, al interior del Grupo de Acciones Legales y Constitucionales</t>
  </si>
  <si>
    <t>Una vez al año</t>
  </si>
  <si>
    <t>Coordinador Grupo de Acciones Legales y Constitucionales</t>
  </si>
  <si>
    <t>Lista de asistencia</t>
  </si>
  <si>
    <t>Realizar acciones de socialización a la ciudadanía sobre los requisitos para el acceso al indulto</t>
  </si>
  <si>
    <t>Dos veces al año</t>
  </si>
  <si>
    <t>Folleto y pieza grafica divulgada en redes sociales y página web</t>
  </si>
  <si>
    <t>Generar acciones que contribuyan a la implementación de la política pública de drogas y criminal y penitenciaria, de los
mecanismos de cooperación juridica internacional y la justicia transicional con el fin de fortalecer la gestión publica entorno a lucha contra la criminalidad y
reincidencia</t>
  </si>
  <si>
    <t xml:space="preserve">
Posibilidad de afectación reputacional y económica por el otorgamiento de licencias de cannabis sin el cumplimiento de los requisitos legales establecidos y/o alteración del proceso de expedición de licencias debido a acciones de manipulación y/o entorpecimiento el proceso de licenciamiento por parte de los profesionales que intervienen en el trámite motivados por intereses personales o con el proposito de favorecer a terceros.  </t>
  </si>
  <si>
    <t xml:space="preserve">Posibilidad de afectación reputacional y económica  al otorgar el Certificado de Carencia de Informes por Tráfico de Estupefacientes y autorizaciones extraordinarias sin el cumplimiento de los requisitos debido a acciones de manipulación y/o entorpecimiento del trámite por parte de los profesionales que evalúan las solicitudes, motivados por intereses personales o con el proposito de favorecer a terceros. </t>
  </si>
  <si>
    <t>Posibilidad de no reflejar la realidad económica en los estados financieros de la entidad, por subestimarndo los registros contables al  manipular los valores reales de los hechos económicos  para beneficio de los funcionarios que intervienen en el proceso o de los licenciatarios  al momento de registrar las cuentas por cobrar de licencias de cannabis otorgadas en la modalidad de cuotas.</t>
  </si>
  <si>
    <t>Prebendas a los ingenieros agrónomos en el marco de las visitas técnicas.</t>
  </si>
  <si>
    <t>Manipulación indebida de la información por parte de los profesionales que intervienen en el trámite.</t>
  </si>
  <si>
    <t xml:space="preserve">Prebendas a los ingenieros químicos, personal juridico y personal técnico. </t>
  </si>
  <si>
    <t>Suministrar  o registrar información errada</t>
  </si>
  <si>
    <t>La no liquidación de los intereses moratorios con la tasa correcta</t>
  </si>
  <si>
    <t xml:space="preserve">No adelantar las actuaciones administrativas necesarias para recuperar las cuentas por cobrar identificadas de las licencias de cannabis. </t>
  </si>
  <si>
    <t>Otorgamiento de licencias sin cumplir con los requisitos
Investigaciones Disciplinarias
Sanciones 
Afectación de la imagen institucional</t>
  </si>
  <si>
    <t>Expedir el certificado de carencia a una persona con informes por tráfico de estupefacientes
Permitir el desvío de sustancias químicas controladas para la producción ilícita de drogas
libre circulación de la cadena de producción de estupefacientes con sujeción a un certificado de carencia de informes por tráfico de estupefacientes indebidamente expedido</t>
  </si>
  <si>
    <t>Investigaciones disciplinarias, ficales, penales, 
Detrimento patrimonial
Mala imagen institucional</t>
  </si>
  <si>
    <t>El programador al momento de asignar los procesos a los diferentes evaluadores deberá verificar las visitas asignadas a cada ingeniero agrónomo, de modo que quien realice la visita sea un profesional diferente a quien revise la solicitud.
Asignación de visitas - OneDrive
Traza en el MICC</t>
  </si>
  <si>
    <t xml:space="preserve">Las personas designadas por el Grupo de Control de Cannabis para llevar a cabo los trámites de Licencias de Cannabis, obtendrán el acceso al MICC a través de la asignación de un perfil acorde a las funciones a realizar y al rol establecido con el objetivo de controlar el acceso a la información de las solicitudes. En el caso que una o más personas soliciten acceso a información que no corresponde a las funciones asignadas, las personas encargadas al interior de la Subdirección informarán del hecho al coordinador del grupo Control de Cannabis. Adicionalmte, una vez se desvincule el personal de planta o el contratista, se deberá desactivar el correspondiente usuario.
Como evidencia quda: 
Trazabilidad en el MICC donde se evidencian los roles. 
Correo de solicitud al profesional de sistemas de Subdirección encargado de la asignación de roles. </t>
  </si>
  <si>
    <t xml:space="preserve">Las personas designadas por el Grupo de Control de Sustancias Químicas para llevar a cabo los trámites de Certificado de Carencia de Informes por Tráfico de Estupefacientes, a fin de controlar el acceso a la información de las solicitudes, obtendrán el acceso al SICOQ a través de la asignación de un perfil acorde a las funciones a realizar y al rol establecido. En el caso que una o más personas soliciten acceso a información que no corresponde al proceso asignado, las personas encargadas al interior de la subdirección informarán del hecho al coordinador del grupo Control de Sustancias Químicas.
Como evidencia queda: 
Trazabilidad en el SICOQ donde se evidencian los roles. 
Correo de solicitud al profesional de sistemas de Subdirección encargado de la asignación de roles. </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</si>
  <si>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conforme al marco normativo vigente, esta actividad se llevará a cabo por medio del SICOQ; en caso de no cumplir con los requisitos estipulados en el marco normativo, se deberá realizar el requerimiento al usuario solicitante. 
Posterior a la revisión inicial, el revisor final de la solicitud para el trámite de expedición de CCITE validara el cumplimiento de los requisitos juridicos, tecnicos, antecedentes por el delito de la ley 30 verificación y corroboración del pago generado. En caso de incumplir con alguno de los requisitos anteriormente mencionados, se deberá realizar la devolución al profesional que proyectó para su corrección antes de ser expedido el CCITE.</t>
  </si>
  <si>
    <t xml:space="preserve">El encargado del grupo financiero asignado por la Subdirección, mensualmente envia al GGFC el informe de cuentas por cobrar de los licenciatarios a los cuales se les ha otorgado licencias de cannabis por la modalidad de cuotas con el objetivo de validar que se registre la totalidad de los hechos económicos, en el evento de que se generen diferencias en la conciliación se registrará la situación en campo de observaciones y se hará seguimiento en la siguiente conciliación para solucionar la observación presentada. El GGFC, envia a la SCFSQyE la conciliación de cuentas por cobrar donde se verifica que todo lo reportado se encuentra registrado en SIIF Nación. 
Como evidencia queda:  
Informes y conciliaciones  mensuales de cuentas por cobrar. </t>
  </si>
  <si>
    <t>El equipo financiero de la SCFSQyE realiza los correspondientes estados de cuenta para cada licenciatario en el marco de las actividades de seguimiento y control, en donde se verifican datos como la fecha de la constancia de ejecutaria de las licencias que determinan las fechas para empezar a cobrar las cuotas de seguimiento y así mismo los intereses moratorios que le aplican, este estado de cuenta es revisado por el líder del equipo financiero. 
Evidencia: Estados de cuenta</t>
  </si>
  <si>
    <t xml:space="preserve">El grupo financiero de la Subdirección, debe verificar la información registrada en el MICC, cuando se evidencie que los licenciatarios no han cumplido con lo pactado respecto a los pagos determinados en el acto administrativo, se proyecta un oficio mediante SGDEA requiriendo el pago de las cuotas o  allegando los comprobantes de pago realizados. En caso de presentar inconsistencias relacionados con la información que reposa dentro del oficio, se devuelve al funcionarios que lo proyectó para su modificación y ajuste. Como evidencia se cuenta con la trazabilidad en el SGDEA. Teniendo en cuenta lo estipulado en la normatividad vigente, los pagos correspondientes a las cuotas deben realizarse en Enero de cada anualidad, por lo anterior, los oficios de requerimiento se emitirán como mínimo (2) veces en el año. </t>
  </si>
  <si>
    <t xml:space="preserve">Realización de una encuesta de percepción de la conducta del técnico que realizó la visita, con el fin de identificar mejoras o presuntos actos de corrupción. </t>
  </si>
  <si>
    <t>El abogado a cargo del trámite proyecta el acto administrativo y lo carga en la plataforma MICC, lo debe remitir al abogado par asignado quien será el encargado de verificar el cumplimiento de los requisitos generales y especificos del trámite contemplados en la normatividad vigente y a la vez, corrobora que la información que reposa en el acto administrativo este de manera correcta. En caso de que el revisor par observe alguna inconsistencia devuelve el expediente al abogado inicial junto con las observaciones pertinentes. Una vez, el abogado inicial realiza los ajustes señalados (si se requiere) se obtiene el visto bueno por parte del abogado par.</t>
  </si>
  <si>
    <t>Subdirección de Control y Fiscalización de Sustancias Químicas y Estupefacientes</t>
  </si>
  <si>
    <t>Informe cuatrimestral que refleje los resultados de la encuesta aplicada y las mejoras o acciones implementadas.</t>
  </si>
  <si>
    <t xml:space="preserve">
Como evidencia queda:
 Pantallazo de trazabilidad en MICC donde se realiza la validación por parte del abogado par y se otorga o se niega el visto bueno. </t>
  </si>
  <si>
    <r>
      <t xml:space="preserve">
</t>
    </r>
    <r>
      <rPr>
        <sz val="10"/>
        <rFont val="Arial"/>
        <family val="2"/>
      </rPr>
      <t xml:space="preserve">
Se realizará una revisión por parte del grupo de sistemas para validar la desactivación de permisos y roles de los funcionarios o contratistas que se desvinculen.</t>
    </r>
  </si>
  <si>
    <t>En caso de que se reciba una solicitud de datos personales del profesional que este llevando a cabo un trámite interés del usuario, Los miembros del Grupo de Control de Sustancias Químicas informarán que los canales autorizados son el correo electronico hábilitado por la entidad para tramitar PQRS (gestion.documental@minjusticia.gov.co) y la página del Ministerio a través de la Ventanilla Virtual. También se indicará que puede remitirse al micrositio en donde se encuentra información relevante acerca del trámite como lo son capacitaciones, instructivos, normativa vigente entre otros. En el caso que el solicitante del trámite reitere el requerimiento, se pondrá en conocimiento del Subdirector(a).</t>
  </si>
  <si>
    <t xml:space="preserve">Solicitudes externas e internas por los canales autorizados - SGDEA - correo de certificadosdecarencia@minjusticia.gov.co - línea de atención al cliente. 
</t>
  </si>
  <si>
    <t xml:space="preserve">Base de datos que relaciona la desactivación de usuarios de la plataforma SICOQ. </t>
  </si>
  <si>
    <t xml:space="preserve">El líder del grupo financiero de la Subdirección, elabora trimestralmente un informe de seguimiento con la gestión adelantada respecto a los movimientos de cartera relacionados con las licencias de cannabis. </t>
  </si>
  <si>
    <t>trimestral</t>
  </si>
  <si>
    <t>Informe de gestión trimestral equipo financiero de la SCFSQyE.</t>
  </si>
  <si>
    <t xml:space="preserve">En los casos en que aplique y como resultado del análisis realizado por el grupo financiero de la SCFSQyE, se comunicará al grupo de Sistemas sobre las inconsistencias identificadas y que estén relacionadas con el módulo de novedades de la plataforma MICC para que se realicen las correcciones necesarias. </t>
  </si>
  <si>
    <t>En proceso</t>
  </si>
  <si>
    <t xml:space="preserve">Correos o trazabilidad en el MICC. </t>
  </si>
  <si>
    <t>Conforme a lo establecido en el procedimiento P-CR-18 "Seguimiento pagos y cuentas por cobrar - Licencias de Cannabis", el grupo financiero conformará el expediente para dar traslado al equipo jurídico del grupo cannabis para liquidación de deuda e iniciar del proceso sancionatorio. (Para los casos en que no se logre el recaudo por medio de las comunicaciones preventivas)</t>
  </si>
  <si>
    <t>Correo electrónico de traslado emitido por el Grupo Financiero al grupo jurídico de la Subdirección con el expediente digital conformado para iniciar la liquidación de deuda.</t>
  </si>
  <si>
    <t>Control Disciplinario Interno</t>
  </si>
  <si>
    <t>Determinar la posible responsabilidad y/o si los hechos son o no constitutivos de falta disciplinaria de los funcionarios o exfuncionarios públicos del Ministerio de Justicia y del Derecho y así preservar el correcto desarrollo de la función pública</t>
  </si>
  <si>
    <t>Posibilidad de adelantar una actuación disciplinaria, pese a estar incurso en conflicto de interés, inhabilidad, impedimento o incompatibilidad, haciendo uso de la autoridad disciplinaria conferida para comprometer la imparcialidad, objetividad y transparencia del proceso, con el fin de favorecer intereses personales o de terceros</t>
  </si>
  <si>
    <t>Omisión al deber de declararse impedido para actuar en presencia de conflicto de interés,inhabilidad, impedimento o incompatibilidad de un proceso disciplinario.</t>
  </si>
  <si>
    <t>Falta de mecanismos efectivos para identificar y gestionar conflictos de interés inhabilidad, impedimento o incompatibilidad en el proceso disciplinario.</t>
  </si>
  <si>
    <t>Procesos disciplinarios viciados
Beneficios indebidos
Sanciones a funcionarios
Daño a la transparencia
Violación del debido proceso</t>
  </si>
  <si>
    <t>Actuaciones sesgadas
- Pérdida de confianza institucional pública
- Materialización de corrupción
- Quejas y demandas
- Altos costos jurídicos</t>
  </si>
  <si>
    <t>El jefe del proceso disciplinario  realiza seguimiento quincenal de la declaración oportuna y clara de cualquier conflicto de interés, inhabilidad, impedimento o incompatibilidad en la fase de instrucción del proceso disciplinario, la cual es diligenciada por los abogados en el formato interno dispuesto para este fin, con el fin de prevenir que los funcionarios actúen estando incursos en situaciones que comprometan su imparcialidad, como respuesta a la falta de mecanismos efectivos para identificar y gestionar el riesgo.</t>
  </si>
  <si>
    <t>Crear y socializar  en el sistema intrego de gestión el formato de impedimento para actuaciones disciplinarias.</t>
  </si>
  <si>
    <t>Única vez</t>
  </si>
  <si>
    <t xml:space="preserve"> Jefe de ja oficina </t>
  </si>
  <si>
    <t xml:space="preserve">Formato creado en el SIG  y socializado.  </t>
  </si>
  <si>
    <t>Actualizar el procedimiento de instrucción</t>
  </si>
  <si>
    <t xml:space="preserve">Procedimento Actualizado en el SIG y socializado. </t>
  </si>
  <si>
    <t xml:space="preserve">Hacer seguimiento de control con cada uno de los abogados . </t>
  </si>
  <si>
    <t xml:space="preserve">Quincenal  </t>
  </si>
  <si>
    <t xml:space="preserve">Listado de asistencia </t>
  </si>
  <si>
    <t xml:space="preserve">Durante el presente cuatrimestre, la OCDI ha realizado el seguimiento correspondiente a los riesgos identificados en la matriz de riesgos de corrupción. Se reporta que, hasta la fecha, no se ha materializado ninguno de los riesgos contemplados, lo cual refleja un comportamiento alineado con las buenas prácticas.
Dado que el seguimiento en este periodo se realiza por demanda, no se cuenta con evidencia documental para presentar. No obstante, se continuará con el monitoreo constante de este riesgo y de los controles asociados, con el objetivo de mantener una vigilancia efectiva y oportuna ante cualquier situación que pudiera presentar </t>
  </si>
  <si>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incorporó este control orientado a implementar medidas de seguimiento para fortalecer la ejecución de las visitas de control, inspección y vigilancia o en la aplicación de los instrumentos establecidos. En el marco de la actualización del procedimiento de visitas de control, inspección y vigilancia se realizaron trece (13) sesiones de trabajo para fortalecer los lineamientos y formatos establecidos, lo cual incidirá en el mejoramiento de estas diligencias. 
Frente al tratamiento establecido, en este periodo no se identificaron situaciones que deban corregirse en el marco de los procesos sancionatorios que desarrolla el Grupo de Conciliación Extrajudicial en Derecho, Arbitraje y Amigable Composición; por lo tanto, no se ha requerido realizar algún ajuste. </t>
    </r>
    <r>
      <rPr>
        <i/>
        <sz val="11"/>
        <rFont val="Calibri"/>
        <family val="2"/>
        <scheme val="minor"/>
      </rPr>
      <t xml:space="preserve">
</t>
    </r>
    <r>
      <rPr>
        <b/>
        <i/>
        <sz val="11"/>
        <rFont val="Calibri"/>
        <family val="2"/>
        <scheme val="minor"/>
      </rPr>
      <t>Evidencias</t>
    </r>
    <r>
      <rPr>
        <i/>
        <sz val="11"/>
        <rFont val="Calibri"/>
        <family val="2"/>
        <scheme val="minor"/>
      </rPr>
      <t xml:space="preserve">: actas de las sesiones de trabajo realizadas.
Link de evidencias carpeta denominada Control 2. Medidas de seguimiento: </t>
    </r>
    <r>
      <rPr>
        <i/>
        <u/>
        <sz val="11"/>
        <color rgb="FF3366CC"/>
        <rFont val="Calibri"/>
        <family val="2"/>
        <scheme val="minor"/>
      </rPr>
      <t>https://minjusticiagovco-my.sharepoint.com/:f:/g/personal/mauricio_ordonez_minjusticia_gov_co/EuTeAj4KvG9BtoGTHgCdWagBz6wABLaxtIHB_f9lU96VtA?e=Fm2oBd</t>
    </r>
    <r>
      <rPr>
        <i/>
        <sz val="11"/>
        <rFont val="Calibri"/>
        <family val="2"/>
        <scheme val="minor"/>
      </rPr>
      <t xml:space="preserve">
Nota: En este periodo se realizó la revisión y ajuste en su totalidad del mapa de riesgos de corrupción a cargo de la DMASC, con la asesoría y acompañamiento de la OAP. Además se incorporó este control.</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</si>
  <si>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se llevó a cabo la socialización de la propuesta actualizada del procedimiento y de los instrumentos de visitas de control, inspección y vigilancia a los centros de conciliación, arbitraje y amigable composición con el Grupo de Conciliación Extrajudicial en Derecho, Arbitraje y Amigable Composición, con el fin de presentarla y fortalecer su aplicación, conforme con lo establecido en la normatividad vigente. Igualmente, se efectuó la socialización con la Directora y con el Viceministerio de Promoción de la Justicia. En mayo de 2025 se proyecta realizar la capacitación respectiva.
Frente al tratamiento establecido, en marzo de 2025 se realizó una reunión de seguimiento a las visitas de inspección, control y vigilancia que se efectúan sobre los centros de conciliación, arbitraje y amigable composición, en cumplimiento de la acción establecida en el plan de mejoramiento de Contraloría General de la República. </t>
    </r>
    <r>
      <rPr>
        <i/>
        <sz val="11"/>
        <rFont val="Calibri"/>
        <family val="2"/>
        <scheme val="minor"/>
      </rPr>
      <t xml:space="preserve">
</t>
    </r>
    <r>
      <rPr>
        <b/>
        <i/>
        <sz val="11"/>
        <rFont val="Calibri"/>
        <family val="2"/>
        <scheme val="minor"/>
      </rPr>
      <t>Evidencias</t>
    </r>
    <r>
      <rPr>
        <i/>
        <sz val="11"/>
        <rFont val="Calibri"/>
        <family val="2"/>
        <scheme val="minor"/>
      </rPr>
      <t xml:space="preserve">: Soportes de la socialización del procedimiento (actas, presentación, envio de documentos), acta de la sesión de seguimiento.
Link de evidencias carpeta denominada Control 1. Socialización lineamientos: </t>
    </r>
    <r>
      <rPr>
        <i/>
        <u/>
        <sz val="11"/>
        <color rgb="FF3366CC"/>
        <rFont val="Calibri"/>
        <family val="2"/>
        <scheme val="minor"/>
      </rPr>
      <t>https://minjusticiagovco-my.sharepoint.com/:f:/g/personal/mauricio_ordonez_minjusticia_gov_co/EqB4q9xZWEBKvtjLDoolypUBORFgtJyynmpvSUykAVQ1qA?e=R0rZIN</t>
    </r>
    <r>
      <rPr>
        <i/>
        <sz val="11"/>
        <rFont val="Calibri"/>
        <family val="2"/>
        <scheme val="minor"/>
      </rPr>
      <t xml:space="preserve">
</t>
    </r>
    <r>
      <rPr>
        <i/>
        <sz val="11"/>
        <color rgb="FFFF0000"/>
        <rFont val="Calibri"/>
        <family val="2"/>
        <scheme val="minor"/>
      </rPr>
      <t xml:space="preserve">
</t>
    </r>
    <r>
      <rPr>
        <i/>
        <sz val="11"/>
        <rFont val="Calibri"/>
        <family val="2"/>
        <scheme val="minor"/>
      </rPr>
      <t xml:space="preserve">Nota: En este periodo se realizó la revisión y ajuste en su totalidad del mapa de riesgos de corrupción a cargo de la DMASC, con la asesoría y acompañamiento de la OAP. </t>
    </r>
  </si>
  <si>
    <r>
      <rPr>
        <i/>
        <u/>
        <sz val="11"/>
        <rFont val="Calibri"/>
        <family val="2"/>
        <scheme val="minor"/>
      </rPr>
      <t>No se materializó el riesgo, el control ha sido efectivo</t>
    </r>
    <r>
      <rPr>
        <i/>
        <sz val="11"/>
        <rFont val="Calibri"/>
        <family val="2"/>
        <scheme val="minor"/>
      </rPr>
      <t xml:space="preserve">
</t>
    </r>
    <r>
      <rPr>
        <sz val="11"/>
        <rFont val="Calibri"/>
        <family val="2"/>
        <scheme val="minor"/>
      </rPr>
      <t xml:space="preserve">
Con corte a abril de 2025, no se han gestionado actos administrativos de investigación con decisión de sanción, en el ejercicio de las funciones de control, inspección y vigilancia que se ejercen sobre los centros de conciliación, arbitraje y amigable composición. En consecuencia, en este periodo no se ha requerido aplicar el tratamiento establecido. </t>
    </r>
    <r>
      <rPr>
        <i/>
        <sz val="11"/>
        <rFont val="Calibri"/>
        <family val="2"/>
        <scheme val="minor"/>
      </rPr>
      <t xml:space="preserve">
</t>
    </r>
    <r>
      <rPr>
        <sz val="11"/>
        <rFont val="Calibri"/>
        <family val="2"/>
        <scheme val="minor"/>
      </rPr>
      <t xml:space="preserve">
</t>
    </r>
    <r>
      <rPr>
        <b/>
        <i/>
        <sz val="11"/>
        <rFont val="Calibri"/>
        <family val="2"/>
        <scheme val="minor"/>
      </rPr>
      <t xml:space="preserve">Evidencias: </t>
    </r>
    <r>
      <rPr>
        <i/>
        <sz val="11"/>
        <rFont val="Calibri"/>
        <family val="2"/>
        <scheme val="minor"/>
      </rPr>
      <t xml:space="preserve">No aplica. </t>
    </r>
    <r>
      <rPr>
        <sz val="11"/>
        <rFont val="Calibri"/>
        <family val="2"/>
        <scheme val="minor"/>
      </rPr>
      <t xml:space="preserve">
</t>
    </r>
    <r>
      <rPr>
        <i/>
        <sz val="11"/>
        <rFont val="Calibri"/>
        <family val="2"/>
        <scheme val="minor"/>
      </rPr>
      <t xml:space="preserve">Nota: En este periodo se realizó la revisión y ajuste en su totalidad del mapa de riesgos de corrupción a cargo de la DMASC, con la asesoría y acompañamiento de la OAP. </t>
    </r>
  </si>
  <si>
    <t>No se presentó la materialización de riesgos.  Se realiza reporte con corte 30 de abril de 2025.
Se cargan las evidencias tanto de los acciones como de los controles en la carpeta conpartida del OneDrive.
1. Mediante memorando MEM25-0001849-GGC-40200 el GGC emite: "Recomendaciones para los supervisores de contratos en el cumplimiento de la obligación de publicación de documentos en el Secop II, Tienda Virtual y Sicfr".
2. El 4 de abril de 2025 se socializa por parte de secretaria general mediante correo electrónico.
Es necesario indicar que atendiendo las recomendaciones de la OAP y SG, en reuniones llevadas a cabo el 25 y 30 de Abril 2025, se relacionan los ajustes realizados en la matriz de corrupción del GGC, así:
• Por recomendación del asesor de la OAP, se modifica el riesgo que inicialmente cubría las 3 etapas de la Gestión Contractual quedando enfocado en la etapa de ejecuciónsupervisión, definiéndose como “Posibilidad de omitir deliberadamente los incumplimientos contractuales o alterar los informes de supervisión o interventoría, a cambio de beneficios personales o de terceros, comprometiendo la adecuada ejecución del contrato y/o los recursos de la entidad.”
• Se ajustan causas, controles y acciones de tratamiento enfocadas a la etapa ejecución-supervisión
• Se ajusta el objetivo estratégico al de la vigencia 2025
• La columna AU “Opciones de manejo” del riesgo residual, conforme la indicación del asesor de la OAP se ajusta manualmente, ya que en los casos de riesgo residual “Alto” o “extremo” se debe definir plan de tratamiento por lo tanto lo adecuado es “Reducir el riesgo” y no “Evitar el riesgo” como lo presenta por formulación el formato.
• Se realizaron ajustes en la formulación de la columna AJ, correspondiente a la evaluación del riesgo residual, la cual se encontraba en blanco. Se incorporó la fórmula de la matriz anterior.
Como resultado del ejercicio realizado se proyecta un posible riesgo fiscal para el proceso, sin embargo se revisará su viabilidad para el segundo cuatrimestre de la vigencia.</t>
  </si>
  <si>
    <t xml:space="preserve">No se presentó la materialización de riesgos.  Se realiza reporte con corte 30 de abril de 2025.
Se cargan las evidencias tanto de los acciones como de los controles en la carpeta conpartida del OneDrive.
1. El 11 de marzo de 2025 realizó capacitación en el tema "Seguimiento a la ejecución contractual y el uso del módulo plan de pagos en Secop II", se carga grabacion y listado de asistencia. 
</t>
  </si>
  <si>
    <t xml:space="preserve">No se presentó la materialización de riesgos.  Se realiza reporte con corte 30 de abril de 2025.
Se cargan las evidencias tanto de los acciones como de los controles en la carpeta conpartida del OneDrive.
1. Se remite para revisión de SG la actualizacion del procedimiento P-GC-07 "Supervisión de contratos y convenios" ajustado, y el Anexo 1 F-GC-07-02 "Uso del módulo Plan de Pagos en Secop II y seguimiento a la ejecución contractual" (documento nuevo).
</t>
  </si>
  <si>
    <t>Teniendo en cuenta la fecha de inicio de la actividad, para el próximo reporte se remitirá el seguimiento y las evidencias. No aplica para este reporte.</t>
  </si>
  <si>
    <r>
      <t xml:space="preserve">El riesgo no se materializo en I Cuatrimestre de 2025. En atención a las observaciones realizadas por la OCI, se realizó la reformulación del riesgo, controles, valoración y acciones de tratamiento conforme a la GUIA G-MC-04 de Administración del Riesgo. 
Los controles y acciones de tratamiento se ejecutaron conforme a lo planificado, se presentan evidencias a corte 30 de abril de acuerdo con el requerimiento de reporte de información de la OAP:
</t>
    </r>
    <r>
      <rPr>
        <b/>
        <sz val="11"/>
        <color theme="1"/>
        <rFont val="Calibri"/>
        <family val="2"/>
        <scheme val="minor"/>
      </rPr>
      <t>Control 1</t>
    </r>
    <r>
      <rPr>
        <sz val="11"/>
        <color theme="1"/>
        <rFont val="Calibri"/>
        <family val="2"/>
        <scheme val="minor"/>
      </rPr>
      <t xml:space="preserve"> : Se recibieron las solicitudes de préstamo de documentos en tiempo real por el formulario Forms y se verificó su viabilidad. Se atendieron 317 solicitudes préstamos para el primer cuatrimestre del año 2025, sin novedad.
-Se adjuntan las planillas de entrega de documentos físicos en los casos en los que se confirmó el acceso a la información.
</t>
    </r>
    <r>
      <rPr>
        <b/>
        <sz val="11"/>
        <color theme="1"/>
        <rFont val="Calibri"/>
        <family val="2"/>
        <scheme val="minor"/>
      </rPr>
      <t xml:space="preserve">Acción de tratamiento 1 </t>
    </r>
    <r>
      <rPr>
        <sz val="11"/>
        <color theme="1"/>
        <rFont val="Calibri"/>
        <family val="2"/>
        <scheme val="minor"/>
      </rPr>
      <t>: La actividad se ha realizado con la solicitud de autorización de ingresos a los archivos MJD, al Grupo de Gestión Administrativa, por medio de correo electronico: se comparten 63 correos en el periodo.</t>
    </r>
  </si>
  <si>
    <r>
      <t xml:space="preserve">El riesgo no se materializo en I Cuatrimestre de 2025. 
Los controles y acciones de tratamiento se ejecutaron conforme a lo planificado, se presentan evidencias a corte 30 de abril de 2025 de acuerdo con el requerimiento de reporte de información de la OAP:
</t>
    </r>
    <r>
      <rPr>
        <b/>
        <sz val="11"/>
        <color theme="1"/>
        <rFont val="Calibri"/>
        <family val="2"/>
        <scheme val="minor"/>
      </rPr>
      <t>Control 2</t>
    </r>
    <r>
      <rPr>
        <sz val="11"/>
        <color theme="1"/>
        <rFont val="Calibri"/>
        <family val="2"/>
        <scheme val="minor"/>
      </rPr>
      <t xml:space="preserve"> : Se realizo la firma del Fomato de confidencialidad, para todos los contratistas y personal que ingreso  a laboral durante el I cuatrimestre, sin novedad.
-Se adjuntan 26 formatos firmados por los contratistas y personal de Servicios Postales.
</t>
    </r>
    <r>
      <rPr>
        <b/>
        <sz val="11"/>
        <color theme="1"/>
        <rFont val="Calibri"/>
        <family val="2"/>
        <scheme val="minor"/>
      </rPr>
      <t xml:space="preserve">Acción de tratamiento 2 </t>
    </r>
    <r>
      <rPr>
        <sz val="11"/>
        <color theme="1"/>
        <rFont val="Calibri"/>
        <family val="2"/>
        <scheme val="minor"/>
      </rPr>
      <t>: Se realizo el cumplimiento del Plan institucional de capacitacion para lo cual se adjuntan evidencias de 10 capacitaciones sobre temas Archivisticos realizadas en el cuatrimestre.</t>
    </r>
  </si>
  <si>
    <r>
      <rPr>
        <sz val="10"/>
        <color rgb="FF000000"/>
        <rFont val="Arial"/>
        <family val="2"/>
      </rPr>
      <t xml:space="preserve">Durante el primer cuatrimestre 2025, el riesgo no se ha materializado y el control ha sido efectivo. 
</t>
    </r>
    <r>
      <rPr>
        <b/>
        <sz val="10"/>
        <color rgb="FF000000"/>
        <rFont val="Arial"/>
        <family val="2"/>
      </rPr>
      <t xml:space="preserve">Control:
</t>
    </r>
    <r>
      <rPr>
        <sz val="10"/>
        <color rgb="FF000000"/>
        <rFont val="Arial"/>
        <family val="2"/>
      </rPr>
      <t>Durante este período se realizaron 19</t>
    </r>
    <r>
      <rPr>
        <sz val="10"/>
        <color rgb="FFFF0000"/>
        <rFont val="Arial"/>
        <family val="2"/>
      </rPr>
      <t xml:space="preserve"> </t>
    </r>
    <r>
      <rPr>
        <sz val="10"/>
        <color rgb="FF000000"/>
        <rFont val="Arial"/>
        <family val="2"/>
      </rPr>
      <t xml:space="preserve">visitas. La información correspondiente a las actas de visita se carga en el repositorio de la Subdirección. Estas actas son verificadas por un integrante del área técnica que las recepciona, por la líder del grupo cuando sea necesario, y por el técnico responsable del trámite. Las visitas corresponden a trámites de primera vez y a modificaciones por inclusión de predios, en las cuales el evaluador del trámite es diferente de quien ejecuta la visita.
Como evidencia queda:
-Carpeta con actas de visita y base de datos.
</t>
    </r>
    <r>
      <rPr>
        <b/>
        <sz val="10"/>
        <color rgb="FF000000"/>
        <rFont val="Arial"/>
        <family val="2"/>
      </rPr>
      <t xml:space="preserve">Acción:
</t>
    </r>
    <r>
      <rPr>
        <sz val="10"/>
        <color rgb="FF000000"/>
        <rFont val="Arial"/>
        <family val="2"/>
      </rPr>
      <t xml:space="preserve">La selección de las visitas a realizar son las que reporta el MICC y que hayan pasado por visto bueno por el área de licenciamiento, una vez se da el aval, la persona encargada de asignar las visitas, identifica la disponibilidad de los profesionales, en la trazabilidad de MICC en usuarios de consulta es posible verificar qué ingeniero revisó el expediente, y se asigna la visita a otro profesional, adicionalmente, se busca que se haga uso eficiente de los recursos en la programación, adicionalmente, en la trazabilidad de Micc se podrá observar que en la opción seguimiento de solicitud en el reporte de solicitudes de licencia, en el estado Etapa 1- Técnico, se podrá evidenciar el nombre del evaluador técnico asignado, el cual difiere de quien realizó la visita, como se puede determinar en el acta de visita en quien realizó la visita.
Como evidencia queda: Documento evidencias trazabilidad MICC de visitas previas.
</t>
    </r>
    <r>
      <rPr>
        <b/>
        <i/>
        <sz val="10"/>
        <color rgb="FF000000"/>
        <rFont val="Arial"/>
        <family val="2"/>
      </rPr>
      <t xml:space="preserve">Nota: Se precisa que, teniendo en cuenta la actualización de los riesgos y controles que actualmente se encuentra en curso y a las instrucciones recibidas por parte de la OAP, se realiza el presente seguimiento sobre el control y plan de tratamiento que está resaltado en rojo. Lo anterior, teniendo en cuenta que por la prontitud del reporte y el cambio de fondo de las acciones propuestas en color verde, se realizará el seguimiento a partir del segundo cuatrimestre. </t>
    </r>
  </si>
  <si>
    <r>
      <rPr>
        <sz val="10"/>
        <color rgb="FF000000"/>
        <rFont val="Arial"/>
        <family val="2"/>
      </rP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Se llevó a cabo la activación de los usuarios en el MICC a los diferentes profesionales que intervienen en los diversos trámites de licencias de cannabis con los permisos de acuerdo a la naturaleza del cargo y de las funciones a desempeñar durante el período contratado. Estas solicitudes se realizan mediante correo electrónico al encargado del equipo de Sistemas para su respectiva activación. 
Como evidencia queda: 
Correos de solicitud de activación de usuarios MICC.
</t>
    </r>
    <r>
      <rPr>
        <b/>
        <sz val="10"/>
        <color rgb="FF000000"/>
        <rFont val="Arial"/>
        <family val="2"/>
      </rPr>
      <t>PLAN DE TRATAMIENTO:</t>
    </r>
    <r>
      <rPr>
        <sz val="10"/>
        <color rgb="FF000000"/>
        <rFont val="Arial"/>
        <family val="2"/>
      </rPr>
      <t xml:space="preserve"> 
Se llevó a cabo la revisión del par jurídico en los trámites de licenciamiento. El par jurídico, puede realizar las devoluciones  que considere pertinentes para la respectiva corrección por parte del abogado que está a cargo del trámite. 
Una vez surtidas las etapas de revisión por pares, es enviado el borrador del acto administrativo al líder jurídico quien es el encargado de realizar la revisión final de fondo tanto del expediente como del acto administrativo proyectado, este se asegura de que este conforme a lo establecido en la normatividad vigente.
Como evidencia queda: 
Muestra de trámites de licenciamiento en donde se llevan a cabo las revisiones tanto del par jurídico como del líder. </t>
    </r>
  </si>
  <si>
    <r>
      <rPr>
        <sz val="10"/>
        <color rgb="FF000000"/>
        <rFont val="Arial"/>
        <family val="2"/>
      </rPr>
      <t xml:space="preserve">Durante el primer cuatrimestre de la vigencia 2025, el riesgo no se ha materializado y su control fue efectivo.
</t>
    </r>
    <r>
      <rPr>
        <b/>
        <sz val="10"/>
        <color rgb="FF000000"/>
        <rFont val="Arial"/>
        <family val="2"/>
      </rPr>
      <t>Control:</t>
    </r>
    <r>
      <rPr>
        <sz val="10"/>
        <color rgb="FF000000"/>
        <rFont val="Arial"/>
        <family val="2"/>
      </rPr>
      <t xml:space="preserve"> Durante el período reportado se crearon tres (4) usuarios en el aplicativo SICOQ, correspondientes a roles técnicos y jurídicos. Estos usuarios fueron incorporados al grupo de Sustancias Químicas de la Subdirección, conforme a la solicitud realizada por los mismos tras la firma de sus respectivos contratos. Lo anterior, con el objetivo de que puedan acceder al aplicativo y gestionar los trámites asignados a cada profesional.
Como evidencia queda:
-Correos de solicitud de creación de usuarios.
-Documento con los Roles_SICOQ 
</t>
    </r>
    <r>
      <rPr>
        <b/>
        <sz val="10"/>
        <color rgb="FF000000"/>
        <rFont val="Arial"/>
        <family val="2"/>
      </rPr>
      <t>Acción</t>
    </r>
    <r>
      <rPr>
        <sz val="10"/>
        <color rgb="FF000000"/>
        <rFont val="Arial"/>
        <family val="2"/>
      </rPr>
      <t>:Durante el primer cuatrimestre 2025, se lleva a cabo la validación de los usuarios activos e inactivos en el sistema de información SICOQ. El objetivo de este proceso es verificar que únicamente los profesionales (contratistas y/o de planta) que estén laborando para la SCFSQE durante la vigencia del periodo estén activos en el sistema. Esta medida busca mitigar el riesgo asociado a la gestión de usuarios en el sistema</t>
    </r>
    <r>
      <rPr>
        <b/>
        <sz val="10"/>
        <color rgb="FF000000"/>
        <rFont val="Arial"/>
        <family val="2"/>
      </rPr>
      <t>.</t>
    </r>
  </si>
  <si>
    <r>
      <rPr>
        <sz val="10"/>
        <color rgb="FF000000"/>
        <rFont val="Arial"/>
        <family val="2"/>
      </rPr>
      <t xml:space="preserve">Durante la vigencia del primer cuatrimestre de 2025, el riesgo no se ha materializado y el control ha sido efectivo. Se realizaron las siguientes actividades, con la finalidad de mitigar el riesgo.
</t>
    </r>
    <r>
      <rPr>
        <b/>
        <sz val="10"/>
        <color rgb="FF000000"/>
        <rFont val="Arial"/>
        <family val="2"/>
      </rPr>
      <t xml:space="preserve">Control: </t>
    </r>
    <r>
      <rPr>
        <sz val="10"/>
        <color rgb="FF000000"/>
        <rFont val="Arial"/>
        <family val="2"/>
      </rPr>
      <t>Los profesionales de la Subdirección de Control y Fiscalización de Sustancias Químicas y Estupefacientes- Grupo Control de Sustancias Químicas, realizaron la validación juridica y tecnica de la solicitud, conforme al marco normativo vigente, se realizaron requerimientos por medio de SICOQ, a los solicitantes que no cumplieron con los requerimientos iniciales de la solicitud, se adjunta como evidencia una muestra de los requerimientos realizados</t>
    </r>
    <r>
      <rPr>
        <b/>
        <sz val="10"/>
        <color rgb="FF000000"/>
        <rFont val="Arial"/>
        <family val="2"/>
      </rPr>
      <t xml:space="preserve">.
</t>
    </r>
    <r>
      <rPr>
        <sz val="10"/>
        <color rgb="FF000000"/>
        <rFont val="Arial"/>
        <family val="2"/>
      </rPr>
      <t>Luego de realizar el estudio integral de los tramites asignados para la expedición de Certificado de Carencia de Informes por Trafico de Estupefacientes - CCITE; al evidenciar que exiten errores dentro de la revisión inicial del trámite, se procede a devolver el mismo para que sea asignado al abogado encargado para que subsane mediante mesa de trabajo lo que haga falta y poder dar impulso a la solicitud, esto en virtud de actividades de mejoramiento de los procedimientos administrativos</t>
    </r>
    <r>
      <rPr>
        <b/>
        <sz val="10"/>
        <color rgb="FF000000"/>
        <rFont val="Arial"/>
        <family val="2"/>
      </rPr>
      <t xml:space="preserve">.
</t>
    </r>
    <r>
      <rPr>
        <sz val="10"/>
        <color rgb="FF000000"/>
        <rFont val="Arial"/>
        <family val="2"/>
      </rPr>
      <t xml:space="preserve">Como evidencia queda:
-Carpeta con correos devolución de tramite
-Carpeta con requerimientos al usuario.
</t>
    </r>
    <r>
      <rPr>
        <b/>
        <sz val="10"/>
        <color rgb="FF000000"/>
        <rFont val="Arial"/>
        <family val="2"/>
      </rPr>
      <t xml:space="preserve">
Acción: </t>
    </r>
    <r>
      <rPr>
        <sz val="10"/>
        <color rgb="FF000000"/>
        <rFont val="Arial"/>
        <family val="2"/>
      </rPr>
      <t>Con el propósito de reducir la probabilidad de materialización del riesgo, se dispone la implementación de un único canal de atención institucional, destinado a prevenir eventuales prebendas a los ingenieros químicos, personal juridico y técnico.
Como evidencia queda:
-Documento que muestra los canales de atención.</t>
    </r>
  </si>
  <si>
    <r>
      <rPr>
        <sz val="10"/>
        <color rgb="FF000000"/>
        <rFont val="Arial"/>
        <family val="2"/>
      </rP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Como medida de control para administrar la probabilidad de ocurrencia del riesgo, desde la SCFSQyE se realiza el informe de cuentas por cobrar y movimiento de los ingresos de la cartera de Cannabis del mes inmediatamente anterior, los cuales son remitidos al Grupo de Gestión Financiera y Contable para la elaboración de los cierres contables, dentro de los primeros diez (10) días de cada mes. 
Como evidencia queda: 
Carpeta mensual que contiene: 
-Matriz excel con reporte de cuentas por cobrar de enero, febrero y marzo. 
-Matriz de excel con consolidado de cuentas por cobrar de licencias de cannabis de enero, febrero y marzo. 
-Matriz excel con movimientos mes a mes. 
-Correo de comunicación al Grupo de Gestión Financiera y Contable por parte del líder jurídico de la SCFSQyE. 
</t>
    </r>
    <r>
      <rPr>
        <b/>
        <sz val="10"/>
        <color rgb="FF000000"/>
        <rFont val="Arial"/>
        <family val="2"/>
      </rPr>
      <t xml:space="preserve">Nota: </t>
    </r>
    <r>
      <rPr>
        <sz val="10"/>
        <color rgb="FF000000"/>
        <rFont val="Arial"/>
        <family val="2"/>
      </rPr>
      <t xml:space="preserve">Teniendo en cuenta la fecha de solicitud del presente reporte, el informe de cuentas por cobrar y movimiento de los ingresos de la cartera de Cannabis del mes de abril, se cargará en el próximo seguimiento. 
</t>
    </r>
    <r>
      <rPr>
        <b/>
        <sz val="10"/>
        <color rgb="FF000000"/>
        <rFont val="Arial"/>
        <family val="2"/>
      </rPr>
      <t xml:space="preserve">PLAN DE TRATAMIENTO:
</t>
    </r>
    <r>
      <rPr>
        <sz val="10"/>
        <color rgb="FF000000"/>
        <rFont val="Arial"/>
        <family val="2"/>
      </rPr>
      <t>Se elabora el informe de gestión trimestral el cual tiene como objetivo presentar un análisis detallado del desempeño del proceso frente al trámite de las licencias de cultivo de plantas de cannabis, tanto al contado como a cuotas; así como, de la gestión de cartera asociada, durante el periodo evaluado.
A demás permite también identificar avances, tendencias y áreas de mejora en la operación, garantizando la transparencia en la gestión y proporcionando información clave para la toma de decisiones estratégicas que optimicen la eficiencia del proceso y mejoren los resultados financieros.
Como evidencia queda: 
Informe de gestión primer trimestre - equipo Financiero de la SCFSQyE</t>
    </r>
  </si>
  <si>
    <r>
      <rPr>
        <sz val="10"/>
        <color rgb="FF000000"/>
        <rFont val="Arial"/>
        <family val="2"/>
      </rPr>
      <t xml:space="preserve">Durante el primer cuatrimestre de 2025, el riesgo no se ha materializado y el control ha sido efectivo. 
</t>
    </r>
    <r>
      <rPr>
        <b/>
        <sz val="10"/>
        <color rgb="FF000000"/>
        <rFont val="Arial"/>
        <family val="2"/>
      </rPr>
      <t xml:space="preserve">CONTROL: 
</t>
    </r>
    <r>
      <rPr>
        <sz val="10"/>
        <color rgb="FF000000"/>
        <rFont val="Arial"/>
        <family val="2"/>
      </rPr>
      <t xml:space="preserve">
Desde el Equipo Financiero se revisan los soportes de pago allegados por las sociedades licenciatarias a través del SGDEA o por el aplicativo MICC, los cuales son verificados contra con los movimientos que refleja el extracto bancario de la cuenta de cannabis; posteriormente se actualiza y carga la información tanto en la matriz de Excel "Seguimiento de Cuentas por Cobrar" como en el aplicativo MICC.
Adicionalmente, el Equipo Financiero en la vigencia 2025, diseño un control, el cual consiste en revisar mes a mes los ingresos, para además de identificarlos, poder determinar cuáles de ellos cuentan con el soporte de pago y cuales no; en los casos en los que no se cuente con el soporte de pago, se procede a realizar un oficio, a través del cual se les pide a los licenciatarios la copia del recibo de pago, para lo cual tendrán un tiempo de 10 días hábiles para dar respuesta, si pasados los 10 día el licenciatario no aporta la copia del recibo, se procede a solicitar a los profesionales las construcción del mismo, conforme fue autorizado por la entidad en la vigencia 2024 "(...) manifestando como salvedad que el soporte que se cargue al aplicativo, se hará con el formato de identificación construido por el funcionario que consulta el banco junto con el movimiento de la hoja del extracto correspondiente, donde se confirma el ingreso al banco con el detalle del movimiento resaltado(...)" . Esto con el fin, de realizar de manera oportuna la aplicación de los pagos en el sistema MICC y evitar inconvenientes a futuro.
Como evidencia queda: 
-Matriz excel denominada "Control soportes de pago"
-Correos del encargado del grupo financiero solicitando la construcción de soportes de pago. 
</t>
    </r>
    <r>
      <rPr>
        <b/>
        <sz val="10"/>
        <color rgb="FF000000"/>
        <rFont val="Arial"/>
        <family val="2"/>
      </rPr>
      <t xml:space="preserve">PLAN DE TRATAMIENTO:
</t>
    </r>
    <r>
      <rPr>
        <sz val="10"/>
        <color rgb="FF000000"/>
        <rFont val="Arial"/>
        <family val="2"/>
      </rPr>
      <t xml:space="preserve">
Los servidores y/o contratistas del Equipo Financiero, al momento de realizar el análisis y cargue de los soportes de pago correspondientes a los servicios de evaluación y seguimiento en el MICC, comunican al equipo de Sistemas de la Subdirección las inconsistencias identificadas y que estén relacionadas con el módulo de novedades de la plataforma MICC para que se realicen las correcciones necesarias y se asegure la consistencia de los datos.
Como evidencia queda: 
Matriz excel que contiene el listado de novedades financieras</t>
    </r>
  </si>
  <si>
    <r>
      <rPr>
        <sz val="10"/>
        <color rgb="FF000000"/>
        <rFont val="Arial"/>
        <family val="2"/>
      </rPr>
      <t xml:space="preserve">Durante el primer cuatrimestre de 2025, el riesgo no se ha materializado y el control ha sido efectivo. 
</t>
    </r>
    <r>
      <rPr>
        <b/>
        <sz val="10"/>
        <color rgb="FF000000"/>
        <rFont val="Arial"/>
        <family val="2"/>
      </rPr>
      <t xml:space="preserve">
CONTROL: 
</t>
    </r>
    <r>
      <rPr>
        <sz val="10"/>
        <color rgb="FF000000"/>
        <rFont val="Arial"/>
        <family val="2"/>
      </rPr>
      <t>Para administrar y/o minimizar el riesgo, el equipo Finaciero de la SCFSQyE, verifica el estado de cuenta de las sociedades licenciatarias pendientes del pago de sus obligaciones por concepto de las cuotas de servicio de seguimiento; En febrero de 2025, se estableció como plan de trabajo, que en primera instancia se requerirán a aquellos licenciatarios que se encuentran en calificación de cartera C y D para lo cual, durante el período del 01 de febrero a 25 de abril del 2025, se enviaron un total de 167</t>
    </r>
    <r>
      <rPr>
        <sz val="10"/>
        <color rgb="FFFF0000"/>
        <rFont val="Arial"/>
        <family val="2"/>
      </rPr>
      <t xml:space="preserve"> </t>
    </r>
    <r>
      <rPr>
        <sz val="10"/>
        <color rgb="FF000000"/>
        <rFont val="Arial"/>
        <family val="2"/>
      </rPr>
      <t xml:space="preserve">requerimientos de pago, a traves del gestor documental de la entidad. 
Como evidencia queda: 
Matriz excel que contiene los requerimientos realizados durante el primer cuatrimestre de 2025.
</t>
    </r>
    <r>
      <rPr>
        <sz val="10"/>
        <color rgb="FFFF0000"/>
        <rFont val="Arial"/>
        <family val="2"/>
      </rPr>
      <t xml:space="preserve">
</t>
    </r>
    <r>
      <rPr>
        <b/>
        <sz val="10"/>
        <color rgb="FF000000"/>
        <rFont val="Arial"/>
        <family val="2"/>
      </rPr>
      <t xml:space="preserve">PLAN DE TRATAMIENTO:
</t>
    </r>
    <r>
      <rPr>
        <sz val="10"/>
        <color rgb="FF000000"/>
        <rFont val="Arial"/>
        <family val="2"/>
      </rPr>
      <t>Durante el período evaluado (01 de enero al 28 de abril de 2025), el Equipo Financiero actualizó 59 expedientes de los 409 remitidos en la vigencia anterior. De igual manera, se conformó 55 nuevos expedientes los cuales se remitieron al Grupo Jurídico de la Subdirección. 
Este proceso se realiza en cumplimiento de procedimiento P-CR-18 “Seguimiento de pagos y cuentas por cobrar licencias de cannabis”, el cual tiene como propósito iniciar el procedimiento sancionatorio en los casos que haya lugar y/o liquidación de la deuda para cobro coactivo.
Como evidencia queda: 
Matriz excel que contiene los expedientes remitidos 2025.</t>
    </r>
  </si>
  <si>
    <r>
      <rPr>
        <sz val="11"/>
        <rFont val="Calibri"/>
        <family val="2"/>
        <scheme val="minor"/>
      </rPr>
      <t>Se adjuntan evidencias con la matriz de solicitudes registradas y gestionadas a través del aplicativo Aranda, correspondientes a la gestión de accesos de funcionarios durante el primer cuatrimestre del año 2025</t>
    </r>
    <r>
      <rPr>
        <u/>
        <sz val="11"/>
        <color theme="10"/>
        <rFont val="Calibri"/>
        <family val="2"/>
        <scheme val="minor"/>
      </rPr>
      <t>.
Evidencias Riesgo 3</t>
    </r>
  </si>
  <si>
    <t>3.El Profesional de Contabilidad designado por el Coordinador(a) del Grupo de Gestión Financiera, cada vez que se radica una solicitud de evaluación financiera ante el GGFC y con el fin de emitir concepto sobre el cumplimiento de los requisitos habilitantes en temas financieros, revisa que la evaluación financiera cumpla con los requisitos establecidos en el pliego de condiciones. En caso de no cumplir con los requisitos mínimos, se emite concepto desfavorable y en el caso de ser una observación subsanable, se solicita la documentación requerida a través de correo electrónico.
Evidencia: 
1. Correos enviados al GGC, con la respectiva evaluación financiera.
2. Correos enviados al GGC, con las observaciones realizadas (cuando aplique).</t>
  </si>
  <si>
    <t>Durante el primer cuatrimestre de la vigencia 2025 se han adelantado las siguientes acciones en el marco del “Banco de Iniciativas y Proyectos para el Fortalecimiento de la Justicia Propia de los Pueblos Indígenas de Colombia” (BIP): 
•	Se formuló la ficha de necesidades teniendo en cuenta las actualizaciones de compromisos a cargo del MJD.
•	Se adelantó el proceso correspondiente para obtener las cotizaciones.
•	Se hizo la formulación del estudio previo.
•	Se adelantó el estudio de sector.
•	Se actualizaron los formatos para la gestión del BIP.
•	Se suscribió el Contrato 590 de 2025 con la Universidad Nacional de Colombia.
•	Se inició la ejecución del Contrato 590 de 2025.
Lo anterior, de conformidad con lo señalado en el REPORTE DE ACCIONES PLAN ÉTNICO PRIMER TRIMESTRE 2025, y adicionando acciones y logros del mes de abril de 2025. 
En cuanto al procedimiento para la priorización y viabilización de las iniciativas, se adelantó con corte a abril las siguientes fases: Socialización y Expectativa, y Presentación y/o postulación de iniciativas escritas.
El detalle de cada una de las fases puede ser consultado en el documento interno denominado APR.OAP. G-AJ-03-GESTION-BANCO-DE-INICIATIVAS-DE-PUEBLOS-INDIGENAS, siendo este un proceso transparente y objetivo, se podrá encontrar los requisitos mínimos, requisitos habilitantes, criterios de priorización y viabilización que se tienen en cuenta para cada fase del procedimiento, según corresponda. 
Por último, actualmente nos encontramos en la fase 2 del procedimiento (Presentación y/o postulación), la cual cerrará el 16 de mayo de 2025 según cronograma, que puede ser consultado en la página https://www.minjusticia.gov.co/programas-co/fortalecimiento-etnico/Paginas/Banco-de-Iniciativas-2025.aspx</t>
  </si>
  <si>
    <t>Generar acciones que contribuyan a la implementación de la política pública de drogas y criminal y penitenciaria, de los mecanismos de cooperación jurídica internacional y la justicia transicional con el fin de fortalecer la gestión pública entorno a lucha contra la criminalidad y reincidencia.</t>
  </si>
  <si>
    <t>Posibidad de afectación reputacional por no gestionar la solicitud ante la Comisión Intersectorial para el Estudio de Solicitudes de Repatriación de Presos, debido a la demora injustificada en el estudio de requisitos.</t>
  </si>
  <si>
    <t>Posibilidad de afectación reputacional por análisis incorrecto de solicitudes de asistencia judicial elevadas por autoridad competente, debido al incumplimiento de requisitos de fondo y forma previstos en el convenio aplicable.</t>
  </si>
  <si>
    <t>Posibilidad de afectación reputacional por el incumplimiento a los tratados de extradición y/o a la norma interna debido a la falta de gestión y al trámite inadecuado de las solicitudes de extradición pasiva  o activa</t>
  </si>
  <si>
    <t>Demora injustificada en el estudio de requisitos de la solicitud.</t>
  </si>
  <si>
    <t>Sobreacumulación de peticiones sobre un caso</t>
  </si>
  <si>
    <t>No gestionar la solicitud ante la Comisión Intersectorial para Estudio de Solicitudes de Repatriación de Presos.</t>
  </si>
  <si>
    <t>La no comunicación del acto administrativo a las instancias pertinentes para el eventual cumplimiento de la decisión.</t>
  </si>
  <si>
    <t>Análisis incorrecto de solicitudes de asistencia judicial elevadas por autoridad competente,</t>
  </si>
  <si>
    <t>Afectación al proceso penal de cual se deriva la solicitud de asistencia judicial</t>
  </si>
  <si>
    <t>Requerimiento por parte de un ente de control</t>
  </si>
  <si>
    <t>El incumplimiento de requisitos de fondo y forma previstos en el convenio aplicable.</t>
  </si>
  <si>
    <t>Dilatación en los tiempos previstos por el Despacho Judicial requirente
Investigación disciplinaria por el Ministerio de Justicia y del Derecho
Requerimiento por parte de un ente de control</t>
  </si>
  <si>
    <t xml:space="preserve">El coordinador del Grupo de Asistencia Judicial en Materia Penal de la Dirección de Asuntos Internacionales, cada vez que se reciba una solicitud de asistencia judicial  y previo al envío de esta a la autoridad central correspondiente, a fin de determinar la viabilidad de la solicitud y  evitar devoluciones o reprocesos por documentación incompleta o inconsistente por parte de la Autoridad Central, 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 Evidencia: Oficio por parte del Ministerio con las respectivas observaciones en los casos que aplique a la solicitud de la autoridad judicial. </t>
  </si>
  <si>
    <t>El coordinador del Grupo de traslado de personas condenadas, previo al estudio del caso por parte de la Comisión Intersectorial para el estudio de repatriación de presos y posterior a la revisión y gestión del profesional designado de este, a fin de verificar que la información y la documentación del expediente se encuentre completa, revisará que la información consignada en la hoja de vida del condenado corresponda con la documentación que conforma el expediente, En caso de que al momento de revisar la hoja de vida del condenado, se identifique que el expediente se encuentra incompleto o que la información este incorrecta, en el primer caso se solicita al profesional encargado del caso para que este gestione la documentación faltante, en el segundo caso se solicitara al profesional las correcciones a las que haya lugar. Evidencia: Estudio del caso por parte de la comisión.
Gestión de la documentación faltante a las autoridades correspondientes por parte del profesional encargado del caso, cuando haya lugar.
Recepción por segunda vez de la hoja de vida con las correcciones por parte del profesional encargado del caso.</t>
  </si>
  <si>
    <t>El coordinador del Grupo de traslado de personas condenadas, cada dos meses, a fin de verificar que se este realizando la gestión a la solicitud y determinar en que fase se encuentra, revisará los casos en la base de datos de solicitudes de traslado.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 a este la prioridad de la gestión de la misma. Evidencia: Observaciones por parte del coordinador en la base de datos sobre el caso
Requerimiento al profesional de la justificación, en el caso que se requiera</t>
  </si>
  <si>
    <t>El coordinador del Grupo de traslado de personas condenadas, revisará periódicamente los casos en la base de datos de solicitudes de traslado, a fin de determinar si se comunicó la firmeza del acto administrativo que decide una solicitud o resuelve un recurso. En caso de que al momento de realizar la verificación se identifique una solicitud que aparece en la base de datos en estado recibida luego de dos meses, pero no aparece ninguna otra actuación se solicitará al profesional encargado del caso la debida justificación del tema y se procederá a informarle la prioridad de la gestión. Evidencia: Registro de observaciones por parte del coordinador en la base de datos sobre el caso:
Requerimiento por correo electrónico al profesional de la justificación, en el caso que se requiera</t>
  </si>
  <si>
    <t>La persona designada por el Coordinador del Grupo de Extradiciones, cada vez que se reciba una solicitud de extradición pasiva y previo a su envío a la Corte Suprema de Justicia, verifica que la solicitud se encuentre completa y conforme a la norma o tratado aplicable, revisará la documentación allegada por el Ministerio de Relaciones Exteriores y realiza el oficio remisorio correspondiente. En caso de que al momento de realizar la verificación se identifique una solicitud incompleta, que no cumpla con la normatividad o el tratado o que no es clara, se solicita la respectiva complementación ante el Ministerio de Relaciones Exteriores. Evidencia: Oficio remisorio de la documentación al órgano judicial y oficio de solicitud de complementación ante el Ministerio de Relaciones Exteriores en los casos donde haya lugar, ambos con revisión del Coordinador del Grupo de Extradiciones.</t>
  </si>
  <si>
    <t>La persona designada por el Coordinador del Grupo de Extradiciones, cada vez que se reciba una solicitud de extradición activa y previa su remisión al Ministerio de Relaciones Exteriores, verifica que la solicitud se encuentre completa  y conforme a la norma o tratado aplicable, revisa la documentación enviada por la autoridad judicial requirente y realiza el oficio remisorio correspondiente. En caso de que al momento de realizar la verificación, se identifique una solicitud incompleta, que no cumpla con la normatividad o el tratado o que no es clara, se solicita la respectiva complementación a la autoridad judicial requirente. Evidencia: Oficio de remisión de la documentación y oficio de solicitud de complementación a la autoridad judicial requirente, si es del caso, ambos con la revisión del Coordinador del Grupo de Extradiciones.</t>
  </si>
  <si>
    <t>Demoras en la notificación a las partes interesadas del acto administrativo de extradición pasiva.</t>
  </si>
  <si>
    <t>Enviar a Cancillería de manera incompleta la documentación requerida para la extradición activa al tratado aplicable al caso</t>
  </si>
  <si>
    <t>Devolución de Cancillería por errores en la documentación enviada para la solicitud de extradición activa.</t>
  </si>
  <si>
    <t xml:space="preserve">
Demora en la atención de solicitud de extradición activa o  pasiva, Devolución de la documentación soporte de la solicitud de extradición pasiva que se envía a la CSJ</t>
  </si>
  <si>
    <t xml:space="preserve">No se generó Plan de tratamiento adicional, conforme con la valoración del riesgo. </t>
  </si>
  <si>
    <t xml:space="preserve"> Posibilidad de afectación reputacional por debilidades en la realización de las visitas de control, inspección y vigilancia que se ejercen sobre los centros de conciliación, arbitraje y amigable composición, debido a deficiencias en la planeación, la ejecución y en el diligenciamiento de los instrumentos, de conformidad con la normatividad vigente</t>
  </si>
  <si>
    <t>Deficiencias en la planeación, ejecución  y diligenciamiento de instrumentos de las visitas de control, inspección y vigilancia que se realizan a los centros de conciliación, arbitraje y amigable composición</t>
  </si>
  <si>
    <t>Desconocimiento de los procedimientos o lineamientos establecidos para la realización de las visitas de control,  inspección y vigilancia a los centros de conciliación, arbitraje y amigable composición</t>
  </si>
  <si>
    <t>Afectación en la calidad del servicio que prestan los centros de conciliación, arbitraje y amigable composición</t>
  </si>
  <si>
    <t>Incumplimiento en la aplicación de la normatividad vigente e investigaciones disciplinarias</t>
  </si>
  <si>
    <r>
      <t xml:space="preserve">El(la) coordinador(a) del grupo de conciliación extrajudicial en derecho, arbitraje y amigable composición o el servidor designado, periódicamente, a fin de evitar el incumplimiento en la realización de las visitas de control, inspección y vigilancia de los centros de conciliación, arbitraje y amigable composición que deberán ser visitados en la vigencia, realizará la planeación acorde con los criterios establecidos e implementará medidas de seguimiento a su ejecución. Si las visitas no se pueden realizar de acuerdo con la planeación establecida, se gestionará su modificación.
</t>
    </r>
    <r>
      <rPr>
        <i/>
        <sz val="11"/>
        <color theme="1"/>
        <rFont val="Abadi"/>
        <family val="2"/>
      </rPr>
      <t xml:space="preserve">Evidencia: Planeación y seguimiento de las visitas, soportes de la modificación (si aplica).
</t>
    </r>
    <r>
      <rPr>
        <sz val="11"/>
        <color theme="1"/>
        <rFont val="Abadi"/>
        <family val="2"/>
      </rPr>
      <t xml:space="preserve">
</t>
    </r>
    <r>
      <rPr>
        <u/>
        <sz val="11"/>
        <color theme="1"/>
        <rFont val="Abadi"/>
        <family val="2"/>
      </rPr>
      <t>Este control aplica para el  grupo de conciliación extrajudicial en derecho, arbitraje y amigable composición</t>
    </r>
  </si>
  <si>
    <r>
      <t xml:space="preserve">El(la) coordinador(a) del grupo de conciliación extrajudicial en derecho, arbitraje y amigable composición, quien designe o el enlace de calidad de la DMASC, realiza al menos una vez al año, una capacitación o socialización sobre los lineamientos y formatos establecidos en el procedimiento vigente de visitas de control, inspección y vigilancia, así como, sobre el diligenciamiento de los instrumentos de visita, con el fin de fortalecer su ejecución; y efectúa una evaluación a los asistentes. Si no asiste la mayoría de los integrantes se envía el material a través del correo electrónico. 
</t>
    </r>
    <r>
      <rPr>
        <i/>
        <sz val="11"/>
        <color theme="1"/>
        <rFont val="Abadi"/>
        <family val="2"/>
      </rPr>
      <t xml:space="preserve">Evidencia: soporte de asistencia a la capacitación o socialización con el material y evaluación respectiva, correo de envío del material. </t>
    </r>
    <r>
      <rPr>
        <sz val="11"/>
        <color theme="1"/>
        <rFont val="Abadi"/>
        <family val="2"/>
      </rPr>
      <t xml:space="preserve">
</t>
    </r>
    <r>
      <rPr>
        <u/>
        <sz val="11"/>
        <color theme="1"/>
        <rFont val="Abadi"/>
        <family val="2"/>
      </rPr>
      <t>Este control aplica para el grupo de conciliación extrajudicial en derecho, arbitraje y amigable composición</t>
    </r>
  </si>
  <si>
    <t xml:space="preserve">Posibilidad de emitir resultados de auditoria no objetivos aprovechando la posición como auditor para beneficiar o afectar al auditado o a terceros favoreciendo intereses particulares. </t>
  </si>
  <si>
    <t>Solicitudes de terceros o partes interesadas</t>
  </si>
  <si>
    <t xml:space="preserve">1.Incumplimiento del principio de confidencialidad en el ejercicio de la actividad de auditoria. </t>
  </si>
  <si>
    <t>Presión de superiores para la modificación</t>
  </si>
  <si>
    <t>2.Pérdida de imagen institucional</t>
  </si>
  <si>
    <t>Falencias en la revisión de informes</t>
  </si>
  <si>
    <t>3.Pérdida de confianza y credibilidad en el proceso.</t>
  </si>
  <si>
    <t xml:space="preserve">4. Investigaciones Disciplinarias
Sanciones legales </t>
  </si>
  <si>
    <t>El Jefe o el auditor de la OCI  cada vez que se desarrolla una auditoria y antes de ser remitido a las partes interesadas, a fin de evitar imprecisiones en el contenido del mismo revisa el informe preliminar y sus papeles de trabajo. En caso de observar inconsistencias solicita las justificaciones o correcciones al auditor para realizar los respectivos ajustes al informe. 
Evidencia: Informe con sus respectivas modificaciones; Solicitudes de modificación a los informes; Comunicaciones de las modificaciones; Informe final remitido a las partes interesadas</t>
  </si>
  <si>
    <t>El Jefe o cualquier miembro de la OCI  cada vez que al revisar un informe se vea presionado por una parte interesada o un superior para la modificación del mismo, a fin de evitar presentar un informe que no sea fiel a la realidad, que omita información o que  vaya en contravía de la ley, realizará la denuncia respectiva siguiendo el conducto regular estipulado para ello. 
Evidencia: Denuncia, Informe con las modificaciones</t>
  </si>
  <si>
    <t>Realizar reunión para dar lineamientos y directrices para abordar las auditorías bajo enfoque en riesgos y determinando la mejora institucional</t>
  </si>
  <si>
    <t>Mensualmente</t>
  </si>
  <si>
    <t>Jefe Oficina de Control Interno y equipo de trabajo</t>
  </si>
  <si>
    <t>Acta de reunión grupo primario y seguimiento de la planeación mensual</t>
  </si>
  <si>
    <t>En el primer cuatrimestre 2025,  se implementaron a cabalidad los controles definidos y el plan de tratamiento para aportar a la ejecución de los controles. Se ejecutó el plan anual de auditorias 2025 teniendo en cuenta los linemiamientos para cada auditoría y las recomendaciones del jefe de la OCI. Los informes de auditoría se enviaron a cada líder del proceso auditado, de acuerdo con el procedimiento establecido y publicado en la página web de la entidad. Las evidencias se encuentran en el One Drive y publicadas en la pág web de la entidad. Se envían los soportes que evidencian la ejecución de la actividad del plan de tratamiento, adelantando las reuniones de grupo primario de la OCI donde se trabajó con todo el equipo los temas relacionados con la gestión del área y el seguimiento y control de la implementación del Plan Anual de Auditoria Interna 2025. Con respecto al último control, no se han detectado presión para la elaboración de los informes y, por tanto no se cuenta con denuncias al respecto.  
https://minjusticiagovco-my.sharepoint.com/:f:/r/personal/mauricio_ordonez_minjusticia_gov_co/Documents/Evidencias%20riesgos/OCI/R2025/1cuatrimestre2025/Riesgos%20de%20corrupci%C3%B3n?csf=1&amp;web=1&amp;e=VeKH5d</t>
  </si>
  <si>
    <t>No aplica dada la evaluación del control</t>
  </si>
  <si>
    <t xml:space="preserve">Posibilidad de afectación reputacional por falta de acompañamiento técnico (capacitación, soporte técnico, mejoras) que se brinda a los usuarios sobre el uso correcto de los Sistemas de Información de la DMASC (SICAAC, SICEQ, SICJCC), debido a la insuficiencia de personal con el conocimiento y experticia requerida para su manejo y uso </t>
  </si>
  <si>
    <t>Falta de personal para el manejo, uso y soporte de los Sistemas de Información de la DMASC (SICAAC, SICEQ, SICJCC)</t>
  </si>
  <si>
    <t>Ausencia de conocimiento y experticia en el personal para la administración de los sistemas de información de la DMASC (SICAAC, SICEQ, SICJCC)</t>
  </si>
  <si>
    <t>Desatención a las necesidades de los usuarios externos en cuanto a soporte y capacitación sobre el uso de los sistemas, generando dificultades en los reportes, estadísticas y toma de decisiones informadas</t>
  </si>
  <si>
    <t xml:space="preserve">Información incompleta o inexacta por el no registro de información en los sistemas, así como, pérdida de Información sensible almacenada en los sistemas de información debido a fallos técnicos o errores humanos. </t>
  </si>
  <si>
    <t>El(la) Director(a) de Métodos Alternativos de Solución de Conflictos, de forma permanente asigna una persona que apoye el acompañamiento técnico y administración de los sistemas de información de la dependencia (SICAAC, SICEQ, SICJCC) con el fin de garantizar su operación y el soporte a los usuarios. 
Evidencia: soporte de asignación de la persona de apoyo.
Este control aplica para los grupos de conciliación extrajudicial en derecho, arbitraje y amigable composición; justicia en equidad; y, casas de justicia y convivencia ciudadana.</t>
  </si>
  <si>
    <t>La persona asignada o personal de apoyo a los sistemas de información de la DMASC (SICAAC, SICEQ, SICJCC), al menos una vez al año, realizan una capacitación y/o socialización sobre las funcionalidades de los aplicativos, con el fin de transferir el conocimiento adquirido; asimismo, se tendrá disponible el material sobre su manejo (videos, presentaciones o manuales de usuario).
Evidencia: soporte de la capacitación y/o socialización y el material de apoyo de los sistemas de información.
Este control aplica para los grupos de conciliación extrajudicial en derecho, arbitraje y amigable composición; justicia en equidad; y, casas de justicia y convivencia ciudadana.</t>
  </si>
  <si>
    <t>Diseñar, implementar, controlar y hacer seguimiento a los lineamientos, directrices y políticas para la gestión, administración y control de la información de responsabilidad del Ministerio de Justicia y del Derecho, que permitan la organización, control, estandarización, difusión y conservación de esta, dando cumplimiento al marco normativo y legal del Gobierno Nacional.</t>
  </si>
  <si>
    <t>Posibilidad de afectación reputacional por la desactualización de la información estadística de las solicitudes de conciliación en derecho que se publica en el sitio web del Sistema de Información de la Conciliación, el Arbitraje y la Amigable  Composición (SICAAC),  como resultado de deficiencias en el seguimiento al reporte</t>
  </si>
  <si>
    <t>Deficiencias en el seguimiento a la publicación semestral de las estadísticas de las solicitudes de conciliación en derecho, en el sitio web del SICAAC</t>
  </si>
  <si>
    <t>Demora en la generación de informes estadísticos con cifras desactualizadas</t>
  </si>
  <si>
    <r>
      <t xml:space="preserve">El(la) coordinador(a) del grupo de conciliación extrajudicial en derecho, arbitraje y amigable composición, quien designe, el administrador del SICAAC o el enlace de calidad, semestralmente verifica en el sitio web del aplicativo, la fecha de corte de la publicación de la información estadística de la conciliación en derecho. Si se presenta alguna inconsistencia, se reporta por correo electrónico a la Dirección de Tecnología para adelantar la gestión correspondiente. 
</t>
    </r>
    <r>
      <rPr>
        <i/>
        <sz val="11"/>
        <color theme="1"/>
        <rFont val="Abadi"/>
        <family val="2"/>
      </rPr>
      <t>Evidencia: Pantallazo de verificación en el SICAAC y correo electrónico enviado al área de tecnología, cuando aplique.</t>
    </r>
    <r>
      <rPr>
        <sz val="11"/>
        <color theme="1"/>
        <rFont val="Abadi"/>
        <family val="2"/>
      </rPr>
      <t xml:space="preserve">
</t>
    </r>
    <r>
      <rPr>
        <u/>
        <sz val="11"/>
        <color theme="1"/>
        <rFont val="Abadi"/>
        <family val="2"/>
      </rPr>
      <t>Este control aplica para el grupo de conciliación extrajudicial en derecho, arbitraje y amigable composición en el marco de la operación estadística OECED (NTCPE 1000:2020).</t>
    </r>
  </si>
  <si>
    <t>Definir los criterios, parámetros o lineamientos generales para abordar las prioridades de la agenda pública del sector y de esta manera orientar las decisiones respecto a las necesidades o situaciones de interés público que competen al sector de Justicia y del Derecho, asi como realizar seguimiento a las acciones definidas para su implementación o desarrollo y efectuar los ajustes que se requieran.</t>
  </si>
  <si>
    <t>Insuficiente atención a las necesidades de la población en materia de justicia debido al incumplimiento en la implementación de las políticas públicas del Ministerio de Justicia y del Derecho y el desconocimiento de la metodología para su formulación</t>
  </si>
  <si>
    <t>Formulación normativa que no satisfaga las necesidades de la población,  debido a la generación de proyectos normativos con vicios de nulidad, que no cumplan con el ordenamiento jurídico vigente  y/o con las metodologías y lineamientos existentes para la producción normativa,  existente debido a un desconocimiento del marco legal existente.</t>
  </si>
  <si>
    <t>Desconocimiento de la metodología para la formulación de políticas públicas en materia de acceso a la justicia</t>
  </si>
  <si>
    <t>Deficiencias en la formulación de la política pública</t>
  </si>
  <si>
    <t>Desconocimiento del ordenamiento jurídico para la producción de los proyectos de actos normativos  y con las metodologías y lineamientos existentes para la producción normativa.</t>
  </si>
  <si>
    <t>Falta de acceso o desactualización de la información legal necesaria para la formulación de proyectos normativos</t>
  </si>
  <si>
    <t>Reprocesos</t>
  </si>
  <si>
    <t>Hallazgo por parte de Entes de Control</t>
  </si>
  <si>
    <t>No se aporta a la convivencia ni solución de los conflictos en las comunidades
Desconfianza en el sistema de justicia</t>
  </si>
  <si>
    <t>El funcionario o contratista designado por cada viceministerio, al menos dos veces al año, a fin de fortalecer el conocimiento en la metodología vigente para la formulación de política pública, realiza capacitación y divulgación de la misma a los funcionarios encargados de formular política pública. Si al momento de realizar la capacitación, el personal asistente es menor a la tercera parte, se deberá reprogramar la capacitación o realizar un proceso de divulgación de la metodología a los no asistentes para de esta forma lograr la cobertura total de las personas involucradas en este proceso Evidencia: 
Asistencia a capacitación
Metodología divulgada 
Diligenciamiento del plan de Formulación de Políticas Públicas</t>
  </si>
  <si>
    <t>Los funcionarios o contratistas de las dependencias misionales del Ministerio de Justicia y del Derecho, cuando se requiera, a fin de fortalecer los lineamientos de formulación de política pública del Ministerio, actualizan el procedimiento de formulación de política pública y lo formalizan en el Sistema Integrado de Gestión. Si no hay elementos que requieran fortalecimiento, se aplicarán los lineamientos vigentes establecidos en el SIG.
Evidencia: soportes de la actiualización y formalización en el SIG del procedimiento de formulación de política.</t>
  </si>
  <si>
    <t>El funcionario o contratista designado por la Dirección Jurídica al menos una vez al año, a fin de fortalecer el conocimiento en el ordenamiento jurídico vigente para la producción de proyectos de actos normativos , realiza capacitación y divulgación de los lineamientos establecidos, a los funcionarios encargados de llevar a cabo este proceso de las áreas misionales. Si al momento de realizar la capacitación, el personal asistente es menor a la tercera parte, se realizará la divulgación de la capacitación realizada a los no asistentes para de esta forma lograr la cobertura total de las personas involucradas en este proceso. De ser posible, esta capacitación y divulgación se realizará en conjunto entre direcciones. Evidencia: 
Asistencia a capacitación
Ordenamiento Jurídico divulgado</t>
  </si>
  <si>
    <t>Los funcionarios o contratistas de las dependencias misionales del Ministerio de Justicia y del Derecho, cuando se requiera, a fin de fortalecer los lineamientos de formulación de proyectos normativos del Ministerio , actualizan el procedimiento de formulación de normativa de caracter general y lo formalizan en el Sistema Integrado de Gestión. Si no hay elementos que requieran fortalecimiento, se aplicarán los lineamientos vigentes establecidos en el SIG.
Evidencia: soportes de la actiualización y formalización en el SIG del procedimiento de formulación de normativa de caracter general.</t>
  </si>
  <si>
    <t>Ningún riesgo ya que todas las solicitudes de traslado que llegan y se encuentran completos los expedientes se tramitan en la Comisión Intersectorial siguiente, en caso  hipotético que se encuentre completitud del expediente de traslado y no se llegare a tramitar, debería tramitarse de forma inmediata</t>
  </si>
  <si>
    <t>Por demanda</t>
  </si>
  <si>
    <t>cada 3 meses</t>
  </si>
  <si>
    <t>Coordinador Grupo de Traslado de Personas Condenadas</t>
  </si>
  <si>
    <t>Queda debidamente registrado en el acta de la comisión intersectorial, en video o en audio, y  ello queda plasmado en los actos administrativos expedidos por el despacho del señor Ministro, así mismo se debe actualizar la bases de datos de la coordinación de grupo y el aplicativo SIM</t>
  </si>
  <si>
    <t>El coordinador del Grupo de Asistencia Judicial de la Dirección de Asuntos Internacionales, cada vez que se reciba una solicitud de asistencia judicial en materia penal y previo al envío de esta a la autoridad central correspondiente, a fin de determinar la viabilidad de la solicitud y  evitar devoluciones o reprocesos por documentación incompleta o inconsistente por parte de la Autoridad Central, revisará el cumplimiento de los requisitos de fondo y forma, previstos en el instrumento internacional aplicable al caso concreto. En caso de que al momento de recibir la solicitud, esta se encuentre sin el lleno de los requisitos, se devuelve a la autoridad judicial requirente con las observaciones del caso.</t>
  </si>
  <si>
    <t>N/A</t>
  </si>
  <si>
    <t>Coordinador del Grupo de Asistencia Judicial en Materia Penal</t>
  </si>
  <si>
    <t>Oficios por parte del Ministerio a través de los cuales se devuelven las solicitudes con las respectivas observaciones en orden a que las autoridades judiciales subsanen lo que corresponda en las solicitudes para, finalmente, poder enviarlas a los Estados requeridos para electo.</t>
  </si>
  <si>
    <t>Identificar la causa que generó el trámite inadecuado y/o inoportuno e implementar un control adicional a las bases de datos de control de tiempos creadas para evitar que se materialicen los riesgos, que pueden concretarse en una revisión semanal del estado de los trámites y reforzar el conocimiento del procedimiento con capacitaciones a los funcionarios que lo aplican.</t>
  </si>
  <si>
    <t>Coordinadora del Grupo de Extradiciones</t>
  </si>
  <si>
    <t>Soportes documentales de expedientes o oficios de extradiciones de la dependencia.</t>
  </si>
  <si>
    <t>Generar acciones que contribuyan a la implementación de la política pública de drogas, criminal y penitenciaria, de los
mecanismos de cooperación juridica internacional y la justicia transicional con el fin de fortalecer la gestión publica entorno a lucha contra la criminalidad y
reincidencia</t>
  </si>
  <si>
    <t xml:space="preserve">
Posibilidad de afectación reputacional y económica al presentar errores en el proceso de expedición del Certificado de Carencia de Informes por Tráfico de Estupefacientes y posibles utilizaciones indebidas o desvios a la industria ílicita por autorizaciones erroneas, al no cumplir los requisitos normativos para su expedición</t>
  </si>
  <si>
    <t>Causa 1: Inadecuado manejo de la documentación por parte de los profesionales  que intervienen en el otorgamiento del Certificado de Carencia de Informes por Trafico de Estupefacientes - CCITE debido  a la masividad del trámite.</t>
  </si>
  <si>
    <t>Pérdida de Imagen Institucional</t>
  </si>
  <si>
    <t>Los funcionarios y/o contratistas asignados por la Subdirección de Control y Fiscalización de Sustancias Químicas y Estupefacientes- Grupo Control de Sustancias Químicas cada vez que llegue una solicitud para el trámite de expedición de CCITE realizaran validación juridica y tecnica de la documentación entregada por el usuario, adicionalmente se realizará una segunda validación antes de expedir una decisión por parte del coordinador del grupo conforme al marco normativo vigente, esta actividad se llevará a cabo por medio del SICOQ; en caso de no cumplir con los requisitos estipulados en el marco normativo, se deberá realizar el requerimiento al usuario solicitante. 
Como evidencia queda: 
Trazabilidad en SICOQ Profesionales y Coordinador del grupo
Correo electronico de requerimiento al usuario.</t>
  </si>
  <si>
    <t>Realización de mesas de trabajo con los usuarios con el propósito de aclarar dudas y verificar los documentos presentados para el cumplimiento de requisitos.</t>
  </si>
  <si>
    <t>Subdirección de Control y Fiscalización de Sustancias Químicas y Estuperfacientes - Grupo de Sustancias y Productos Químicos Controlado</t>
  </si>
  <si>
    <t xml:space="preserve">
Muestra aleatoria de las actas de mesas de Trabajo.</t>
  </si>
  <si>
    <t>Posibilidad de pérdida de recursos económicos por el deficiente registro de los hechos económicos asociados al pago por cuotas frente al otorgamiento de cada una las licencias, al no llevar un estricto control sobre el manejo financiero del pago de licencias y no realizar los cobros de manera oportuna.</t>
  </si>
  <si>
    <t xml:space="preserve">Causa 1: No se adelantan las acciones administrativas para actualizar la información de las cuentas por cobrar. </t>
  </si>
  <si>
    <t>Causa 2:Inconsistencias en la información por fallas en el módulo de novedades financieras del MICC.</t>
  </si>
  <si>
    <t>Subestimación de las cifras en los estados financieros frente a los ingresos recibidos por la Entidad</t>
  </si>
  <si>
    <t xml:space="preserve">Reprocesos cobros incorrectos a los licenciatarios. </t>
  </si>
  <si>
    <t>Dentro de los primeros 15 días hábiles del mes de enero de cada vigencia, se actualiza la UVB, UVT o SMDLV según aplique, para cada una de las cuotas pendientes de pago en la plataforma MICC, una vez se realice esta actualización, el equipo financiero realizará las validaciones correspondientes para garantizar la liquidación correcta de las cuentas por cobrar en el formato de conciliación. 
Como evidencia queda:
Formato de conciliación de cuentas por cobrar debidamente suscrito.</t>
  </si>
  <si>
    <t>El equipo financiero en el desarrollo de sus funciones, cada vez que identifique errores frente al modulo de novedades (MICC), informará al equipo de soporte y desarrollo de la SCFSQ&amp;E a través de la herramienta de soporte sobre la falla que se presenta indicando de manera clara y concisa el ajuste que se debe realizar en la plataforma. 
Requerimientos al grupo de soporte MICC.</t>
  </si>
  <si>
    <t xml:space="preserve">Se realizará conciliación entre el centralizador, líder jurídico y líder financiero para el cruce de licencias otorgadas en el mes inmediatamente anterior.  </t>
  </si>
  <si>
    <t>Subdirección de Control y Fiscalización de Sustancias Químicas y Estuperfacientes - Grupo de Sustancias y Productos Químicos Controlados</t>
  </si>
  <si>
    <t>Soporte que evidencie la conciliación mensual realizada por el centralizador, el líder jurídico y el líder financiero.</t>
  </si>
  <si>
    <t>Realizar ajustes y desarrollos en la plataforma MICC que ayuden a la mejora continua del proceso y que permitan un desarrollo eficiente y confiable de la información.</t>
  </si>
  <si>
    <t>Evidencias de las mejoras realizadas en el aplicativo MICC.</t>
  </si>
  <si>
    <t>Gestionar la relación con los grupos de interés/valor del Ministerio de Justicia y del Derecho, mediante el diseño y desarrollo de instrumentos, actividades y estrategias de servicio y participación ciudadana, la atención de sus requerimientos y la promoción del gobierno abierto</t>
  </si>
  <si>
    <t>Posibilidad de afectacion economica y/o reputacional por daño antijurídico en relación con la gestión de PQRDS, debido a debilidades en los controles  para las respuestas adecuadas y oportunas de las comunicaciones radicadas al MJD</t>
  </si>
  <si>
    <r>
      <rPr>
        <b/>
        <sz val="10"/>
        <color theme="1"/>
        <rFont val="Arial"/>
        <family val="2"/>
      </rPr>
      <t>Causa 1:</t>
    </r>
    <r>
      <rPr>
        <sz val="10"/>
        <color theme="1"/>
        <rFont val="Arial"/>
        <family val="2"/>
      </rPr>
      <t>Debilidades en la definición, apropiación y ejecución de los controles establecidos,  para las respuestas oportunas de PQRSD.</t>
    </r>
  </si>
  <si>
    <r>
      <rPr>
        <b/>
        <sz val="10"/>
        <color theme="1"/>
        <rFont val="Arial"/>
        <family val="2"/>
      </rPr>
      <t xml:space="preserve">Causa 2 </t>
    </r>
    <r>
      <rPr>
        <sz val="10"/>
        <color theme="1"/>
        <rFont val="Arial"/>
        <family val="2"/>
      </rPr>
      <t xml:space="preserve">Desconocimiento por parte de servidores y contratistas para el correcto manejo del sistema de gestión documental, que soporta la gestión de las PQRSD.
</t>
    </r>
  </si>
  <si>
    <r>
      <rPr>
        <b/>
        <sz val="10"/>
        <color theme="1"/>
        <rFont val="Arial"/>
        <family val="2"/>
      </rPr>
      <t xml:space="preserve">Causa 3 </t>
    </r>
    <r>
      <rPr>
        <sz val="10"/>
        <color theme="1"/>
        <rFont val="Arial"/>
        <family val="2"/>
      </rPr>
      <t>Falta de seguimiento y control del GSC; en los terminos de las  respuestas de las PQRSD de las dependencias y del GSC.</t>
    </r>
  </si>
  <si>
    <r>
      <rPr>
        <b/>
        <sz val="10"/>
        <color theme="1"/>
        <rFont val="Arial"/>
        <family val="2"/>
      </rPr>
      <t>Causa 4</t>
    </r>
    <r>
      <rPr>
        <sz val="10"/>
        <color theme="1"/>
        <rFont val="Arial"/>
        <family val="2"/>
      </rPr>
      <t>: Incumplimiento en las condiciones que fija la ley, en relación con la gestión y respuesta de PQRDS.</t>
    </r>
  </si>
  <si>
    <t>Investigaciones Disciplinarias, acciones de tutela y demandas contra la entidad</t>
  </si>
  <si>
    <t>Manejo incorrecto por uso o abuso del aplicativo SGDA, para las respuestas a las PQRSD.</t>
  </si>
  <si>
    <t>Incumplimiento en la respuesta oportuna a las PQRSD por las dependencias.</t>
  </si>
  <si>
    <t>Investigaciones Disciplinarias, Acciones de tutela y demandas contra la entidad</t>
  </si>
  <si>
    <t>El (la) Coordinador(a) del GSC o quien el (ella) delegue, semestralmente revisara la necesidad de gestionar nuevos requerimientos funcionales para el adecuado soporte del trámite interno de las PQRDSF en el Sistema de Gestión Documental, e informara mediante documento  estos requerimientos,  al Grupo de Gestión Documental, a partir de las solicitudes y requerimientos del SGDA que se remitan por mesa de ayuda. Evidencia: Documento de requerimientos semestral.</t>
  </si>
  <si>
    <t>El (la) Coordinador(a) del GSC o quien el (ella) delegue,  semestralmente, programará las capacitaciones en relación con la gestión de PQRDSF y los protocolos de atención a la ciudadaní , verificando los listados de asistencia y asi mismo, la participacion de todas las dependencias, especialmente de aquellas que generan mas inconsitencias, incluyendo los temas referentes al daño antijuridico. En caso de la inasistencia de alguna dependencia, se programara la capacitación en el mes siguiente, para el cumplimiento del programa. Evidencia: Programa de capacitaciones y listado de asistencia.</t>
  </si>
  <si>
    <t>El (la) Coordinador(a) del GSC o quien el (ella) delegue, semanalmente generara a todas las dependencias (Incluidas las alertas del GSC) de la entidad por correo electrónico, sobre PQRDSF vencidas y próximos vencimientos de términos,  de acuerdo con los reportes de consulta disponibles en el Sistema de Gestión Documental . Evidencias: Reporte semanal de inconsistencias y alertas,  remitido por correo electronico a las dependencias y correo de reiteración en los casos que aplique.</t>
  </si>
  <si>
    <t>El (la) Coordinador(a) del GSC o quien el (ella) delegue, mensualmente, elaborara un reporte de inconsistencias en la gestión de PQRDSF por dependencia, el cual será enviado al enlace de PQRDSF con copia al jefe inmediato para su respectiva retroalimentación, el GSC validará y verificará las observaciones quedando como resultado un reporte final el cual será socializado en mesa de trabajo con las dependencias que generen mayor número de PQRDSF fuera de términos. Evidencia: Correos electronicos y drive compartido con las evidencias que cargan los enlaces sobre el monitoreo realizado a las PQRSD de las dependencias.</t>
  </si>
  <si>
    <t>Causa 1:Debilidades en la definición, apropiación y ejecución de los controles establecidos,  para las respuestas oportunas de PQRSD.</t>
  </si>
  <si>
    <t xml:space="preserve">Causa 2 Desconocimiento por parte de servidores y contratistas para el correcto manejo del sistema de gestión documental, que soporta la gestión de las PQRSD.
</t>
  </si>
  <si>
    <t>Causa 3 Falta de seguimiento y control del GSC; en los terminos de las  respuestas de las PQRSD de las dependencias y del GSC.</t>
  </si>
  <si>
    <t>Causa 4: Incumplimiento en las condiciones que fija la ley, en relación con la gestión y respuesta de PQRDS.</t>
  </si>
  <si>
    <t>Validar en los informes trimestrales de PQRSD las inconsistencias presentadas para verificar si los controles han sido efectivos, para el seguimiento de las PQRSD.</t>
  </si>
  <si>
    <t>Grupo de Gestión Documental - Grupo de servicio al Ciudadano</t>
  </si>
  <si>
    <t>Revisar y actualizar el procedimiento "“Gestión de requerimientos de los grupos de interés Código: P-GG-01”, con el fin de establecer puntos de control requeridos para el cumplimiento de los terminos de ley.</t>
  </si>
  <si>
    <t>Grupo Servicio al Ciudadano - Enlaces PRDS de cada una de las dependencias.</t>
  </si>
  <si>
    <t>1. Correos electronicos de seguimiento de los enlaces de PQRDS
2. Requerimiento al líder (jefe) de la dependencia (si se requiere)
3. Correo del enlace al responsable con las alertas de próximos vencimientos.</t>
  </si>
  <si>
    <t>Validar las inconsistencias identificadas y realizar mesas de trabajo con las dependencias que tienen mayor relevancia en este calculo.</t>
  </si>
  <si>
    <t>Grupo de Servicio al Ciudadano</t>
  </si>
  <si>
    <t>1. Informe construido
2. Link de publicación
3. Correo a GCID
4. Evidencias de presentación a comité
5. Evidencias de divulgación al Ministro y las dependencias</t>
  </si>
  <si>
    <t>En caso de incumplimiento de las metas en los indicadores reportados en Daruma, el profesional de calidad del GSC, debe  establecer el plan contingente, para que en el mes siguiente  se trabaje en el cumplimiento del indicador respecto a las meta.</t>
  </si>
  <si>
    <t>El Coordinador (a) de Grupo de servicio al Ciudadano o quien el (ella) delegue.</t>
  </si>
  <si>
    <t>1. Informe PQRSD trimestral
2. Link de publicación
3. Revision de indicadores en Daruma
4. Evidencias del seguimiento trimestral a los indicadores del proceso.
5. Evidencia del plan contingente en caso de incumplimiento a las metas de los indicadores.</t>
  </si>
  <si>
    <t>1. Convocatoria realizada
2. Listados de asistencia
3. Memorandos (cuando aplique)
4. Programación de capacitaciones.</t>
  </si>
  <si>
    <t>Pérdida de imágen institucional por incumplimiento en los términos de la solicitud de beneficio jurídico de indulto, debido a  la demora en la gestion realizada por los actores internos involucrados en el trámite, al no conocer la normativa y requisitos asociados al trámite.</t>
  </si>
  <si>
    <t>Desconocimiento del proceso de solicitud por parte del beneficiario</t>
  </si>
  <si>
    <t>Falta de mecanismos de comunicación para la difusión de la figura del Indulto a los ciudadanos y/o beneficiarios</t>
  </si>
  <si>
    <t>incumplimiento en los términos de la solicitud de beneficio jurídico de indulto</t>
  </si>
  <si>
    <t>Demora en la gestión realizada por los actores internos involucrados en el trámite al no conocer la normativa y requisitos asociados al trámite</t>
  </si>
  <si>
    <t>Presentar documentación incompleta que impide el inicio del procedimiento</t>
  </si>
  <si>
    <t>Reprocesos al interior de la entidad al no presentarse solicitudes con el lleno de los requisitos de ley</t>
  </si>
  <si>
    <t>Sanciones disciplinarias</t>
  </si>
  <si>
    <t>Sanciones disciplinarias y reprocesos al interior del equipo de trabajo</t>
  </si>
  <si>
    <t>El profesional del Equipo del Grupo de Acciones Legales y Constitucionales, cuando se presente la solicitud, se verificará si la misma reune los requisitos señalados en la ley y notifica al ciudadano para subsanar los requerimientos de la solicitud.  La evidencia de este control será el oficio de notificación al peticionario en los términos de ley.</t>
  </si>
  <si>
    <t>El profesional designado para el tramité del Grupo de Acciones Legales y Constitucionales, cuando se presente la solicitud hará la creación del expediente digital con la documentación requerida en la ley, la cual será el insumo para la elaboración y expedición del acto administrativo que concede el indulto o lo niega.  La evidencia de este control, será la carpeta digital.</t>
  </si>
  <si>
    <t>Actualización del procedimiento y de sus formatos asociados</t>
  </si>
  <si>
    <t>Procedimiento y formatos actualizados</t>
  </si>
  <si>
    <t>Falta de gestión y liderazgo por parte del MJD al no trasladar los hallazgos identificados en las visitas de monitoreo de la garantía de derechos humanos de los adolescentes y jóvenes privados de la libertad en el Sistema de Responsabilidad Penal para Adolescentes - SRPA,  que no son competencia del Ministerio de Justicia y el Derecho en los tiempos establecidos.</t>
  </si>
  <si>
    <t>Causa 1: Olvido por parte del personal responsable de trasladar los hallazgos mediante oficio.</t>
  </si>
  <si>
    <t>Causa 2:Falta de conocimiento de las obligaciones misionales por parte del personal responsable que hace parte de la Dirección de Política Criminal y Penintenciaria</t>
  </si>
  <si>
    <t>Causa3 :Desconocimiento de la normatividad asociada</t>
  </si>
  <si>
    <t>Afectación en las capacidades de atención de las entidades que conforman el sistema de responsabilidad penal para adolescentes.</t>
  </si>
  <si>
    <t>Investigaciones disciplinarias</t>
  </si>
  <si>
    <t>Requerimientos por parte de entes de control</t>
  </si>
  <si>
    <t>El o la coordinadora del grupo de politica criminal de adolescentes y jovenes realizará la coordinación con el ICBF para el alistamiento de las visitas de monitoreo de la garantía de derechos humanos de adolescentes y jóvenes privados de la libertad en el SRPA a los centros seleccionados aleatoriamente y planeadas en el cronograma. En caso de no poder realizar la visita por problemas con los operadores del ICBF o situaciones de seguridad al interior de los centros, se reprogramará la fecha de la visita y se ajustará el cronograma. Evidencias: cronograma y correo de ICBF con la información para la visita.</t>
  </si>
  <si>
    <t>El director de politica criminal y penitenciaria anualmente solicitará los recursos para cumplir con las visitas de monitoreo de la garantía de derechos humanos de los adolescentes y jóvenes privados de la libertad en el SRPA con el fin de verificar las condiciones de privación de la libertad de los adolescentes y jovenes, en el marco del proyecto de inversión que se formule para cada vigencia, con el fin de obtener los recursos necesarios para dar cumplimiento a las obligaciones establecidas en la normativa vigente. En caso de no tener los recursos se solicitarán nuevamente para su asignación. Evidencia: formato de anteproyecto de presupuesto, correo electrónico de envío.</t>
  </si>
  <si>
    <t>Hacer seguimiento a las acciones que se implementan para  superar la vulneración de derechos de los adolescentes y jóvenes privados de la libertad en el SRPA por parte de las entidades competentes.</t>
  </si>
  <si>
    <t>Cada vez que se realicen las visitas de monitoreo de la garantía de derechos humanos de los adolescentes y jóvenes privados de la libertad en el SRPA</t>
  </si>
  <si>
    <t>Coordinador (a)  del Grupo de Política Criminal de Adolescentes y Jóvenes</t>
  </si>
  <si>
    <r>
      <rPr>
        <sz val="11"/>
        <color theme="1"/>
        <rFont val="Calibri"/>
        <family val="2"/>
        <scheme val="minor"/>
      </rPr>
      <t>Oficio generado en SGDEA</t>
    </r>
  </si>
  <si>
    <t xml:space="preserve">Impacto negativo en el liderazgo del MJD en la elaboración, implementación y seguimiento de las políticas públicas del Sistema Penitenciario y Carcelario </t>
  </si>
  <si>
    <t>Causa 1: Falta de conocimiento de las obligaciones misionales por parte del personal asociado a la Dirección de Política Criminal y Penintenciaria</t>
  </si>
  <si>
    <t>Causa 2: Fallas en el seguimiento al Sistema Penitenciario y Carcelario</t>
  </si>
  <si>
    <t>El director de politica criminal y penitenciaria propenderá para que en el equipo de trabajo de realicen capacitaciones sobre el manejo de respuesta de los derechos de petición que son remitidos a la Dirección de Política Criminal. Evidencia: lista de asistencia o acta.</t>
  </si>
  <si>
    <t>El director de politica criminal y penitenciaria dará instrucciones para realizar el seguimiento mediante una matriz de excel de los derechos de petición que se alleguen a la dirección de política criminal. Evidencia: matriz de excel</t>
  </si>
  <si>
    <t>Hacer seguimiento a la respuesta al peticionario y a su vez del traslado a la instancia, dependencia o entidad competente.</t>
  </si>
  <si>
    <t>Cada vez que se presente un incumplimiento en los términos de traslado</t>
  </si>
  <si>
    <t>Coordinador (a) de Politica Criminal</t>
  </si>
  <si>
    <t>Respuesta en SGDEA</t>
  </si>
  <si>
    <t>Apoyar la concreción del objetivo del Ministerio de Justicia y del Derecho por medio de la emisión de conceptos jurídicos, viabilidad jurídica sobre actos administrativos y representación judicial de la entidad, con el fin de contribuir a la prevención del daño antijurídico y fortalecer el recaudo de obligaciones a favor de esta Cartera Ministerial, así como de promover la unidad de criterio jurídico entre sus dependencias y respecto de los asuntos jurídicos correspondientes al Sector Administrativo de Justicia y del Derecho.</t>
  </si>
  <si>
    <t>Sanciones al Ministerio de Justicia y del Derecho por falta de oportunidad para contestar y proyectar, en los términos legales, los documentos asociados a la revisión y emisión de Actos Administrativos, Consultas ante el Consejo de Estado, Acciones de Tutela, Respuesta Derechos de Petición y Conceptos, derivados de las fallas en la disponibilidad de la información suministrada y de la supervisión de los términos</t>
  </si>
  <si>
    <t>Pérdida de recursos económicos para el MJD por la inoportuna Gestión de Las Actividades De Cobro, al no realizar el seguimiento a las obligaciones recibidas y en gestión de cobro.</t>
  </si>
  <si>
    <t>Afectaciones jurídicas a la Entidad por el deficiente cargue de la información y al efectuar calificaciones de los riesgos procesales de manera inoportuna o con errores, por no tener un seguimiento a la gestión litigiosa realizada</t>
  </si>
  <si>
    <t>Causa 1:Dificultad de recopilación de la información y documentación necesaria para proyectar las respuestas</t>
  </si>
  <si>
    <t>Causa 1:Falta de envío oportuno y con calidad del título ejecutivo, por parte de las áreas generadoras</t>
  </si>
  <si>
    <t>Causa 1: Fallas en el seguimiento al cargue y registro en el sistema E-kogui de la calificación de los riesgos procesales.</t>
  </si>
  <si>
    <t>Reclamaciones o quejas de los usuarios</t>
  </si>
  <si>
    <t>Pérdida de oportunidad en el recaudo de los recursos a favor de la Nación</t>
  </si>
  <si>
    <t>Afectación de la ejecución presupuesta</t>
  </si>
  <si>
    <t>El funcionario designado verificara diariamente, con el fin de realizar seguimiento a los términos de respuesta y generar las alertas de seguimiento y, asimismo, verificar la competencia de la Dirección, para dar trámite a la solicitud según el grupo que le corresponda y el término legal para hacerlo, cuando proceda, registra en las matrices diseñadas los requerimientos recibidos. Si al momento de realizar la verificación determina que los requerimientos son competencia de otra dependencia interna, se realiza la respectiva reasignación de los requerimientos. Evidencia:
- Matriz de consultas del Consejo de Estado
- Registro Acciones de Tutela
- Matriz de actuaciones administrativas
- Matriz de solicitudes generales (Conceptos Jurídicos) – Derechos de Petición 
- Reasignación de los requerimientos cuando haya lugar</t>
  </si>
  <si>
    <t>Administrativas al menos una vez al mes, realiza la identificación de las actuaciones e impulsos de la gestión de cobro de cada obligación, realiza seguimiento a las obligaciones recibidas y en gestión de cobro. Si al momento de la revisión, se identifica inactividad procesal, se remitirá solicitud o correo electrónico o memorando para la priorización de estos procesos al abogado encargado. Evidencia: 
- Matriz de Cobro Coactivo donde se incluye la revisión
- Actas de reuniones de seguimiento
- Correos, comunicaciones o memorandos solicitando la priorización del proceso cuando haya lugar.</t>
  </si>
  <si>
    <t>Afectaciones jurídicas, económicas y demás por la indebida defensa de los intereses de la Entidad, por el vencimiento de términos en los procesos contenciosos y conciliaciones en los que es parte el Ministerio de Justicia y del Derecho, por falta de seguimiento al estado de los procesos</t>
  </si>
  <si>
    <t xml:space="preserve">
Pérdida de recursos por la inoportunidad en el pago de sentencias y conciliaciones en contra de la entidad, debido al deficiente seguimiento al estado de los casos
</t>
  </si>
  <si>
    <t>Pérdida de oportunidad en la intervención de los procesos en los que tienen interés el MJD, por el vencimiento de términos en la presentación de memoriales propios de los procesos de extinción de dominio en los que interviene el Ministerio de Justicia y del Derecho, por no realizar seguimiento oportuno a los procesos</t>
  </si>
  <si>
    <t>Causa 1: Falta de seguimiento a las notificaciones de los procesos contenciosos y a las conciliaciones</t>
  </si>
  <si>
    <t>Causa 1: Falta de seguimiento al cargue de la información en el registro de información procesal y en E-kogui</t>
  </si>
  <si>
    <t>Causa 1: No realizar las actuaciones procesales en los términos legales</t>
  </si>
  <si>
    <t>Incumplimiento en las metas y objetivos de la Dirección Jurídica</t>
  </si>
  <si>
    <t>Deterioro de la imagen del Ministerio</t>
  </si>
  <si>
    <t>Pérdida de oportunidad en la defensa de los intereses de la Nación</t>
  </si>
  <si>
    <t>Reunión con el Director Coordinador y profesionales a fin de revisar los casos que presentaron inconsistencias y su tratamiento</t>
  </si>
  <si>
    <t>Cuando aplique</t>
  </si>
  <si>
    <t>Director Jurídico</t>
  </si>
  <si>
    <t>Acta - Lista de Asistencia</t>
  </si>
  <si>
    <t>Reunión con el Grupo Financiero - Director Jurídico - Coordinador GAA a fin de revisar los casos críticos y su posible tratamiento o reclasificación contable</t>
  </si>
  <si>
    <t xml:space="preserve">Cuando aplique </t>
  </si>
  <si>
    <t xml:space="preserve">Director Jurídico </t>
  </si>
  <si>
    <t xml:space="preserve">Acta - Lista de Asistencia </t>
  </si>
  <si>
    <t>El coordinador del Grupo de Defensa Jurídica, al menos dos veces al semestre, a fin de verificar la información del E-kogui, realiza seguimiento a las calificaciones de los riesgos procesales,  Si al momento del seguimiento identifica faltantes en la información registrada en E-kogui, procederá a solicitar al abogado encargado la actualización y verificación de esta información,  en el E-kogui . 
Evidencia: 
Formato de consolidación procesal
Comunicación con la comparación realizada
Solicitud de actualización y verificación, cuando sea el caso</t>
  </si>
  <si>
    <t>Reunión con la Agencia Nacional de Defensa Jurídica del Estado, a fin de generar acciones conjuntas que permita disminuir las inconsistencias en el cargue de la información al sistema</t>
  </si>
  <si>
    <t>El coordinador del Grupo de Defensa Jurídica, mensualmente realiza un seguimiento a los términos de los procesos contenciosos y de las conciliaciones en los que es parte el Ministerio de Justicia y del Derecho en los registros realizados por los apoderados en los formatos preestablecidos en los procedimientos y en el eKOGUI. Si al momento de realizar el seguimiento, identifica procesos contenciosos o conciliatorios próximos a vencerse, prioriza estos procesos para adelantar los trámites correspondientes según el estado del proceso Evidencia: 
Formatos establecidos en los procesos
Correos con alertas de vencimiento</t>
  </si>
  <si>
    <t>Remisión de memorando a fin de exhortar a los funcionarios para que evite el vencimiento, remita las opciones que procede jurídicamente en el caso concreto e iniciar el proceso disciplinario que corresponda</t>
  </si>
  <si>
    <t xml:space="preserve">Memorando /Correo Electrónico </t>
  </si>
  <si>
    <t>El coordinador del Grupo de Defensa Jurídica, al menos dos veces al semestre, a fin de priorizar los pagos de las sentencias y conciliaciones, realiza seguimiento a las calificaciones de los riesgos procesales contenidas en E-kogui.  Si al momento del seguimiento identifica la obligación de pago de una sentencia o conciliación próxima a realizarse, procederá a solicitar al abogado la información para la solicitud del PAC en financiera para el trámite correspondiente.
 Evidencia: 
Formato de consolidación procesal
Comunicación al abogado 
Solicitud de PAC</t>
  </si>
  <si>
    <t>Reunión con Secretario General- Grupo financiero -Director Jurídico a fin de establecer el mecanismo y lineamientos que permita el oportuno pago de los compromisos judiciales</t>
  </si>
  <si>
    <t>El coordinador del Grupo de Extinción de Dominio semanalmente realiza un seguimiento a los términos de los memoriales de los procesos de extinción de dominio en los que interviene el Ministerio de Justicia y del Derecho, en los registros realizados por los apoderados en los formatos preestablecidos en la Guía de Extinción de Dominio. Si al momento de realizar el seguimiento, identifica memoriales de los procesos de extinción de dominio próximos a vencerse, prioriza estos procesos para adelantar los trámites correspondientes según el estado del proceso,
Evidencia: 
Formatos establecidos en la Guía 
Correos con alertas de vencimiento</t>
  </si>
  <si>
    <t xml:space="preserve">
Remisión de memorando a fin de exhortar al funcionario para que justifique el vencimiento, remita las opciones que procede jurídicamente en el caso concreto e iniciar el proceso disciplinario que corresponda</t>
  </si>
  <si>
    <t>Gestionar y administrar los recursos y servicios (humanos, técnicos y tecnológicos) dispuestospor el Ministerio de Justicia y del Derecho, de manera integral, transparente y oportuna, incorporando los aspectos de eficiencia,calidad, usabilidad y escalabilidad, que permitan garantizar la prestación de los servicios de tecnología y suministro deinformación, con óptimos estándares de calidad, a los usuarios y grupos de interés de la entidad, así como, el fortalecimiento dela gestión estratégica, misional, operativa y administrativa del ministerio.</t>
  </si>
  <si>
    <t>Posibilidad de una afectación reputacional para la entidad debido a deficiencias en los atributos de calidad de los datos, originadas por la falta de actualización periódica de la información por parte de las entidades públicas que actúan como fuentes, la recepción de datos que no cumplen con los estándares mínimos de calidad requeridos para su uso, y la desactualización del tablero de control frente a la periodicidad establecida, lo que refleja fallas en los mecanismos de control y monitoreo de la calidad de los datos."</t>
  </si>
  <si>
    <t>Posibilidad de generar demoras en la gestión institucional por la indisponibilidad de un bien o servicio de tecnología, debido a no tener los recursos necesarios y o a la no ejecucion de los mantenimientos para la gestión su operación</t>
  </si>
  <si>
    <t>Posibilidad de deficiencias en la gestión o demoras en los procesos por la pérdida de información contenida en medio electrónico, al no contar con la operatividad, los backup o las copias de seguridad necesaria para salvaguardar la información.</t>
  </si>
  <si>
    <t>posibilidad de fuga de información confidencial o reservada por inadecuada gestión por parte de los proveedores de TI, debido a  no establecer mecanismos de protección de la información institucional</t>
  </si>
  <si>
    <t>Posibilidad de afectacion operativa por la no activacion del plan de contingencia y/o recuperacion de desastres en respuesta a la indisponibilidad de un bien o servicio tecnologico, debido a la no aplicacion de las acciones establecidas en el plan.</t>
  </si>
  <si>
    <t>Causa 1 el no seguimiento a los convenios de intercambio de información de acuerdo a la periodicidad y las condiciones pactadas. en la minuta.</t>
  </si>
  <si>
    <t xml:space="preserve">interna </t>
  </si>
  <si>
    <t>Pérdida de confianza de los grupos de interés, afectación a la imagen institucional y generación de decisiones erradas basadas en datos no confiables.</t>
  </si>
  <si>
    <t>Causa 2: la no aplicación de los formatos de inspección y análisis de las fuentes externas recibidas.</t>
  </si>
  <si>
    <t>Causa 3:el no seguimiento al PLAN DE TRABAJO DISEÑO Y ACTUALIZACIÓN TABLEROS DE CONTROL para asegurar la frecuencia de actualización de la información y el tablero de control.</t>
  </si>
  <si>
    <t>Causa 1:La falta de asignacion de recursos financieros en el PAA para la gestión de mantenimiento</t>
  </si>
  <si>
    <t>Afectación de la imagen y la preservacion de servicios a nivel  institucional</t>
  </si>
  <si>
    <t>Causa 2: La no ejecucion de los mantenimientos contratados para la red de infraestructura</t>
  </si>
  <si>
    <t>Causa 1: Por la Falla de los dispositivos que salvaguardan la informacion</t>
  </si>
  <si>
    <t>Interrupcion de procesos institucionales
* retrasos en la toma de desiciones
* perdida de informacion sensible o confidencial</t>
  </si>
  <si>
    <t xml:space="preserve">Causa 2: Por la falta de una copia de seguridad al ejecutar la mejora de un sistema de informacion </t>
  </si>
  <si>
    <t>Interrupcion de procesos institucionales
* retrasos en la toma de desiciones.
* perdida de informacion sensible o confidencial.</t>
  </si>
  <si>
    <t>Causa 1:por la ausencia de seguimiento al acuerdo de confidencialidad, al no tener la firma del acuerdo de confidencialidad suscrito por el proveedor de TI y establecido por el MJD</t>
  </si>
  <si>
    <t>perdida de la informacion por el Inadecuado uso de la información por parte de terceros</t>
  </si>
  <si>
    <t xml:space="preserve">La no activacion del plan de contingencia y/o recuperacion de desastres en respuesta a la indisponibilidad de un bien o servicio tecnologico.
</t>
  </si>
  <si>
    <t>* Interrupcion de servicios criticos
* Perdida o corrupcion de datos
* retrasos en la atencion a usuarios ciudadanos
* afectacion a la imagen institucional
* impacto economico
*Incumplimiento normativo</t>
  </si>
  <si>
    <t>La no actualizacion del plan de contingencia  y/o recuperacion teniendo en cuenta el dinamismo de TI</t>
  </si>
  <si>
    <t>*Incumplimiento normativo</t>
  </si>
  <si>
    <t>1.La Subdirección de Gestión de la Información, trimestralmente, a fin de verificar el cumplimiento de las condiciones previamente pactadas, realiza seguimiento al convenio o acuerdo de intercambio de información. En caso de encontrar incumplimiento de las condiciones  pactadas en el convenio o acuerdo, el Ministerio debe generar la alerta a la fuente de información y al dueño de la misma, para que esta tome las medidas correspondientes.
 Evidencia: Informes de seguimiento
Alertas en el caso que así lo amerite
Respectiva respuesta de la fuente de información ante las alertas generadas</t>
  </si>
  <si>
    <t>2.El profesional designado de la  Subdirección de Gestión de la Información, al menos una vez al año, para evitar la inadecuada organización, control, estandarización, difusión y conservación de la información, divulgará la aplicación del Formato de inspección y análisis (F-IC-G07-01) tanto para las áreas misionales como para la subdirección. La divulgación se podrá realizar por estos medios: Mailyng, intranet y/o reuniones. 
Adicionalmente se realiza la aplicación del formato de inspección y análisis de acuerdo a lo definido en la guía de verificación de la calidad de la información, cada vez que se reciba una fuente de información.
Evidencia: Socialización y material utilizado.
Formatos de inspección y análisis diligenciado</t>
  </si>
  <si>
    <t>3.La Subdirección de Gestión de la Información, mensualmente, realiza un seguimiento al PLAN DE TRABAJO DISEÑO Y ACTUALIZACIÓN TABLEROS DE CONTROL para asegurar la frecuencia de actualización de la información y el tablero de control.
Evidencia: PLAN DE TRABAJO DISEÑO Y ACTUALIZACIÓN TABLEROS DE CONTROL</t>
  </si>
  <si>
    <t>Informes de seguimiento al convenio o acuerdo de intercambio de información. En caso de encontrar incumplimiento de las condiciones  pactadas en el convenio o acuerdo se genera reporte a la fuente de datos.</t>
  </si>
  <si>
    <t>Cada vez que ocurra</t>
  </si>
  <si>
    <t>Subdirección de Gestión de  Información en Justicia.</t>
  </si>
  <si>
    <t>Comunicación Oficial</t>
  </si>
  <si>
    <t>Formato de inspección y análisis (F-IC-G07-01) de acuerdo a lo definido en la guía de verificación de la calidad de la información</t>
  </si>
  <si>
    <t>Corrección del reporte.</t>
  </si>
  <si>
    <t>Seguimiento al PLAN DE TRABAJO DISEÑO Y ACTUALIZACIÓN TABLEROS DE CONTROL para asegurar la frecuencia de actualización de la información y el tablero de control.</t>
  </si>
  <si>
    <t>El profesional designado realiza seguimiento mensual a las actividades del PAA específicamente en los ítems de los recursos de gestión de mantenimiento.
Evidencia: Matriz de seguimiento a las líneas del PAA- Matriz de seguimiento a la ejecución a los contratos.</t>
  </si>
  <si>
    <t>Los designados para llevar a cabo los mantenimientos de bienes o servicios de tecnologia, deben registrar todos los contratos legalizados y ejecutados durante la vigencia.
Evidencia: Matriz con el seguimiento a los mantenimientos contratados y ejecutados</t>
  </si>
  <si>
    <t>Presentar la propuesta del plan anual de adquisiciones  con la linea del contrato solicitado</t>
  </si>
  <si>
    <t>Dirección de Tecnologías y Gestión de la Ifnormación, y las dos Subdirecciones según sea el caso.</t>
  </si>
  <si>
    <t>propuesta del plan anual de adquisiciones  con la linea del contrato solicitado</t>
  </si>
  <si>
    <t>aplicar las polizas de la contratacion del mantenimiento no realizado</t>
  </si>
  <si>
    <t>polizas de la contratacion</t>
  </si>
  <si>
    <t>1.El profesional designado como supervisor  y los que hacen parte del equipo de trabajo cada vez que se presente un evento contingente (falla, indisponibilidad, intermitencia) de los servicios tecnológicos que soportan al Ministerio, evalúa el evento y determina si activa el plan de Contingencia del componente afectado.  
Evidencia: Documentación de activación de contingencia por parte del líder de Plan de recuperación de Desastres- DRP.</t>
  </si>
  <si>
    <t>Fallas de los dispositivos que salvaguardan la informacion.</t>
  </si>
  <si>
    <t>El lider de sistemas de informacion cada vez que se requiera la realizacion de un bacup o copia de seguridad debera llevar a cabo el paso a paso del procedimiento P-TI-04 respaldo y restauracion de los sistemas de informacion.
Evidencia: Documentacion de la aplicacion del procedimiento P-TI-04 (Formato 6-f-ti-04-01-custodia-copias-seguridad)</t>
  </si>
  <si>
    <t>Perdida de informacion</t>
  </si>
  <si>
    <t>Atender el servicio o bien  afeactado con prioridad  y estructurar un monitoreo a este bien</t>
  </si>
  <si>
    <t>Informe de Contingencias presentadas</t>
  </si>
  <si>
    <t>Generacion de una accion de mejora</t>
  </si>
  <si>
    <t xml:space="preserve">Plan de mejoramiento con la accion formulada y su seguimiento. </t>
  </si>
  <si>
    <t>El Supervisor del Contrato de TI, cada vez que se firme un contrato y con el fin de asegurar la  confidencilidad, disponilidad  e integridad de la información, verifica  que se encuentra firmado el  Acuerdo de confidencialidad.   Si no se firma el acuerdo, no se prodrá dar inico a la ejcución del contrato o acuerdo de intercambio de información o convenio. 
Evidencia: Acuerdo de confidencialidad suscrito, y polizas del contrato</t>
  </si>
  <si>
    <t>Aplicar las Pólizas del contrato.</t>
  </si>
  <si>
    <t>STSI y SGIJ</t>
  </si>
  <si>
    <t>Actuaciones sobre las polizas y los acuerdos de confidencialidad firmados</t>
  </si>
  <si>
    <t>El profesional designado como supervisor  y los que hacen parte del equipo de trabajo cada vez que se presente un evento contingente (falla, indisponibilidad, intermitencia) de los servicios tecnológicos que soportan al Ministerio, evalúa el evento y determina si activa el plan de Contingencia y/o recuperacion de desastrees del componente afectado.  
Evidencia: Documentación de activación de contingencia por parte del líder de Plan de recuperación de Desastres- DRP.</t>
  </si>
  <si>
    <t xml:space="preserve">El líder de Plan de recuperación de Desastres- DRP en atencion al dinamismo de TI , genera actualizacion de los escenarios dentro del plan de contingencia y/o plan de recuperacion. 
Evidencia: Planes actualizados si se requiere. </t>
  </si>
  <si>
    <t xml:space="preserve">Solicitar informe del evento y generar un plan de mejora. </t>
  </si>
  <si>
    <t>Informe y evidencia a la atencion del plan de mejora</t>
  </si>
  <si>
    <t>Informe y evidencia a la atencion del plan de mejora , y el documento actualizado</t>
  </si>
  <si>
    <t xml:space="preserve">Orientar la gestion de la entidad y del sector para que las acciones se deriven de una planeación eficiente y articulada que optimice el uso de los recursos en el logro de los objetivos institucionales. </t>
  </si>
  <si>
    <t>Orientar la gestion de la entidad y del sector para que las acciones se deriven de una planeación eficiente y articulada que optimice el uso de los recursos en el logro de los objetivos institucionales</t>
  </si>
  <si>
    <t>Posibilidad de afectación reputacional por incumplimiento de los compromisos institucionales debido a la formulación de los planes y proyectos de inversión sin atender los lineamientos y  procedimientos establecidos en el proceso de Direccionamiento y Planeación Institucional</t>
  </si>
  <si>
    <t>Posibilidad de afectación reputacional por el incumplimiento de las metas institucionales definidas en los planes y proyectos de inversión debido a deficiencias en la gestión de las dependencias o seguimiento de los mismos.</t>
  </si>
  <si>
    <t>Causa 1: falta de verificación de los compromisos institucionales para la formulación de los proyectos de inversión por parte de los formuladores.</t>
  </si>
  <si>
    <t>Se afecta la imagen de la entidad con algunos usuarios de relevancia, frente al cumplimiento de los compromisos institucionales en los proyectos de inversión.</t>
  </si>
  <si>
    <t xml:space="preserve">Causa 2: Inadecuada aplicación de los lineamientos y procedimientos para la formulación de los planes institucionales </t>
  </si>
  <si>
    <t>Planes sin la completitud de los compromisos institucionales generando informes incompletos y desintegrando fuentes de información en el Ministerio.</t>
  </si>
  <si>
    <t>El Coordinador y/o profesional designado del Grupo de Planeación Estratégica en el proceso de formulación del Plan Estratégico Institucional y el Plan de Acción Institucional verifica que los mencionados planes sean coherentes con los compromisos institucionales, el PND, los objetivos estratégicos, la misionalidad de la entidad y que a su vez atiendan los lineamientos y procedimientos del proceso de Direccionamiento y Planeación Institucional. 
Evidencias: Comunicación escrita o correo electrónico a las dependencias.
Frecuencia:  Cada vez que se formule o modifique el plan.</t>
  </si>
  <si>
    <t xml:space="preserve">El Jefe de la Oficina de Planeación presenta el Plan Estratégico Institucional y el Plan de Acción Institucional al Comité Institucional de Gestión y Desempeño para su aprobación.
Evidencias: Acta de comité
Frecuencia:  Cada vez que se requiera aprobar el plan por el Comité Institucional de Gestión y Desempeño. </t>
  </si>
  <si>
    <t>Causa 1: Incumplimiento de las metas de los Proyectos de Inversión</t>
  </si>
  <si>
    <t>Causa 2: Retrasos en la ejecución presupuestal.</t>
  </si>
  <si>
    <t xml:space="preserve">Causa 3: Defiencias en la  retroalimentación del seguimiento a los planes. </t>
  </si>
  <si>
    <t>Causa 4: Insuficiente gestión de la dependencia ejecutora de la planeación inicial o de los resultados obtenidos del seguimiento.</t>
  </si>
  <si>
    <t>Se afecta la imagen de la entidad con algunos usuarios de relevancia frente al cumplimiento de las metas de los Proyectos de Inversión.</t>
  </si>
  <si>
    <t>Se afecta la imagen de la entidad con algunos usuarios de relevancia frente a la ejecución presupuestal de los proyectos de inversión.</t>
  </si>
  <si>
    <t xml:space="preserve">Seguimientos con información insuficiente para la toma de decisiones por parte de las dependencias ejecutoras. </t>
  </si>
  <si>
    <t>Incumplimiento de las metas y compromisos institucionales contenidos en los planes.</t>
  </si>
  <si>
    <t xml:space="preserve">El profesional designado trimestralmente, elaborará informe de seguimiento a los proyectos de inversión que será publicado en la página web de MJD, tomando como insumo la información de avance registrada en el sistema dispuesto por el Departamento Nacional de Planeación – DNP, con el fin de evidenciar el cumplimiento de las metas de los Proyectos de Inversión.
Evidencia: Informe de seguimiento a los proyectos de inversión.
</t>
  </si>
  <si>
    <t xml:space="preserve">El profesional designado mensualmente a fin de informar sobre la ejecución presupuestal y generar recomendaciones o alertas sobre la misma a criterio propio, realiza un informe de seguimiento a la ejecución presupuestal.
Evidencia: Informe de seguimiento a la ejecución presupuestal
</t>
  </si>
  <si>
    <t>El Coordinador y/o profesional designado del Grupo de Planeación Estratégica en el proceso realiza seguimiento Plan Estratégico Institucional y el Plan de Acción Institucional y presenta a las dependencias ejecutoras y al Comité Institucional de Gestión y Desempeño el estado de avance o retraso en los mismos. 
Evidencia: Comunicación escrita o correo electrónico y Acta de comité.
Frecuencia: Cada vez que se realice seguimiento y se requiera.</t>
  </si>
  <si>
    <t xml:space="preserve">El líder de la dependencia responsable de plan presenta al Comité Institucional de Gestión y Desempeño, el avance logrado respecto de las alertas, del estado de avance o retraso de los planes institucionales,  presentadas por la OAP en el CIGD previamente realizado.
Evidencia: Acta de Comité
Frecuencia: Cada vez que se realice seguimiento y se requiera. </t>
  </si>
  <si>
    <t>Coordinar y administrar la implementación del Sistema Integrado de Gestión del Ministerio de Justicia y de Derecho, con el fin de asegurar su mejora continua, conveniencia, eficacia y eficiencia conforme con los estándares adoptados.</t>
  </si>
  <si>
    <t xml:space="preserve">Posibilidad de afectación reputacional por incumplimiento en los reportes de ley y/o requisitos de la norma de calidad, debido a la no apropiación de las normativa y/o desarticulación del Sistema Integrado de Gestión  </t>
  </si>
  <si>
    <t>Incumplimiento en los reportes de ley y/o requisitos de la norma de calidad</t>
  </si>
  <si>
    <t xml:space="preserve">Desarticulación del Sistema Integrado de Gestión </t>
  </si>
  <si>
    <t xml:space="preserve">Llamados de atención y hallazgos por incumplimiento </t>
  </si>
  <si>
    <t>Retrazos en la solictud, entrega o reporte de la información</t>
  </si>
  <si>
    <t>El procesional del Grupo de Calidad Transformación organizacional, cada vez que sea necesario vefirica los procedimientos que establecen las fechas de solictud y reportes de las tematicas que lidera para solicitud y reportes, con el fin de establecer las fechas de solictud y reporte de información. La evidencia de este control son los correos de solicitudes o respuesta de información</t>
  </si>
  <si>
    <t xml:space="preserve">Crea una matriz que establezca los tiempos de solicitud y reporte para cada tematica </t>
  </si>
  <si>
    <t xml:space="preserve">una vez al año </t>
  </si>
  <si>
    <t xml:space="preserve">Jefe de la Oficina Asesora de Planeación </t>
  </si>
  <si>
    <t>Matriz elaborada</t>
  </si>
  <si>
    <t xml:space="preserve">Realizar seguimiento a las solictudes realizadas y a los reportes solicitados a través de la matriz establecida </t>
  </si>
  <si>
    <t xml:space="preserve">cuatrimestral </t>
  </si>
  <si>
    <t>Seguimiento en la matriz</t>
  </si>
  <si>
    <t>Proveer información oportuna, confiable, veraz y accequible a públicos internos y externos del Ministerio de Justicia y del Derecho.</t>
  </si>
  <si>
    <t>Posibilidad de afectación reputacional por solicitudes de difusión de información de manera extemporánea sobre los planes, proyectos, programas y servicios que ofrece la Entidad, debido al desconocimiento por parte de las dependencias de los lineamientos establecidos por la Oficina de Prensa y Comunicaciones.</t>
  </si>
  <si>
    <t>La información de las dependencias no se entrega oportunamente a la OPC para su divulgación.</t>
  </si>
  <si>
    <t>Pérdida de confianza de la ciudadanía generando desinterés en la participación de la gestión de la Entidad.</t>
  </si>
  <si>
    <t>La información que entregan las dependencias para su divulgación no se encuentra en un lenguaje claro para la ciudadanía.</t>
  </si>
  <si>
    <t>PQRSDF  o solicitudes de información por falta de claridad en las publicaciones  del ministerio.</t>
  </si>
  <si>
    <t>El profesional de la Oficina de Prensa y Comunicaciones, en lo referente a la realización de piezas comunicacionales, remite el formulario de solicitudes a las dependencias, el cual establece el tiempo de elaboración, edición y publicación.
Evidencia: Excell de registro y control de las solicitudes de las dependencias.</t>
  </si>
  <si>
    <t xml:space="preserve">El profesional de la Oficina de Prensa y Comunicaciones, revisa el insumo proporcionado por la fuente de información y si presenta  lenguaje técnico, poco comprensible, se asesora de la fuente, lo redacta en lenguaje claro y lo publica.
Evidencia: Trazabilidad de algunas solicitudes que contengan ajustes a la información enviada por las dependencias. </t>
  </si>
  <si>
    <t>Determinar la posible responsabilidad y/o si los hechos son o no constitutivos de falta disciplinaria de los funcionarios o exfuncionarios públicos del Ministerio de Justicia y del Derecho y así preservar el correcto desarrollo de la función pública.</t>
  </si>
  <si>
    <t>Posibilidad de que el proceso disciplinario se adelante incumpliendo los procedimientos internos, por errores u omisiones en la aplicación de la norma o fallas en el seguimiento de las etapas del proceso,
debido al desconocimiento y falta de control en la aplicación de los términos y actuaciones procesales</t>
  </si>
  <si>
    <t>Errores u omisiones en la aplicación de la norma o fallas en el seguimiento de las etapas del proceso</t>
  </si>
  <si>
    <t>Desconocimiento y falta de control en la aplicación de los términos y actuaciones procesales.</t>
  </si>
  <si>
    <t>Nulidad en la actuación 
Preescripción de la acción disciplinaria
 Vulneración del debido proceso
Pérdida de credibilidad
Reprocesos y carga adicional</t>
  </si>
  <si>
    <t>El líder del proceso disciplinario implementa y aplica el procedimiento interno actualizado que orienta la actuación disciplinaria conforme a la Ley, desde la fase de instrucción hasta la decisión, mediante su socialización, retroalimentación y seguimiento quincenal.</t>
  </si>
  <si>
    <t>Socializar los procedimientos internos cuando sea requerido  con el equipo</t>
  </si>
  <si>
    <t xml:space="preserve">Por demanda </t>
  </si>
  <si>
    <t xml:space="preserve">Jefe de oficina </t>
  </si>
  <si>
    <t>Hacer seguimiento quincenal de los términos y actuaciones procesales</t>
  </si>
  <si>
    <t xml:space="preserve">Quincenal </t>
  </si>
  <si>
    <t xml:space="preserve">Listado de asistencia y seguimiento </t>
  </si>
  <si>
    <t xml:space="preserve">Causa 1: Falta de talento humano: Insuficiencia de personal necesario o la carga de trabajo excesiva del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</si>
</sst>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2" x14ac:knownFonts="1">
    <font>
      <sz val="11"/>
      <color theme="1"/>
      <name val="Calibri"/>
      <family val="2"/>
      <scheme val="minor"/>
    </font>
    <font>
      <sz val="10"/>
      <name val="Arial"/>
      <family val="2"/>
    </font>
    <font>
      <b/>
      <sz val="11"/>
      <color theme="1"/>
      <name val="Calibri"/>
      <family val="2"/>
      <scheme val="minor"/>
    </font>
    <font>
      <sz val="11"/>
      <color indexed="8"/>
      <name val="Calibri"/>
      <family val="2"/>
    </font>
    <font>
      <b/>
      <sz val="11"/>
      <color indexed="8"/>
      <name val="Calibri"/>
      <family val="2"/>
    </font>
    <font>
      <sz val="11"/>
      <name val="Calibri"/>
      <family val="2"/>
    </font>
    <font>
      <b/>
      <sz val="10"/>
      <color indexed="8"/>
      <name val="Calibri"/>
      <family val="2"/>
    </font>
    <font>
      <sz val="11"/>
      <color indexed="9"/>
      <name val="Calibri"/>
      <family val="2"/>
    </font>
    <font>
      <sz val="10"/>
      <color indexed="8"/>
      <name val="Calibri"/>
      <family val="2"/>
    </font>
    <font>
      <sz val="8"/>
      <color indexed="8"/>
      <name val="Calibri"/>
      <family val="2"/>
    </font>
    <font>
      <sz val="10"/>
      <color theme="1"/>
      <name val="Arial"/>
      <family val="2"/>
    </font>
    <font>
      <sz val="11"/>
      <color rgb="FF000000"/>
      <name val="Calibri"/>
      <family val="2"/>
    </font>
    <font>
      <b/>
      <sz val="10"/>
      <color theme="0"/>
      <name val="Arial"/>
      <family val="2"/>
    </font>
    <font>
      <b/>
      <sz val="10"/>
      <name val="Arial"/>
      <family val="2"/>
    </font>
    <font>
      <sz val="10"/>
      <color rgb="FF003300"/>
      <name val="Arial"/>
      <family val="2"/>
    </font>
    <font>
      <sz val="12"/>
      <color theme="1"/>
      <name val="Arial"/>
      <family val="2"/>
    </font>
    <font>
      <b/>
      <sz val="9"/>
      <color indexed="81"/>
      <name val="Tahoma"/>
      <family val="2"/>
    </font>
    <font>
      <sz val="9"/>
      <color indexed="81"/>
      <name val="Tahoma"/>
      <family val="2"/>
    </font>
    <font>
      <sz val="12"/>
      <name val="Arial"/>
      <family val="2"/>
    </font>
    <font>
      <sz val="16"/>
      <color theme="1"/>
      <name val="Calibri"/>
      <family val="2"/>
      <scheme val="minor"/>
    </font>
    <font>
      <b/>
      <sz val="11"/>
      <color theme="4" tint="-0.499984740745262"/>
      <name val="Calibri"/>
      <family val="2"/>
      <scheme val="minor"/>
    </font>
    <font>
      <b/>
      <sz val="11"/>
      <color theme="7" tint="-0.499984740745262"/>
      <name val="Calibri"/>
      <family val="2"/>
      <scheme val="minor"/>
    </font>
    <font>
      <b/>
      <sz val="11"/>
      <color rgb="FF00B050"/>
      <name val="Calibri"/>
      <family val="2"/>
      <scheme val="minor"/>
    </font>
    <font>
      <b/>
      <sz val="11"/>
      <color rgb="FF7030A0"/>
      <name val="Calibri"/>
      <family val="2"/>
      <scheme val="minor"/>
    </font>
    <font>
      <b/>
      <sz val="11"/>
      <color theme="4" tint="-0.249977111117893"/>
      <name val="Calibri"/>
      <family val="2"/>
      <scheme val="minor"/>
    </font>
    <font>
      <b/>
      <sz val="11"/>
      <color theme="5" tint="-0.249977111117893"/>
      <name val="Calibri"/>
      <family val="2"/>
      <scheme val="minor"/>
    </font>
    <font>
      <sz val="72"/>
      <color theme="1"/>
      <name val="Arial"/>
      <family val="2"/>
    </font>
    <font>
      <sz val="11"/>
      <color theme="1"/>
      <name val="Calibri"/>
      <family val="2"/>
      <scheme val="minor"/>
    </font>
    <font>
      <sz val="11"/>
      <color rgb="FFFF0000"/>
      <name val="Calibri"/>
      <family val="2"/>
      <scheme val="minor"/>
    </font>
    <font>
      <sz val="11"/>
      <color rgb="FF222222"/>
      <name val="Calibri"/>
      <family val="2"/>
      <scheme val="minor"/>
    </font>
    <font>
      <b/>
      <sz val="11"/>
      <color theme="0"/>
      <name val="Calibri"/>
      <family val="2"/>
      <scheme val="minor"/>
    </font>
    <font>
      <b/>
      <i/>
      <sz val="14"/>
      <color indexed="81"/>
      <name val="Tahoma"/>
      <family val="2"/>
    </font>
    <font>
      <b/>
      <sz val="10"/>
      <color theme="0"/>
      <name val="Verdana"/>
      <family val="2"/>
    </font>
    <font>
      <b/>
      <sz val="10"/>
      <color theme="1"/>
      <name val="Verdana"/>
      <family val="2"/>
    </font>
    <font>
      <sz val="10"/>
      <color theme="1"/>
      <name val="Verdana"/>
      <family val="2"/>
    </font>
    <font>
      <b/>
      <sz val="16"/>
      <color indexed="81"/>
      <name val="Tahoma"/>
      <family val="2"/>
    </font>
    <font>
      <sz val="16"/>
      <color indexed="81"/>
      <name val="Tahoma"/>
      <family val="2"/>
    </font>
    <font>
      <b/>
      <sz val="18"/>
      <color indexed="81"/>
      <name val="Tahoma"/>
      <family val="2"/>
    </font>
    <font>
      <sz val="18"/>
      <color indexed="81"/>
      <name val="Tahoma"/>
      <family val="2"/>
    </font>
    <font>
      <sz val="11"/>
      <color theme="1"/>
      <name val="Abadi"/>
      <family val="2"/>
    </font>
    <font>
      <sz val="11"/>
      <color rgb="FF003300"/>
      <name val="Abadi"/>
      <family val="2"/>
    </font>
    <font>
      <sz val="11"/>
      <name val="Abadi"/>
      <family val="2"/>
    </font>
    <font>
      <sz val="26"/>
      <color theme="1"/>
      <name val="Calibri"/>
      <family val="2"/>
      <scheme val="minor"/>
    </font>
    <font>
      <sz val="72"/>
      <color theme="1"/>
      <name val="Calibri"/>
      <family val="2"/>
      <scheme val="minor"/>
    </font>
    <font>
      <sz val="16"/>
      <color theme="1"/>
      <name val="Arial"/>
      <family val="2"/>
    </font>
    <font>
      <sz val="48"/>
      <color theme="1"/>
      <name val="Arial"/>
      <family val="2"/>
    </font>
    <font>
      <b/>
      <i/>
      <sz val="12"/>
      <name val="Gadugi"/>
      <family val="2"/>
    </font>
    <font>
      <sz val="18"/>
      <color theme="1"/>
      <name val="Arial"/>
      <family val="2"/>
    </font>
    <font>
      <sz val="10"/>
      <color rgb="FF333333"/>
      <name val="Arial"/>
      <family val="2"/>
    </font>
    <font>
      <sz val="10"/>
      <color theme="1"/>
      <name val="Calibri"/>
      <family val="2"/>
      <scheme val="minor"/>
    </font>
    <font>
      <sz val="11"/>
      <name val="Calibri"/>
      <family val="2"/>
      <scheme val="minor"/>
    </font>
    <font>
      <sz val="11"/>
      <color rgb="FF003300"/>
      <name val="Arial"/>
      <family val="2"/>
    </font>
    <font>
      <sz val="10"/>
      <color rgb="FF0070C0"/>
      <name val="Arial"/>
      <family val="2"/>
    </font>
    <font>
      <i/>
      <sz val="10"/>
      <name val="Arial"/>
      <family val="2"/>
    </font>
    <font>
      <strike/>
      <sz val="10"/>
      <name val="Arial"/>
      <family val="2"/>
    </font>
    <font>
      <sz val="10"/>
      <color rgb="FFFF0000"/>
      <name val="Arial"/>
      <family val="2"/>
    </font>
    <font>
      <i/>
      <sz val="11"/>
      <name val="Calibri"/>
      <family val="2"/>
      <scheme val="minor"/>
    </font>
    <font>
      <i/>
      <u/>
      <sz val="11"/>
      <name val="Calibri"/>
      <family val="2"/>
      <scheme val="minor"/>
    </font>
    <font>
      <b/>
      <i/>
      <sz val="11"/>
      <name val="Calibri"/>
      <family val="2"/>
      <scheme val="minor"/>
    </font>
    <font>
      <i/>
      <u/>
      <sz val="11"/>
      <color rgb="FF3366CC"/>
      <name val="Calibri"/>
      <family val="2"/>
      <scheme val="minor"/>
    </font>
    <font>
      <i/>
      <sz val="11"/>
      <color rgb="FFFF0000"/>
      <name val="Calibri"/>
      <family val="2"/>
      <scheme val="minor"/>
    </font>
    <font>
      <sz val="10"/>
      <color rgb="FF000000"/>
      <name val="Arial"/>
      <family val="2"/>
    </font>
    <font>
      <b/>
      <sz val="10"/>
      <color rgb="FF000000"/>
      <name val="Arial"/>
      <family val="2"/>
    </font>
    <font>
      <b/>
      <i/>
      <sz val="10"/>
      <color rgb="FF000000"/>
      <name val="Arial"/>
      <family val="2"/>
    </font>
    <font>
      <u/>
      <sz val="11"/>
      <color theme="10"/>
      <name val="Calibri"/>
      <family val="2"/>
      <scheme val="minor"/>
    </font>
    <font>
      <i/>
      <sz val="11"/>
      <color theme="1"/>
      <name val="Abadi"/>
      <family val="2"/>
    </font>
    <font>
      <u/>
      <sz val="11"/>
      <color theme="1"/>
      <name val="Abadi"/>
      <family val="2"/>
    </font>
    <font>
      <b/>
      <sz val="11"/>
      <color theme="1"/>
      <name val="Abadi"/>
      <family val="2"/>
    </font>
    <font>
      <b/>
      <sz val="10"/>
      <color theme="1"/>
      <name val="Arial"/>
      <family val="2"/>
    </font>
    <font>
      <sz val="11"/>
      <color rgb="FF000000"/>
      <name val="Calibri"/>
      <family val="2"/>
      <scheme val="minor"/>
    </font>
    <font>
      <sz val="12"/>
      <color theme="1"/>
      <name val="Calibri"/>
      <family val="2"/>
      <scheme val="minor"/>
    </font>
    <font>
      <sz val="12"/>
      <color rgb="FF000000"/>
      <name val="Calibri"/>
      <family val="2"/>
    </font>
  </fonts>
  <fills count="24">
    <fill>
      <patternFill patternType="none"/>
    </fill>
    <fill>
      <patternFill patternType="gray125"/>
    </fill>
    <fill>
      <patternFill patternType="solid">
        <fgColor theme="9" tint="0.59999389629810485"/>
        <bgColor indexed="31"/>
      </patternFill>
    </fill>
    <fill>
      <patternFill patternType="solid">
        <fgColor indexed="57"/>
        <bgColor indexed="21"/>
      </patternFill>
    </fill>
    <fill>
      <patternFill patternType="solid">
        <fgColor indexed="13"/>
        <bgColor indexed="34"/>
      </patternFill>
    </fill>
    <fill>
      <patternFill patternType="solid">
        <fgColor indexed="52"/>
        <bgColor indexed="51"/>
      </patternFill>
    </fill>
    <fill>
      <patternFill patternType="solid">
        <fgColor indexed="10"/>
        <bgColor indexed="16"/>
      </patternFill>
    </fill>
    <fill>
      <patternFill patternType="solid">
        <fgColor indexed="53"/>
        <bgColor indexed="52"/>
      </patternFill>
    </fill>
    <fill>
      <patternFill patternType="solid">
        <fgColor theme="6" tint="0.79998168889431442"/>
        <bgColor indexed="64"/>
      </patternFill>
    </fill>
    <fill>
      <patternFill patternType="solid">
        <fgColor theme="0"/>
        <bgColor theme="0"/>
      </patternFill>
    </fill>
    <fill>
      <patternFill patternType="solid">
        <fgColor theme="0"/>
        <bgColor indexed="64"/>
      </patternFill>
    </fill>
    <fill>
      <patternFill patternType="solid">
        <fgColor theme="9" tint="0.59999389629810485"/>
        <bgColor indexed="64"/>
      </patternFill>
    </fill>
    <fill>
      <patternFill patternType="solid">
        <fgColor theme="0"/>
        <bgColor indexed="31"/>
      </patternFill>
    </fill>
    <fill>
      <patternFill patternType="solid">
        <fgColor rgb="FF3366CC"/>
        <bgColor indexed="64"/>
      </patternFill>
    </fill>
    <fill>
      <patternFill patternType="solid">
        <fgColor rgb="FFE2ECFD"/>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rgb="FF92D050"/>
        <bgColor indexed="64"/>
      </patternFill>
    </fill>
  </fills>
  <borders count="90">
    <border>
      <left/>
      <right/>
      <top/>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ck">
        <color theme="0" tint="-0.499984740745262"/>
      </left>
      <right/>
      <top style="thick">
        <color theme="0" tint="-0.499984740745262"/>
      </top>
      <bottom/>
      <diagonal/>
    </border>
    <border>
      <left/>
      <right/>
      <top style="thick">
        <color theme="0" tint="-0.499984740745262"/>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ck">
        <color theme="0" tint="-0.499984740745262"/>
      </left>
      <right/>
      <top/>
      <bottom/>
      <diagonal/>
    </border>
    <border>
      <left style="thick">
        <color theme="0" tint="-0.499984740745262"/>
      </left>
      <right/>
      <top/>
      <bottom style="thin">
        <color theme="0" tint="-0.499984740745262"/>
      </bottom>
      <diagonal/>
    </border>
    <border>
      <left/>
      <right/>
      <top/>
      <bottom style="thin">
        <color theme="0" tint="-0.499984740745262"/>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rgb="FFDEE2E6"/>
      </top>
      <bottom/>
      <diagonal/>
    </border>
    <border>
      <left style="thick">
        <color theme="0" tint="-0.499984740745262"/>
      </left>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9"/>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top/>
      <bottom style="medium">
        <color indexed="64"/>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3" fillId="0" borderId="0"/>
    <xf numFmtId="0" fontId="11" fillId="0" borderId="0"/>
    <xf numFmtId="9" fontId="27" fillId="0" borderId="0" applyFont="0" applyFill="0" applyBorder="0" applyAlignment="0" applyProtection="0"/>
    <xf numFmtId="0" fontId="1" fillId="0" borderId="0"/>
    <xf numFmtId="0" fontId="64" fillId="0" borderId="0" applyNumberFormat="0" applyFill="0" applyBorder="0" applyAlignment="0" applyProtection="0"/>
  </cellStyleXfs>
  <cellXfs count="768">
    <xf numFmtId="0" fontId="0" fillId="0" borderId="0" xfId="0"/>
    <xf numFmtId="0" fontId="3" fillId="0" borderId="0" xfId="3"/>
    <xf numFmtId="0" fontId="5" fillId="0" borderId="0" xfId="3" applyFont="1"/>
    <xf numFmtId="0" fontId="7" fillId="0" borderId="0" xfId="3" applyFont="1"/>
    <xf numFmtId="0" fontId="3" fillId="0" borderId="1" xfId="3" applyBorder="1" applyAlignment="1">
      <alignment horizontal="center" vertical="center"/>
    </xf>
    <xf numFmtId="0" fontId="3" fillId="0" borderId="2" xfId="3" applyBorder="1" applyAlignment="1">
      <alignment horizontal="center" vertical="center"/>
    </xf>
    <xf numFmtId="0" fontId="3" fillId="0" borderId="2" xfId="3" applyBorder="1"/>
    <xf numFmtId="0" fontId="3" fillId="0" borderId="1" xfId="3" applyBorder="1"/>
    <xf numFmtId="0" fontId="8" fillId="0" borderId="0" xfId="3" applyFont="1"/>
    <xf numFmtId="0" fontId="3" fillId="0" borderId="0" xfId="3" applyAlignment="1">
      <alignment horizontal="center" vertical="center"/>
    </xf>
    <xf numFmtId="0" fontId="2" fillId="0" borderId="0" xfId="0" applyFont="1"/>
    <xf numFmtId="0" fontId="3" fillId="0" borderId="0" xfId="3" applyAlignment="1">
      <alignment vertical="center"/>
    </xf>
    <xf numFmtId="0" fontId="6" fillId="0" borderId="0" xfId="3" applyFont="1" applyAlignment="1">
      <alignment horizontal="center" vertical="center" wrapText="1"/>
    </xf>
    <xf numFmtId="0" fontId="4" fillId="12" borderId="0" xfId="3" applyFont="1" applyFill="1" applyAlignment="1">
      <alignment horizontal="center" vertical="center"/>
    </xf>
    <xf numFmtId="0" fontId="10" fillId="15" borderId="0" xfId="0" applyFont="1" applyFill="1" applyAlignment="1">
      <alignment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13" fillId="10" borderId="10" xfId="0" applyFont="1" applyFill="1" applyBorder="1" applyAlignment="1">
      <alignment horizontal="center" vertical="center" wrapText="1"/>
    </xf>
    <xf numFmtId="0" fontId="15" fillId="15" borderId="0" xfId="0" applyFont="1" applyFill="1" applyAlignment="1">
      <alignment vertical="center" wrapText="1"/>
    </xf>
    <xf numFmtId="0" fontId="0" fillId="0" borderId="0" xfId="0" applyAlignment="1">
      <alignment wrapText="1"/>
    </xf>
    <xf numFmtId="0" fontId="0" fillId="0" borderId="0" xfId="0" applyAlignment="1">
      <alignment horizontal="center" wrapText="1"/>
    </xf>
    <xf numFmtId="0" fontId="19" fillId="0" borderId="0" xfId="0" applyFont="1"/>
    <xf numFmtId="0" fontId="19" fillId="0" borderId="0" xfId="0" applyFont="1" applyAlignment="1">
      <alignment wrapText="1"/>
    </xf>
    <xf numFmtId="0" fontId="18" fillId="9" borderId="8" xfId="0" applyFont="1" applyFill="1" applyBorder="1" applyAlignment="1" applyProtection="1">
      <alignment vertical="center" wrapText="1"/>
      <protection locked="0"/>
    </xf>
    <xf numFmtId="0" fontId="0" fillId="18" borderId="0" xfId="0" applyFill="1"/>
    <xf numFmtId="0" fontId="28" fillId="19" borderId="0" xfId="0" applyFont="1" applyFill="1"/>
    <xf numFmtId="0" fontId="0" fillId="14" borderId="0" xfId="0" applyFill="1"/>
    <xf numFmtId="0" fontId="10" fillId="0" borderId="10"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8" fillId="9" borderId="10" xfId="0" applyFont="1" applyFill="1" applyBorder="1" applyAlignment="1" applyProtection="1">
      <alignment vertical="center" wrapText="1"/>
      <protection locked="0"/>
    </xf>
    <xf numFmtId="0" fontId="1" fillId="9" borderId="10" xfId="0" applyFont="1" applyFill="1" applyBorder="1" applyAlignment="1" applyProtection="1">
      <alignment vertical="center" wrapText="1"/>
      <protection locked="0"/>
    </xf>
    <xf numFmtId="0" fontId="1" fillId="9" borderId="8" xfId="0" applyFont="1" applyFill="1" applyBorder="1" applyAlignment="1" applyProtection="1">
      <alignment vertical="center" wrapText="1"/>
      <protection locked="0"/>
    </xf>
    <xf numFmtId="0" fontId="14" fillId="0" borderId="8" xfId="0" applyFont="1" applyBorder="1" applyAlignment="1" applyProtection="1">
      <alignment horizontal="justify" vertical="center" wrapText="1"/>
      <protection locked="0"/>
    </xf>
    <xf numFmtId="0" fontId="1" fillId="0" borderId="8" xfId="0" applyFont="1" applyBorder="1" applyAlignment="1" applyProtection="1">
      <alignment horizontal="center" vertical="center" wrapText="1"/>
      <protection locked="0"/>
    </xf>
    <xf numFmtId="0" fontId="13" fillId="8" borderId="8" xfId="0" applyFont="1" applyFill="1" applyBorder="1" applyAlignment="1">
      <alignment vertical="center" wrapText="1"/>
    </xf>
    <xf numFmtId="0" fontId="0" fillId="0" borderId="0" xfId="0" applyAlignment="1">
      <alignment vertical="center"/>
    </xf>
    <xf numFmtId="0" fontId="2" fillId="0" borderId="0" xfId="0" applyFont="1" applyAlignment="1">
      <alignment vertical="center"/>
    </xf>
    <xf numFmtId="0" fontId="29" fillId="0" borderId="0" xfId="0" applyFont="1"/>
    <xf numFmtId="1" fontId="0" fillId="0" borderId="0" xfId="0" applyNumberFormat="1"/>
    <xf numFmtId="0" fontId="0" fillId="0" borderId="0" xfId="5" applyNumberFormat="1" applyFont="1"/>
    <xf numFmtId="0" fontId="33" fillId="21" borderId="9" xfId="0" applyFont="1" applyFill="1" applyBorder="1" applyAlignment="1" applyProtection="1">
      <alignment horizontal="center"/>
      <protection hidden="1"/>
    </xf>
    <xf numFmtId="0" fontId="34" fillId="0" borderId="37" xfId="0" applyFont="1" applyBorder="1" applyAlignment="1" applyProtection="1">
      <alignment horizontal="center" vertical="center"/>
      <protection hidden="1"/>
    </xf>
    <xf numFmtId="0" fontId="34" fillId="0" borderId="0" xfId="0" applyFont="1" applyAlignment="1" applyProtection="1">
      <alignment horizontal="center" vertical="center"/>
      <protection hidden="1"/>
    </xf>
    <xf numFmtId="0" fontId="34" fillId="0" borderId="10" xfId="0" applyFont="1" applyBorder="1" applyAlignment="1" applyProtection="1">
      <alignment horizontal="center" vertical="center" wrapText="1"/>
      <protection hidden="1"/>
    </xf>
    <xf numFmtId="0" fontId="34" fillId="0" borderId="38" xfId="0" applyFont="1" applyBorder="1" applyAlignment="1" applyProtection="1">
      <alignment horizontal="center" vertical="center" wrapText="1"/>
      <protection hidden="1"/>
    </xf>
    <xf numFmtId="0" fontId="34" fillId="0" borderId="26" xfId="0" applyFont="1" applyBorder="1" applyAlignment="1" applyProtection="1">
      <alignment horizontal="center" vertical="center"/>
      <protection hidden="1"/>
    </xf>
    <xf numFmtId="0" fontId="34" fillId="0" borderId="3" xfId="0" applyFont="1" applyBorder="1" applyAlignment="1" applyProtection="1">
      <alignment horizontal="center" vertical="center" wrapText="1"/>
      <protection hidden="1"/>
    </xf>
    <xf numFmtId="0" fontId="34" fillId="0" borderId="7" xfId="0" applyFont="1" applyBorder="1" applyAlignment="1" applyProtection="1">
      <alignment horizontal="center" vertical="center"/>
      <protection hidden="1"/>
    </xf>
    <xf numFmtId="0" fontId="34" fillId="0" borderId="8" xfId="0" applyFont="1" applyBorder="1" applyAlignment="1" applyProtection="1">
      <alignment horizontal="center" vertical="center"/>
      <protection hidden="1"/>
    </xf>
    <xf numFmtId="0" fontId="34" fillId="0" borderId="8" xfId="0" applyFont="1" applyBorder="1" applyAlignment="1" applyProtection="1">
      <alignment horizontal="center" vertical="center" wrapText="1"/>
      <protection hidden="1"/>
    </xf>
    <xf numFmtId="0" fontId="34" fillId="0" borderId="9" xfId="0" applyFont="1" applyBorder="1" applyAlignment="1" applyProtection="1">
      <alignment horizontal="center" vertical="center" wrapText="1"/>
      <protection hidden="1"/>
    </xf>
    <xf numFmtId="0" fontId="19" fillId="23" borderId="0" xfId="0" applyFont="1" applyFill="1" applyAlignment="1">
      <alignment wrapText="1"/>
    </xf>
    <xf numFmtId="0" fontId="1" fillId="9" borderId="10" xfId="0" applyFont="1" applyFill="1" applyBorder="1" applyAlignment="1" applyProtection="1">
      <alignment horizontal="justify" vertical="center" wrapText="1"/>
      <protection locked="0"/>
    </xf>
    <xf numFmtId="0" fontId="1" fillId="0" borderId="10" xfId="0" applyFont="1" applyBorder="1" applyAlignment="1" applyProtection="1">
      <alignment horizontal="center" vertical="center" wrapText="1"/>
      <protection locked="0"/>
    </xf>
    <xf numFmtId="0" fontId="33" fillId="21" borderId="8" xfId="0" applyFont="1" applyFill="1" applyBorder="1" applyAlignment="1" applyProtection="1">
      <alignment horizontal="center"/>
      <protection hidden="1"/>
    </xf>
    <xf numFmtId="0" fontId="19" fillId="0" borderId="39" xfId="0" applyFont="1" applyBorder="1"/>
    <xf numFmtId="0" fontId="19" fillId="23" borderId="39" xfId="0" applyFont="1" applyFill="1" applyBorder="1" applyAlignment="1">
      <alignment wrapText="1"/>
    </xf>
    <xf numFmtId="0" fontId="19" fillId="0" borderId="39" xfId="0" applyFont="1" applyBorder="1" applyAlignment="1">
      <alignment wrapText="1"/>
    </xf>
    <xf numFmtId="0" fontId="19" fillId="22" borderId="39" xfId="0" applyFont="1" applyFill="1" applyBorder="1" applyAlignment="1">
      <alignment wrapText="1"/>
    </xf>
    <xf numFmtId="0" fontId="3" fillId="0" borderId="40" xfId="3" applyBorder="1"/>
    <xf numFmtId="0" fontId="8" fillId="6" borderId="41" xfId="3" applyFont="1" applyFill="1" applyBorder="1" applyAlignment="1">
      <alignment horizontal="center" vertical="center"/>
    </xf>
    <xf numFmtId="0" fontId="6" fillId="0" borderId="42" xfId="3" applyFont="1" applyBorder="1"/>
    <xf numFmtId="0" fontId="6" fillId="0" borderId="40" xfId="3" applyFont="1" applyBorder="1"/>
    <xf numFmtId="0" fontId="8" fillId="7" borderId="41" xfId="3" applyFont="1" applyFill="1" applyBorder="1" applyAlignment="1">
      <alignment horizontal="center" vertical="center"/>
    </xf>
    <xf numFmtId="0" fontId="8" fillId="4" borderId="41" xfId="3" applyFont="1" applyFill="1" applyBorder="1" applyAlignment="1">
      <alignment horizontal="center" vertical="center"/>
    </xf>
    <xf numFmtId="0" fontId="8" fillId="0" borderId="43" xfId="3" applyFont="1" applyBorder="1"/>
    <xf numFmtId="0" fontId="8" fillId="3" borderId="41" xfId="3" applyFont="1" applyFill="1" applyBorder="1" applyAlignment="1">
      <alignment horizontal="center" vertical="center"/>
    </xf>
    <xf numFmtId="0" fontId="3" fillId="0" borderId="44" xfId="3" applyBorder="1"/>
    <xf numFmtId="0" fontId="3" fillId="0" borderId="44" xfId="3" applyBorder="1" applyAlignment="1">
      <alignment horizontal="center" vertical="center"/>
    </xf>
    <xf numFmtId="0" fontId="0" fillId="0" borderId="45" xfId="0" applyBorder="1"/>
    <xf numFmtId="0" fontId="0" fillId="0" borderId="48" xfId="0" applyBorder="1"/>
    <xf numFmtId="0" fontId="0" fillId="0" borderId="46" xfId="0" applyBorder="1"/>
    <xf numFmtId="0" fontId="0" fillId="14" borderId="45" xfId="0" applyFill="1" applyBorder="1"/>
    <xf numFmtId="0" fontId="0" fillId="14" borderId="46" xfId="0" applyFill="1" applyBorder="1"/>
    <xf numFmtId="0" fontId="34" fillId="0" borderId="45" xfId="0" applyFont="1" applyBorder="1" applyAlignment="1" applyProtection="1">
      <alignment horizontal="center" vertical="center"/>
      <protection hidden="1"/>
    </xf>
    <xf numFmtId="0" fontId="34" fillId="0" borderId="45" xfId="0" applyFont="1" applyBorder="1" applyAlignment="1" applyProtection="1">
      <alignment horizontal="center" vertical="center" wrapText="1"/>
      <protection hidden="1"/>
    </xf>
    <xf numFmtId="0" fontId="1" fillId="0" borderId="0" xfId="0" applyFont="1" applyAlignment="1">
      <alignment vertical="center"/>
    </xf>
    <xf numFmtId="0" fontId="42" fillId="0" borderId="0" xfId="0" applyFont="1"/>
    <xf numFmtId="0" fontId="42" fillId="19" borderId="0" xfId="0" applyFont="1" applyFill="1"/>
    <xf numFmtId="0" fontId="42" fillId="23" borderId="0" xfId="0" applyFont="1" applyFill="1"/>
    <xf numFmtId="0" fontId="42" fillId="16" borderId="0" xfId="0" applyFont="1" applyFill="1"/>
    <xf numFmtId="0" fontId="43" fillId="15" borderId="0" xfId="0" applyFont="1" applyFill="1"/>
    <xf numFmtId="0" fontId="0" fillId="0" borderId="39" xfId="0" applyBorder="1" applyAlignment="1">
      <alignment vertical="center" wrapText="1"/>
    </xf>
    <xf numFmtId="14" fontId="0" fillId="0" borderId="39" xfId="0" applyNumberFormat="1" applyBorder="1" applyAlignment="1">
      <alignment vertical="center" wrapText="1"/>
    </xf>
    <xf numFmtId="0" fontId="10" fillId="0" borderId="39" xfId="0" applyFont="1" applyBorder="1" applyAlignment="1" applyProtection="1">
      <alignment vertical="center" wrapText="1"/>
      <protection locked="0"/>
    </xf>
    <xf numFmtId="0" fontId="14" fillId="0" borderId="39" xfId="0" applyFont="1" applyBorder="1" applyAlignment="1" applyProtection="1">
      <alignment vertical="center" wrapText="1"/>
      <protection locked="0"/>
    </xf>
    <xf numFmtId="0" fontId="14" fillId="0" borderId="39" xfId="0" applyFont="1" applyBorder="1" applyAlignment="1" applyProtection="1">
      <alignment horizontal="justify" vertical="center" wrapText="1"/>
      <protection locked="0"/>
    </xf>
    <xf numFmtId="0" fontId="1" fillId="0" borderId="39" xfId="0" applyFont="1" applyBorder="1" applyAlignment="1" applyProtection="1">
      <alignment vertical="center" wrapText="1"/>
      <protection locked="0"/>
    </xf>
    <xf numFmtId="0" fontId="18" fillId="0" borderId="39" xfId="0" applyFont="1" applyBorder="1" applyAlignment="1" applyProtection="1">
      <alignment vertical="center" wrapText="1"/>
      <protection locked="0"/>
    </xf>
    <xf numFmtId="0" fontId="0" fillId="0" borderId="39" xfId="0" applyBorder="1" applyAlignment="1" applyProtection="1">
      <alignment vertical="center" wrapText="1"/>
      <protection locked="0"/>
    </xf>
    <xf numFmtId="0" fontId="1" fillId="0" borderId="39" xfId="0" applyFont="1" applyBorder="1" applyAlignment="1">
      <alignment horizontal="center" vertical="center" wrapText="1"/>
    </xf>
    <xf numFmtId="0" fontId="13" fillId="0" borderId="39" xfId="0" applyFont="1" applyBorder="1" applyAlignment="1">
      <alignment vertical="center" wrapText="1"/>
    </xf>
    <xf numFmtId="0" fontId="13" fillId="0" borderId="39" xfId="0" applyFont="1" applyBorder="1" applyAlignment="1" applyProtection="1">
      <alignment vertical="center" wrapText="1"/>
      <protection locked="0"/>
    </xf>
    <xf numFmtId="14" fontId="0" fillId="0" borderId="39" xfId="0" applyNumberFormat="1" applyBorder="1" applyAlignment="1">
      <alignment vertical="center"/>
    </xf>
    <xf numFmtId="0" fontId="0" fillId="0" borderId="39" xfId="0" applyBorder="1"/>
    <xf numFmtId="0" fontId="1" fillId="0" borderId="3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39" xfId="0" applyFont="1" applyBorder="1" applyAlignment="1" applyProtection="1">
      <alignment horizontal="center" vertical="center" wrapText="1"/>
      <protection locked="0"/>
    </xf>
    <xf numFmtId="0" fontId="39" fillId="0" borderId="39" xfId="0" applyFont="1" applyBorder="1" applyAlignment="1" applyProtection="1">
      <alignment vertical="center" wrapText="1"/>
      <protection locked="0"/>
    </xf>
    <xf numFmtId="0" fontId="40" fillId="0" borderId="39" xfId="0" applyFont="1" applyBorder="1" applyAlignment="1" applyProtection="1">
      <alignment horizontal="justify" vertical="center"/>
      <protection locked="0"/>
    </xf>
    <xf numFmtId="0" fontId="14" fillId="0" borderId="39" xfId="0" applyFont="1" applyBorder="1" applyAlignment="1" applyProtection="1">
      <alignment horizontal="justify" vertical="center"/>
      <protection locked="0"/>
    </xf>
    <xf numFmtId="0" fontId="39" fillId="0" borderId="39" xfId="0" applyFont="1" applyBorder="1" applyAlignment="1" applyProtection="1">
      <alignment wrapText="1"/>
      <protection locked="0"/>
    </xf>
    <xf numFmtId="0" fontId="41" fillId="0" borderId="39" xfId="0" applyFont="1" applyBorder="1" applyAlignment="1" applyProtection="1">
      <alignment vertical="center" wrapText="1"/>
      <protection locked="0"/>
    </xf>
    <xf numFmtId="0" fontId="1" fillId="0" borderId="39" xfId="0" applyFont="1" applyBorder="1" applyProtection="1">
      <protection locked="0"/>
    </xf>
    <xf numFmtId="0" fontId="1" fillId="0" borderId="8" xfId="0" applyFont="1" applyBorder="1" applyProtection="1">
      <protection locked="0"/>
    </xf>
    <xf numFmtId="0" fontId="1" fillId="0" borderId="8" xfId="0" applyFont="1" applyBorder="1" applyAlignment="1">
      <alignment horizontal="center" vertical="center" wrapText="1"/>
    </xf>
    <xf numFmtId="0" fontId="12" fillId="13" borderId="4" xfId="0" applyFont="1" applyFill="1" applyBorder="1" applyAlignment="1">
      <alignment horizontal="center" vertical="center"/>
    </xf>
    <xf numFmtId="0" fontId="13" fillId="8"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9" borderId="8" xfId="0" applyFont="1" applyFill="1" applyBorder="1" applyAlignment="1" applyProtection="1">
      <alignment horizontal="justify" vertical="center" wrapText="1"/>
      <protection locked="0"/>
    </xf>
    <xf numFmtId="0" fontId="13" fillId="8" borderId="8" xfId="0" applyFont="1" applyFill="1" applyBorder="1" applyAlignment="1">
      <alignment horizontal="center" vertical="center" wrapText="1"/>
    </xf>
    <xf numFmtId="0" fontId="1" fillId="9" borderId="39" xfId="0" applyFont="1" applyFill="1" applyBorder="1" applyAlignment="1" applyProtection="1">
      <alignment horizontal="justify" vertical="center" wrapText="1"/>
      <protection locked="0"/>
    </xf>
    <xf numFmtId="0" fontId="18" fillId="9" borderId="39" xfId="0" applyFont="1" applyFill="1" applyBorder="1" applyAlignment="1" applyProtection="1">
      <alignment vertical="center" wrapText="1"/>
      <protection locked="0"/>
    </xf>
    <xf numFmtId="0" fontId="1" fillId="9" borderId="39" xfId="0" applyFont="1" applyFill="1" applyBorder="1" applyAlignment="1" applyProtection="1">
      <alignment vertical="center" wrapText="1"/>
      <protection locked="0"/>
    </xf>
    <xf numFmtId="0" fontId="13" fillId="8" borderId="39" xfId="0" applyFont="1" applyFill="1" applyBorder="1" applyAlignment="1">
      <alignment horizontal="center" vertical="center" wrapText="1"/>
    </xf>
    <xf numFmtId="0" fontId="0" fillId="0" borderId="39" xfId="0" applyBorder="1" applyProtection="1">
      <protection locked="0"/>
    </xf>
    <xf numFmtId="0" fontId="13" fillId="10" borderId="39" xfId="0" applyFont="1" applyFill="1" applyBorder="1" applyAlignment="1">
      <alignment horizontal="center" vertical="center" wrapText="1"/>
    </xf>
    <xf numFmtId="0" fontId="13" fillId="8" borderId="39" xfId="0" applyFont="1" applyFill="1" applyBorder="1" applyAlignment="1">
      <alignment vertical="center" wrapText="1"/>
    </xf>
    <xf numFmtId="0" fontId="12" fillId="13" borderId="52" xfId="0" applyFont="1" applyFill="1" applyBorder="1" applyAlignment="1">
      <alignment horizontal="center" vertical="center" wrapText="1"/>
    </xf>
    <xf numFmtId="0" fontId="14" fillId="0" borderId="10" xfId="0" applyFont="1" applyBorder="1" applyAlignment="1" applyProtection="1">
      <alignment horizontal="justify" vertical="center" wrapText="1"/>
      <protection locked="0"/>
    </xf>
    <xf numFmtId="0" fontId="1" fillId="0" borderId="10" xfId="0" applyFont="1" applyBorder="1" applyAlignment="1" applyProtection="1">
      <alignment vertical="center" wrapText="1"/>
      <protection locked="0"/>
    </xf>
    <xf numFmtId="0" fontId="0" fillId="0" borderId="10" xfId="0" applyBorder="1" applyProtection="1">
      <protection locked="0"/>
    </xf>
    <xf numFmtId="0" fontId="0" fillId="0" borderId="10" xfId="0" applyBorder="1"/>
    <xf numFmtId="0" fontId="13" fillId="8" borderId="10" xfId="0" applyFont="1" applyFill="1" applyBorder="1" applyAlignment="1">
      <alignment vertical="center" wrapText="1"/>
    </xf>
    <xf numFmtId="0" fontId="13" fillId="14" borderId="55" xfId="0" applyFont="1" applyFill="1" applyBorder="1" applyAlignment="1">
      <alignment horizontal="center" vertical="center" wrapText="1"/>
    </xf>
    <xf numFmtId="0" fontId="13" fillId="14" borderId="35" xfId="0" applyFont="1" applyFill="1" applyBorder="1" applyAlignment="1">
      <alignment horizontal="center" vertical="center" wrapText="1"/>
    </xf>
    <xf numFmtId="0" fontId="13" fillId="14" borderId="35" xfId="0" applyFont="1" applyFill="1" applyBorder="1" applyAlignment="1" applyProtection="1">
      <alignment horizontal="center" vertical="center" textRotation="90" wrapText="1"/>
      <protection locked="0" hidden="1"/>
    </xf>
    <xf numFmtId="0" fontId="13" fillId="14" borderId="56" xfId="0" applyFont="1" applyFill="1" applyBorder="1" applyAlignment="1">
      <alignment horizontal="center" vertical="center" wrapText="1"/>
    </xf>
    <xf numFmtId="0" fontId="0" fillId="0" borderId="52" xfId="0" applyBorder="1"/>
    <xf numFmtId="0" fontId="0" fillId="0" borderId="8" xfId="0" applyBorder="1" applyProtection="1">
      <protection locked="0"/>
    </xf>
    <xf numFmtId="0" fontId="0" fillId="0" borderId="8" xfId="0" applyBorder="1"/>
    <xf numFmtId="0" fontId="13" fillId="10" borderId="8" xfId="0" applyFont="1" applyFill="1" applyBorder="1" applyAlignment="1">
      <alignment horizontal="center" vertical="center" wrapText="1"/>
    </xf>
    <xf numFmtId="0" fontId="0" fillId="10" borderId="0" xfId="0" applyFill="1"/>
    <xf numFmtId="0" fontId="2" fillId="10" borderId="5" xfId="0" applyFont="1" applyFill="1" applyBorder="1"/>
    <xf numFmtId="0" fontId="2" fillId="10" borderId="4" xfId="0" applyFont="1" applyFill="1" applyBorder="1"/>
    <xf numFmtId="0" fontId="2" fillId="10" borderId="6" xfId="0" applyFont="1" applyFill="1" applyBorder="1"/>
    <xf numFmtId="0" fontId="20" fillId="10" borderId="26" xfId="0" applyFont="1" applyFill="1" applyBorder="1"/>
    <xf numFmtId="0" fontId="20" fillId="10" borderId="45" xfId="0" applyFont="1" applyFill="1" applyBorder="1"/>
    <xf numFmtId="0" fontId="20" fillId="10" borderId="3" xfId="0" applyFont="1" applyFill="1" applyBorder="1" applyAlignment="1">
      <alignment vertical="center" wrapText="1"/>
    </xf>
    <xf numFmtId="0" fontId="21" fillId="10" borderId="26" xfId="0" applyFont="1" applyFill="1" applyBorder="1" applyAlignment="1">
      <alignment wrapText="1"/>
    </xf>
    <xf numFmtId="0" fontId="21" fillId="10" borderId="45" xfId="0" applyFont="1" applyFill="1" applyBorder="1" applyAlignment="1">
      <alignment wrapText="1"/>
    </xf>
    <xf numFmtId="0" fontId="21" fillId="10" borderId="3" xfId="0" applyFont="1" applyFill="1" applyBorder="1" applyAlignment="1">
      <alignment vertical="center" wrapText="1"/>
    </xf>
    <xf numFmtId="0" fontId="22" fillId="10" borderId="26" xfId="0" applyFont="1" applyFill="1" applyBorder="1"/>
    <xf numFmtId="0" fontId="22" fillId="10" borderId="45" xfId="0" applyFont="1" applyFill="1" applyBorder="1"/>
    <xf numFmtId="0" fontId="22" fillId="10" borderId="3" xfId="0" applyFont="1" applyFill="1" applyBorder="1" applyAlignment="1">
      <alignment vertical="center" wrapText="1"/>
    </xf>
    <xf numFmtId="0" fontId="23" fillId="10" borderId="26" xfId="0" applyFont="1" applyFill="1" applyBorder="1" applyAlignment="1">
      <alignment wrapText="1"/>
    </xf>
    <xf numFmtId="0" fontId="23" fillId="10" borderId="45" xfId="0" applyFont="1" applyFill="1" applyBorder="1" applyAlignment="1">
      <alignment wrapText="1"/>
    </xf>
    <xf numFmtId="0" fontId="23" fillId="10" borderId="3" xfId="0" applyFont="1" applyFill="1" applyBorder="1" applyAlignment="1">
      <alignment vertical="center" wrapText="1"/>
    </xf>
    <xf numFmtId="0" fontId="24" fillId="10" borderId="26" xfId="0" applyFont="1" applyFill="1" applyBorder="1" applyAlignment="1">
      <alignment wrapText="1"/>
    </xf>
    <xf numFmtId="0" fontId="24" fillId="10" borderId="45" xfId="0" applyFont="1" applyFill="1" applyBorder="1" applyAlignment="1">
      <alignment wrapText="1"/>
    </xf>
    <xf numFmtId="0" fontId="24" fillId="10" borderId="3" xfId="0" applyFont="1" applyFill="1" applyBorder="1" applyAlignment="1">
      <alignment vertical="center" wrapText="1"/>
    </xf>
    <xf numFmtId="0" fontId="25" fillId="10" borderId="26" xfId="0" applyFont="1" applyFill="1" applyBorder="1" applyAlignment="1">
      <alignment wrapText="1"/>
    </xf>
    <xf numFmtId="0" fontId="25" fillId="10" borderId="45" xfId="0" applyFont="1" applyFill="1" applyBorder="1" applyAlignment="1">
      <alignment wrapText="1"/>
    </xf>
    <xf numFmtId="0" fontId="25" fillId="10" borderId="3" xfId="0" applyFont="1" applyFill="1" applyBorder="1" applyAlignment="1">
      <alignment vertical="center" wrapText="1"/>
    </xf>
    <xf numFmtId="0" fontId="0" fillId="10" borderId="26" xfId="0" applyFill="1" applyBorder="1" applyAlignment="1">
      <alignment wrapText="1"/>
    </xf>
    <xf numFmtId="0" fontId="0" fillId="10" borderId="45" xfId="0" applyFill="1" applyBorder="1" applyAlignment="1">
      <alignment wrapText="1"/>
    </xf>
    <xf numFmtId="0" fontId="0" fillId="10" borderId="3" xfId="0" applyFill="1" applyBorder="1" applyAlignment="1">
      <alignment vertical="center"/>
    </xf>
    <xf numFmtId="0" fontId="0" fillId="10" borderId="7" xfId="0" applyFill="1" applyBorder="1" applyAlignment="1">
      <alignment wrapText="1"/>
    </xf>
    <xf numFmtId="0" fontId="0" fillId="10" borderId="8" xfId="0" applyFill="1" applyBorder="1" applyAlignment="1">
      <alignment wrapText="1"/>
    </xf>
    <xf numFmtId="0" fontId="0" fillId="10" borderId="9" xfId="0" applyFill="1" applyBorder="1"/>
    <xf numFmtId="0" fontId="0" fillId="10" borderId="0" xfId="0" applyFill="1" applyAlignment="1">
      <alignment wrapText="1"/>
    </xf>
    <xf numFmtId="0" fontId="12" fillId="22" borderId="45" xfId="0" applyFont="1" applyFill="1" applyBorder="1" applyAlignment="1" applyProtection="1">
      <alignment horizontal="center" vertical="center" wrapText="1"/>
      <protection locked="0"/>
    </xf>
    <xf numFmtId="0" fontId="1" fillId="10" borderId="4" xfId="0" applyFont="1" applyFill="1" applyBorder="1" applyAlignment="1" applyProtection="1">
      <alignment vertical="center" wrapText="1"/>
      <protection locked="0"/>
    </xf>
    <xf numFmtId="0" fontId="1" fillId="10" borderId="45" xfId="0" applyFont="1" applyFill="1" applyBorder="1" applyAlignment="1" applyProtection="1">
      <alignment vertical="center" wrapText="1"/>
      <protection locked="0"/>
    </xf>
    <xf numFmtId="0" fontId="26" fillId="0" borderId="0" xfId="0" applyFont="1" applyAlignment="1">
      <alignment horizontal="center" vertical="center" wrapText="1"/>
    </xf>
    <xf numFmtId="0" fontId="13" fillId="0" borderId="10" xfId="0" applyFont="1" applyBorder="1" applyAlignment="1">
      <alignment horizontal="center" vertical="center" wrapText="1"/>
    </xf>
    <xf numFmtId="0" fontId="39" fillId="0" borderId="10" xfId="0" applyFont="1" applyBorder="1" applyAlignment="1" applyProtection="1">
      <alignment vertical="center" wrapText="1"/>
      <protection locked="0"/>
    </xf>
    <xf numFmtId="0" fontId="40" fillId="0" borderId="10" xfId="0" applyFont="1" applyBorder="1" applyAlignment="1" applyProtection="1">
      <alignment horizontal="justify" vertical="center"/>
      <protection locked="0"/>
    </xf>
    <xf numFmtId="0" fontId="41" fillId="0" borderId="10" xfId="0" applyFont="1" applyBorder="1" applyAlignment="1" applyProtection="1">
      <alignment vertical="center" wrapText="1"/>
      <protection locked="0"/>
    </xf>
    <xf numFmtId="0" fontId="13" fillId="0" borderId="10" xfId="0" applyFont="1" applyBorder="1" applyAlignment="1" applyProtection="1">
      <alignment horizontal="center" vertical="center" wrapText="1"/>
      <protection locked="0"/>
    </xf>
    <xf numFmtId="0" fontId="0" fillId="0" borderId="10" xfId="0" applyBorder="1" applyAlignment="1">
      <alignment vertical="center" wrapText="1"/>
    </xf>
    <xf numFmtId="14" fontId="0" fillId="0" borderId="10" xfId="0" applyNumberFormat="1" applyBorder="1" applyAlignment="1">
      <alignment vertical="center" wrapText="1"/>
    </xf>
    <xf numFmtId="14" fontId="0" fillId="0" borderId="10" xfId="0" applyNumberFormat="1" applyBorder="1" applyAlignment="1">
      <alignment vertical="center"/>
    </xf>
    <xf numFmtId="0" fontId="12" fillId="13" borderId="64" xfId="0" applyFont="1" applyFill="1" applyBorder="1" applyAlignment="1">
      <alignment horizontal="center" vertical="center" wrapText="1"/>
    </xf>
    <xf numFmtId="0" fontId="18" fillId="0" borderId="10" xfId="0" applyFont="1"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3" fillId="0" borderId="10" xfId="0" applyFont="1" applyBorder="1" applyAlignment="1">
      <alignment vertical="center" wrapText="1"/>
    </xf>
    <xf numFmtId="0" fontId="13" fillId="0" borderId="10" xfId="0" applyFont="1" applyBorder="1" applyAlignment="1" applyProtection="1">
      <alignment vertical="center" wrapText="1"/>
      <protection locked="0"/>
    </xf>
    <xf numFmtId="0" fontId="12" fillId="13" borderId="68" xfId="0" applyFont="1" applyFill="1" applyBorder="1" applyAlignment="1">
      <alignment horizontal="center" vertical="center" wrapText="1"/>
    </xf>
    <xf numFmtId="0" fontId="39" fillId="0" borderId="39"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39" fillId="0" borderId="10"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1" fillId="10" borderId="39" xfId="0" applyFont="1" applyFill="1" applyBorder="1" applyAlignment="1" applyProtection="1">
      <alignment horizontal="center" vertical="center" wrapText="1"/>
      <protection locked="0"/>
    </xf>
    <xf numFmtId="0" fontId="1" fillId="10" borderId="39" xfId="0" applyFont="1" applyFill="1" applyBorder="1" applyAlignment="1">
      <alignment horizontal="center" vertical="center" wrapText="1"/>
    </xf>
    <xf numFmtId="0" fontId="48" fillId="18" borderId="32" xfId="0" applyFont="1" applyFill="1" applyBorder="1" applyAlignment="1">
      <alignment horizontal="justify" vertical="top" wrapText="1"/>
    </xf>
    <xf numFmtId="0" fontId="49" fillId="0" borderId="0" xfId="0" applyFont="1" applyAlignment="1">
      <alignment horizontal="justify" vertical="top" wrapText="1"/>
    </xf>
    <xf numFmtId="0" fontId="39" fillId="0" borderId="10" xfId="0" applyFont="1" applyBorder="1" applyAlignment="1" applyProtection="1">
      <alignment horizontal="justify" vertical="top" wrapText="1"/>
      <protection locked="0"/>
    </xf>
    <xf numFmtId="0" fontId="39" fillId="0" borderId="39" xfId="0" applyFont="1" applyBorder="1" applyAlignment="1" applyProtection="1">
      <alignment horizontal="justify" vertical="top" wrapText="1"/>
      <protection locked="0"/>
    </xf>
    <xf numFmtId="0" fontId="41" fillId="0" borderId="39" xfId="0" applyFont="1" applyBorder="1" applyAlignment="1" applyProtection="1">
      <alignment horizontal="center" vertical="center" wrapText="1"/>
      <protection locked="0"/>
    </xf>
    <xf numFmtId="0" fontId="40" fillId="0" borderId="39" xfId="0" applyFont="1" applyBorder="1" applyAlignment="1" applyProtection="1">
      <alignment horizontal="justify" vertical="top" wrapText="1"/>
      <protection locked="0"/>
    </xf>
    <xf numFmtId="0" fontId="14" fillId="0" borderId="39" xfId="0" applyFont="1" applyBorder="1" applyAlignment="1" applyProtection="1">
      <alignment horizontal="justify" vertical="top" wrapText="1"/>
      <protection locked="0"/>
    </xf>
    <xf numFmtId="0" fontId="39" fillId="0" borderId="4" xfId="0" applyFont="1" applyBorder="1" applyAlignment="1" applyProtection="1">
      <alignment horizontal="center" vertical="center" wrapText="1"/>
      <protection locked="0"/>
    </xf>
    <xf numFmtId="0" fontId="39" fillId="0" borderId="4" xfId="0" applyFont="1" applyBorder="1" applyAlignment="1" applyProtection="1">
      <alignment horizontal="justify" vertical="top" wrapText="1"/>
      <protection locked="0"/>
    </xf>
    <xf numFmtId="0" fontId="1" fillId="0" borderId="4" xfId="0"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40" fillId="0" borderId="4" xfId="0" applyFont="1" applyBorder="1" applyAlignment="1" applyProtection="1">
      <alignment horizontal="justify" vertical="top" wrapText="1"/>
      <protection locked="0"/>
    </xf>
    <xf numFmtId="0" fontId="13" fillId="0" borderId="4" xfId="0" applyFont="1" applyBorder="1" applyAlignment="1">
      <alignment horizontal="center" vertical="center" wrapText="1"/>
    </xf>
    <xf numFmtId="0" fontId="0" fillId="0" borderId="4" xfId="0" applyBorder="1" applyAlignment="1">
      <alignment vertical="center" wrapText="1"/>
    </xf>
    <xf numFmtId="14" fontId="0" fillId="0" borderId="4" xfId="0" applyNumberFormat="1" applyBorder="1" applyAlignment="1">
      <alignment vertical="center" wrapText="1"/>
    </xf>
    <xf numFmtId="14" fontId="0" fillId="0" borderId="4" xfId="0" applyNumberFormat="1" applyBorder="1" applyAlignment="1">
      <alignment vertical="center"/>
    </xf>
    <xf numFmtId="0" fontId="39" fillId="0" borderId="73" xfId="0" applyFont="1" applyBorder="1" applyAlignment="1" applyProtection="1">
      <alignment horizontal="center" vertical="center" wrapText="1"/>
      <protection locked="0"/>
    </xf>
    <xf numFmtId="0" fontId="39" fillId="0" borderId="74" xfId="0" applyFont="1" applyBorder="1" applyAlignment="1" applyProtection="1">
      <alignment horizontal="center" vertical="center" wrapText="1"/>
      <protection locked="0"/>
    </xf>
    <xf numFmtId="0" fontId="39" fillId="0" borderId="73" xfId="0" applyFont="1" applyBorder="1" applyAlignment="1" applyProtection="1">
      <alignment horizontal="justify" vertical="top" wrapText="1"/>
      <protection locked="0"/>
    </xf>
    <xf numFmtId="0" fontId="1" fillId="0" borderId="73" xfId="0" applyFont="1" applyBorder="1" applyAlignment="1">
      <alignment horizontal="center" vertical="center" wrapText="1"/>
    </xf>
    <xf numFmtId="0" fontId="1" fillId="0" borderId="73" xfId="0" applyFont="1" applyBorder="1" applyAlignment="1" applyProtection="1">
      <alignment horizontal="center" vertical="center" wrapText="1"/>
      <protection locked="0"/>
    </xf>
    <xf numFmtId="0" fontId="14" fillId="0" borderId="74" xfId="0" applyFont="1" applyBorder="1" applyAlignment="1" applyProtection="1">
      <alignment horizontal="justify" vertical="top" wrapText="1"/>
      <protection locked="0"/>
    </xf>
    <xf numFmtId="0" fontId="1" fillId="0" borderId="74" xfId="0" applyFont="1" applyBorder="1" applyAlignment="1" applyProtection="1">
      <alignment horizontal="center" vertical="center" wrapText="1"/>
      <protection locked="0"/>
    </xf>
    <xf numFmtId="0" fontId="13" fillId="0" borderId="74" xfId="0" applyFont="1" applyBorder="1" applyAlignment="1">
      <alignment horizontal="center" vertical="center" wrapText="1"/>
    </xf>
    <xf numFmtId="0" fontId="13" fillId="0" borderId="74" xfId="0" applyFont="1" applyBorder="1" applyAlignment="1" applyProtection="1">
      <alignment horizontal="center" vertical="center" wrapText="1"/>
      <protection locked="0"/>
    </xf>
    <xf numFmtId="0" fontId="13" fillId="0" borderId="73" xfId="0" applyFont="1" applyBorder="1" applyAlignment="1">
      <alignment horizontal="center" vertical="center" wrapText="1"/>
    </xf>
    <xf numFmtId="0" fontId="0" fillId="0" borderId="73" xfId="0" applyBorder="1" applyAlignment="1">
      <alignment vertical="center" wrapText="1"/>
    </xf>
    <xf numFmtId="14" fontId="0" fillId="0" borderId="73" xfId="0" applyNumberFormat="1" applyBorder="1" applyAlignment="1">
      <alignment vertical="center" wrapText="1"/>
    </xf>
    <xf numFmtId="0" fontId="40" fillId="0" borderId="4" xfId="0" applyFont="1" applyBorder="1" applyAlignment="1" applyProtection="1">
      <alignment horizontal="justify" vertical="center"/>
      <protection locked="0"/>
    </xf>
    <xf numFmtId="0" fontId="41"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39" fillId="0" borderId="73" xfId="0" applyFont="1" applyBorder="1" applyAlignment="1" applyProtection="1">
      <alignment vertical="center" wrapText="1"/>
      <protection locked="0"/>
    </xf>
    <xf numFmtId="0" fontId="14" fillId="0" borderId="73" xfId="0" applyFont="1" applyBorder="1" applyAlignment="1" applyProtection="1">
      <alignment horizontal="justify" vertical="center" wrapText="1"/>
      <protection locked="0"/>
    </xf>
    <xf numFmtId="0" fontId="14" fillId="0" borderId="73" xfId="0" applyFont="1" applyBorder="1" applyAlignment="1" applyProtection="1">
      <alignment horizontal="justify" vertical="center"/>
      <protection locked="0"/>
    </xf>
    <xf numFmtId="0" fontId="13" fillId="0" borderId="73" xfId="0" applyFont="1" applyBorder="1" applyAlignment="1" applyProtection="1">
      <alignment horizontal="center" vertical="center" wrapText="1"/>
      <protection locked="0"/>
    </xf>
    <xf numFmtId="0" fontId="10" fillId="0" borderId="39" xfId="0" applyFont="1" applyBorder="1" applyAlignment="1" applyProtection="1">
      <alignment horizontal="justify" vertical="top" wrapText="1"/>
      <protection locked="0"/>
    </xf>
    <xf numFmtId="0" fontId="0" fillId="0" borderId="39" xfId="0" applyBorder="1" applyAlignment="1" applyProtection="1">
      <alignment horizontal="justify" vertical="top" wrapText="1"/>
      <protection locked="0"/>
    </xf>
    <xf numFmtId="0" fontId="13" fillId="14" borderId="58" xfId="0" applyFont="1" applyFill="1" applyBorder="1" applyAlignment="1">
      <alignment horizontal="center" vertical="center" wrapText="1"/>
    </xf>
    <xf numFmtId="0" fontId="0" fillId="0" borderId="39" xfId="0" applyBorder="1" applyAlignment="1">
      <alignment horizontal="center" vertical="center" wrapText="1"/>
    </xf>
    <xf numFmtId="14" fontId="0" fillId="0" borderId="39" xfId="0" applyNumberFormat="1" applyBorder="1" applyAlignment="1">
      <alignment horizontal="center" vertical="center" wrapText="1"/>
    </xf>
    <xf numFmtId="0" fontId="0" fillId="0" borderId="39" xfId="0" applyBorder="1" applyAlignment="1">
      <alignment horizontal="justify" vertical="top" wrapText="1"/>
    </xf>
    <xf numFmtId="0" fontId="13" fillId="14" borderId="76" xfId="0" applyFont="1" applyFill="1" applyBorder="1" applyAlignment="1">
      <alignment horizontal="center" vertical="center" wrapText="1"/>
    </xf>
    <xf numFmtId="0" fontId="13" fillId="14" borderId="58" xfId="0" applyFont="1" applyFill="1" applyBorder="1" applyAlignment="1">
      <alignment horizontal="center" vertical="center" textRotation="90" wrapText="1"/>
    </xf>
    <xf numFmtId="0" fontId="13" fillId="14" borderId="77" xfId="0" applyFont="1" applyFill="1" applyBorder="1" applyAlignment="1">
      <alignment horizontal="center" vertical="center" wrapText="1"/>
    </xf>
    <xf numFmtId="0" fontId="13" fillId="14" borderId="69" xfId="0" applyFont="1" applyFill="1" applyBorder="1" applyAlignment="1">
      <alignment horizontal="center" vertical="center" wrapText="1"/>
    </xf>
    <xf numFmtId="0" fontId="10" fillId="0" borderId="4" xfId="0" applyFont="1" applyBorder="1" applyAlignment="1" applyProtection="1">
      <alignment horizontal="justify" vertical="top" wrapText="1"/>
      <protection locked="0"/>
    </xf>
    <xf numFmtId="0" fontId="18" fillId="0" borderId="4"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0" fillId="0" borderId="4" xfId="0" applyBorder="1" applyAlignment="1" applyProtection="1">
      <alignment horizontal="justify" vertical="top" wrapText="1"/>
      <protection locked="0"/>
    </xf>
    <xf numFmtId="0" fontId="14" fillId="0" borderId="4"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4" xfId="0" applyFont="1" applyBorder="1" applyAlignment="1">
      <alignment vertical="center" wrapText="1"/>
    </xf>
    <xf numFmtId="0" fontId="0" fillId="0" borderId="4" xfId="0" applyBorder="1" applyAlignment="1">
      <alignment horizontal="justify" vertical="top"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4" fontId="0" fillId="0" borderId="4" xfId="0" applyNumberFormat="1" applyBorder="1" applyAlignment="1">
      <alignment horizontal="center" vertical="center"/>
    </xf>
    <xf numFmtId="0" fontId="10" fillId="0" borderId="73" xfId="0" applyFont="1" applyBorder="1" applyAlignment="1" applyProtection="1">
      <alignment vertical="center" wrapText="1"/>
      <protection locked="0"/>
    </xf>
    <xf numFmtId="0" fontId="18" fillId="0" borderId="74" xfId="0" applyFont="1" applyBorder="1" applyAlignment="1" applyProtection="1">
      <alignment vertical="center" wrapText="1"/>
      <protection locked="0"/>
    </xf>
    <xf numFmtId="0" fontId="1" fillId="0" borderId="73" xfId="0" applyFont="1" applyBorder="1" applyAlignment="1" applyProtection="1">
      <alignment vertical="center" wrapText="1"/>
      <protection locked="0"/>
    </xf>
    <xf numFmtId="0" fontId="0" fillId="0" borderId="73" xfId="0" applyBorder="1" applyAlignment="1" applyProtection="1">
      <alignment vertical="center" wrapText="1"/>
      <protection locked="0"/>
    </xf>
    <xf numFmtId="0" fontId="14" fillId="0" borderId="74"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1" fillId="0" borderId="73" xfId="0" applyFont="1" applyBorder="1" applyAlignment="1" applyProtection="1">
      <alignment horizontal="center" vertical="center"/>
      <protection locked="0"/>
    </xf>
    <xf numFmtId="0" fontId="0" fillId="0" borderId="58" xfId="0" applyBorder="1" applyAlignment="1">
      <alignment horizontal="center" vertical="center" wrapText="1"/>
    </xf>
    <xf numFmtId="0" fontId="39" fillId="0" borderId="4" xfId="0" applyFont="1" applyBorder="1" applyAlignment="1" applyProtection="1">
      <alignment vertical="center" wrapText="1"/>
      <protection locked="0"/>
    </xf>
    <xf numFmtId="0" fontId="39" fillId="0" borderId="4" xfId="0" applyFont="1" applyBorder="1" applyAlignment="1" applyProtection="1">
      <alignment wrapText="1"/>
      <protection locked="0"/>
    </xf>
    <xf numFmtId="0" fontId="41" fillId="0" borderId="4" xfId="0" applyFont="1" applyBorder="1" applyAlignment="1" applyProtection="1">
      <alignment vertical="center" wrapText="1"/>
      <protection locked="0"/>
    </xf>
    <xf numFmtId="0" fontId="39" fillId="0" borderId="39" xfId="0" applyFont="1" applyBorder="1" applyAlignment="1" applyProtection="1">
      <alignment horizontal="justify" wrapText="1"/>
      <protection locked="0"/>
    </xf>
    <xf numFmtId="0" fontId="39" fillId="0" borderId="80" xfId="0" applyFont="1" applyBorder="1" applyAlignment="1" applyProtection="1">
      <alignment horizontal="center" vertical="center" wrapText="1"/>
      <protection locked="0"/>
    </xf>
    <xf numFmtId="0" fontId="39" fillId="0" borderId="80" xfId="0" applyFont="1" applyBorder="1" applyAlignment="1" applyProtection="1">
      <alignment horizontal="justify" vertical="top" wrapText="1"/>
      <protection locked="0"/>
    </xf>
    <xf numFmtId="0" fontId="51" fillId="0" borderId="39" xfId="0" applyFont="1" applyBorder="1" applyAlignment="1" applyProtection="1">
      <alignment horizontal="justify" vertical="top" wrapText="1"/>
      <protection locked="0"/>
    </xf>
    <xf numFmtId="0" fontId="1" fillId="0" borderId="80" xfId="0" applyFont="1" applyBorder="1" applyAlignment="1">
      <alignment horizontal="center" vertical="center" wrapText="1"/>
    </xf>
    <xf numFmtId="0" fontId="1" fillId="0" borderId="80" xfId="0" applyFont="1" applyBorder="1" applyAlignment="1" applyProtection="1">
      <alignment horizontal="center" vertical="center" wrapText="1"/>
      <protection locked="0"/>
    </xf>
    <xf numFmtId="0" fontId="14" fillId="0" borderId="80" xfId="0" applyFont="1" applyBorder="1" applyAlignment="1" applyProtection="1">
      <alignment horizontal="justify" vertical="center" wrapText="1"/>
      <protection locked="0"/>
    </xf>
    <xf numFmtId="0" fontId="1" fillId="0" borderId="80" xfId="0" applyFont="1" applyBorder="1" applyAlignment="1" applyProtection="1">
      <alignment vertical="center" wrapText="1"/>
      <protection locked="0"/>
    </xf>
    <xf numFmtId="0" fontId="13" fillId="0" borderId="80" xfId="0" applyFont="1" applyBorder="1" applyAlignment="1">
      <alignment horizontal="center" vertical="center" wrapText="1"/>
    </xf>
    <xf numFmtId="0" fontId="13" fillId="0" borderId="80" xfId="0" applyFont="1" applyBorder="1" applyAlignment="1" applyProtection="1">
      <alignment horizontal="center" vertical="center" wrapText="1"/>
      <protection locked="0"/>
    </xf>
    <xf numFmtId="0" fontId="0" fillId="0" borderId="80" xfId="0" applyBorder="1" applyAlignment="1">
      <alignment vertical="center" wrapText="1"/>
    </xf>
    <xf numFmtId="14" fontId="0" fillId="0" borderId="80" xfId="0" applyNumberFormat="1" applyBorder="1" applyAlignment="1">
      <alignment vertical="center" wrapText="1"/>
    </xf>
    <xf numFmtId="0" fontId="51" fillId="0" borderId="73" xfId="0" applyFont="1" applyBorder="1" applyAlignment="1" applyProtection="1">
      <alignment horizontal="justify" vertical="center" wrapText="1"/>
      <protection locked="0"/>
    </xf>
    <xf numFmtId="0" fontId="51" fillId="0" borderId="39" xfId="0" applyFont="1" applyBorder="1" applyAlignment="1" applyProtection="1">
      <alignment horizontal="justify" vertical="center" wrapText="1"/>
      <protection locked="0"/>
    </xf>
    <xf numFmtId="0" fontId="40" fillId="0" borderId="73" xfId="0" applyFont="1" applyBorder="1" applyAlignment="1" applyProtection="1">
      <alignment horizontal="justify" vertical="center"/>
      <protection locked="0"/>
    </xf>
    <xf numFmtId="0" fontId="0" fillId="0" borderId="73" xfId="0" applyBorder="1" applyAlignment="1">
      <alignment horizontal="center" vertical="center" wrapText="1"/>
    </xf>
    <xf numFmtId="0" fontId="13" fillId="0" borderId="73" xfId="0" applyFont="1" applyBorder="1" applyAlignment="1">
      <alignment vertical="center" wrapText="1"/>
    </xf>
    <xf numFmtId="0" fontId="13" fillId="0" borderId="14" xfId="0" applyFont="1" applyBorder="1" applyAlignment="1">
      <alignment vertical="center" wrapText="1"/>
    </xf>
    <xf numFmtId="0" fontId="13" fillId="0" borderId="74" xfId="0" applyFont="1" applyBorder="1" applyAlignment="1">
      <alignment vertical="center" wrapText="1"/>
    </xf>
    <xf numFmtId="0" fontId="18"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justify" vertical="top" wrapText="1"/>
      <protection locked="0"/>
    </xf>
    <xf numFmtId="14" fontId="0" fillId="0" borderId="10" xfId="0" applyNumberFormat="1" applyBorder="1" applyAlignment="1">
      <alignment horizontal="center" vertical="center" wrapText="1"/>
    </xf>
    <xf numFmtId="14" fontId="0" fillId="0" borderId="10" xfId="0" applyNumberFormat="1" applyBorder="1" applyAlignment="1">
      <alignment horizontal="center" vertical="center"/>
    </xf>
    <xf numFmtId="0" fontId="0" fillId="0" borderId="10" xfId="0" applyBorder="1" applyAlignment="1">
      <alignment horizontal="justify" vertical="top" wrapText="1"/>
    </xf>
    <xf numFmtId="14" fontId="10" fillId="0" borderId="39" xfId="0" applyNumberFormat="1" applyFont="1" applyBorder="1" applyAlignment="1">
      <alignment horizontal="center" vertical="center" wrapText="1"/>
    </xf>
    <xf numFmtId="14" fontId="10" fillId="0" borderId="39" xfId="0" applyNumberFormat="1" applyFont="1" applyBorder="1" applyAlignment="1">
      <alignment horizontal="center" vertical="center"/>
    </xf>
    <xf numFmtId="0" fontId="10" fillId="0" borderId="39" xfId="0" applyFont="1" applyBorder="1" applyAlignment="1">
      <alignment horizontal="center" vertical="center" wrapText="1"/>
    </xf>
    <xf numFmtId="0" fontId="1" fillId="10" borderId="39" xfId="0" applyFont="1" applyFill="1" applyBorder="1" applyAlignment="1">
      <alignment horizontal="justify" vertical="top" wrapText="1"/>
    </xf>
    <xf numFmtId="0" fontId="18" fillId="0" borderId="4" xfId="0" applyFont="1" applyBorder="1" applyAlignment="1" applyProtection="1">
      <alignment horizontal="center" vertical="center" wrapText="1"/>
      <protection locked="0"/>
    </xf>
    <xf numFmtId="0" fontId="14" fillId="0" borderId="4" xfId="0" applyFont="1" applyBorder="1" applyAlignment="1" applyProtection="1">
      <alignment horizontal="justify" vertical="top" wrapText="1"/>
      <protection locked="0"/>
    </xf>
    <xf numFmtId="0" fontId="0" fillId="0" borderId="73" xfId="0" applyBorder="1" applyAlignment="1" applyProtection="1">
      <alignment horizontal="justify" vertical="top" wrapText="1"/>
      <protection locked="0"/>
    </xf>
    <xf numFmtId="0" fontId="13" fillId="0" borderId="74" xfId="0" applyFont="1" applyBorder="1" applyAlignment="1" applyProtection="1">
      <alignment vertical="center" wrapText="1"/>
      <protection locked="0"/>
    </xf>
    <xf numFmtId="0" fontId="39" fillId="0" borderId="4" xfId="0" applyFont="1" applyBorder="1" applyAlignment="1" applyProtection="1">
      <alignment horizontal="justify" vertical="center" wrapText="1"/>
      <protection locked="0"/>
    </xf>
    <xf numFmtId="0" fontId="39" fillId="0" borderId="39" xfId="0" applyFont="1" applyBorder="1" applyAlignment="1" applyProtection="1">
      <alignment horizontal="justify" vertical="center" wrapText="1"/>
      <protection locked="0"/>
    </xf>
    <xf numFmtId="14" fontId="0" fillId="0" borderId="10" xfId="0" applyNumberFormat="1" applyBorder="1" applyAlignment="1">
      <alignment horizontal="justify" vertical="top" wrapText="1"/>
    </xf>
    <xf numFmtId="14" fontId="0" fillId="0" borderId="39" xfId="0" applyNumberFormat="1" applyBorder="1" applyAlignment="1">
      <alignment horizontal="justify" vertical="top" wrapText="1"/>
    </xf>
    <xf numFmtId="0" fontId="0" fillId="0" borderId="10" xfId="0" applyBorder="1" applyAlignment="1">
      <alignment horizontal="justify" vertical="center" wrapText="1"/>
    </xf>
    <xf numFmtId="0" fontId="0" fillId="0" borderId="39" xfId="0" applyBorder="1" applyAlignment="1">
      <alignment horizontal="justify" vertical="center" wrapText="1"/>
    </xf>
    <xf numFmtId="0" fontId="39" fillId="0" borderId="10" xfId="0" applyFont="1" applyBorder="1" applyAlignment="1" applyProtection="1">
      <alignment horizontal="justify" vertical="center" wrapText="1"/>
      <protection locked="0"/>
    </xf>
    <xf numFmtId="0" fontId="39" fillId="0" borderId="80" xfId="0" applyFont="1" applyBorder="1" applyAlignment="1" applyProtection="1">
      <alignment horizontal="justify" vertical="center" wrapText="1"/>
      <protection locked="0"/>
    </xf>
    <xf numFmtId="0" fontId="0" fillId="0" borderId="4" xfId="0" applyBorder="1" applyAlignment="1">
      <alignment horizontal="justify" vertical="center" wrapText="1"/>
    </xf>
    <xf numFmtId="0" fontId="39" fillId="0" borderId="80" xfId="0" applyFont="1" applyBorder="1" applyAlignment="1" applyProtection="1">
      <alignment vertical="center" wrapText="1"/>
      <protection locked="0"/>
    </xf>
    <xf numFmtId="0" fontId="39" fillId="0" borderId="73" xfId="0" applyFont="1" applyBorder="1" applyAlignment="1" applyProtection="1">
      <alignment horizontal="justify" vertical="center" wrapText="1"/>
      <protection locked="0"/>
    </xf>
    <xf numFmtId="0" fontId="40" fillId="0" borderId="74" xfId="0" applyFont="1" applyBorder="1" applyAlignment="1" applyProtection="1">
      <alignment horizontal="justify" vertical="center"/>
      <protection locked="0"/>
    </xf>
    <xf numFmtId="0" fontId="0" fillId="0" borderId="73" xfId="0" applyBorder="1" applyAlignment="1">
      <alignment horizontal="justify" vertical="center" wrapText="1"/>
    </xf>
    <xf numFmtId="14" fontId="0" fillId="0" borderId="73" xfId="0" applyNumberFormat="1" applyBorder="1" applyAlignment="1">
      <alignment horizontal="center" vertical="center" wrapText="1"/>
    </xf>
    <xf numFmtId="0" fontId="10" fillId="0" borderId="39" xfId="0" applyFont="1" applyBorder="1" applyAlignment="1" applyProtection="1">
      <alignment horizontal="justify" vertical="center" wrapText="1"/>
      <protection locked="0"/>
    </xf>
    <xf numFmtId="0" fontId="1" fillId="0" borderId="58" xfId="0" applyFont="1" applyBorder="1" applyAlignment="1" applyProtection="1">
      <alignment horizontal="justify" vertical="center" wrapText="1"/>
      <protection locked="0"/>
    </xf>
    <xf numFmtId="0" fontId="1" fillId="0" borderId="39" xfId="0" applyFont="1" applyBorder="1" applyAlignment="1">
      <alignment horizontal="justify" vertical="center" wrapText="1"/>
    </xf>
    <xf numFmtId="0" fontId="10" fillId="0" borderId="80" xfId="0" applyFont="1" applyBorder="1" applyAlignment="1">
      <alignment vertical="center" wrapText="1"/>
    </xf>
    <xf numFmtId="14" fontId="10" fillId="0" borderId="80" xfId="0" applyNumberFormat="1" applyFont="1" applyBorder="1" applyAlignment="1">
      <alignment vertical="center" wrapText="1"/>
    </xf>
    <xf numFmtId="14" fontId="10" fillId="0" borderId="80" xfId="0" applyNumberFormat="1" applyFont="1" applyBorder="1" applyAlignment="1">
      <alignment vertical="center"/>
    </xf>
    <xf numFmtId="0" fontId="1" fillId="0" borderId="80" xfId="0" applyFont="1" applyBorder="1" applyAlignment="1">
      <alignment vertical="center" wrapText="1"/>
    </xf>
    <xf numFmtId="0" fontId="1" fillId="0" borderId="39" xfId="0" applyFont="1" applyBorder="1" applyAlignment="1" applyProtection="1">
      <alignment horizontal="justify" vertical="top" wrapText="1"/>
      <protection locked="0"/>
    </xf>
    <xf numFmtId="0" fontId="41" fillId="0" borderId="39" xfId="0" applyFont="1" applyBorder="1" applyAlignment="1" applyProtection="1">
      <alignment horizontal="center" vertical="top" wrapText="1"/>
      <protection locked="0"/>
    </xf>
    <xf numFmtId="0" fontId="1" fillId="0" borderId="39" xfId="0" applyFont="1" applyBorder="1" applyAlignment="1" applyProtection="1">
      <alignment horizontal="center" vertical="top" wrapText="1"/>
      <protection locked="0"/>
    </xf>
    <xf numFmtId="0" fontId="14" fillId="0" borderId="73" xfId="0" applyFont="1" applyBorder="1" applyAlignment="1" applyProtection="1">
      <alignment horizontal="justify" vertical="top" wrapText="1"/>
      <protection locked="0"/>
    </xf>
    <xf numFmtId="0" fontId="41" fillId="0" borderId="4" xfId="0" applyFont="1" applyBorder="1" applyAlignment="1" applyProtection="1">
      <alignment horizontal="center" vertical="top" wrapText="1"/>
      <protection locked="0"/>
    </xf>
    <xf numFmtId="0" fontId="18" fillId="0" borderId="39" xfId="0" applyFont="1" applyBorder="1" applyAlignment="1" applyProtection="1">
      <alignment horizontal="center" vertical="center" wrapText="1"/>
      <protection locked="0"/>
    </xf>
    <xf numFmtId="0" fontId="1" fillId="0" borderId="82" xfId="0" applyFont="1" applyBorder="1" applyAlignment="1" applyProtection="1">
      <alignment vertical="center" wrapText="1"/>
      <protection locked="0"/>
    </xf>
    <xf numFmtId="0" fontId="18" fillId="0" borderId="73" xfId="0" applyFont="1" applyBorder="1" applyAlignment="1" applyProtection="1">
      <alignment vertical="center" wrapText="1"/>
      <protection locked="0"/>
    </xf>
    <xf numFmtId="0" fontId="13" fillId="0" borderId="73" xfId="0" applyFont="1" applyBorder="1" applyAlignment="1" applyProtection="1">
      <alignment vertical="center" wrapText="1"/>
      <protection locked="0"/>
    </xf>
    <xf numFmtId="0" fontId="10" fillId="0" borderId="4" xfId="0" applyFont="1" applyBorder="1" applyAlignment="1" applyProtection="1">
      <alignment horizontal="justify" vertical="center" wrapText="1"/>
      <protection locked="0"/>
    </xf>
    <xf numFmtId="0" fontId="1" fillId="0" borderId="4" xfId="0" applyFont="1" applyBorder="1" applyAlignment="1">
      <alignment horizontal="justify" vertical="center" wrapText="1"/>
    </xf>
    <xf numFmtId="0" fontId="10" fillId="0" borderId="4" xfId="0" applyFont="1" applyBorder="1" applyAlignment="1">
      <alignment horizontal="center" vertical="center" wrapText="1"/>
    </xf>
    <xf numFmtId="14" fontId="10" fillId="0" borderId="4" xfId="0" applyNumberFormat="1" applyFont="1" applyBorder="1" applyAlignment="1">
      <alignment vertical="center" wrapText="1"/>
    </xf>
    <xf numFmtId="14" fontId="10" fillId="0" borderId="4" xfId="0" applyNumberFormat="1" applyFont="1" applyBorder="1" applyAlignment="1">
      <alignment vertical="center"/>
    </xf>
    <xf numFmtId="0" fontId="10" fillId="0" borderId="73" xfId="0" applyFont="1" applyBorder="1" applyAlignment="1" applyProtection="1">
      <alignment horizontal="justify" vertical="center" wrapText="1"/>
      <protection locked="0"/>
    </xf>
    <xf numFmtId="0" fontId="52" fillId="0" borderId="73" xfId="0" applyFont="1" applyBorder="1" applyAlignment="1">
      <alignment horizontal="justify" vertical="center" wrapText="1"/>
    </xf>
    <xf numFmtId="0" fontId="10" fillId="0" borderId="73" xfId="0" applyFont="1" applyBorder="1" applyAlignment="1">
      <alignment horizontal="center" vertical="center" wrapText="1"/>
    </xf>
    <xf numFmtId="14" fontId="10" fillId="0" borderId="73" xfId="0" applyNumberFormat="1" applyFont="1" applyBorder="1" applyAlignment="1">
      <alignment horizontal="center" vertical="center" wrapText="1"/>
    </xf>
    <xf numFmtId="14" fontId="0" fillId="0" borderId="39" xfId="0" applyNumberFormat="1" applyBorder="1" applyAlignment="1">
      <alignment horizontal="center" vertical="center"/>
    </xf>
    <xf numFmtId="0" fontId="10" fillId="0" borderId="73" xfId="0" applyFont="1" applyBorder="1" applyAlignment="1" applyProtection="1">
      <alignment horizontal="justify" vertical="top" wrapText="1"/>
      <protection locked="0"/>
    </xf>
    <xf numFmtId="0" fontId="13" fillId="0" borderId="14" xfId="0" applyFont="1" applyBorder="1" applyAlignment="1" applyProtection="1">
      <alignment vertical="center" wrapText="1"/>
      <protection locked="0"/>
    </xf>
    <xf numFmtId="0" fontId="1" fillId="0" borderId="4" xfId="0" applyFont="1" applyBorder="1" applyAlignment="1" applyProtection="1">
      <alignment horizontal="justify" vertical="top" wrapText="1"/>
      <protection locked="0"/>
    </xf>
    <xf numFmtId="0" fontId="18" fillId="0" borderId="73" xfId="0" applyFont="1" applyBorder="1" applyAlignment="1" applyProtection="1">
      <alignment horizontal="center" vertical="center" wrapText="1"/>
      <protection locked="0"/>
    </xf>
    <xf numFmtId="0" fontId="1" fillId="0" borderId="73" xfId="0" applyFont="1" applyBorder="1" applyAlignment="1" applyProtection="1">
      <alignment horizontal="justify" vertical="top" wrapText="1"/>
      <protection locked="0"/>
    </xf>
    <xf numFmtId="0" fontId="14" fillId="0" borderId="73" xfId="0" applyFont="1" applyBorder="1" applyAlignment="1" applyProtection="1">
      <alignment vertical="center" wrapText="1"/>
      <protection locked="0"/>
    </xf>
    <xf numFmtId="0" fontId="0" fillId="0" borderId="80" xfId="0" applyBorder="1" applyAlignment="1" applyProtection="1">
      <alignment horizontal="justify" vertical="top" wrapText="1"/>
      <protection locked="0"/>
    </xf>
    <xf numFmtId="0" fontId="10" fillId="0" borderId="4" xfId="0" applyFont="1" applyBorder="1" applyAlignment="1" applyProtection="1">
      <alignment vertical="center" wrapText="1"/>
      <protection locked="0"/>
    </xf>
    <xf numFmtId="0" fontId="0" fillId="0" borderId="4" xfId="0" applyBorder="1" applyAlignment="1" applyProtection="1">
      <alignment vertical="top" wrapText="1"/>
      <protection locked="0"/>
    </xf>
    <xf numFmtId="0" fontId="14" fillId="0" borderId="4" xfId="0" applyFont="1" applyBorder="1" applyAlignment="1" applyProtection="1">
      <alignment horizontal="justify" vertical="center" wrapText="1"/>
      <protection locked="0"/>
    </xf>
    <xf numFmtId="14" fontId="1" fillId="0" borderId="4" xfId="0" applyNumberFormat="1" applyFont="1" applyBorder="1" applyAlignment="1" applyProtection="1">
      <alignment horizontal="center" vertical="center" wrapText="1"/>
      <protection locked="0"/>
    </xf>
    <xf numFmtId="14" fontId="1" fillId="0" borderId="39" xfId="0" applyNumberFormat="1" applyFont="1" applyBorder="1" applyAlignment="1" applyProtection="1">
      <alignment horizontal="center" vertical="center" wrapText="1"/>
      <protection locked="0"/>
    </xf>
    <xf numFmtId="0" fontId="54" fillId="0" borderId="4" xfId="0" applyFont="1" applyBorder="1" applyAlignment="1" applyProtection="1">
      <alignment horizontal="justify" vertical="top" wrapText="1"/>
      <protection locked="0"/>
    </xf>
    <xf numFmtId="0" fontId="1" fillId="0" borderId="4" xfId="0" applyFont="1" applyBorder="1" applyAlignment="1" applyProtection="1">
      <alignment horizontal="justify" vertical="center" wrapText="1"/>
      <protection locked="0"/>
    </xf>
    <xf numFmtId="0" fontId="1" fillId="0" borderId="73" xfId="0" applyFont="1" applyBorder="1" applyAlignment="1" applyProtection="1">
      <alignment horizontal="justify" vertical="center" wrapText="1"/>
      <protection locked="0"/>
    </xf>
    <xf numFmtId="14" fontId="0" fillId="0" borderId="4" xfId="0" applyNumberFormat="1" applyBorder="1" applyAlignment="1">
      <alignment horizontal="justify" vertical="top" wrapText="1"/>
    </xf>
    <xf numFmtId="14" fontId="0" fillId="0" borderId="4" xfId="0" applyNumberFormat="1" applyBorder="1" applyAlignment="1">
      <alignment horizontal="justify" vertical="top"/>
    </xf>
    <xf numFmtId="0" fontId="0" fillId="0" borderId="73" xfId="0" applyBorder="1" applyAlignment="1">
      <alignment horizontal="justify" vertical="top" wrapText="1"/>
    </xf>
    <xf numFmtId="14" fontId="0" fillId="0" borderId="73" xfId="0" applyNumberFormat="1" applyBorder="1" applyAlignment="1">
      <alignment horizontal="justify" vertical="top" wrapText="1"/>
    </xf>
    <xf numFmtId="0" fontId="0" fillId="0" borderId="58" xfId="0" applyBorder="1" applyAlignment="1">
      <alignment horizontal="justify" vertical="top" wrapText="1"/>
    </xf>
    <xf numFmtId="0" fontId="0" fillId="0" borderId="74" xfId="0" applyBorder="1" applyAlignment="1">
      <alignment horizontal="justify" vertical="top" wrapText="1"/>
    </xf>
    <xf numFmtId="0" fontId="18" fillId="0" borderId="39" xfId="0" applyFont="1" applyBorder="1" applyAlignment="1" applyProtection="1">
      <alignment horizontal="justify" vertical="center" wrapText="1"/>
      <protection locked="0"/>
    </xf>
    <xf numFmtId="0" fontId="1" fillId="0" borderId="39" xfId="0" applyFont="1" applyBorder="1" applyAlignment="1" applyProtection="1">
      <alignment horizontal="justify" vertical="center" wrapText="1"/>
      <protection locked="0"/>
    </xf>
    <xf numFmtId="0" fontId="18" fillId="0" borderId="73" xfId="0" applyFont="1" applyBorder="1" applyAlignment="1" applyProtection="1">
      <alignment horizontal="justify" vertical="center" wrapText="1"/>
      <protection locked="0"/>
    </xf>
    <xf numFmtId="0" fontId="0" fillId="0" borderId="58" xfId="0" applyBorder="1" applyAlignment="1">
      <alignment vertical="center" wrapText="1"/>
    </xf>
    <xf numFmtId="0" fontId="0" fillId="0" borderId="14" xfId="0" applyBorder="1" applyAlignment="1">
      <alignment vertical="center" wrapText="1"/>
    </xf>
    <xf numFmtId="0" fontId="0" fillId="0" borderId="74" xfId="0" applyBorder="1" applyAlignment="1">
      <alignment vertical="center" wrapText="1"/>
    </xf>
    <xf numFmtId="0" fontId="56" fillId="0" borderId="39" xfId="0" applyFont="1" applyBorder="1" applyAlignment="1">
      <alignment horizontal="justify" vertical="center" wrapText="1"/>
    </xf>
    <xf numFmtId="0" fontId="60" fillId="0" borderId="39" xfId="0" applyFont="1" applyBorder="1" applyAlignment="1">
      <alignment horizontal="justify" vertical="center" wrapText="1"/>
    </xf>
    <xf numFmtId="0" fontId="61" fillId="0" borderId="4" xfId="0" applyFont="1" applyBorder="1" applyAlignment="1" applyProtection="1">
      <alignment horizontal="justify" vertical="top" wrapText="1"/>
      <protection locked="0"/>
    </xf>
    <xf numFmtId="0" fontId="61" fillId="0" borderId="39" xfId="0" applyFont="1" applyBorder="1" applyAlignment="1" applyProtection="1">
      <alignment horizontal="justify" vertical="top" wrapText="1"/>
      <protection locked="0"/>
    </xf>
    <xf numFmtId="14" fontId="1" fillId="0" borderId="58" xfId="0" applyNumberFormat="1" applyFont="1" applyBorder="1" applyAlignment="1" applyProtection="1">
      <alignment horizontal="justify" vertical="center" wrapText="1"/>
      <protection locked="0"/>
    </xf>
    <xf numFmtId="14" fontId="1" fillId="0" borderId="39" xfId="0" applyNumberFormat="1" applyFont="1" applyBorder="1" applyAlignment="1" applyProtection="1">
      <alignment horizontal="justify" vertical="center" wrapText="1"/>
      <protection locked="0"/>
    </xf>
    <xf numFmtId="0" fontId="61" fillId="0" borderId="73" xfId="0" applyFont="1" applyBorder="1" applyAlignment="1" applyProtection="1">
      <alignment horizontal="justify" vertical="top" wrapText="1"/>
      <protection locked="0"/>
    </xf>
    <xf numFmtId="0" fontId="0" fillId="0" borderId="14" xfId="0" applyBorder="1" applyAlignment="1">
      <alignment vertical="top" wrapText="1"/>
    </xf>
    <xf numFmtId="0" fontId="0" fillId="0" borderId="74" xfId="0" applyBorder="1" applyAlignment="1">
      <alignment vertical="top" wrapText="1"/>
    </xf>
    <xf numFmtId="0" fontId="64" fillId="0" borderId="0" xfId="7" applyAlignment="1">
      <alignment vertical="top" wrapText="1"/>
    </xf>
    <xf numFmtId="0" fontId="0" fillId="0" borderId="80" xfId="0" applyBorder="1" applyAlignment="1">
      <alignment horizontal="justify" vertical="top" wrapText="1"/>
    </xf>
    <xf numFmtId="0" fontId="14" fillId="0" borderId="14" xfId="0" applyFont="1" applyBorder="1" applyAlignment="1" applyProtection="1">
      <alignment horizontal="justify" vertical="top" wrapText="1"/>
      <protection locked="0"/>
    </xf>
    <xf numFmtId="0" fontId="41" fillId="0" borderId="39" xfId="0" applyFont="1" applyBorder="1" applyAlignment="1" applyProtection="1">
      <alignment horizontal="justify" vertical="center" wrapText="1"/>
      <protection locked="0"/>
    </xf>
    <xf numFmtId="0" fontId="41" fillId="10" borderId="39" xfId="0" applyFont="1" applyFill="1" applyBorder="1" applyAlignment="1">
      <alignment horizontal="justify" vertical="center" wrapText="1"/>
    </xf>
    <xf numFmtId="0" fontId="60" fillId="0" borderId="4" xfId="0" applyFont="1" applyBorder="1" applyAlignment="1">
      <alignment horizontal="justify" vertical="center" wrapText="1"/>
    </xf>
    <xf numFmtId="0" fontId="56" fillId="0" borderId="73" xfId="0" applyFont="1" applyBorder="1" applyAlignment="1">
      <alignment horizontal="justify" vertical="center" wrapText="1"/>
    </xf>
    <xf numFmtId="0" fontId="40" fillId="0" borderId="58" xfId="0" applyFont="1" applyBorder="1" applyAlignment="1" applyProtection="1">
      <alignment horizontal="justify" vertical="center"/>
      <protection locked="0"/>
    </xf>
    <xf numFmtId="0" fontId="14" fillId="0" borderId="74" xfId="0" applyFont="1" applyBorder="1" applyAlignment="1" applyProtection="1">
      <alignment horizontal="justify" vertical="center" wrapText="1"/>
      <protection locked="0"/>
    </xf>
    <xf numFmtId="0" fontId="18" fillId="0" borderId="39" xfId="0" applyFont="1" applyBorder="1" applyAlignment="1" applyProtection="1">
      <alignment horizontal="justify" vertical="top" wrapText="1"/>
      <protection locked="0"/>
    </xf>
    <xf numFmtId="0" fontId="14" fillId="0" borderId="80" xfId="0" applyFont="1" applyBorder="1" applyAlignment="1" applyProtection="1">
      <alignment horizontal="justify" vertical="center"/>
      <protection locked="0"/>
    </xf>
    <xf numFmtId="0" fontId="39" fillId="0" borderId="10" xfId="0" applyFont="1" applyBorder="1" applyAlignment="1" applyProtection="1">
      <alignment wrapText="1"/>
      <protection locked="0"/>
    </xf>
    <xf numFmtId="0" fontId="41" fillId="0" borderId="4" xfId="0" applyFont="1" applyBorder="1" applyAlignment="1" applyProtection="1">
      <alignment horizontal="justify" vertical="center" wrapText="1"/>
      <protection locked="0"/>
    </xf>
    <xf numFmtId="0" fontId="39" fillId="0" borderId="74" xfId="0" applyFont="1" applyBorder="1" applyAlignment="1" applyProtection="1">
      <alignment horizontal="justify" vertical="top" wrapText="1"/>
      <protection locked="0"/>
    </xf>
    <xf numFmtId="0" fontId="41" fillId="0" borderId="39" xfId="0" applyFont="1" applyBorder="1" applyAlignment="1" applyProtection="1">
      <alignment horizontal="justify" vertical="top" wrapText="1"/>
      <protection locked="0"/>
    </xf>
    <xf numFmtId="0" fontId="41" fillId="10" borderId="39" xfId="0" applyFont="1" applyFill="1" applyBorder="1" applyAlignment="1" applyProtection="1">
      <alignment horizontal="justify" vertical="top" wrapText="1"/>
      <protection locked="0"/>
    </xf>
    <xf numFmtId="0" fontId="41" fillId="10" borderId="73" xfId="0" applyFont="1" applyFill="1" applyBorder="1" applyAlignment="1" applyProtection="1">
      <alignment horizontal="justify" vertical="top" wrapText="1"/>
      <protection locked="0"/>
    </xf>
    <xf numFmtId="0" fontId="41" fillId="0" borderId="4" xfId="0" applyFont="1" applyBorder="1" applyAlignment="1" applyProtection="1">
      <alignment horizontal="justify" vertical="top" wrapText="1"/>
      <protection locked="0"/>
    </xf>
    <xf numFmtId="0" fontId="41" fillId="10" borderId="80" xfId="0" applyFont="1" applyFill="1" applyBorder="1" applyAlignment="1" applyProtection="1">
      <alignment horizontal="justify" vertical="top" wrapText="1"/>
      <protection locked="0"/>
    </xf>
    <xf numFmtId="0" fontId="1" fillId="0" borderId="0" xfId="0" applyFont="1" applyAlignment="1">
      <alignment horizontal="justify" vertical="top" wrapText="1"/>
    </xf>
    <xf numFmtId="0" fontId="13" fillId="0" borderId="0" xfId="0" applyFont="1" applyAlignment="1">
      <alignment horizontal="center" vertical="center"/>
    </xf>
    <xf numFmtId="0" fontId="13" fillId="0" borderId="0" xfId="0" applyFont="1" applyAlignment="1">
      <alignment vertical="center" wrapText="1"/>
    </xf>
    <xf numFmtId="14" fontId="10" fillId="0" borderId="4" xfId="0" applyNumberFormat="1" applyFont="1" applyBorder="1" applyAlignment="1">
      <alignment horizontal="center" vertical="center"/>
    </xf>
    <xf numFmtId="0" fontId="1" fillId="0" borderId="4" xfId="0" applyFont="1" applyBorder="1" applyAlignment="1">
      <alignment horizontal="justify" vertical="top" wrapText="1"/>
    </xf>
    <xf numFmtId="0" fontId="61" fillId="0" borderId="84" xfId="0" applyFont="1" applyBorder="1" applyAlignment="1">
      <alignment vertical="center" wrapText="1"/>
    </xf>
    <xf numFmtId="0" fontId="61" fillId="0" borderId="85" xfId="0" applyFont="1" applyBorder="1" applyAlignment="1">
      <alignment vertical="center" wrapText="1"/>
    </xf>
    <xf numFmtId="0" fontId="0" fillId="0" borderId="4" xfId="0"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10" fillId="0" borderId="58" xfId="0" applyFont="1" applyBorder="1" applyAlignment="1" applyProtection="1">
      <alignment horizontal="justify" vertical="top" wrapText="1"/>
      <protection locked="0"/>
    </xf>
    <xf numFmtId="0" fontId="10" fillId="0" borderId="80" xfId="0" applyFont="1" applyBorder="1" applyAlignment="1" applyProtection="1">
      <alignment horizontal="justify" vertical="top" wrapText="1"/>
      <protection locked="0"/>
    </xf>
    <xf numFmtId="0" fontId="69" fillId="0" borderId="39" xfId="0" applyFont="1" applyBorder="1" applyAlignment="1" applyProtection="1">
      <alignment horizontal="justify" vertical="top" wrapText="1"/>
      <protection locked="0"/>
    </xf>
    <xf numFmtId="0" fontId="10" fillId="0" borderId="65" xfId="0" applyFont="1" applyBorder="1" applyAlignment="1" applyProtection="1">
      <alignment horizontal="justify" vertical="top" wrapText="1"/>
      <protection locked="0"/>
    </xf>
    <xf numFmtId="0" fontId="10" fillId="0" borderId="83" xfId="0" applyFont="1" applyBorder="1" applyAlignment="1" applyProtection="1">
      <alignment horizontal="justify" vertical="top" wrapText="1"/>
      <protection locked="0"/>
    </xf>
    <xf numFmtId="0" fontId="69" fillId="0" borderId="73" xfId="0" applyFont="1" applyBorder="1" applyAlignment="1" applyProtection="1">
      <alignment horizontal="justify" vertical="top" wrapText="1"/>
      <protection locked="0"/>
    </xf>
    <xf numFmtId="0" fontId="69" fillId="0" borderId="73" xfId="0" applyFont="1" applyBorder="1" applyAlignment="1" applyProtection="1">
      <alignment horizontal="center" vertical="center" wrapText="1"/>
      <protection locked="0"/>
    </xf>
    <xf numFmtId="14" fontId="0" fillId="0" borderId="73" xfId="0" applyNumberFormat="1" applyBorder="1" applyAlignment="1">
      <alignment horizontal="center" vertical="center"/>
    </xf>
    <xf numFmtId="0" fontId="10" fillId="0" borderId="35" xfId="0" applyFont="1" applyBorder="1" applyAlignment="1" applyProtection="1">
      <alignment horizontal="justify" vertical="top" wrapText="1"/>
      <protection locked="0"/>
    </xf>
    <xf numFmtId="0" fontId="10" fillId="0" borderId="66" xfId="0" applyFont="1" applyBorder="1" applyAlignment="1" applyProtection="1">
      <alignment horizontal="justify" vertical="top" wrapText="1"/>
      <protection locked="0"/>
    </xf>
    <xf numFmtId="14" fontId="0" fillId="0" borderId="10" xfId="0" applyNumberFormat="1" applyBorder="1" applyAlignment="1">
      <alignment horizontal="center" vertical="top" wrapText="1"/>
    </xf>
    <xf numFmtId="0" fontId="0" fillId="0" borderId="39" xfId="0" applyBorder="1" applyAlignment="1">
      <alignment horizontal="center" vertical="top" wrapText="1"/>
    </xf>
    <xf numFmtId="14" fontId="0" fillId="0" borderId="39" xfId="0" applyNumberFormat="1" applyBorder="1" applyAlignment="1">
      <alignment horizontal="center" vertical="top" wrapText="1"/>
    </xf>
    <xf numFmtId="0" fontId="0" fillId="0" borderId="4" xfId="0" applyBorder="1" applyAlignment="1">
      <alignment horizontal="center" vertical="top" wrapText="1"/>
    </xf>
    <xf numFmtId="14" fontId="0" fillId="0" borderId="4" xfId="0" applyNumberFormat="1" applyBorder="1" applyAlignment="1">
      <alignment horizontal="center" vertical="top" wrapText="1"/>
    </xf>
    <xf numFmtId="14" fontId="0" fillId="0" borderId="58" xfId="0" applyNumberFormat="1" applyBorder="1" applyAlignment="1">
      <alignment horizontal="center" vertical="center" wrapText="1"/>
    </xf>
    <xf numFmtId="14" fontId="0" fillId="0" borderId="58" xfId="0" applyNumberFormat="1" applyBorder="1" applyAlignment="1">
      <alignment horizontal="center" vertical="center"/>
    </xf>
    <xf numFmtId="14" fontId="0" fillId="0" borderId="14" xfId="0" applyNumberFormat="1" applyBorder="1" applyAlignment="1">
      <alignment vertical="center" wrapText="1"/>
    </xf>
    <xf numFmtId="14" fontId="0" fillId="0" borderId="80" xfId="0" applyNumberFormat="1" applyBorder="1" applyAlignment="1">
      <alignment vertical="center"/>
    </xf>
    <xf numFmtId="0" fontId="0" fillId="0" borderId="80" xfId="0" applyBorder="1" applyAlignment="1">
      <alignment horizontal="center" vertical="top" wrapText="1"/>
    </xf>
    <xf numFmtId="14" fontId="0" fillId="0" borderId="80" xfId="0" applyNumberFormat="1" applyBorder="1" applyAlignment="1">
      <alignment horizontal="center" vertical="top" wrapText="1"/>
    </xf>
    <xf numFmtId="14" fontId="0" fillId="0" borderId="14" xfId="0" applyNumberFormat="1" applyBorder="1" applyAlignment="1">
      <alignment vertical="center"/>
    </xf>
    <xf numFmtId="0" fontId="10" fillId="0" borderId="89" xfId="0" applyFont="1" applyBorder="1" applyAlignment="1" applyProtection="1">
      <alignment horizontal="justify" vertical="top" wrapText="1"/>
      <protection locked="0"/>
    </xf>
    <xf numFmtId="0" fontId="40" fillId="0" borderId="10" xfId="0" applyFont="1" applyBorder="1" applyAlignment="1" applyProtection="1">
      <alignment horizontal="justify" vertical="top"/>
      <protection locked="0"/>
    </xf>
    <xf numFmtId="0" fontId="40" fillId="0" borderId="4" xfId="0" applyFont="1" applyBorder="1" applyAlignment="1" applyProtection="1">
      <alignment horizontal="justify" vertical="top"/>
      <protection locked="0"/>
    </xf>
    <xf numFmtId="0" fontId="70" fillId="0" borderId="10" xfId="0" applyFont="1" applyBorder="1" applyAlignment="1">
      <alignment vertical="center"/>
    </xf>
    <xf numFmtId="14" fontId="70" fillId="0" borderId="10" xfId="0" applyNumberFormat="1" applyFont="1" applyBorder="1" applyAlignment="1">
      <alignment vertical="center"/>
    </xf>
    <xf numFmtId="0" fontId="71" fillId="0" borderId="39" xfId="0" applyFont="1" applyBorder="1" applyAlignment="1">
      <alignment horizontal="justify" vertical="top" wrapText="1"/>
    </xf>
    <xf numFmtId="14" fontId="70" fillId="0" borderId="84" xfId="0" applyNumberFormat="1" applyFont="1" applyBorder="1" applyAlignment="1">
      <alignment vertical="center"/>
    </xf>
    <xf numFmtId="0" fontId="0" fillId="0" borderId="4" xfId="0" applyBorder="1" applyAlignment="1" applyProtection="1">
      <alignment vertical="center" wrapText="1"/>
      <protection locked="0"/>
    </xf>
    <xf numFmtId="0" fontId="70" fillId="0" borderId="4" xfId="0" applyFont="1" applyBorder="1" applyAlignment="1">
      <alignment vertical="center"/>
    </xf>
    <xf numFmtId="14" fontId="70" fillId="0" borderId="4" xfId="0" applyNumberFormat="1" applyFont="1" applyBorder="1" applyAlignment="1">
      <alignment vertical="center"/>
    </xf>
    <xf numFmtId="0" fontId="71" fillId="0" borderId="20" xfId="0" applyFont="1" applyBorder="1" applyAlignment="1">
      <alignment horizontal="justify" vertical="top" wrapText="1"/>
    </xf>
    <xf numFmtId="0" fontId="0" fillId="0" borderId="0" xfId="0" applyAlignment="1">
      <alignment vertical="center" wrapText="1"/>
    </xf>
    <xf numFmtId="0" fontId="10" fillId="0" borderId="36" xfId="0" applyFont="1" applyBorder="1" applyAlignment="1" applyProtection="1">
      <alignment horizontal="justify" vertical="top" wrapText="1"/>
      <protection locked="0"/>
    </xf>
    <xf numFmtId="0" fontId="61" fillId="0" borderId="20" xfId="0" applyFont="1" applyBorder="1" applyAlignment="1">
      <alignment vertical="center" wrapText="1"/>
    </xf>
    <xf numFmtId="0" fontId="61" fillId="0" borderId="0" xfId="0" applyFont="1" applyAlignment="1">
      <alignment vertical="center" wrapText="1"/>
    </xf>
    <xf numFmtId="0" fontId="18" fillId="0" borderId="4" xfId="0" applyFont="1" applyBorder="1" applyAlignment="1" applyProtection="1">
      <alignment horizontal="justify" vertical="top" wrapText="1"/>
      <protection locked="0"/>
    </xf>
    <xf numFmtId="14" fontId="70" fillId="0" borderId="85" xfId="0" applyNumberFormat="1" applyFont="1" applyBorder="1" applyAlignment="1">
      <alignment vertical="center"/>
    </xf>
    <xf numFmtId="0" fontId="40" fillId="0" borderId="10" xfId="0" applyFont="1" applyBorder="1" applyAlignment="1" applyProtection="1">
      <alignment horizontal="justify" vertical="top" wrapText="1"/>
      <protection locked="0"/>
    </xf>
    <xf numFmtId="0" fontId="40" fillId="0" borderId="14" xfId="0" applyFont="1" applyBorder="1" applyAlignment="1" applyProtection="1">
      <alignment horizontal="justify" vertical="center"/>
      <protection locked="0"/>
    </xf>
    <xf numFmtId="0" fontId="14" fillId="0" borderId="80" xfId="0" applyFont="1" applyBorder="1" applyAlignment="1" applyProtection="1">
      <alignment horizontal="justify" vertical="top" wrapText="1"/>
      <protection locked="0"/>
    </xf>
    <xf numFmtId="0" fontId="0" fillId="0" borderId="10" xfId="0" applyBorder="1" applyAlignment="1" applyProtection="1">
      <alignment vertical="center" wrapText="1"/>
      <protection locked="0"/>
    </xf>
    <xf numFmtId="0" fontId="18" fillId="0" borderId="73" xfId="0" applyFont="1" applyBorder="1" applyAlignment="1" applyProtection="1">
      <alignment horizontal="justify" vertical="top" wrapText="1"/>
      <protection locked="0"/>
    </xf>
    <xf numFmtId="0" fontId="13" fillId="14" borderId="58" xfId="0" applyFont="1" applyFill="1" applyBorder="1" applyAlignment="1">
      <alignment horizontal="center" vertical="center"/>
    </xf>
    <xf numFmtId="0" fontId="13" fillId="0" borderId="58" xfId="0" applyFont="1" applyBorder="1" applyAlignment="1">
      <alignment horizontal="center" vertical="center" wrapText="1"/>
    </xf>
    <xf numFmtId="0" fontId="13" fillId="0" borderId="10" xfId="0" applyFont="1" applyBorder="1" applyAlignment="1">
      <alignment horizontal="center" vertical="center" wrapText="1"/>
    </xf>
    <xf numFmtId="0" fontId="39" fillId="0" borderId="80" xfId="0" applyFont="1" applyBorder="1" applyAlignment="1" applyProtection="1">
      <alignment horizontal="justify" vertical="top" wrapText="1"/>
      <protection locked="0"/>
    </xf>
    <xf numFmtId="0" fontId="39" fillId="0" borderId="74" xfId="0" applyFont="1" applyBorder="1" applyAlignment="1" applyProtection="1">
      <alignment horizontal="justify" vertical="top" wrapText="1"/>
      <protection locked="0"/>
    </xf>
    <xf numFmtId="0" fontId="39" fillId="0" borderId="80" xfId="0" applyFont="1" applyBorder="1" applyAlignment="1" applyProtection="1">
      <alignment horizontal="center" vertical="center" wrapText="1"/>
      <protection locked="0"/>
    </xf>
    <xf numFmtId="0" fontId="39" fillId="0" borderId="74" xfId="0" applyFont="1" applyBorder="1" applyAlignment="1" applyProtection="1">
      <alignment horizontal="center" vertical="center" wrapText="1"/>
      <protection locked="0"/>
    </xf>
    <xf numFmtId="0" fontId="39" fillId="0" borderId="10" xfId="0" applyFont="1" applyBorder="1" applyAlignment="1" applyProtection="1">
      <alignment horizontal="justify" vertical="top" wrapText="1"/>
      <protection locked="0"/>
    </xf>
    <xf numFmtId="0" fontId="41" fillId="0" borderId="80"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1" fillId="0" borderId="8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80" xfId="0" applyFont="1" applyBorder="1" applyAlignment="1">
      <alignment horizontal="center" vertical="center" wrapText="1"/>
    </xf>
    <xf numFmtId="0" fontId="1" fillId="0" borderId="10"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4" xfId="0" applyFont="1" applyBorder="1" applyAlignment="1">
      <alignment horizontal="center" vertical="center" wrapText="1"/>
    </xf>
    <xf numFmtId="0" fontId="1" fillId="0" borderId="39" xfId="0" applyFont="1" applyBorder="1" applyAlignment="1">
      <alignment horizontal="center" vertical="center" wrapText="1"/>
    </xf>
    <xf numFmtId="0" fontId="39" fillId="0" borderId="39"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73" xfId="0" applyFont="1" applyBorder="1" applyAlignment="1">
      <alignment horizontal="center" vertical="center" wrapText="1"/>
    </xf>
    <xf numFmtId="0" fontId="39" fillId="0" borderId="10" xfId="0" applyFont="1" applyBorder="1" applyAlignment="1" applyProtection="1">
      <alignment horizontal="center" vertical="center" wrapText="1"/>
      <protection locked="0"/>
    </xf>
    <xf numFmtId="0" fontId="39" fillId="0" borderId="4" xfId="0" applyFont="1" applyBorder="1" applyAlignment="1" applyProtection="1">
      <alignment horizontal="center" vertical="center" wrapText="1"/>
      <protection locked="0"/>
    </xf>
    <xf numFmtId="0" fontId="39" fillId="0" borderId="7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7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74" xfId="0" applyFont="1" applyBorder="1" applyAlignment="1" applyProtection="1">
      <alignment horizontal="center" vertical="center" wrapText="1"/>
      <protection locked="0"/>
    </xf>
    <xf numFmtId="0" fontId="39" fillId="0" borderId="80" xfId="0" applyFont="1" applyBorder="1" applyAlignment="1" applyProtection="1">
      <alignment horizontal="justify" vertical="center" wrapText="1"/>
      <protection locked="0"/>
    </xf>
    <xf numFmtId="0" fontId="39" fillId="0" borderId="14" xfId="0" applyFont="1" applyBorder="1" applyAlignment="1" applyProtection="1">
      <alignment horizontal="justify" vertical="center" wrapText="1"/>
      <protection locked="0"/>
    </xf>
    <xf numFmtId="0" fontId="39" fillId="0" borderId="74" xfId="0" applyFont="1" applyBorder="1" applyAlignment="1" applyProtection="1">
      <alignment horizontal="justify" vertical="center" wrapText="1"/>
      <protection locked="0"/>
    </xf>
    <xf numFmtId="0" fontId="41" fillId="0" borderId="14" xfId="0" applyFont="1" applyBorder="1" applyAlignment="1" applyProtection="1">
      <alignment horizontal="center" vertical="center" wrapText="1"/>
      <protection locked="0"/>
    </xf>
    <xf numFmtId="0" fontId="41" fillId="0" borderId="74"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74" xfId="0" applyFont="1" applyBorder="1" applyAlignment="1">
      <alignment horizontal="center" vertical="center" wrapText="1"/>
    </xf>
    <xf numFmtId="0" fontId="47" fillId="0" borderId="23" xfId="0" applyFont="1" applyBorder="1" applyAlignment="1">
      <alignment horizontal="right" vertical="center" wrapText="1"/>
    </xf>
    <xf numFmtId="0" fontId="47" fillId="0" borderId="0" xfId="0" applyFont="1" applyAlignment="1">
      <alignment horizontal="right" vertical="center" wrapText="1"/>
    </xf>
    <xf numFmtId="0" fontId="47" fillId="0" borderId="16" xfId="0" applyFont="1" applyBorder="1" applyAlignment="1">
      <alignment horizontal="right" vertical="center" wrapText="1"/>
    </xf>
    <xf numFmtId="0" fontId="47" fillId="0" borderId="33" xfId="0" applyFont="1" applyBorder="1" applyAlignment="1">
      <alignment horizontal="right" vertical="center" wrapText="1"/>
    </xf>
    <xf numFmtId="0" fontId="47" fillId="0" borderId="12" xfId="0" applyFont="1" applyBorder="1" applyAlignment="1">
      <alignment horizontal="right" vertical="center" wrapText="1"/>
    </xf>
    <xf numFmtId="0" fontId="47" fillId="0" borderId="22" xfId="0" applyFont="1" applyBorder="1" applyAlignment="1">
      <alignment horizontal="right" vertical="center" wrapText="1"/>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6" xfId="0" applyFont="1" applyBorder="1" applyAlignment="1">
      <alignment horizontal="center" vertical="center" wrapText="1"/>
    </xf>
    <xf numFmtId="0" fontId="12" fillId="13" borderId="39"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12" fillId="13" borderId="62" xfId="0" applyFont="1" applyFill="1" applyBorder="1" applyAlignment="1">
      <alignment horizontal="center" vertical="center"/>
    </xf>
    <xf numFmtId="0" fontId="12" fillId="13" borderId="63" xfId="0" applyFont="1" applyFill="1" applyBorder="1" applyAlignment="1">
      <alignment horizontal="center" vertical="center"/>
    </xf>
    <xf numFmtId="0" fontId="12" fillId="13" borderId="64" xfId="0" applyFont="1" applyFill="1" applyBorder="1" applyAlignment="1">
      <alignment horizontal="center" vertical="center"/>
    </xf>
    <xf numFmtId="0" fontId="12" fillId="13" borderId="62" xfId="0" applyFont="1" applyFill="1" applyBorder="1" applyAlignment="1">
      <alignment horizontal="center" vertical="center" wrapText="1"/>
    </xf>
    <xf numFmtId="0" fontId="12" fillId="13" borderId="63" xfId="0" applyFont="1" applyFill="1" applyBorder="1" applyAlignment="1">
      <alignment horizontal="center" vertical="center" wrapText="1"/>
    </xf>
    <xf numFmtId="0" fontId="12" fillId="13" borderId="64" xfId="0" applyFont="1" applyFill="1" applyBorder="1" applyAlignment="1">
      <alignment horizontal="center" vertical="center" wrapText="1"/>
    </xf>
    <xf numFmtId="0" fontId="12" fillId="13" borderId="5" xfId="0" applyFont="1" applyFill="1" applyBorder="1" applyAlignment="1">
      <alignment horizontal="center" vertical="center"/>
    </xf>
    <xf numFmtId="0" fontId="12" fillId="13" borderId="4" xfId="0" applyFont="1" applyFill="1" applyBorder="1" applyAlignment="1">
      <alignment horizontal="center" vertical="center"/>
    </xf>
    <xf numFmtId="0" fontId="12" fillId="13" borderId="61" xfId="0" applyFont="1" applyFill="1" applyBorder="1" applyAlignment="1">
      <alignment horizontal="center" vertical="center"/>
    </xf>
    <xf numFmtId="0" fontId="12" fillId="13" borderId="60" xfId="0" applyFont="1" applyFill="1" applyBorder="1" applyAlignment="1">
      <alignment horizontal="center" vertical="center"/>
    </xf>
    <xf numFmtId="0" fontId="12" fillId="13" borderId="39" xfId="0" applyFont="1" applyFill="1" applyBorder="1" applyAlignment="1">
      <alignment horizontal="center" vertical="center"/>
    </xf>
    <xf numFmtId="0" fontId="39" fillId="0" borderId="58" xfId="0" applyFont="1" applyBorder="1" applyAlignment="1" applyProtection="1">
      <alignment horizontal="center" vertical="center" wrapText="1"/>
      <protection locked="0"/>
    </xf>
    <xf numFmtId="0" fontId="39" fillId="0" borderId="14" xfId="0" applyFont="1" applyBorder="1" applyAlignment="1" applyProtection="1">
      <alignment horizontal="center" vertical="center" wrapText="1"/>
      <protection locked="0"/>
    </xf>
    <xf numFmtId="0" fontId="39" fillId="0" borderId="58" xfId="0" applyFont="1" applyBorder="1" applyAlignment="1" applyProtection="1">
      <alignment horizontal="justify" vertical="top" wrapText="1"/>
      <protection locked="0"/>
    </xf>
    <xf numFmtId="0" fontId="51" fillId="0" borderId="80" xfId="0" applyFont="1" applyBorder="1" applyAlignment="1" applyProtection="1">
      <alignment horizontal="justify" vertical="top" wrapText="1"/>
      <protection locked="0"/>
    </xf>
    <xf numFmtId="0" fontId="51" fillId="0" borderId="74" xfId="0" applyFont="1" applyBorder="1" applyAlignment="1" applyProtection="1">
      <alignment horizontal="justify" vertical="top" wrapText="1"/>
      <protection locked="0"/>
    </xf>
    <xf numFmtId="0" fontId="41" fillId="0" borderId="58" xfId="0" applyFont="1" applyBorder="1" applyAlignment="1" applyProtection="1">
      <alignment horizontal="center" vertical="center" wrapText="1"/>
      <protection locked="0"/>
    </xf>
    <xf numFmtId="0" fontId="12" fillId="13" borderId="10" xfId="0" applyFont="1" applyFill="1" applyBorder="1" applyAlignment="1">
      <alignment horizontal="center" vertical="center"/>
    </xf>
    <xf numFmtId="0" fontId="12" fillId="13" borderId="10"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70" xfId="0" applyFont="1" applyBorder="1" applyAlignment="1">
      <alignment horizontal="center" vertical="center"/>
    </xf>
    <xf numFmtId="0" fontId="13" fillId="0" borderId="72" xfId="0" applyFont="1" applyBorder="1" applyAlignment="1">
      <alignment horizontal="center" vertical="center"/>
    </xf>
    <xf numFmtId="0" fontId="67" fillId="0" borderId="4" xfId="0" applyFont="1" applyBorder="1" applyAlignment="1" applyProtection="1">
      <alignment horizontal="center" vertical="center" wrapText="1"/>
      <protection locked="0"/>
    </xf>
    <xf numFmtId="0" fontId="67" fillId="0" borderId="39" xfId="0" applyFont="1" applyBorder="1" applyAlignment="1" applyProtection="1">
      <alignment horizontal="center" vertical="center" wrapText="1"/>
      <protection locked="0"/>
    </xf>
    <xf numFmtId="0" fontId="67" fillId="0" borderId="73" xfId="0" applyFont="1" applyBorder="1" applyAlignment="1" applyProtection="1">
      <alignment horizontal="center" vertical="center" wrapText="1"/>
      <protection locked="0"/>
    </xf>
    <xf numFmtId="0" fontId="39" fillId="0" borderId="4" xfId="0" applyFont="1" applyBorder="1" applyAlignment="1">
      <alignment horizontal="justify" vertical="center" wrapText="1"/>
    </xf>
    <xf numFmtId="0" fontId="39" fillId="0" borderId="39" xfId="0" applyFont="1" applyBorder="1" applyAlignment="1">
      <alignment horizontal="justify" vertical="center" wrapText="1"/>
    </xf>
    <xf numFmtId="0" fontId="39" fillId="0" borderId="73" xfId="0" applyFont="1" applyBorder="1" applyAlignment="1">
      <alignment horizontal="justify" vertical="center" wrapText="1"/>
    </xf>
    <xf numFmtId="0" fontId="1" fillId="0" borderId="58" xfId="0" applyFont="1" applyBorder="1" applyAlignment="1" applyProtection="1">
      <alignment horizontal="center" vertical="center" wrapText="1"/>
      <protection locked="0"/>
    </xf>
    <xf numFmtId="0" fontId="1" fillId="0" borderId="58" xfId="0" applyFont="1" applyBorder="1" applyAlignment="1">
      <alignment horizontal="center" vertical="center" wrapText="1"/>
    </xf>
    <xf numFmtId="0" fontId="0" fillId="0" borderId="58" xfId="0" applyBorder="1" applyAlignment="1">
      <alignment horizontal="center" vertical="top"/>
    </xf>
    <xf numFmtId="0" fontId="0" fillId="0" borderId="14" xfId="0" applyBorder="1" applyAlignment="1">
      <alignment horizontal="center" vertical="top"/>
    </xf>
    <xf numFmtId="0" fontId="0" fillId="0" borderId="74" xfId="0" applyBorder="1" applyAlignment="1">
      <alignment horizontal="center" vertical="top"/>
    </xf>
    <xf numFmtId="0" fontId="0" fillId="0" borderId="58" xfId="0" applyBorder="1" applyAlignment="1">
      <alignment horizontal="center"/>
    </xf>
    <xf numFmtId="0" fontId="0" fillId="0" borderId="14" xfId="0" applyBorder="1" applyAlignment="1">
      <alignment horizontal="center"/>
    </xf>
    <xf numFmtId="0" fontId="0" fillId="0" borderId="74"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5" xfId="0" applyBorder="1" applyAlignment="1">
      <alignment horizontal="center"/>
    </xf>
    <xf numFmtId="0" fontId="39" fillId="0" borderId="4" xfId="0" applyFont="1" applyBorder="1" applyAlignment="1" applyProtection="1">
      <alignment horizontal="justify" vertical="center" wrapText="1"/>
      <protection locked="0"/>
    </xf>
    <xf numFmtId="0" fontId="39" fillId="0" borderId="39" xfId="0" applyFont="1" applyBorder="1" applyAlignment="1" applyProtection="1">
      <alignment horizontal="justify" vertical="center" wrapText="1"/>
      <protection locked="0"/>
    </xf>
    <xf numFmtId="0" fontId="39" fillId="0" borderId="73" xfId="0" applyFont="1" applyBorder="1" applyAlignment="1" applyProtection="1">
      <alignment horizontal="justify" vertical="center" wrapText="1"/>
      <protection locked="0"/>
    </xf>
    <xf numFmtId="0" fontId="39" fillId="0" borderId="39" xfId="0" applyFont="1" applyBorder="1" applyAlignment="1" applyProtection="1">
      <alignment horizontal="justify" vertical="top" wrapText="1"/>
      <protection locked="0"/>
    </xf>
    <xf numFmtId="0" fontId="39" fillId="0" borderId="73" xfId="0" applyFont="1" applyBorder="1" applyAlignment="1" applyProtection="1">
      <alignment horizontal="justify" vertical="top" wrapText="1"/>
      <protection locked="0"/>
    </xf>
    <xf numFmtId="0" fontId="13" fillId="0" borderId="37" xfId="0" applyFont="1" applyBorder="1" applyAlignment="1">
      <alignment horizontal="center" vertical="center"/>
    </xf>
    <xf numFmtId="0" fontId="67" fillId="0" borderId="10" xfId="0" applyFont="1" applyBorder="1" applyAlignment="1" applyProtection="1">
      <alignment horizontal="center" vertical="center" wrapText="1"/>
      <protection locked="0"/>
    </xf>
    <xf numFmtId="0" fontId="39" fillId="0" borderId="10"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73" xfId="0"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13" fillId="0" borderId="74" xfId="0" applyFont="1" applyBorder="1" applyAlignment="1" applyProtection="1">
      <alignment horizontal="center" vertical="center" wrapText="1"/>
      <protection locked="0"/>
    </xf>
    <xf numFmtId="0" fontId="13" fillId="0" borderId="5" xfId="0" applyFont="1" applyBorder="1" applyAlignment="1">
      <alignment horizontal="justify" vertical="center" wrapText="1"/>
    </xf>
    <xf numFmtId="0" fontId="13" fillId="0" borderId="70" xfId="0" applyFont="1" applyBorder="1" applyAlignment="1">
      <alignment horizontal="justify" vertical="center" wrapText="1"/>
    </xf>
    <xf numFmtId="0" fontId="13" fillId="0" borderId="72" xfId="0" applyFont="1" applyBorder="1" applyAlignment="1">
      <alignment horizontal="justify" vertical="center" wrapText="1"/>
    </xf>
    <xf numFmtId="0" fontId="39" fillId="0" borderId="58"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74" xfId="0" applyFont="1" applyBorder="1" applyAlignment="1">
      <alignment horizontal="justify" vertical="center" wrapText="1"/>
    </xf>
    <xf numFmtId="0" fontId="39" fillId="0" borderId="58" xfId="0" applyFont="1" applyBorder="1" applyAlignment="1" applyProtection="1">
      <alignment horizontal="justify" vertical="center" wrapText="1"/>
      <protection locked="0"/>
    </xf>
    <xf numFmtId="164" fontId="13" fillId="0" borderId="4" xfId="0" applyNumberFormat="1" applyFont="1" applyBorder="1" applyAlignment="1">
      <alignment horizontal="center" vertical="center" wrapText="1"/>
    </xf>
    <xf numFmtId="164" fontId="13" fillId="0" borderId="39" xfId="0" applyNumberFormat="1" applyFont="1" applyBorder="1" applyAlignment="1">
      <alignment horizontal="center" vertical="center" wrapText="1"/>
    </xf>
    <xf numFmtId="164" fontId="13" fillId="0" borderId="73" xfId="0" applyNumberFormat="1" applyFont="1" applyBorder="1" applyAlignment="1">
      <alignment horizontal="center" vertical="center" wrapText="1"/>
    </xf>
    <xf numFmtId="0" fontId="39" fillId="0" borderId="4" xfId="0" applyFont="1" applyBorder="1" applyAlignment="1">
      <alignment horizontal="center" vertical="center" wrapText="1"/>
    </xf>
    <xf numFmtId="0" fontId="13" fillId="0" borderId="10" xfId="0" applyFont="1" applyBorder="1" applyAlignment="1">
      <alignment horizontal="center" vertical="center"/>
    </xf>
    <xf numFmtId="0" fontId="13" fillId="0" borderId="39" xfId="0" applyFont="1" applyBorder="1" applyAlignment="1">
      <alignment horizontal="center" vertical="center"/>
    </xf>
    <xf numFmtId="0" fontId="13" fillId="0" borderId="80" xfId="0" applyFont="1" applyBorder="1" applyAlignment="1">
      <alignment horizontal="center" vertical="center"/>
    </xf>
    <xf numFmtId="0" fontId="67" fillId="0" borderId="80" xfId="0" applyFont="1" applyBorder="1" applyAlignment="1" applyProtection="1">
      <alignment horizontal="center" vertical="center" wrapText="1"/>
      <protection locked="0"/>
    </xf>
    <xf numFmtId="0" fontId="39" fillId="0" borderId="80" xfId="0" applyFont="1" applyBorder="1" applyAlignment="1">
      <alignment horizontal="center" vertical="center" wrapText="1"/>
    </xf>
    <xf numFmtId="0" fontId="13" fillId="0" borderId="81" xfId="0" applyFont="1" applyBorder="1" applyAlignment="1">
      <alignment horizontal="center" vertical="center"/>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67" fillId="0" borderId="5" xfId="0" applyFont="1" applyBorder="1" applyAlignment="1" applyProtection="1">
      <alignment horizontal="center" vertical="center" wrapText="1"/>
      <protection locked="0"/>
    </xf>
    <xf numFmtId="0" fontId="67" fillId="0" borderId="70" xfId="0" applyFont="1" applyBorder="1" applyAlignment="1" applyProtection="1">
      <alignment horizontal="center" vertical="center" wrapText="1"/>
      <protection locked="0"/>
    </xf>
    <xf numFmtId="0" fontId="67" fillId="0" borderId="72" xfId="0" applyFont="1" applyBorder="1" applyAlignment="1" applyProtection="1">
      <alignment horizontal="center" vertical="center" wrapText="1"/>
      <protection locked="0"/>
    </xf>
    <xf numFmtId="0" fontId="39" fillId="0" borderId="80" xfId="0" applyFont="1" applyBorder="1" applyAlignment="1">
      <alignment horizontal="justify" vertical="center" wrapText="1"/>
    </xf>
    <xf numFmtId="0" fontId="39" fillId="0" borderId="10" xfId="0" applyFont="1" applyBorder="1" applyAlignment="1" applyProtection="1">
      <alignment horizontal="justify" vertical="center" wrapText="1"/>
      <protection locked="0"/>
    </xf>
    <xf numFmtId="0" fontId="39" fillId="0" borderId="10" xfId="0" applyFont="1" applyBorder="1" applyAlignment="1">
      <alignment horizontal="justify" vertical="center" wrapText="1"/>
    </xf>
    <xf numFmtId="0" fontId="0" fillId="0" borderId="4" xfId="0" applyBorder="1" applyAlignment="1">
      <alignment horizontal="center" vertical="top"/>
    </xf>
    <xf numFmtId="0" fontId="0" fillId="0" borderId="39" xfId="0" applyBorder="1" applyAlignment="1">
      <alignment horizontal="center" vertical="top"/>
    </xf>
    <xf numFmtId="0" fontId="0" fillId="0" borderId="73" xfId="0" applyBorder="1" applyAlignment="1">
      <alignment horizontal="center" vertical="top"/>
    </xf>
    <xf numFmtId="0" fontId="0" fillId="0" borderId="4" xfId="0" applyBorder="1" applyAlignment="1">
      <alignment horizontal="center"/>
    </xf>
    <xf numFmtId="0" fontId="0" fillId="0" borderId="39" xfId="0" applyBorder="1" applyAlignment="1">
      <alignment horizontal="center"/>
    </xf>
    <xf numFmtId="0" fontId="0" fillId="0" borderId="73" xfId="0" applyBorder="1" applyAlignment="1">
      <alignment horizontal="center"/>
    </xf>
    <xf numFmtId="0" fontId="0" fillId="0" borderId="6"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0" fontId="0" fillId="0" borderId="10" xfId="0" applyBorder="1" applyAlignment="1">
      <alignment horizontal="center" vertical="top"/>
    </xf>
    <xf numFmtId="0" fontId="0" fillId="0" borderId="10" xfId="0" applyBorder="1" applyAlignment="1">
      <alignment horizontal="center"/>
    </xf>
    <xf numFmtId="0" fontId="0" fillId="0" borderId="58" xfId="0" applyBorder="1" applyAlignment="1">
      <alignment horizontal="justify" vertical="top" wrapText="1"/>
    </xf>
    <xf numFmtId="0" fontId="0" fillId="0" borderId="14" xfId="0" applyBorder="1" applyAlignment="1">
      <alignment horizontal="justify" vertical="top" wrapText="1"/>
    </xf>
    <xf numFmtId="0" fontId="0" fillId="0" borderId="74" xfId="0" applyBorder="1" applyAlignment="1">
      <alignment horizontal="justify" vertical="top" wrapText="1"/>
    </xf>
    <xf numFmtId="0" fontId="0" fillId="0" borderId="58" xfId="0" applyBorder="1" applyAlignment="1">
      <alignment horizontal="center" vertical="center" wrapText="1"/>
    </xf>
    <xf numFmtId="0" fontId="0" fillId="0" borderId="14" xfId="0" applyBorder="1" applyAlignment="1">
      <alignment horizontal="center" vertical="center" wrapText="1"/>
    </xf>
    <xf numFmtId="0" fontId="0" fillId="0" borderId="74" xfId="0" applyBorder="1" applyAlignment="1">
      <alignment horizontal="center" vertical="center" wrapText="1"/>
    </xf>
    <xf numFmtId="0" fontId="0" fillId="0" borderId="4" xfId="0" applyBorder="1" applyAlignment="1">
      <alignment horizontal="justify" vertical="top" wrapText="1"/>
    </xf>
    <xf numFmtId="0" fontId="0" fillId="0" borderId="39" xfId="0" applyBorder="1" applyAlignment="1">
      <alignment horizontal="justify" vertical="top" wrapText="1"/>
    </xf>
    <xf numFmtId="0" fontId="0" fillId="0" borderId="73" xfId="0" applyBorder="1" applyAlignment="1">
      <alignment horizontal="justify" vertical="top" wrapText="1"/>
    </xf>
    <xf numFmtId="0" fontId="0" fillId="0" borderId="4" xfId="0" applyBorder="1" applyAlignment="1">
      <alignment horizontal="center" vertical="center" wrapText="1"/>
    </xf>
    <xf numFmtId="0" fontId="0" fillId="0" borderId="39" xfId="0" applyBorder="1" applyAlignment="1">
      <alignment horizontal="center" vertical="center" wrapText="1"/>
    </xf>
    <xf numFmtId="0" fontId="0" fillId="0" borderId="73" xfId="0" applyBorder="1" applyAlignment="1">
      <alignment horizontal="center" vertical="center" wrapText="1"/>
    </xf>
    <xf numFmtId="0" fontId="39" fillId="0" borderId="58" xfId="0" applyFont="1" applyBorder="1" applyAlignment="1">
      <alignment horizontal="justify" vertical="top" wrapText="1"/>
    </xf>
    <xf numFmtId="0" fontId="39" fillId="0" borderId="14" xfId="0" applyFont="1" applyBorder="1" applyAlignment="1">
      <alignment horizontal="justify" vertical="top" wrapText="1"/>
    </xf>
    <xf numFmtId="0" fontId="39" fillId="0" borderId="74" xfId="0" applyFont="1" applyBorder="1" applyAlignment="1">
      <alignment horizontal="justify" vertical="top" wrapText="1"/>
    </xf>
    <xf numFmtId="0" fontId="0" fillId="0" borderId="10" xfId="0" applyBorder="1" applyAlignment="1">
      <alignment horizontal="justify" vertical="top" wrapText="1"/>
    </xf>
    <xf numFmtId="0" fontId="0" fillId="0" borderId="10" xfId="0" applyBorder="1" applyAlignment="1">
      <alignment horizontal="center" vertical="center" wrapText="1"/>
    </xf>
    <xf numFmtId="14" fontId="0" fillId="0" borderId="58" xfId="0" applyNumberFormat="1" applyBorder="1" applyAlignment="1">
      <alignment horizontal="center" vertical="center" wrapText="1"/>
    </xf>
    <xf numFmtId="14" fontId="0" fillId="0" borderId="10" xfId="0" applyNumberFormat="1" applyBorder="1" applyAlignment="1">
      <alignment horizontal="center" vertical="center" wrapText="1"/>
    </xf>
    <xf numFmtId="14" fontId="0" fillId="0" borderId="58" xfId="0" applyNumberFormat="1" applyBorder="1" applyAlignment="1">
      <alignment horizontal="center" vertical="center"/>
    </xf>
    <xf numFmtId="14" fontId="0" fillId="0" borderId="10" xfId="0" applyNumberFormat="1" applyBorder="1" applyAlignment="1">
      <alignment horizontal="center" vertical="center"/>
    </xf>
    <xf numFmtId="0" fontId="1" fillId="0" borderId="80" xfId="0" applyFont="1" applyBorder="1" applyAlignment="1" applyProtection="1">
      <alignment horizontal="center" vertical="center"/>
      <protection locked="0"/>
    </xf>
    <xf numFmtId="0" fontId="1" fillId="0" borderId="74" xfId="0" applyFont="1" applyBorder="1" applyAlignment="1" applyProtection="1">
      <alignment horizontal="center" vertical="center"/>
      <protection locked="0"/>
    </xf>
    <xf numFmtId="0" fontId="13" fillId="0" borderId="58" xfId="0" applyFont="1" applyBorder="1" applyAlignment="1" applyProtection="1">
      <alignment horizontal="center" vertical="center" wrapText="1"/>
      <protection locked="0"/>
    </xf>
    <xf numFmtId="14" fontId="0" fillId="0" borderId="14" xfId="0" applyNumberFormat="1" applyBorder="1" applyAlignment="1">
      <alignment horizontal="center" vertical="center" wrapText="1"/>
    </xf>
    <xf numFmtId="14" fontId="0" fillId="0" borderId="74" xfId="0" applyNumberFormat="1" applyBorder="1" applyAlignment="1">
      <alignment horizontal="center" vertical="center" wrapText="1"/>
    </xf>
    <xf numFmtId="14" fontId="0" fillId="0" borderId="14" xfId="0" applyNumberFormat="1" applyBorder="1" applyAlignment="1">
      <alignment horizontal="center" vertical="center"/>
    </xf>
    <xf numFmtId="14" fontId="0" fillId="0" borderId="74" xfId="0" applyNumberFormat="1" applyBorder="1" applyAlignment="1">
      <alignment horizontal="center" vertical="center"/>
    </xf>
    <xf numFmtId="0" fontId="0" fillId="0" borderId="80" xfId="0" applyBorder="1" applyAlignment="1">
      <alignment horizontal="justify" vertical="top" wrapText="1"/>
    </xf>
    <xf numFmtId="0" fontId="0" fillId="0" borderId="58" xfId="0" applyBorder="1" applyAlignment="1">
      <alignment horizontal="left" vertical="center" wrapText="1"/>
    </xf>
    <xf numFmtId="0" fontId="0" fillId="0" borderId="14" xfId="0" applyBorder="1" applyAlignment="1">
      <alignment horizontal="left" vertical="center" wrapText="1"/>
    </xf>
    <xf numFmtId="0" fontId="0" fillId="0" borderId="74" xfId="0" applyBorder="1" applyAlignment="1">
      <alignment horizontal="left" vertical="center" wrapText="1"/>
    </xf>
    <xf numFmtId="0" fontId="10" fillId="0" borderId="80" xfId="0" applyFont="1" applyBorder="1" applyAlignment="1" applyProtection="1">
      <alignment horizontal="center" vertical="top" wrapText="1"/>
      <protection locked="0"/>
    </xf>
    <xf numFmtId="0" fontId="10" fillId="0" borderId="14" xfId="0" applyFont="1" applyBorder="1" applyAlignment="1" applyProtection="1">
      <alignment horizontal="center" vertical="top" wrapText="1"/>
      <protection locked="0"/>
    </xf>
    <xf numFmtId="0" fontId="18" fillId="0" borderId="8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 fillId="10" borderId="39" xfId="0" applyFont="1" applyFill="1" applyBorder="1" applyAlignment="1">
      <alignment horizontal="justify" vertical="top" wrapText="1"/>
    </xf>
    <xf numFmtId="0" fontId="1" fillId="10" borderId="80" xfId="0" applyFont="1" applyFill="1" applyBorder="1" applyAlignment="1">
      <alignment horizontal="justify" vertical="top" wrapText="1"/>
    </xf>
    <xf numFmtId="0" fontId="1" fillId="10" borderId="39" xfId="0" applyFont="1" applyFill="1" applyBorder="1" applyAlignment="1">
      <alignment horizontal="center" vertical="center" wrapText="1"/>
    </xf>
    <xf numFmtId="0" fontId="1" fillId="10" borderId="80" xfId="0" applyFont="1" applyFill="1" applyBorder="1" applyAlignment="1">
      <alignment horizontal="center" vertical="center" wrapText="1"/>
    </xf>
    <xf numFmtId="14" fontId="10" fillId="0" borderId="39" xfId="0" applyNumberFormat="1" applyFont="1" applyBorder="1" applyAlignment="1">
      <alignment horizontal="center" vertical="center" wrapText="1"/>
    </xf>
    <xf numFmtId="14" fontId="10" fillId="0" borderId="80" xfId="0" applyNumberFormat="1" applyFont="1" applyBorder="1" applyAlignment="1">
      <alignment horizontal="center" vertical="center" wrapText="1"/>
    </xf>
    <xf numFmtId="14" fontId="10" fillId="0" borderId="39" xfId="0" applyNumberFormat="1" applyFont="1" applyBorder="1" applyAlignment="1">
      <alignment horizontal="center" vertical="center"/>
    </xf>
    <xf numFmtId="14" fontId="10" fillId="0" borderId="80" xfId="0" applyNumberFormat="1" applyFont="1" applyBorder="1" applyAlignment="1">
      <alignment horizontal="center" vertical="center"/>
    </xf>
    <xf numFmtId="0" fontId="1" fillId="10" borderId="39" xfId="0" applyFont="1" applyFill="1" applyBorder="1" applyAlignment="1" applyProtection="1">
      <alignment horizontal="center" vertical="center" wrapText="1"/>
      <protection locked="0"/>
    </xf>
    <xf numFmtId="0" fontId="1" fillId="10" borderId="80" xfId="0" applyFont="1" applyFill="1" applyBorder="1" applyAlignment="1" applyProtection="1">
      <alignment horizontal="center" vertical="center" wrapText="1"/>
      <protection locked="0"/>
    </xf>
    <xf numFmtId="0" fontId="10" fillId="0" borderId="39" xfId="0" applyFont="1" applyBorder="1" applyAlignment="1">
      <alignment horizontal="center" vertical="center" wrapText="1"/>
    </xf>
    <xf numFmtId="0" fontId="10" fillId="0" borderId="80" xfId="0" applyFont="1" applyBorder="1" applyAlignment="1">
      <alignment horizontal="center" vertical="center" wrapText="1"/>
    </xf>
    <xf numFmtId="0" fontId="1" fillId="0" borderId="58" xfId="0" applyFont="1" applyBorder="1" applyAlignment="1" applyProtection="1">
      <alignment horizontal="justify" vertical="center" wrapText="1"/>
      <protection locked="0"/>
    </xf>
    <xf numFmtId="0" fontId="1" fillId="0" borderId="14"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44" fillId="0" borderId="17" xfId="0" applyFont="1" applyBorder="1" applyAlignment="1">
      <alignment horizontal="right" vertical="center" wrapText="1"/>
    </xf>
    <xf numFmtId="0" fontId="44" fillId="0" borderId="18" xfId="0" applyFont="1" applyBorder="1" applyAlignment="1">
      <alignment horizontal="right" vertical="center" wrapText="1"/>
    </xf>
    <xf numFmtId="0" fontId="44" fillId="0" borderId="23" xfId="0" applyFont="1" applyBorder="1" applyAlignment="1">
      <alignment horizontal="right" vertical="center" wrapText="1"/>
    </xf>
    <xf numFmtId="0" fontId="44" fillId="0" borderId="0" xfId="0" applyFont="1" applyAlignment="1">
      <alignment horizontal="right" vertical="center" wrapText="1"/>
    </xf>
    <xf numFmtId="0" fontId="44" fillId="0" borderId="24" xfId="0" applyFont="1" applyBorder="1" applyAlignment="1">
      <alignment horizontal="right" vertical="center" wrapText="1"/>
    </xf>
    <xf numFmtId="0" fontId="44" fillId="0" borderId="25" xfId="0" applyFont="1" applyBorder="1" applyAlignment="1">
      <alignment horizontal="right" vertical="center" wrapText="1"/>
    </xf>
    <xf numFmtId="0" fontId="12" fillId="13" borderId="66" xfId="0" applyFont="1" applyFill="1" applyBorder="1" applyAlignment="1">
      <alignment horizontal="center" vertical="center"/>
    </xf>
    <xf numFmtId="0" fontId="12" fillId="13" borderId="67" xfId="0" applyFont="1" applyFill="1" applyBorder="1" applyAlignment="1">
      <alignment horizontal="center" vertical="center"/>
    </xf>
    <xf numFmtId="0" fontId="12" fillId="13" borderId="68" xfId="0" applyFont="1" applyFill="1" applyBorder="1" applyAlignment="1">
      <alignment horizontal="center" vertical="center"/>
    </xf>
    <xf numFmtId="0" fontId="12" fillId="13" borderId="66" xfId="0" applyFont="1" applyFill="1" applyBorder="1" applyAlignment="1">
      <alignment horizontal="center" vertical="center" wrapText="1"/>
    </xf>
    <xf numFmtId="0" fontId="12" fillId="13" borderId="67" xfId="0" applyFont="1" applyFill="1" applyBorder="1" applyAlignment="1">
      <alignment horizontal="center" vertical="center" wrapText="1"/>
    </xf>
    <xf numFmtId="0" fontId="12" fillId="13" borderId="68"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30" xfId="0" applyFont="1" applyBorder="1" applyAlignment="1">
      <alignment horizontal="center" vertical="center" wrapText="1"/>
    </xf>
    <xf numFmtId="0" fontId="45" fillId="0" borderId="0" xfId="0" applyFont="1" applyAlignment="1">
      <alignment horizontal="center" vertical="center" wrapText="1"/>
    </xf>
    <xf numFmtId="0" fontId="45" fillId="0" borderId="31"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12" fillId="13" borderId="4" xfId="0" applyFont="1" applyFill="1" applyBorder="1" applyAlignment="1">
      <alignment horizontal="center" vertical="center" wrapText="1"/>
    </xf>
    <xf numFmtId="0" fontId="12" fillId="13" borderId="6" xfId="0" applyFont="1" applyFill="1" applyBorder="1" applyAlignment="1">
      <alignment horizontal="center" vertical="center"/>
    </xf>
    <xf numFmtId="0" fontId="12" fillId="13" borderId="57"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7" xfId="0" applyFont="1" applyFill="1" applyBorder="1" applyAlignment="1">
      <alignment horizontal="center" vertical="center"/>
    </xf>
    <xf numFmtId="0" fontId="12" fillId="13" borderId="65" xfId="0" applyFont="1" applyFill="1" applyBorder="1" applyAlignment="1">
      <alignment horizontal="center" vertical="center" wrapText="1"/>
    </xf>
    <xf numFmtId="0" fontId="12" fillId="13" borderId="57" xfId="0" applyFont="1" applyFill="1" applyBorder="1" applyAlignment="1">
      <alignment horizontal="center" vertical="center" wrapText="1"/>
    </xf>
    <xf numFmtId="0" fontId="1" fillId="13" borderId="76" xfId="0" applyFont="1" applyFill="1" applyBorder="1" applyAlignment="1">
      <alignment horizontal="center" vertical="center"/>
    </xf>
    <xf numFmtId="0" fontId="1" fillId="13" borderId="78" xfId="0" applyFont="1" applyFill="1" applyBorder="1" applyAlignment="1">
      <alignment horizontal="center" vertical="center"/>
    </xf>
    <xf numFmtId="0" fontId="1" fillId="13" borderId="79" xfId="0" applyFont="1" applyFill="1" applyBorder="1" applyAlignment="1">
      <alignment horizontal="center" vertical="center"/>
    </xf>
    <xf numFmtId="0" fontId="1" fillId="13" borderId="19" xfId="0" applyFont="1" applyFill="1" applyBorder="1" applyAlignment="1">
      <alignment horizontal="center" vertical="center"/>
    </xf>
    <xf numFmtId="0" fontId="1" fillId="13" borderId="30" xfId="0" applyFont="1" applyFill="1" applyBorder="1" applyAlignment="1">
      <alignment horizontal="center" vertical="center"/>
    </xf>
    <xf numFmtId="0" fontId="1" fillId="13" borderId="11" xfId="0" applyFont="1" applyFill="1" applyBorder="1" applyAlignment="1">
      <alignment horizontal="center" vertical="center"/>
    </xf>
    <xf numFmtId="0" fontId="1" fillId="0" borderId="76" xfId="0" applyFont="1" applyBorder="1" applyAlignment="1" applyProtection="1">
      <alignment horizontal="center" vertical="center" wrapText="1"/>
      <protection locked="0"/>
    </xf>
    <xf numFmtId="0" fontId="1" fillId="0" borderId="78" xfId="0" applyFont="1" applyBorder="1" applyAlignment="1" applyProtection="1">
      <alignment horizontal="center" vertical="center" wrapText="1"/>
      <protection locked="0"/>
    </xf>
    <xf numFmtId="0" fontId="1" fillId="0" borderId="79" xfId="0" applyFont="1" applyBorder="1" applyAlignment="1" applyProtection="1">
      <alignment horizontal="center" vertical="center" wrapText="1"/>
      <protection locked="0"/>
    </xf>
    <xf numFmtId="0" fontId="1" fillId="0" borderId="58"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74" xfId="0" applyFont="1" applyBorder="1" applyAlignment="1">
      <alignment horizontal="justify" vertical="center" wrapText="1"/>
    </xf>
    <xf numFmtId="0" fontId="1" fillId="0" borderId="74" xfId="0" applyFont="1" applyBorder="1" applyAlignment="1" applyProtection="1">
      <alignment horizontal="justify" vertical="center" wrapText="1"/>
      <protection locked="0"/>
    </xf>
    <xf numFmtId="0" fontId="1" fillId="0" borderId="59" xfId="0" applyFont="1" applyBorder="1" applyAlignment="1">
      <alignment horizontal="center" vertical="center" wrapText="1"/>
    </xf>
    <xf numFmtId="0" fontId="1" fillId="0" borderId="58" xfId="0" applyFont="1" applyBorder="1" applyAlignment="1" applyProtection="1">
      <alignment horizontal="justify" vertical="top" wrapText="1"/>
      <protection locked="0"/>
    </xf>
    <xf numFmtId="0" fontId="1" fillId="0" borderId="14" xfId="0" applyFont="1" applyBorder="1" applyAlignment="1" applyProtection="1">
      <alignment horizontal="justify" vertical="top" wrapText="1"/>
      <protection locked="0"/>
    </xf>
    <xf numFmtId="0" fontId="1" fillId="0" borderId="74" xfId="0" applyFont="1" applyBorder="1" applyAlignment="1" applyProtection="1">
      <alignment horizontal="justify" vertical="top" wrapText="1"/>
      <protection locked="0"/>
    </xf>
    <xf numFmtId="0" fontId="1" fillId="13" borderId="14" xfId="0" applyFont="1" applyFill="1" applyBorder="1" applyAlignment="1">
      <alignment horizontal="center" vertical="center"/>
    </xf>
    <xf numFmtId="0" fontId="1" fillId="13" borderId="10" xfId="0" applyFont="1" applyFill="1" applyBorder="1" applyAlignment="1">
      <alignment horizontal="center" vertical="center"/>
    </xf>
    <xf numFmtId="0" fontId="1" fillId="13" borderId="59" xfId="0" applyFont="1" applyFill="1" applyBorder="1" applyAlignment="1">
      <alignment horizontal="center" vertical="center"/>
    </xf>
    <xf numFmtId="0" fontId="1" fillId="0" borderId="59" xfId="0" applyFont="1" applyBorder="1" applyAlignment="1" applyProtection="1">
      <alignment horizontal="center" vertical="center" wrapText="1"/>
      <protection locked="0"/>
    </xf>
    <xf numFmtId="0" fontId="13" fillId="0" borderId="59" xfId="0" applyFont="1" applyBorder="1" applyAlignment="1">
      <alignment horizontal="center" vertical="center" wrapText="1"/>
    </xf>
    <xf numFmtId="0" fontId="1" fillId="16" borderId="59" xfId="0" applyFont="1" applyFill="1" applyBorder="1" applyAlignment="1">
      <alignment horizontal="center" vertical="center"/>
    </xf>
    <xf numFmtId="0" fontId="1" fillId="16" borderId="14" xfId="0" applyFont="1" applyFill="1" applyBorder="1" applyAlignment="1">
      <alignment horizontal="center" vertical="center"/>
    </xf>
    <xf numFmtId="0" fontId="1" fillId="16" borderId="10" xfId="0" applyFont="1" applyFill="1" applyBorder="1" applyAlignment="1">
      <alignment horizontal="center" vertical="center"/>
    </xf>
    <xf numFmtId="0" fontId="0" fillId="0" borderId="60" xfId="0" applyBorder="1" applyAlignment="1">
      <alignment horizontal="center" vertical="center" wrapText="1"/>
    </xf>
    <xf numFmtId="0" fontId="0" fillId="0" borderId="60" xfId="0" applyBorder="1" applyAlignment="1">
      <alignment horizontal="center"/>
    </xf>
    <xf numFmtId="0" fontId="0" fillId="0" borderId="60" xfId="0" applyBorder="1" applyAlignment="1">
      <alignment horizontal="center" vertical="top"/>
    </xf>
    <xf numFmtId="0" fontId="0" fillId="0" borderId="0" xfId="0" applyAlignment="1">
      <alignment horizontal="center"/>
    </xf>
    <xf numFmtId="0" fontId="1" fillId="0" borderId="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0" fontId="13" fillId="8" borderId="39"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39" xfId="0" applyFont="1" applyFill="1" applyBorder="1" applyAlignment="1" applyProtection="1">
      <alignment horizontal="center" vertical="center" wrapText="1"/>
      <protection locked="0"/>
    </xf>
    <xf numFmtId="0" fontId="1" fillId="8" borderId="8" xfId="0" applyFont="1" applyFill="1" applyBorder="1" applyAlignment="1" applyProtection="1">
      <alignment horizontal="center" vertical="center" wrapText="1"/>
      <protection locked="0"/>
    </xf>
    <xf numFmtId="0" fontId="1" fillId="9" borderId="39" xfId="0" applyFont="1" applyFill="1" applyBorder="1" applyAlignment="1" applyProtection="1">
      <alignment horizontal="justify" vertical="center" wrapText="1"/>
      <protection locked="0"/>
    </xf>
    <xf numFmtId="0" fontId="1" fillId="9" borderId="39" xfId="0" applyFont="1" applyFill="1" applyBorder="1" applyAlignment="1" applyProtection="1">
      <alignment horizontal="center" vertical="center" wrapText="1"/>
      <protection locked="0"/>
    </xf>
    <xf numFmtId="0" fontId="1" fillId="0" borderId="39"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 fillId="10" borderId="8"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 fillId="9" borderId="8" xfId="0" applyFont="1" applyFill="1" applyBorder="1" applyAlignment="1" applyProtection="1">
      <alignment horizontal="justify" vertical="center" wrapText="1"/>
      <protection locked="0"/>
    </xf>
    <xf numFmtId="0" fontId="1" fillId="10" borderId="8" xfId="0" applyFont="1" applyFill="1" applyBorder="1" applyAlignment="1" applyProtection="1">
      <alignment horizontal="center" vertical="center" wrapText="1"/>
      <protection locked="0"/>
    </xf>
    <xf numFmtId="0" fontId="1" fillId="16" borderId="26" xfId="0" applyFont="1" applyFill="1" applyBorder="1" applyAlignment="1">
      <alignment horizontal="center" vertical="center"/>
    </xf>
    <xf numFmtId="0" fontId="1" fillId="16" borderId="7" xfId="0" applyFont="1" applyFill="1" applyBorder="1" applyAlignment="1">
      <alignment horizontal="center" vertical="center"/>
    </xf>
    <xf numFmtId="0" fontId="1" fillId="16" borderId="37" xfId="0" applyFont="1" applyFill="1" applyBorder="1" applyAlignment="1">
      <alignment horizontal="center" vertical="center"/>
    </xf>
    <xf numFmtId="0" fontId="1" fillId="10" borderId="10" xfId="0" applyFont="1" applyFill="1" applyBorder="1" applyAlignment="1" applyProtection="1">
      <alignment horizontal="center" vertical="center" wrapText="1"/>
      <protection locked="0"/>
    </xf>
    <xf numFmtId="0" fontId="1" fillId="10" borderId="10" xfId="0" applyFont="1" applyFill="1" applyBorder="1" applyAlignment="1">
      <alignment horizontal="center" vertical="center" wrapText="1"/>
    </xf>
    <xf numFmtId="0" fontId="26" fillId="0" borderId="39" xfId="0" applyFont="1" applyBorder="1" applyAlignment="1">
      <alignment horizontal="center" vertical="center" wrapText="1"/>
    </xf>
    <xf numFmtId="0" fontId="26" fillId="0" borderId="52" xfId="0" applyFont="1" applyBorder="1" applyAlignment="1">
      <alignment horizontal="center" vertical="center" wrapText="1"/>
    </xf>
    <xf numFmtId="0" fontId="13" fillId="8" borderId="10" xfId="0" applyFont="1" applyFill="1" applyBorder="1" applyAlignment="1">
      <alignment horizontal="center" vertical="center" wrapText="1"/>
    </xf>
    <xf numFmtId="0" fontId="47" fillId="0" borderId="39" xfId="0" applyFont="1" applyBorder="1" applyAlignment="1">
      <alignment horizontal="right" vertical="center" wrapText="1"/>
    </xf>
    <xf numFmtId="0" fontId="47" fillId="0" borderId="52" xfId="0" applyFont="1" applyBorder="1" applyAlignment="1">
      <alignment horizontal="right" vertical="center" wrapText="1"/>
    </xf>
    <xf numFmtId="0" fontId="12" fillId="13" borderId="53" xfId="0" applyFont="1" applyFill="1" applyBorder="1" applyAlignment="1">
      <alignment horizontal="center" vertical="center"/>
    </xf>
    <xf numFmtId="0" fontId="12" fillId="13" borderId="52" xfId="0" applyFont="1" applyFill="1" applyBorder="1" applyAlignment="1">
      <alignment horizontal="center" vertical="center"/>
    </xf>
    <xf numFmtId="0" fontId="12" fillId="13" borderId="54" xfId="0" applyFont="1" applyFill="1" applyBorder="1" applyAlignment="1">
      <alignment horizontal="center" vertical="center"/>
    </xf>
    <xf numFmtId="0" fontId="12" fillId="13" borderId="36" xfId="0" applyFont="1" applyFill="1" applyBorder="1" applyAlignment="1">
      <alignment horizontal="center" vertical="center"/>
    </xf>
    <xf numFmtId="0" fontId="12" fillId="13" borderId="51" xfId="0" applyFont="1" applyFill="1" applyBorder="1" applyAlignment="1">
      <alignment horizontal="center" vertical="center" wrapText="1"/>
    </xf>
    <xf numFmtId="0" fontId="12" fillId="13" borderId="52" xfId="0" applyFont="1" applyFill="1" applyBorder="1" applyAlignment="1">
      <alignment horizontal="center" vertical="center" wrapText="1"/>
    </xf>
    <xf numFmtId="0" fontId="1" fillId="9" borderId="10" xfId="0" applyFont="1" applyFill="1" applyBorder="1" applyAlignment="1" applyProtection="1">
      <alignment horizontal="center" vertical="center" wrapText="1"/>
      <protection locked="0"/>
    </xf>
    <xf numFmtId="0" fontId="1" fillId="8" borderId="10" xfId="0" applyFont="1" applyFill="1" applyBorder="1" applyAlignment="1">
      <alignment horizontal="center" vertical="center" wrapText="1"/>
    </xf>
    <xf numFmtId="0" fontId="30" fillId="13" borderId="4" xfId="0" applyFont="1" applyFill="1" applyBorder="1" applyAlignment="1">
      <alignment horizontal="center" vertical="center"/>
    </xf>
    <xf numFmtId="0" fontId="30" fillId="13" borderId="6" xfId="0" applyFont="1" applyFill="1" applyBorder="1" applyAlignment="1">
      <alignment horizontal="center" vertical="center"/>
    </xf>
    <xf numFmtId="0" fontId="30" fillId="13" borderId="52" xfId="0" applyFont="1" applyFill="1" applyBorder="1" applyAlignment="1">
      <alignment horizontal="center" vertical="center"/>
    </xf>
    <xf numFmtId="0" fontId="30" fillId="13" borderId="54" xfId="0" applyFont="1" applyFill="1" applyBorder="1" applyAlignment="1">
      <alignment horizontal="center" vertical="center"/>
    </xf>
    <xf numFmtId="0" fontId="1" fillId="9" borderId="8"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0" fillId="10" borderId="27"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29" xfId="0" applyFill="1" applyBorder="1" applyAlignment="1">
      <alignment horizontal="center" vertical="center" wrapText="1"/>
    </xf>
    <xf numFmtId="0" fontId="46" fillId="10" borderId="19" xfId="0" applyFont="1" applyFill="1" applyBorder="1" applyAlignment="1">
      <alignment horizontal="center" vertical="center" wrapText="1"/>
    </xf>
    <xf numFmtId="0" fontId="46" fillId="10" borderId="20" xfId="0" applyFont="1" applyFill="1" applyBorder="1" applyAlignment="1">
      <alignment horizontal="center" vertical="center" wrapText="1"/>
    </xf>
    <xf numFmtId="0" fontId="46" fillId="10" borderId="21" xfId="0" applyFont="1" applyFill="1" applyBorder="1" applyAlignment="1">
      <alignment horizontal="center" vertical="center" wrapText="1"/>
    </xf>
    <xf numFmtId="0" fontId="46" fillId="10" borderId="30" xfId="0" applyFont="1" applyFill="1" applyBorder="1" applyAlignment="1">
      <alignment horizontal="center" vertical="center" wrapText="1"/>
    </xf>
    <xf numFmtId="0" fontId="46" fillId="10" borderId="0" xfId="0" applyFont="1" applyFill="1" applyAlignment="1">
      <alignment horizontal="center" vertical="center" wrapText="1"/>
    </xf>
    <xf numFmtId="0" fontId="46" fillId="10" borderId="31" xfId="0" applyFont="1" applyFill="1" applyBorder="1" applyAlignment="1">
      <alignment horizontal="center" vertical="center" wrapText="1"/>
    </xf>
    <xf numFmtId="0" fontId="46" fillId="10" borderId="11" xfId="0" applyFont="1" applyFill="1" applyBorder="1" applyAlignment="1">
      <alignment horizontal="center" vertical="center" wrapText="1"/>
    </xf>
    <xf numFmtId="0" fontId="46" fillId="10" borderId="12" xfId="0" applyFont="1" applyFill="1" applyBorder="1" applyAlignment="1">
      <alignment horizontal="center" vertical="center" wrapText="1"/>
    </xf>
    <xf numFmtId="0" fontId="46" fillId="10" borderId="13" xfId="0" applyFont="1" applyFill="1" applyBorder="1" applyAlignment="1">
      <alignment horizontal="center" vertical="center" wrapText="1"/>
    </xf>
    <xf numFmtId="0" fontId="0" fillId="17" borderId="19" xfId="0" applyFill="1" applyBorder="1" applyAlignment="1">
      <alignment horizontal="center" wrapText="1"/>
    </xf>
    <xf numFmtId="0" fontId="0" fillId="17" borderId="20" xfId="0" applyFill="1" applyBorder="1" applyAlignment="1">
      <alignment horizontal="center" wrapText="1"/>
    </xf>
    <xf numFmtId="0" fontId="0" fillId="17" borderId="21" xfId="0" applyFill="1" applyBorder="1" applyAlignment="1">
      <alignment horizontal="center" wrapText="1"/>
    </xf>
    <xf numFmtId="0" fontId="0" fillId="17" borderId="11" xfId="0" applyFill="1" applyBorder="1" applyAlignment="1">
      <alignment horizontal="center" wrapText="1"/>
    </xf>
    <xf numFmtId="0" fontId="0" fillId="17" borderId="12" xfId="0" applyFill="1" applyBorder="1" applyAlignment="1">
      <alignment horizontal="center" wrapText="1"/>
    </xf>
    <xf numFmtId="0" fontId="0" fillId="17" borderId="13" xfId="0" applyFill="1" applyBorder="1" applyAlignment="1">
      <alignment horizontal="center" wrapText="1"/>
    </xf>
    <xf numFmtId="0" fontId="28" fillId="19" borderId="34" xfId="0" applyFont="1" applyFill="1" applyBorder="1" applyAlignment="1">
      <alignment horizontal="center"/>
    </xf>
    <xf numFmtId="0" fontId="28" fillId="19" borderId="46" xfId="0" applyFont="1" applyFill="1" applyBorder="1" applyAlignment="1">
      <alignment horizontal="center"/>
    </xf>
    <xf numFmtId="0" fontId="28" fillId="19" borderId="47" xfId="0" applyFont="1" applyFill="1" applyBorder="1" applyAlignment="1">
      <alignment horizontal="center"/>
    </xf>
    <xf numFmtId="0" fontId="28" fillId="19" borderId="48" xfId="0" applyFont="1" applyFill="1" applyBorder="1" applyAlignment="1">
      <alignment horizontal="center"/>
    </xf>
    <xf numFmtId="0" fontId="32" fillId="20" borderId="19" xfId="0" applyFont="1" applyFill="1" applyBorder="1" applyAlignment="1" applyProtection="1">
      <alignment horizontal="center"/>
      <protection hidden="1"/>
    </xf>
    <xf numFmtId="0" fontId="32" fillId="20" borderId="20" xfId="0" applyFont="1" applyFill="1" applyBorder="1" applyAlignment="1" applyProtection="1">
      <alignment horizontal="center"/>
      <protection hidden="1"/>
    </xf>
    <xf numFmtId="0" fontId="32" fillId="20" borderId="21" xfId="0" applyFont="1" applyFill="1" applyBorder="1" applyAlignment="1" applyProtection="1">
      <alignment horizontal="center"/>
      <protection hidden="1"/>
    </xf>
    <xf numFmtId="0" fontId="33" fillId="21" borderId="7" xfId="0" applyFont="1" applyFill="1" applyBorder="1" applyAlignment="1" applyProtection="1">
      <alignment horizontal="center"/>
      <protection hidden="1"/>
    </xf>
    <xf numFmtId="0" fontId="33" fillId="21" borderId="8" xfId="0" applyFont="1" applyFill="1" applyBorder="1" applyAlignment="1" applyProtection="1">
      <alignment horizontal="center"/>
      <protection hidden="1"/>
    </xf>
    <xf numFmtId="0" fontId="4" fillId="6" borderId="45" xfId="3" applyFont="1" applyFill="1" applyBorder="1" applyAlignment="1">
      <alignment horizontal="center" vertical="center"/>
    </xf>
    <xf numFmtId="0" fontId="6" fillId="0" borderId="45" xfId="3" applyFont="1" applyBorder="1" applyAlignment="1">
      <alignment horizontal="center" vertical="center" wrapText="1"/>
    </xf>
    <xf numFmtId="0" fontId="4" fillId="5" borderId="45" xfId="3" applyFont="1" applyFill="1" applyBorder="1" applyAlignment="1">
      <alignment horizontal="center" vertical="center"/>
    </xf>
    <xf numFmtId="0" fontId="4" fillId="4" borderId="45" xfId="3" applyFont="1" applyFill="1" applyBorder="1" applyAlignment="1">
      <alignment horizontal="center" vertical="center"/>
    </xf>
    <xf numFmtId="0" fontId="9" fillId="0" borderId="0" xfId="3" applyFont="1" applyAlignment="1">
      <alignment horizontal="center" vertical="center" wrapText="1"/>
    </xf>
    <xf numFmtId="0" fontId="9" fillId="0" borderId="0" xfId="3" applyFont="1" applyAlignment="1">
      <alignment horizontal="center" wrapText="1"/>
    </xf>
    <xf numFmtId="0" fontId="4" fillId="2" borderId="0" xfId="3" applyFont="1" applyFill="1" applyAlignment="1">
      <alignment horizontal="center" vertical="center"/>
    </xf>
    <xf numFmtId="0" fontId="4" fillId="12" borderId="45" xfId="3" applyFont="1" applyFill="1" applyBorder="1" applyAlignment="1">
      <alignment horizontal="center" vertical="center"/>
    </xf>
    <xf numFmtId="0" fontId="4" fillId="3" borderId="45" xfId="3" applyFont="1" applyFill="1" applyBorder="1" applyAlignment="1">
      <alignment horizontal="center" vertical="center"/>
    </xf>
    <xf numFmtId="0" fontId="4" fillId="11" borderId="0" xfId="3" applyFont="1" applyFill="1" applyAlignment="1">
      <alignment horizontal="center" vertical="center" textRotation="90"/>
    </xf>
  </cellXfs>
  <cellStyles count="8">
    <cellStyle name="Excel Built-in Normal" xfId="3" xr:uid="{00000000-0005-0000-0000-000000000000}"/>
    <cellStyle name="Hipervínculo" xfId="7" builtinId="8"/>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Porcentaje" xfId="5" builtinId="5"/>
  </cellStyles>
  <dxfs count="149">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ont>
        <color auto="1"/>
      </font>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ill>
        <patternFill>
          <bgColor rgb="FFFF0000"/>
        </patternFill>
      </fill>
    </dxf>
    <dxf>
      <fill>
        <patternFill>
          <bgColor rgb="FFFFC000"/>
        </patternFill>
      </fill>
    </dxf>
    <dxf>
      <fill>
        <patternFill>
          <bgColor rgb="FFFFFF00"/>
        </patternFill>
      </fill>
    </dxf>
    <dxf>
      <font>
        <color auto="1"/>
      </font>
      <fill>
        <patternFill>
          <bgColor rgb="FF00B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alignment horizontal="general" vertical="bottom" textRotation="0" wrapText="1" indent="0" justifyLastLine="0" shrinkToFit="0" readingOrder="0"/>
    </dxf>
  </dxfs>
  <tableStyles count="0" defaultTableStyle="TableStyleMedium2" defaultPivotStyle="PivotStyleLight16"/>
  <colors>
    <mruColors>
      <color rgb="FF3366CC"/>
      <color rgb="FFE2ECFD"/>
      <color rgb="FF0000FF"/>
      <color rgb="FF66FF33"/>
      <color rgb="FF00CC99"/>
      <color rgb="FFD7EBF7"/>
      <color rgb="FFD4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1099780</xdr:colOff>
      <xdr:row>0</xdr:row>
      <xdr:rowOff>25613</xdr:rowOff>
    </xdr:from>
    <xdr:to>
      <xdr:col>2</xdr:col>
      <xdr:colOff>314698</xdr:colOff>
      <xdr:row>2</xdr:row>
      <xdr:rowOff>112059</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751" y="25613"/>
          <a:ext cx="1040543" cy="1061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693964</xdr:colOff>
      <xdr:row>0</xdr:row>
      <xdr:rowOff>13607</xdr:rowOff>
    </xdr:from>
    <xdr:to>
      <xdr:col>2</xdr:col>
      <xdr:colOff>326570</xdr:colOff>
      <xdr:row>2</xdr:row>
      <xdr:rowOff>312964</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535" y="13607"/>
          <a:ext cx="1211035" cy="111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1428749</xdr:colOff>
      <xdr:row>0</xdr:row>
      <xdr:rowOff>190499</xdr:rowOff>
    </xdr:from>
    <xdr:to>
      <xdr:col>2</xdr:col>
      <xdr:colOff>730249</xdr:colOff>
      <xdr:row>2</xdr:row>
      <xdr:rowOff>333374</xdr:rowOff>
    </xdr:to>
    <xdr:pic>
      <xdr:nvPicPr>
        <xdr:cNvPr id="4" name="Imagen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49" y="190499"/>
          <a:ext cx="1539875" cy="904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2034887</xdr:colOff>
      <xdr:row>0</xdr:row>
      <xdr:rowOff>51954</xdr:rowOff>
    </xdr:from>
    <xdr:to>
      <xdr:col>3</xdr:col>
      <xdr:colOff>1</xdr:colOff>
      <xdr:row>4</xdr:row>
      <xdr:rowOff>147204</xdr:rowOff>
    </xdr:to>
    <xdr:pic>
      <xdr:nvPicPr>
        <xdr:cNvPr id="3" name="Imagen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82637" y="51954"/>
          <a:ext cx="1143000" cy="8572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838199</xdr:colOff>
      <xdr:row>0</xdr:row>
      <xdr:rowOff>0</xdr:rowOff>
    </xdr:from>
    <xdr:to>
      <xdr:col>3</xdr:col>
      <xdr:colOff>142874</xdr:colOff>
      <xdr:row>2</xdr:row>
      <xdr:rowOff>114300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199" y="0"/>
          <a:ext cx="96202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SECAR\Downloads\2.%20Mapa%20de%20riesgos%20DIRyPLA__%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18945947dc6cc943/Escritorio/JUSTICIA%202025/Riesgos%2030%20de%20Abril%202025/GGD/Mapa%20de%20Riesgos%20GGD.xlsx" TargetMode="External"/><Relationship Id="rId1" Type="http://schemas.openxmlformats.org/officeDocument/2006/relationships/externalLinkPath" Target="file:///C:\Users\USER\OneDrive\Escritorio\JUSTICIA%202025\Riesgos%2030%20de%20Abril%202025\GGD\Mapa%20de%20Riesgos%20GG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Users\DIGITAL%20EXITO\Downloads\Corrupci&#243;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Listados"/>
      <sheetName val="Corrupción"/>
      <sheetName val="Seguridad Información"/>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tos2"/>
      <sheetName val="Base de Datos"/>
      <sheetName val="Contexto Estratégico MJD"/>
      <sheetName val="Contexto Estratégico (2)"/>
      <sheetName val="Administración de Riesgos de G"/>
      <sheetName val="Administración de Riesgos de C"/>
    </sheetNames>
    <sheetDataSet>
      <sheetData sheetId="0"/>
      <sheetData sheetId="1">
        <row r="4">
          <cell r="A4" t="str">
            <v>ESTRATÉGICO</v>
          </cell>
        </row>
        <row r="5">
          <cell r="A5" t="str">
            <v>MISIONAL</v>
          </cell>
        </row>
        <row r="6">
          <cell r="A6" t="str">
            <v>APOYO</v>
          </cell>
        </row>
        <row r="7">
          <cell r="A7" t="str">
            <v>EVALUACIÓN</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dos"/>
      <sheetName val="Matriz Riesgos Gestión"/>
      <sheetName val="Matriz riesgos de Corrupción"/>
      <sheetName val="Hoja1"/>
      <sheetName val="Matriz Riesgos Seg. Información"/>
      <sheetName val="CONTROLES"/>
      <sheetName val="Elementos Riesgo Corrupción"/>
      <sheetName val="Seguridad Información"/>
      <sheetName val="Probabilidad Seguridad Informac"/>
      <sheetName val="Corrupción"/>
      <sheetName val="Mapa de calor"/>
      <sheetName val="Matriz de calificación (2)"/>
    </sheetNames>
    <sheetDataSet>
      <sheetData sheetId="0">
        <row r="3">
          <cell r="M3" t="str">
            <v>Rara vezInsignificante</v>
          </cell>
          <cell r="N3" t="str">
            <v>Bajo</v>
          </cell>
        </row>
        <row r="4">
          <cell r="M4" t="str">
            <v>Rara vezMenor</v>
          </cell>
          <cell r="N4" t="str">
            <v>Bajo</v>
          </cell>
        </row>
        <row r="5">
          <cell r="M5" t="str">
            <v>Rara vezModerado</v>
          </cell>
          <cell r="N5" t="str">
            <v>Moderado</v>
          </cell>
        </row>
        <row r="6">
          <cell r="M6" t="str">
            <v>Rara vezMayor</v>
          </cell>
          <cell r="N6" t="str">
            <v>Alto</v>
          </cell>
        </row>
        <row r="7">
          <cell r="M7" t="str">
            <v>Rara vezCatastrófico</v>
          </cell>
          <cell r="N7" t="str">
            <v>Extremo</v>
          </cell>
        </row>
        <row r="8">
          <cell r="M8" t="str">
            <v>ImprobableInsignificante</v>
          </cell>
          <cell r="N8" t="str">
            <v>Bajo</v>
          </cell>
        </row>
        <row r="9">
          <cell r="M9" t="str">
            <v>ImprobableMenor</v>
          </cell>
          <cell r="N9" t="str">
            <v>Bajo</v>
          </cell>
        </row>
        <row r="10">
          <cell r="M10" t="str">
            <v>ImprobableModerado</v>
          </cell>
          <cell r="N10" t="str">
            <v>Moderado</v>
          </cell>
        </row>
        <row r="11">
          <cell r="M11" t="str">
            <v>ImprobableMayor</v>
          </cell>
          <cell r="N11" t="str">
            <v>Alto</v>
          </cell>
        </row>
        <row r="12">
          <cell r="M12" t="str">
            <v>ImprobableCatastrófico</v>
          </cell>
          <cell r="N12" t="str">
            <v>Extremo</v>
          </cell>
        </row>
        <row r="13">
          <cell r="M13" t="str">
            <v>PosibleInsignificante</v>
          </cell>
          <cell r="N13" t="str">
            <v>Bajo</v>
          </cell>
        </row>
        <row r="14">
          <cell r="M14" t="str">
            <v>PosibleMenor</v>
          </cell>
          <cell r="N14" t="str">
            <v>Moderado</v>
          </cell>
        </row>
        <row r="15">
          <cell r="M15" t="str">
            <v>PosibleModerado</v>
          </cell>
          <cell r="N15" t="str">
            <v>Alto</v>
          </cell>
        </row>
        <row r="16">
          <cell r="M16" t="str">
            <v>PosibleMayor</v>
          </cell>
          <cell r="N16" t="str">
            <v>Extremo</v>
          </cell>
        </row>
        <row r="17">
          <cell r="M17" t="str">
            <v>PosibleCatastrófico</v>
          </cell>
          <cell r="N17" t="str">
            <v>Extremo</v>
          </cell>
        </row>
        <row r="18">
          <cell r="M18" t="str">
            <v>ProbableInsignificante</v>
          </cell>
          <cell r="N18" t="str">
            <v>Moderado</v>
          </cell>
        </row>
        <row r="19">
          <cell r="M19" t="str">
            <v>ProbableMenor</v>
          </cell>
          <cell r="N19" t="str">
            <v>Alto</v>
          </cell>
        </row>
        <row r="20">
          <cell r="M20" t="str">
            <v>ProbableModerado</v>
          </cell>
          <cell r="N20" t="str">
            <v>Alto</v>
          </cell>
        </row>
        <row r="21">
          <cell r="M21" t="str">
            <v>ProbableMayor</v>
          </cell>
          <cell r="N21" t="str">
            <v>Extremo</v>
          </cell>
        </row>
        <row r="22">
          <cell r="M22" t="str">
            <v>ProbableCatastrófico</v>
          </cell>
          <cell r="N22" t="str">
            <v>Extremo</v>
          </cell>
        </row>
        <row r="23">
          <cell r="M23" t="str">
            <v>Casi seguroInsignificante</v>
          </cell>
          <cell r="N23" t="str">
            <v>Alto</v>
          </cell>
        </row>
        <row r="24">
          <cell r="M24" t="str">
            <v>Casi seguroMenor</v>
          </cell>
          <cell r="N24" t="str">
            <v>Alto</v>
          </cell>
        </row>
        <row r="25">
          <cell r="M25" t="str">
            <v>Casi seguroModerado</v>
          </cell>
          <cell r="N25" t="str">
            <v>Extremo</v>
          </cell>
        </row>
        <row r="26">
          <cell r="M26" t="str">
            <v>Casi seguroMayor</v>
          </cell>
          <cell r="N26" t="str">
            <v>Extremo</v>
          </cell>
        </row>
        <row r="27">
          <cell r="M27" t="str">
            <v>Casi seguroCatastrófico</v>
          </cell>
          <cell r="N27" t="str">
            <v>Extremo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C7:G11" totalsRowShown="0">
  <autoFilter ref="C7:G11" xr:uid="{00000000-0009-0000-0100-000001000000}"/>
  <tableColumns count="5">
    <tableColumn id="1" xr3:uid="{00000000-0010-0000-0000-000001000000}" name="Descripción" dataDxfId="148"/>
    <tableColumn id="2" xr3:uid="{00000000-0010-0000-0000-000002000000}" name="Acción u omisión"/>
    <tableColumn id="3" xr3:uid="{00000000-0010-0000-0000-000003000000}" name="Uso del poder"/>
    <tableColumn id="4" xr3:uid="{00000000-0010-0000-0000-000004000000}" name="Desviar la gestión de lo público"/>
    <tableColumn id="5" xr3:uid="{00000000-0010-0000-0000-000005000000}" name="Beneficio privado"/>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injusticiagovco-my.sharepoint.com/:f:/r/personal/gobdigital_calidad_minjusticia_gov_co/Documents/GOBIERNO%20DIGITAL/VIGENCIA%202025/Calidad%202025/Mapa-Matriz%20de%20Riesgos%20gesti%C3%B3n%20y%20corrupcion/Trimestre%201/Matriz%20de%20riesgos%20gestion%20y%20corrupcion%20Primer%20trimestre%20-%20Remitido/Evidencias%20Riesgo%203?csf=1&amp;web=1&amp;e=kYXrK8"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250"/>
  <sheetViews>
    <sheetView showGridLines="0" tabSelected="1" zoomScale="60" zoomScaleNormal="60" zoomScaleSheetLayoutView="50" workbookViewId="0">
      <selection activeCell="BB7" sqref="BB7:BB269"/>
    </sheetView>
  </sheetViews>
  <sheetFormatPr baseColWidth="10" defaultColWidth="11.42578125" defaultRowHeight="15" x14ac:dyDescent="0.25"/>
  <cols>
    <col min="1" max="1" width="4.85546875" style="385" customWidth="1"/>
    <col min="2" max="2" width="27.42578125" style="386" customWidth="1"/>
    <col min="3" max="3" width="39.5703125" style="15" customWidth="1"/>
    <col min="4" max="4" width="35.140625" style="17" customWidth="1"/>
    <col min="5" max="5" width="23.140625" style="17" customWidth="1"/>
    <col min="6" max="6" width="28.85546875" style="17" customWidth="1"/>
    <col min="7" max="7" width="30.42578125" style="384" customWidth="1"/>
    <col min="8" max="8" width="20.85546875" style="17" customWidth="1"/>
    <col min="9" max="9" width="27.7109375" style="15" customWidth="1"/>
    <col min="10" max="10" width="12.7109375" style="18" customWidth="1"/>
    <col min="11" max="11" width="10" style="18" hidden="1" customWidth="1"/>
    <col min="12" max="12" width="12.42578125" style="18" customWidth="1"/>
    <col min="13" max="13" width="9.7109375" style="18" hidden="1" customWidth="1"/>
    <col min="14" max="14" width="11.28515625" style="18" customWidth="1"/>
    <col min="15" max="15" width="103.42578125" style="15" customWidth="1"/>
    <col min="16" max="16" width="33.7109375" style="15" customWidth="1"/>
    <col min="17" max="17" width="16.42578125" style="15" customWidth="1"/>
    <col min="18" max="18" width="15.5703125" style="15" customWidth="1"/>
    <col min="19" max="19" width="6.7109375" style="15" hidden="1" customWidth="1"/>
    <col min="20" max="20" width="18.28515625" style="15" customWidth="1"/>
    <col min="21" max="21" width="6.7109375" style="15" hidden="1" customWidth="1"/>
    <col min="22" max="22" width="24" style="15" customWidth="1"/>
    <col min="23" max="23" width="6.7109375" style="15" hidden="1" customWidth="1"/>
    <col min="24" max="24" width="28" style="15" customWidth="1"/>
    <col min="25" max="25" width="6.7109375" style="15" hidden="1" customWidth="1"/>
    <col min="26" max="26" width="20.42578125" style="15" customWidth="1"/>
    <col min="27" max="27" width="6.7109375" style="15" hidden="1" customWidth="1"/>
    <col min="28" max="28" width="25" style="15" customWidth="1"/>
    <col min="29" max="29" width="6.7109375" style="15" hidden="1" customWidth="1"/>
    <col min="30" max="30" width="23.85546875" style="15" bestFit="1" customWidth="1"/>
    <col min="31" max="31" width="6.7109375" style="15" hidden="1" customWidth="1"/>
    <col min="32" max="32" width="15.85546875" style="15" customWidth="1"/>
    <col min="33" max="33" width="18.5703125" style="15" customWidth="1"/>
    <col min="34" max="35" width="20.5703125" style="15" customWidth="1"/>
    <col min="36" max="38" width="15.5703125" style="15" customWidth="1"/>
    <col min="39" max="39" width="18.85546875" style="15" customWidth="1"/>
    <col min="40" max="40" width="15.5703125" style="15" customWidth="1"/>
    <col min="41" max="41" width="15.140625" style="15" customWidth="1"/>
    <col min="42" max="43" width="6.7109375" style="15" hidden="1" customWidth="1"/>
    <col min="44" max="44" width="22.28515625" style="18" customWidth="1"/>
    <col min="45" max="45" width="14.7109375" style="18" customWidth="1"/>
    <col min="46" max="46" width="19.42578125" style="15" customWidth="1"/>
    <col min="47" max="47" width="17.140625" style="15" customWidth="1"/>
    <col min="48" max="48" width="61.7109375" style="37" customWidth="1"/>
    <col min="49" max="49" width="18.85546875" style="37" customWidth="1"/>
    <col min="50" max="50" width="12" style="37" bestFit="1" customWidth="1"/>
    <col min="51" max="51" width="12.7109375" style="37" customWidth="1"/>
    <col min="52" max="52" width="21.7109375" style="37" customWidth="1"/>
    <col min="53" max="53" width="30.42578125" style="37" customWidth="1"/>
    <col min="54" max="54" width="115.28515625" style="37" customWidth="1"/>
    <col min="55" max="56" width="21.140625" style="37" customWidth="1"/>
    <col min="57" max="59" width="27" customWidth="1"/>
  </cols>
  <sheetData>
    <row r="1" spans="1:59" ht="45.75" customHeight="1" x14ac:dyDescent="0.25">
      <c r="A1" s="479" t="s">
        <v>652</v>
      </c>
      <c r="B1" s="480"/>
      <c r="C1" s="480"/>
      <c r="D1" s="480"/>
      <c r="E1" s="480"/>
      <c r="F1" s="481"/>
      <c r="G1" s="485" t="s">
        <v>648</v>
      </c>
      <c r="H1" s="486"/>
      <c r="I1" s="486"/>
      <c r="J1" s="486"/>
      <c r="K1" s="486"/>
      <c r="L1" s="486"/>
      <c r="M1" s="486"/>
      <c r="N1" s="486"/>
      <c r="O1" s="486"/>
      <c r="P1" s="486"/>
      <c r="Q1" s="486"/>
      <c r="R1" s="486"/>
      <c r="S1" s="486"/>
      <c r="T1" s="486"/>
      <c r="U1" s="486"/>
      <c r="V1" s="486"/>
      <c r="W1" s="486"/>
      <c r="X1" s="486"/>
      <c r="Y1" s="486"/>
      <c r="Z1" s="486"/>
      <c r="AA1" s="486"/>
      <c r="AB1" s="486"/>
      <c r="AC1" s="486"/>
      <c r="AD1" s="486"/>
      <c r="AE1" s="486"/>
      <c r="AF1" s="486"/>
      <c r="AG1" s="486"/>
      <c r="AH1" s="486"/>
      <c r="AI1" s="486"/>
      <c r="AJ1" s="486"/>
      <c r="AK1" s="486"/>
      <c r="AL1" s="486"/>
      <c r="AM1" s="486"/>
      <c r="AN1" s="486"/>
      <c r="AO1" s="486"/>
      <c r="AP1" s="486"/>
      <c r="AQ1" s="486"/>
      <c r="AR1" s="486"/>
      <c r="AS1" s="486"/>
      <c r="AT1" s="486"/>
      <c r="AU1" s="487"/>
      <c r="AV1" s="167"/>
      <c r="AW1" s="167"/>
      <c r="AX1" s="167"/>
      <c r="AY1" s="167"/>
      <c r="AZ1" s="167"/>
      <c r="BA1" s="167"/>
      <c r="BB1" s="167"/>
      <c r="BC1" s="167"/>
      <c r="BD1" s="167"/>
      <c r="BE1" s="167"/>
      <c r="BF1" s="167"/>
      <c r="BG1" s="167"/>
    </row>
    <row r="2" spans="1:59" ht="30.75" customHeight="1" x14ac:dyDescent="0.25">
      <c r="A2" s="479"/>
      <c r="B2" s="480"/>
      <c r="C2" s="480"/>
      <c r="D2" s="480"/>
      <c r="E2" s="480"/>
      <c r="F2" s="481"/>
      <c r="G2" s="488"/>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c r="AS2" s="489"/>
      <c r="AT2" s="489"/>
      <c r="AU2" s="490"/>
      <c r="AV2" s="167"/>
      <c r="AW2" s="167"/>
      <c r="AX2" s="167"/>
      <c r="AY2" s="167"/>
      <c r="AZ2" s="167"/>
      <c r="BA2" s="167"/>
      <c r="BB2" s="167"/>
      <c r="BC2" s="167"/>
      <c r="BD2" s="167"/>
      <c r="BE2" s="167"/>
      <c r="BF2" s="167"/>
      <c r="BG2" s="167"/>
    </row>
    <row r="3" spans="1:59" ht="13.5" customHeight="1" thickBot="1" x14ac:dyDescent="0.3">
      <c r="A3" s="482"/>
      <c r="B3" s="483"/>
      <c r="C3" s="483"/>
      <c r="D3" s="483"/>
      <c r="E3" s="483"/>
      <c r="F3" s="484"/>
      <c r="G3" s="488"/>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90"/>
      <c r="AV3" s="167"/>
      <c r="AW3" s="167"/>
      <c r="AX3" s="167"/>
      <c r="AY3" s="167"/>
      <c r="AZ3" s="167"/>
      <c r="BA3" s="167"/>
      <c r="BB3" s="167"/>
      <c r="BC3" s="167"/>
      <c r="BD3" s="167"/>
      <c r="BE3" s="167"/>
      <c r="BF3" s="167"/>
      <c r="BG3" s="167"/>
    </row>
    <row r="4" spans="1:59" ht="29.25" customHeight="1" x14ac:dyDescent="0.25">
      <c r="A4" s="499" t="s">
        <v>123</v>
      </c>
      <c r="B4" s="500"/>
      <c r="C4" s="500"/>
      <c r="D4" s="500"/>
      <c r="E4" s="500"/>
      <c r="F4" s="500"/>
      <c r="G4" s="500"/>
      <c r="H4" s="500"/>
      <c r="I4" s="500"/>
      <c r="J4" s="503" t="s">
        <v>124</v>
      </c>
      <c r="K4" s="503"/>
      <c r="L4" s="503"/>
      <c r="M4" s="503"/>
      <c r="N4" s="503"/>
      <c r="O4" s="503" t="s">
        <v>125</v>
      </c>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491" t="s">
        <v>126</v>
      </c>
      <c r="AV4" s="510" t="s">
        <v>195</v>
      </c>
      <c r="AW4" s="510"/>
      <c r="AX4" s="510"/>
      <c r="AY4" s="510"/>
      <c r="AZ4" s="510"/>
      <c r="BA4" s="510"/>
      <c r="BB4" s="511" t="s">
        <v>639</v>
      </c>
      <c r="BC4" s="510"/>
      <c r="BD4" s="510"/>
      <c r="BE4" s="511" t="s">
        <v>640</v>
      </c>
      <c r="BF4" s="510"/>
      <c r="BG4" s="510"/>
    </row>
    <row r="5" spans="1:59" ht="14.25" customHeight="1" thickBot="1" x14ac:dyDescent="0.3">
      <c r="A5" s="501"/>
      <c r="B5" s="502"/>
      <c r="C5" s="502"/>
      <c r="D5" s="502"/>
      <c r="E5" s="502"/>
      <c r="F5" s="502"/>
      <c r="G5" s="502"/>
      <c r="H5" s="502"/>
      <c r="I5" s="502"/>
      <c r="J5" s="492" t="s">
        <v>127</v>
      </c>
      <c r="K5" s="492"/>
      <c r="L5" s="492"/>
      <c r="M5" s="492"/>
      <c r="N5" s="492"/>
      <c r="O5" s="493" t="s">
        <v>128</v>
      </c>
      <c r="P5" s="494"/>
      <c r="Q5" s="495"/>
      <c r="R5" s="493" t="s">
        <v>129</v>
      </c>
      <c r="S5" s="494"/>
      <c r="T5" s="494"/>
      <c r="U5" s="494"/>
      <c r="V5" s="494"/>
      <c r="W5" s="494"/>
      <c r="X5" s="494"/>
      <c r="Y5" s="494"/>
      <c r="Z5" s="494"/>
      <c r="AA5" s="494"/>
      <c r="AB5" s="494"/>
      <c r="AC5" s="494"/>
      <c r="AD5" s="494"/>
      <c r="AE5" s="494"/>
      <c r="AF5" s="494"/>
      <c r="AG5" s="495"/>
      <c r="AH5" s="496" t="s">
        <v>108</v>
      </c>
      <c r="AI5" s="497"/>
      <c r="AJ5" s="496" t="s">
        <v>130</v>
      </c>
      <c r="AK5" s="498"/>
      <c r="AL5" s="496" t="s">
        <v>131</v>
      </c>
      <c r="AM5" s="498"/>
      <c r="AN5" s="176"/>
      <c r="AO5" s="176"/>
      <c r="AP5" s="176"/>
      <c r="AQ5" s="176"/>
      <c r="AR5" s="492" t="s">
        <v>132</v>
      </c>
      <c r="AS5" s="492"/>
      <c r="AT5" s="492"/>
      <c r="AU5" s="492"/>
      <c r="AV5" s="502"/>
      <c r="AW5" s="502"/>
      <c r="AX5" s="502"/>
      <c r="AY5" s="502"/>
      <c r="AZ5" s="502"/>
      <c r="BA5" s="502"/>
      <c r="BB5" s="502"/>
      <c r="BC5" s="502"/>
      <c r="BD5" s="502"/>
      <c r="BE5" s="502"/>
      <c r="BF5" s="502"/>
      <c r="BG5" s="502"/>
    </row>
    <row r="6" spans="1:59" ht="111.75" customHeight="1" thickBot="1" x14ac:dyDescent="0.3">
      <c r="A6" s="231" t="s">
        <v>133</v>
      </c>
      <c r="B6" s="227" t="s">
        <v>134</v>
      </c>
      <c r="C6" s="227" t="s">
        <v>135</v>
      </c>
      <c r="D6" s="227" t="s">
        <v>136</v>
      </c>
      <c r="E6" s="227" t="s">
        <v>137</v>
      </c>
      <c r="F6" s="227" t="s">
        <v>138</v>
      </c>
      <c r="G6" s="227" t="s">
        <v>139</v>
      </c>
      <c r="H6" s="227" t="s">
        <v>140</v>
      </c>
      <c r="I6" s="227" t="s">
        <v>141</v>
      </c>
      <c r="J6" s="232" t="s">
        <v>142</v>
      </c>
      <c r="K6" s="232"/>
      <c r="L6" s="232" t="s">
        <v>143</v>
      </c>
      <c r="M6" s="232"/>
      <c r="N6" s="232" t="s">
        <v>144</v>
      </c>
      <c r="O6" s="227" t="s">
        <v>145</v>
      </c>
      <c r="P6" s="438" t="s">
        <v>146</v>
      </c>
      <c r="Q6" s="227" t="s">
        <v>147</v>
      </c>
      <c r="R6" s="227" t="s">
        <v>148</v>
      </c>
      <c r="S6" s="227"/>
      <c r="T6" s="227" t="s">
        <v>149</v>
      </c>
      <c r="U6" s="227"/>
      <c r="V6" s="227" t="s">
        <v>150</v>
      </c>
      <c r="W6" s="227"/>
      <c r="X6" s="227" t="s">
        <v>151</v>
      </c>
      <c r="Y6" s="227"/>
      <c r="Z6" s="227" t="s">
        <v>152</v>
      </c>
      <c r="AA6" s="227"/>
      <c r="AB6" s="227" t="s">
        <v>153</v>
      </c>
      <c r="AC6" s="227"/>
      <c r="AD6" s="227" t="s">
        <v>154</v>
      </c>
      <c r="AE6" s="227"/>
      <c r="AF6" s="227" t="s">
        <v>155</v>
      </c>
      <c r="AG6" s="227" t="s">
        <v>156</v>
      </c>
      <c r="AH6" s="227" t="s">
        <v>157</v>
      </c>
      <c r="AI6" s="227" t="s">
        <v>158</v>
      </c>
      <c r="AJ6" s="227" t="s">
        <v>159</v>
      </c>
      <c r="AK6" s="227" t="s">
        <v>160</v>
      </c>
      <c r="AL6" s="227" t="s">
        <v>161</v>
      </c>
      <c r="AM6" s="227" t="s">
        <v>162</v>
      </c>
      <c r="AN6" s="227" t="s">
        <v>163</v>
      </c>
      <c r="AO6" s="227" t="s">
        <v>164</v>
      </c>
      <c r="AP6" s="227"/>
      <c r="AQ6" s="227"/>
      <c r="AR6" s="227" t="s">
        <v>142</v>
      </c>
      <c r="AS6" s="227" t="s">
        <v>143</v>
      </c>
      <c r="AT6" s="227" t="s">
        <v>144</v>
      </c>
      <c r="AU6" s="227" t="s">
        <v>165</v>
      </c>
      <c r="AV6" s="227" t="s">
        <v>633</v>
      </c>
      <c r="AW6" s="227" t="s">
        <v>634</v>
      </c>
      <c r="AX6" s="227" t="s">
        <v>635</v>
      </c>
      <c r="AY6" s="227" t="s">
        <v>636</v>
      </c>
      <c r="AZ6" s="227" t="s">
        <v>637</v>
      </c>
      <c r="BA6" s="227" t="s">
        <v>638</v>
      </c>
      <c r="BB6" s="227" t="s">
        <v>641</v>
      </c>
      <c r="BC6" s="227" t="s">
        <v>642</v>
      </c>
      <c r="BD6" s="227" t="s">
        <v>643</v>
      </c>
      <c r="BE6" s="227" t="s">
        <v>644</v>
      </c>
      <c r="BF6" s="227" t="s">
        <v>645</v>
      </c>
      <c r="BG6" s="234" t="s">
        <v>646</v>
      </c>
    </row>
    <row r="7" spans="1:59" ht="120" x14ac:dyDescent="0.25">
      <c r="A7" s="512">
        <v>1</v>
      </c>
      <c r="B7" s="515" t="s">
        <v>93</v>
      </c>
      <c r="C7" s="518" t="s">
        <v>653</v>
      </c>
      <c r="D7" s="466" t="s">
        <v>654</v>
      </c>
      <c r="E7" s="466" t="s">
        <v>39</v>
      </c>
      <c r="F7" s="466" t="s">
        <v>661</v>
      </c>
      <c r="G7" s="198" t="s">
        <v>663</v>
      </c>
      <c r="H7" s="197" t="s">
        <v>16</v>
      </c>
      <c r="I7" s="198" t="s">
        <v>665</v>
      </c>
      <c r="J7" s="504" t="s">
        <v>59</v>
      </c>
      <c r="K7" s="522">
        <f>+VLOOKUP(J7,Listados!$K$8:$L$12,2,0)</f>
        <v>5</v>
      </c>
      <c r="L7" s="521" t="s">
        <v>31</v>
      </c>
      <c r="M7" s="522">
        <f>+VLOOKUP(L7,Listados!$K$13:$L$17,2,0)</f>
        <v>2</v>
      </c>
      <c r="N7" s="522" t="str">
        <f>IF(AND(J7&lt;&gt;"",L7&lt;&gt;""),VLOOKUP(J7&amp;L7,Listados!$M$3:$N$27,2,FALSE),"")</f>
        <v>Alto</v>
      </c>
      <c r="O7" s="198" t="s">
        <v>667</v>
      </c>
      <c r="P7" s="218" t="s">
        <v>663</v>
      </c>
      <c r="Q7" s="219" t="s">
        <v>20</v>
      </c>
      <c r="R7" s="200" t="s">
        <v>111</v>
      </c>
      <c r="S7" s="199">
        <f>+IF(R7="si",15,"0")</f>
        <v>15</v>
      </c>
      <c r="T7" s="200" t="s">
        <v>111</v>
      </c>
      <c r="U7" s="199">
        <f>+IF(T7="si",15,"0")</f>
        <v>15</v>
      </c>
      <c r="V7" s="200" t="s">
        <v>111</v>
      </c>
      <c r="W7" s="199">
        <f>+IF(V7="si",15,"0")</f>
        <v>15</v>
      </c>
      <c r="X7" s="200" t="s">
        <v>20</v>
      </c>
      <c r="Y7" s="199">
        <f>+IF(X7="Preventivo",15,IF(X7="Detectivo",10,"0"))</f>
        <v>15</v>
      </c>
      <c r="Z7" s="200" t="s">
        <v>111</v>
      </c>
      <c r="AA7" s="199">
        <f>+IF(Z7="si",15,"0")</f>
        <v>15</v>
      </c>
      <c r="AB7" s="200" t="s">
        <v>111</v>
      </c>
      <c r="AC7" s="199">
        <f>+IF(AB7="si",15,"0")</f>
        <v>15</v>
      </c>
      <c r="AD7" s="200" t="s">
        <v>112</v>
      </c>
      <c r="AE7" s="199">
        <f>+IF(AD7="Completa",10,IF(AD7="Incompleta",5,"0"))</f>
        <v>10</v>
      </c>
      <c r="AF7" s="202">
        <f>IF((SUM(S7,U7,W7,Y7,AA7,AC7,AE7)=0),"",(SUM(S7,U7,W7,Y7,AA7,AC7,AE7)))</f>
        <v>100</v>
      </c>
      <c r="AG7" s="202" t="str">
        <f>IF(AF7&lt;=85,"Débil",IF(AF7&lt;=95,"Moderado",IF(AF7=100,"Fuerte","")))</f>
        <v>Fuerte</v>
      </c>
      <c r="AH7" s="220" t="s">
        <v>113</v>
      </c>
      <c r="AI7" s="202" t="str">
        <f>+IF(AH7="siempre","Fuerte",IF(AH7="Algunas veces","Moderado",IF(AH7="No se ejecuta","Débil","")))</f>
        <v>Fuerte</v>
      </c>
      <c r="AJ7" s="202" t="str">
        <f>IFERROR(VLOOKUP((CONCATENATE(AG7,AI7)),Listados!$U$3:$V$11,2,FALSE),"")</f>
        <v>Fuerte</v>
      </c>
      <c r="AK7" s="202">
        <f>IF(AJ7="","",IF(AJ7="Débil", 0, IF(AJ7="Moderado",50,100)))</f>
        <v>100</v>
      </c>
      <c r="AL7" s="439">
        <f>AVERAGE(AK7:AK10)</f>
        <v>100</v>
      </c>
      <c r="AM7" s="439" t="str">
        <f>IF(AL7&lt;=50,"Débil",IF(AL7&lt;=99,"Moderado",IF(AL7=100,"fuerte","")))</f>
        <v>fuerte</v>
      </c>
      <c r="AN7" s="202">
        <f>+IF(AND(Q7="Preventivo",AM7="Fuerte"),2,IF(AND(Q7="Preventivo",AM7="Moderado"),1,0))</f>
        <v>2</v>
      </c>
      <c r="AO7" s="202">
        <f>+IF(AND(Q7="Detectivo",$AM7="Fuerte"),2,IF(AND(Q7="Detectivo",$AM7="Moderado"),1,IF(AND(Q7="Preventivo",$AM7="Fuerte"),1,0)))</f>
        <v>1</v>
      </c>
      <c r="AP7" s="202">
        <f>+K7-AN7</f>
        <v>3</v>
      </c>
      <c r="AQ7" s="202">
        <f>+M7-AO7</f>
        <v>1</v>
      </c>
      <c r="AR7" s="522" t="str">
        <f>+VLOOKUP(MIN(AP7:AP9),Listados!$J$18:$K$24,2,TRUE)</f>
        <v>Posible</v>
      </c>
      <c r="AS7" s="522" t="str">
        <f>+VLOOKUP(MIN(AQ7),Listados!$J$26:$K$32,2,TRUE)</f>
        <v>Insignificante</v>
      </c>
      <c r="AT7" s="522" t="str">
        <f>IF(AND(AR7&lt;&gt;"",AS7&lt;&gt;""),VLOOKUP(AR7&amp;AS7,Listados!$M$3:$N$27,2,FALSE),"")</f>
        <v>Bajo</v>
      </c>
      <c r="AU7" s="522" t="str">
        <f>+VLOOKUP(AT7,Listados!$P$3:$Q$6,2,FALSE)</f>
        <v>Asumir el riesgo</v>
      </c>
      <c r="AV7" s="203"/>
      <c r="AW7" s="203"/>
      <c r="AX7" s="204"/>
      <c r="AY7" s="205"/>
      <c r="AZ7" s="203"/>
      <c r="BA7" s="203"/>
      <c r="BB7" s="581"/>
      <c r="BC7" s="584"/>
      <c r="BD7" s="584"/>
      <c r="BE7" s="523"/>
      <c r="BF7" s="526"/>
      <c r="BG7" s="529"/>
    </row>
    <row r="8" spans="1:59" ht="120" x14ac:dyDescent="0.25">
      <c r="A8" s="513"/>
      <c r="B8" s="516"/>
      <c r="C8" s="519"/>
      <c r="D8" s="461"/>
      <c r="E8" s="461"/>
      <c r="F8" s="461"/>
      <c r="G8" s="193" t="s">
        <v>664</v>
      </c>
      <c r="H8" s="182" t="s">
        <v>16</v>
      </c>
      <c r="I8" s="193" t="s">
        <v>666</v>
      </c>
      <c r="J8" s="505"/>
      <c r="K8" s="477"/>
      <c r="L8" s="470"/>
      <c r="M8" s="477"/>
      <c r="N8" s="477"/>
      <c r="O8" s="192" t="s">
        <v>668</v>
      </c>
      <c r="P8" s="102" t="s">
        <v>664</v>
      </c>
      <c r="Q8" s="194" t="s">
        <v>20</v>
      </c>
      <c r="R8" s="97" t="s">
        <v>111</v>
      </c>
      <c r="S8" s="92">
        <f t="shared" ref="S8:S11" si="0">+IF(R8="si",15,"0")</f>
        <v>15</v>
      </c>
      <c r="T8" s="97" t="s">
        <v>111</v>
      </c>
      <c r="U8" s="92">
        <f t="shared" ref="U8:U11" si="1">+IF(T8="si",15,"0")</f>
        <v>15</v>
      </c>
      <c r="V8" s="97" t="s">
        <v>111</v>
      </c>
      <c r="W8" s="92">
        <f t="shared" ref="W8:W11" si="2">+IF(V8="si",15,"0")</f>
        <v>15</v>
      </c>
      <c r="X8" s="97" t="s">
        <v>20</v>
      </c>
      <c r="Y8" s="92">
        <f t="shared" ref="Y8:Y11" si="3">+IF(X8="Preventivo",15,IF(X8="Detectivo",10,"0"))</f>
        <v>15</v>
      </c>
      <c r="Z8" s="97" t="s">
        <v>111</v>
      </c>
      <c r="AA8" s="92">
        <f t="shared" ref="AA8:AA11" si="4">+IF(Z8="si",15,"0")</f>
        <v>15</v>
      </c>
      <c r="AB8" s="97" t="s">
        <v>111</v>
      </c>
      <c r="AC8" s="92">
        <f t="shared" ref="AC8:AC11" si="5">+IF(AB8="si",15,"0")</f>
        <v>15</v>
      </c>
      <c r="AD8" s="97" t="s">
        <v>112</v>
      </c>
      <c r="AE8" s="92">
        <f t="shared" ref="AE8:AE11" si="6">+IF(AD8="Completa",10,IF(AD8="Incompleta",5,"0"))</f>
        <v>10</v>
      </c>
      <c r="AF8" s="99">
        <f t="shared" ref="AF8:AF11" si="7">IF((SUM(S8,U8,W8,Y8,AA8,AC8,AE8)=0),"",(SUM(S8,U8,W8,Y8,AA8,AC8,AE8)))</f>
        <v>100</v>
      </c>
      <c r="AG8" s="168" t="str">
        <f t="shared" ref="AG8:AG11" si="8">IF(AF8&lt;=85,"Débil",IF(AF8&lt;=95,"Moderado",IF(AF8=100,"Fuerte","")))</f>
        <v>Fuerte</v>
      </c>
      <c r="AH8" s="100" t="s">
        <v>113</v>
      </c>
      <c r="AI8" s="99" t="str">
        <f t="shared" ref="AI8:AI11" si="9">+IF(AH8="siempre","Fuerte",IF(AH8="Algunas veces","Moderado",IF(AH8="No se ejecuta","Débil","")))</f>
        <v>Fuerte</v>
      </c>
      <c r="AJ8" s="99" t="str">
        <f>IFERROR(VLOOKUP((CONCATENATE(AG8,AI8)),Listados!$U$3:$V$11,2,FALSE),"")</f>
        <v>Fuerte</v>
      </c>
      <c r="AK8" s="99">
        <f t="shared" ref="AK8:AK11" si="10">IF(AJ8="","",IF(AJ8="Débil", 0, IF(AJ8="Moderado",50,100)))</f>
        <v>100</v>
      </c>
      <c r="AL8" s="458"/>
      <c r="AM8" s="458"/>
      <c r="AN8" s="99">
        <f>+IF(AND(Q8="Preventivo",AM7="Fuerte"),2,IF(AND(Q8="Preventivo",AM7="Moderado"),1,0))</f>
        <v>2</v>
      </c>
      <c r="AO8" s="99">
        <f>+IF(AND(Q8="Detectivo",$AM7="Fuerte"),2,IF(AND(Q8="Detectivo",$AM7="Moderado"),1,IF(AND(Q8="Preventivo",$AM7="Fuerte"),1,0)))</f>
        <v>1</v>
      </c>
      <c r="AP8" s="99">
        <f>+K7-AN8</f>
        <v>3</v>
      </c>
      <c r="AQ8" s="99">
        <f>+M7-AO8</f>
        <v>1</v>
      </c>
      <c r="AR8" s="477"/>
      <c r="AS8" s="477"/>
      <c r="AT8" s="477"/>
      <c r="AU8" s="477"/>
      <c r="AV8" s="84"/>
      <c r="AW8" s="84"/>
      <c r="AX8" s="84"/>
      <c r="AY8" s="84"/>
      <c r="AZ8" s="84"/>
      <c r="BA8" s="84"/>
      <c r="BB8" s="582"/>
      <c r="BC8" s="585"/>
      <c r="BD8" s="585"/>
      <c r="BE8" s="524"/>
      <c r="BF8" s="527"/>
      <c r="BG8" s="530"/>
    </row>
    <row r="9" spans="1:59" ht="105" x14ac:dyDescent="0.25">
      <c r="A9" s="513"/>
      <c r="B9" s="516"/>
      <c r="C9" s="519"/>
      <c r="D9" s="461"/>
      <c r="E9" s="461"/>
      <c r="F9" s="461"/>
      <c r="G9" s="193"/>
      <c r="H9" s="101"/>
      <c r="I9" s="101"/>
      <c r="J9" s="505"/>
      <c r="K9" s="477"/>
      <c r="L9" s="470"/>
      <c r="M9" s="477"/>
      <c r="N9" s="477"/>
      <c r="O9" s="192" t="s">
        <v>669</v>
      </c>
      <c r="P9" s="103" t="s">
        <v>664</v>
      </c>
      <c r="Q9" s="97" t="s">
        <v>118</v>
      </c>
      <c r="R9" s="97" t="s">
        <v>111</v>
      </c>
      <c r="S9" s="92">
        <f t="shared" si="0"/>
        <v>15</v>
      </c>
      <c r="T9" s="97" t="s">
        <v>111</v>
      </c>
      <c r="U9" s="92">
        <f t="shared" si="1"/>
        <v>15</v>
      </c>
      <c r="V9" s="97" t="s">
        <v>111</v>
      </c>
      <c r="W9" s="92">
        <f t="shared" si="2"/>
        <v>15</v>
      </c>
      <c r="X9" s="97" t="s">
        <v>20</v>
      </c>
      <c r="Y9" s="92">
        <f t="shared" si="3"/>
        <v>15</v>
      </c>
      <c r="Z9" s="97" t="s">
        <v>111</v>
      </c>
      <c r="AA9" s="92">
        <f t="shared" si="4"/>
        <v>15</v>
      </c>
      <c r="AB9" s="97" t="s">
        <v>111</v>
      </c>
      <c r="AC9" s="92">
        <f t="shared" si="5"/>
        <v>15</v>
      </c>
      <c r="AD9" s="97" t="s">
        <v>112</v>
      </c>
      <c r="AE9" s="92">
        <f t="shared" si="6"/>
        <v>10</v>
      </c>
      <c r="AF9" s="99">
        <f t="shared" si="7"/>
        <v>100</v>
      </c>
      <c r="AG9" s="168" t="str">
        <f t="shared" si="8"/>
        <v>Fuerte</v>
      </c>
      <c r="AH9" s="100" t="s">
        <v>113</v>
      </c>
      <c r="AI9" s="99" t="str">
        <f t="shared" si="9"/>
        <v>Fuerte</v>
      </c>
      <c r="AJ9" s="99" t="str">
        <f>IFERROR(VLOOKUP((CONCATENATE(AG9,AI9)),Listados!$U$3:$V$11,2,FALSE),"")</f>
        <v>Fuerte</v>
      </c>
      <c r="AK9" s="99">
        <f t="shared" si="10"/>
        <v>100</v>
      </c>
      <c r="AL9" s="458"/>
      <c r="AM9" s="458"/>
      <c r="AN9" s="99">
        <f>+IF(AND(Q9="Preventivo",AM7="Fuerte"),2,IF(AND(Q9="Preventivo",AM7="Moderado"),1,0))</f>
        <v>0</v>
      </c>
      <c r="AO9" s="99">
        <f>+IF(AND(Q8="Detectivo",$AM7="Fuerte"),2,IF(AND(Q8="Detectivo",$AM7="Moderado"),1,IF(AND(Q8="Preventivo",$AM7="Fuerte"),1,0)))</f>
        <v>1</v>
      </c>
      <c r="AP9" s="99">
        <f>+K7-AN9</f>
        <v>5</v>
      </c>
      <c r="AQ9" s="99">
        <f>+M7-AO9</f>
        <v>1</v>
      </c>
      <c r="AR9" s="477"/>
      <c r="AS9" s="477"/>
      <c r="AT9" s="477"/>
      <c r="AU9" s="477"/>
      <c r="AV9" s="84"/>
      <c r="AW9" s="84"/>
      <c r="AX9" s="85"/>
      <c r="AY9" s="85"/>
      <c r="AZ9" s="84"/>
      <c r="BA9" s="84"/>
      <c r="BB9" s="582"/>
      <c r="BC9" s="585"/>
      <c r="BD9" s="585"/>
      <c r="BE9" s="524"/>
      <c r="BF9" s="527"/>
      <c r="BG9" s="530"/>
    </row>
    <row r="10" spans="1:59" ht="15.75" thickBot="1" x14ac:dyDescent="0.3">
      <c r="A10" s="514"/>
      <c r="B10" s="517"/>
      <c r="C10" s="520"/>
      <c r="D10" s="467"/>
      <c r="E10" s="467"/>
      <c r="F10" s="467"/>
      <c r="G10" s="208"/>
      <c r="H10" s="221"/>
      <c r="I10" s="221"/>
      <c r="J10" s="444"/>
      <c r="K10" s="478"/>
      <c r="L10" s="471"/>
      <c r="M10" s="478"/>
      <c r="N10" s="478"/>
      <c r="O10" s="222"/>
      <c r="P10" s="223"/>
      <c r="Q10" s="210"/>
      <c r="R10" s="210"/>
      <c r="S10" s="209" t="str">
        <f t="shared" si="0"/>
        <v>0</v>
      </c>
      <c r="T10" s="210"/>
      <c r="U10" s="209" t="str">
        <f t="shared" si="1"/>
        <v>0</v>
      </c>
      <c r="V10" s="210"/>
      <c r="W10" s="209" t="str">
        <f t="shared" si="2"/>
        <v>0</v>
      </c>
      <c r="X10" s="210"/>
      <c r="Y10" s="209" t="str">
        <f t="shared" si="3"/>
        <v>0</v>
      </c>
      <c r="Z10" s="210"/>
      <c r="AA10" s="209" t="str">
        <f t="shared" si="4"/>
        <v>0</v>
      </c>
      <c r="AB10" s="210"/>
      <c r="AC10" s="209" t="str">
        <f t="shared" si="5"/>
        <v>0</v>
      </c>
      <c r="AD10" s="210"/>
      <c r="AE10" s="209" t="str">
        <f t="shared" si="6"/>
        <v>0</v>
      </c>
      <c r="AF10" s="215" t="str">
        <f t="shared" si="7"/>
        <v/>
      </c>
      <c r="AG10" s="213" t="str">
        <f t="shared" si="8"/>
        <v/>
      </c>
      <c r="AH10" s="224"/>
      <c r="AI10" s="215" t="str">
        <f t="shared" si="9"/>
        <v/>
      </c>
      <c r="AJ10" s="215" t="str">
        <f>IFERROR(VLOOKUP((CONCATENATE(AG10,AI10)),Listados!$U$3:$V$11,2,FALSE),"")</f>
        <v/>
      </c>
      <c r="AK10" s="215" t="str">
        <f t="shared" si="10"/>
        <v/>
      </c>
      <c r="AL10" s="459"/>
      <c r="AM10" s="459"/>
      <c r="AN10" s="215">
        <f>+IF(AND(Q10="Preventivo",AM8="Fuerte"),2,IF(AND(Q10="Preventivo",AM8="Moderado"),1,0))</f>
        <v>0</v>
      </c>
      <c r="AO10" s="215">
        <f>+IF(AND(Q9="Detectivo",$AM8="Fuerte"),2,IF(AND(Q9="Detectivo",$AM8="Moderado"),1,IF(AND(Q9="Preventivo",$AM8="Fuerte"),1,0)))</f>
        <v>0</v>
      </c>
      <c r="AP10" s="215">
        <f>+K8-AN10</f>
        <v>0</v>
      </c>
      <c r="AQ10" s="215">
        <f>+M8-AO10</f>
        <v>0</v>
      </c>
      <c r="AR10" s="478"/>
      <c r="AS10" s="478"/>
      <c r="AT10" s="478"/>
      <c r="AU10" s="478"/>
      <c r="AV10" s="216"/>
      <c r="AW10" s="216"/>
      <c r="AX10" s="217"/>
      <c r="AY10" s="217"/>
      <c r="AZ10" s="216"/>
      <c r="BA10" s="216"/>
      <c r="BB10" s="583"/>
      <c r="BC10" s="586"/>
      <c r="BD10" s="586"/>
      <c r="BE10" s="525"/>
      <c r="BF10" s="528"/>
      <c r="BG10" s="531"/>
    </row>
    <row r="11" spans="1:59" ht="90" customHeight="1" x14ac:dyDescent="0.25">
      <c r="A11" s="512">
        <v>2</v>
      </c>
      <c r="B11" s="515" t="s">
        <v>93</v>
      </c>
      <c r="C11" s="518" t="s">
        <v>653</v>
      </c>
      <c r="D11" s="466" t="s">
        <v>670</v>
      </c>
      <c r="E11" s="466" t="s">
        <v>49</v>
      </c>
      <c r="F11" s="466" t="s">
        <v>661</v>
      </c>
      <c r="G11" s="198" t="s">
        <v>671</v>
      </c>
      <c r="H11" s="197" t="s">
        <v>16</v>
      </c>
      <c r="I11" s="504" t="s">
        <v>675</v>
      </c>
      <c r="J11" s="466" t="s">
        <v>42</v>
      </c>
      <c r="K11" s="463">
        <f>+VLOOKUP(J11,Listados!$K$8:$L$12,2,0)</f>
        <v>3</v>
      </c>
      <c r="L11" s="468" t="s">
        <v>35</v>
      </c>
      <c r="M11" s="463">
        <f>+VLOOKUP(L11,Listados!$K$13:$L$17,2,0)</f>
        <v>3</v>
      </c>
      <c r="N11" s="463" t="str">
        <f>IF(AND(J11&lt;&gt;"",L11&lt;&gt;""),VLOOKUP(J11&amp;L11,Listados!$M$3:$N$27,2,FALSE),"")</f>
        <v>Alto</v>
      </c>
      <c r="O11" s="506" t="s">
        <v>678</v>
      </c>
      <c r="P11" s="201" t="s">
        <v>671</v>
      </c>
      <c r="Q11" s="509" t="s">
        <v>118</v>
      </c>
      <c r="R11" s="521" t="s">
        <v>111</v>
      </c>
      <c r="S11" s="522">
        <f t="shared" si="0"/>
        <v>15</v>
      </c>
      <c r="T11" s="521" t="s">
        <v>111</v>
      </c>
      <c r="U11" s="522">
        <f t="shared" si="1"/>
        <v>15</v>
      </c>
      <c r="V11" s="521" t="s">
        <v>111</v>
      </c>
      <c r="W11" s="522">
        <f t="shared" si="2"/>
        <v>15</v>
      </c>
      <c r="X11" s="521" t="s">
        <v>20</v>
      </c>
      <c r="Y11" s="522">
        <f t="shared" si="3"/>
        <v>15</v>
      </c>
      <c r="Z11" s="521" t="s">
        <v>111</v>
      </c>
      <c r="AA11" s="522">
        <f t="shared" si="4"/>
        <v>15</v>
      </c>
      <c r="AB11" s="521" t="s">
        <v>111</v>
      </c>
      <c r="AC11" s="522">
        <f t="shared" si="5"/>
        <v>15</v>
      </c>
      <c r="AD11" s="521" t="s">
        <v>112</v>
      </c>
      <c r="AE11" s="522">
        <f t="shared" si="6"/>
        <v>10</v>
      </c>
      <c r="AF11" s="439">
        <f t="shared" si="7"/>
        <v>100</v>
      </c>
      <c r="AG11" s="439" t="str">
        <f t="shared" si="8"/>
        <v>Fuerte</v>
      </c>
      <c r="AH11" s="604" t="s">
        <v>113</v>
      </c>
      <c r="AI11" s="439" t="str">
        <f t="shared" si="9"/>
        <v>Fuerte</v>
      </c>
      <c r="AJ11" s="439" t="str">
        <f>IFERROR(VLOOKUP((CONCATENATE(AG11,AI11)),Listados!$U$3:$V$11,2,FALSE),"")</f>
        <v>Fuerte</v>
      </c>
      <c r="AK11" s="439">
        <f t="shared" si="10"/>
        <v>100</v>
      </c>
      <c r="AL11" s="455">
        <f t="shared" ref="AL11" si="11">AVERAGE(AK11:AK15)</f>
        <v>100</v>
      </c>
      <c r="AM11" s="455" t="str">
        <f t="shared" ref="AM11" si="12">IF(AL11&lt;=50,"Débil",IF(AL11&lt;=99,"Moderado",IF(AL11=100,"fuerte","")))</f>
        <v>fuerte</v>
      </c>
      <c r="AN11" s="439">
        <f>+IF(AND(Q11="Preventivo",AM11="Fuerte"),2,IF(AND(Q11="Preventivo",AM11="Moderado"),1,0))</f>
        <v>0</v>
      </c>
      <c r="AO11" s="439">
        <f t="shared" ref="AO11" si="13">+IF(AND(Q11="Detectivo",$AM11="Fuerte"),2,IF(AND(Q11="Detectivo",$AM11="Moderado"),1,IF(AND(Q11="Preventivo",$AM11="Fuerte"),1,0)))</f>
        <v>2</v>
      </c>
      <c r="AP11" s="439">
        <f t="shared" ref="AP11" si="14">+K11-AN11</f>
        <v>3</v>
      </c>
      <c r="AQ11" s="439">
        <f t="shared" ref="AQ11" si="15">+M11-AO11</f>
        <v>1</v>
      </c>
      <c r="AR11" s="463" t="str">
        <f>+VLOOKUP(MIN(AP11:AP14),Listados!$J$18:$K$24,2,TRUE)</f>
        <v>Rara Vez</v>
      </c>
      <c r="AS11" s="463" t="str">
        <f>+VLOOKUP(MIN(AQ11),Listados!$J$26:$K$32,2,TRUE)</f>
        <v>Insignificante</v>
      </c>
      <c r="AT11" s="463" t="str">
        <f>IF(AND(AR11&lt;&gt;"",AS11&lt;&gt;""),VLOOKUP(AR11&amp;AS11,Listados!$M$3:$N$27,2,FALSE),"")</f>
        <v>Bajo</v>
      </c>
      <c r="AU11" s="463" t="str">
        <f>+VLOOKUP(AT11,Listados!$P$3:$Q$6,2,FALSE)</f>
        <v>Asumir el riesgo</v>
      </c>
      <c r="AV11" s="203"/>
      <c r="AW11" s="203"/>
      <c r="AX11" s="204"/>
      <c r="AY11" s="205"/>
      <c r="AZ11" s="203"/>
      <c r="BA11" s="203"/>
      <c r="BB11" s="581"/>
      <c r="BC11" s="584"/>
      <c r="BD11" s="584"/>
      <c r="BE11" s="523"/>
      <c r="BF11" s="526"/>
      <c r="BG11" s="529"/>
    </row>
    <row r="12" spans="1:59" ht="60" x14ac:dyDescent="0.25">
      <c r="A12" s="513"/>
      <c r="B12" s="516"/>
      <c r="C12" s="519"/>
      <c r="D12" s="461"/>
      <c r="E12" s="461"/>
      <c r="F12" s="461"/>
      <c r="G12" s="193" t="s">
        <v>672</v>
      </c>
      <c r="H12" s="182" t="s">
        <v>16</v>
      </c>
      <c r="I12" s="505"/>
      <c r="J12" s="461"/>
      <c r="K12" s="460"/>
      <c r="L12" s="462"/>
      <c r="M12" s="460"/>
      <c r="N12" s="460"/>
      <c r="O12" s="445"/>
      <c r="P12" s="195" t="s">
        <v>672</v>
      </c>
      <c r="Q12" s="447"/>
      <c r="R12" s="449"/>
      <c r="S12" s="451"/>
      <c r="T12" s="449"/>
      <c r="U12" s="451"/>
      <c r="V12" s="449"/>
      <c r="W12" s="451"/>
      <c r="X12" s="449"/>
      <c r="Y12" s="451"/>
      <c r="Z12" s="449"/>
      <c r="AA12" s="451"/>
      <c r="AB12" s="449"/>
      <c r="AC12" s="451"/>
      <c r="AD12" s="449"/>
      <c r="AE12" s="451"/>
      <c r="AF12" s="440"/>
      <c r="AG12" s="440"/>
      <c r="AH12" s="454"/>
      <c r="AI12" s="440"/>
      <c r="AJ12" s="440"/>
      <c r="AK12" s="440"/>
      <c r="AL12" s="456"/>
      <c r="AM12" s="456"/>
      <c r="AN12" s="440"/>
      <c r="AO12" s="440"/>
      <c r="AP12" s="440"/>
      <c r="AQ12" s="440"/>
      <c r="AR12" s="460"/>
      <c r="AS12" s="460"/>
      <c r="AT12" s="460"/>
      <c r="AU12" s="460"/>
      <c r="AV12" s="84"/>
      <c r="AW12" s="84"/>
      <c r="AX12" s="84"/>
      <c r="AY12" s="84"/>
      <c r="AZ12" s="84"/>
      <c r="BA12" s="84"/>
      <c r="BB12" s="582"/>
      <c r="BC12" s="585"/>
      <c r="BD12" s="585"/>
      <c r="BE12" s="524"/>
      <c r="BF12" s="527"/>
      <c r="BG12" s="530"/>
    </row>
    <row r="13" spans="1:59" ht="85.5" x14ac:dyDescent="0.25">
      <c r="A13" s="513"/>
      <c r="B13" s="516"/>
      <c r="C13" s="519"/>
      <c r="D13" s="461"/>
      <c r="E13" s="461"/>
      <c r="F13" s="461"/>
      <c r="G13" s="193" t="s">
        <v>673</v>
      </c>
      <c r="H13" s="182" t="s">
        <v>16</v>
      </c>
      <c r="I13" s="465"/>
      <c r="J13" s="461"/>
      <c r="K13" s="460"/>
      <c r="L13" s="462"/>
      <c r="M13" s="460"/>
      <c r="N13" s="460"/>
      <c r="O13" s="260" t="s">
        <v>680</v>
      </c>
      <c r="P13" s="260" t="s">
        <v>673</v>
      </c>
      <c r="Q13" s="97" t="s">
        <v>118</v>
      </c>
      <c r="R13" s="97" t="s">
        <v>111</v>
      </c>
      <c r="S13" s="92">
        <f t="shared" ref="S13:S79" si="16">+IF(R13="si",15,"0")</f>
        <v>15</v>
      </c>
      <c r="T13" s="97" t="s">
        <v>111</v>
      </c>
      <c r="U13" s="92">
        <f t="shared" ref="U13:U79" si="17">+IF(T13="si",15,"0")</f>
        <v>15</v>
      </c>
      <c r="V13" s="97" t="s">
        <v>111</v>
      </c>
      <c r="W13" s="92">
        <f t="shared" ref="W13:W79" si="18">+IF(V13="si",15,"0")</f>
        <v>15</v>
      </c>
      <c r="X13" s="97" t="s">
        <v>20</v>
      </c>
      <c r="Y13" s="92">
        <f t="shared" ref="Y13:Y79" si="19">+IF(X13="Preventivo",15,IF(X13="Detectivo",10,"0"))</f>
        <v>15</v>
      </c>
      <c r="Z13" s="97" t="s">
        <v>111</v>
      </c>
      <c r="AA13" s="92">
        <f t="shared" ref="AA13:AA79" si="20">+IF(Z13="si",15,"0")</f>
        <v>15</v>
      </c>
      <c r="AB13" s="97" t="s">
        <v>111</v>
      </c>
      <c r="AC13" s="92">
        <f t="shared" ref="AC13:AC79" si="21">+IF(AB13="si",15,"0")</f>
        <v>15</v>
      </c>
      <c r="AD13" s="97" t="s">
        <v>112</v>
      </c>
      <c r="AE13" s="92">
        <f t="shared" ref="AE13:AE79" si="22">+IF(AD13="Completa",10,IF(AD13="Incompleta",5,"0"))</f>
        <v>10</v>
      </c>
      <c r="AF13" s="99">
        <f t="shared" ref="AF13:AF79" si="23">IF((SUM(S13,U13,W13,Y13,AA13,AC13,AE13)=0),"",(SUM(S13,U13,W13,Y13,AA13,AC13,AE13)))</f>
        <v>100</v>
      </c>
      <c r="AG13" s="99" t="str">
        <f t="shared" ref="AG13:AG79" si="24">IF(AF13&lt;=85,"Débil",IF(AF13&lt;=95,"Moderado",IF(AF13=100,"Fuerte","")))</f>
        <v>Fuerte</v>
      </c>
      <c r="AH13" s="100" t="s">
        <v>113</v>
      </c>
      <c r="AI13" s="99" t="str">
        <f t="shared" ref="AI13:AI79" si="25">+IF(AH13="siempre","Fuerte",IF(AH13="Algunas veces","Moderado",IF(AH13="No se ejecuta","Débil","")))</f>
        <v>Fuerte</v>
      </c>
      <c r="AJ13" s="99" t="str">
        <f>IFERROR(VLOOKUP((CONCATENATE(AG13,AI13)),Listados!$U$3:$V$11,2,FALSE),"")</f>
        <v>Fuerte</v>
      </c>
      <c r="AK13" s="99">
        <f t="shared" ref="AK13:AK79" si="26">IF(AJ13="","",IF(AJ13="Débil", 0, IF(AJ13="Moderado",50,100)))</f>
        <v>100</v>
      </c>
      <c r="AL13" s="456"/>
      <c r="AM13" s="456"/>
      <c r="AN13" s="93">
        <f>+IF(AND(Q13="Preventivo",AM11="Fuerte"),2,IF(AND(Q13="Preventivo",AM11="Moderado"),1,0))</f>
        <v>0</v>
      </c>
      <c r="AO13" s="99">
        <f>+IF(AND(Q13="Detectivo",$AM11="Fuerte"),2,IF(AND(Q13="Detectivo",$AM11="Moderado"),1,IF(AND(Q13="Preventivo",$AM11="Fuerte"),1,0)))</f>
        <v>2</v>
      </c>
      <c r="AP13" s="93">
        <f>+K11-AN13</f>
        <v>3</v>
      </c>
      <c r="AQ13" s="93">
        <f>+M11-AO13</f>
        <v>1</v>
      </c>
      <c r="AR13" s="460"/>
      <c r="AS13" s="460"/>
      <c r="AT13" s="460"/>
      <c r="AU13" s="460"/>
      <c r="AV13" s="84"/>
      <c r="AW13" s="84"/>
      <c r="AX13" s="85"/>
      <c r="AY13" s="85"/>
      <c r="AZ13" s="84"/>
      <c r="BA13" s="84"/>
      <c r="BB13" s="582"/>
      <c r="BC13" s="585"/>
      <c r="BD13" s="585"/>
      <c r="BE13" s="524"/>
      <c r="BF13" s="527"/>
      <c r="BG13" s="530"/>
    </row>
    <row r="14" spans="1:59" ht="91.5" customHeight="1" x14ac:dyDescent="0.25">
      <c r="A14" s="513"/>
      <c r="B14" s="516"/>
      <c r="C14" s="519"/>
      <c r="D14" s="461"/>
      <c r="E14" s="461"/>
      <c r="F14" s="461"/>
      <c r="G14" s="441" t="s">
        <v>674</v>
      </c>
      <c r="H14" s="443" t="s">
        <v>16</v>
      </c>
      <c r="I14" s="192" t="s">
        <v>676</v>
      </c>
      <c r="J14" s="461"/>
      <c r="K14" s="460"/>
      <c r="L14" s="462"/>
      <c r="M14" s="460"/>
      <c r="N14" s="460"/>
      <c r="O14" s="507" t="s">
        <v>679</v>
      </c>
      <c r="P14" s="507" t="s">
        <v>674</v>
      </c>
      <c r="Q14" s="448" t="s">
        <v>20</v>
      </c>
      <c r="R14" s="448" t="s">
        <v>111</v>
      </c>
      <c r="S14" s="450">
        <f t="shared" ref="S14" si="27">+IF(R14="si",15,"0")</f>
        <v>15</v>
      </c>
      <c r="T14" s="448" t="s">
        <v>111</v>
      </c>
      <c r="U14" s="450">
        <f t="shared" ref="U14" si="28">+IF(T14="si",15,"0")</f>
        <v>15</v>
      </c>
      <c r="V14" s="448" t="s">
        <v>111</v>
      </c>
      <c r="W14" s="450">
        <f t="shared" ref="W14" si="29">+IF(V14="si",15,"0")</f>
        <v>15</v>
      </c>
      <c r="X14" s="448" t="s">
        <v>20</v>
      </c>
      <c r="Y14" s="450">
        <f t="shared" ref="Y14" si="30">+IF(X14="Preventivo",15,IF(X14="Detectivo",10,"0"))</f>
        <v>15</v>
      </c>
      <c r="Z14" s="602" t="s">
        <v>111</v>
      </c>
      <c r="AA14" s="450">
        <f t="shared" ref="AA14" si="31">+IF(Z14="si",15,"0")</f>
        <v>15</v>
      </c>
      <c r="AB14" s="448" t="s">
        <v>111</v>
      </c>
      <c r="AC14" s="450">
        <f t="shared" ref="AC14" si="32">+IF(AB14="si",15,"0")</f>
        <v>15</v>
      </c>
      <c r="AD14" s="448" t="s">
        <v>112</v>
      </c>
      <c r="AE14" s="450">
        <f t="shared" ref="AE14" si="33">+IF(AD14="Completa",10,IF(AD14="Incompleta",5,"0"))</f>
        <v>10</v>
      </c>
      <c r="AF14" s="452">
        <f>IF((SUM(S14,U14,W14,Y14,AA14,AC14,AE14)=0),"",(SUM(S14,U14,W14,Y14,AA14,AC14,AE14)))</f>
        <v>100</v>
      </c>
      <c r="AG14" s="452" t="str">
        <f>IF(AF14&lt;=85,"Débil",IF(AF14&lt;=95,"Moderado",IF(AF14=100,"Fuerte","")))</f>
        <v>Fuerte</v>
      </c>
      <c r="AH14" s="453" t="s">
        <v>113</v>
      </c>
      <c r="AI14" s="452" t="str">
        <f t="shared" ref="AI14" si="34">+IF(AH14="siempre","Fuerte",IF(AH14="Algunas veces","Moderado",IF(AH14="No se ejecuta","Débil","")))</f>
        <v>Fuerte</v>
      </c>
      <c r="AJ14" s="452" t="str">
        <f>IFERROR(VLOOKUP((CONCATENATE(AG14,AI14)),Listados!$U$3:$V$11,2,FALSE),"")</f>
        <v>Fuerte</v>
      </c>
      <c r="AK14" s="452">
        <f t="shared" ref="AK14" si="35">IF(AJ14="","",IF(AJ14="Débil", 0, IF(AJ14="Moderado",50,100)))</f>
        <v>100</v>
      </c>
      <c r="AL14" s="456"/>
      <c r="AM14" s="456"/>
      <c r="AN14" s="93">
        <f>+IF(AND(Q14="Preventivo",AM11="Fuerte"),2,IF(AND(Q14="Preventivo",AM11="Moderado"),1,0))</f>
        <v>2</v>
      </c>
      <c r="AO14" s="93">
        <f>+IF(AND(Q14="Detectivo",$AM11="Fuerte"),2,IF(AND(Q14="Detectivo",$AM11="Moderado"),1,IF(AND(Q14="Preventivo",$AM11="Fuerte"),1,0)))</f>
        <v>1</v>
      </c>
      <c r="AP14" s="93">
        <f>+K11-AN14</f>
        <v>1</v>
      </c>
      <c r="AQ14" s="93">
        <f>+M11-AO14</f>
        <v>2</v>
      </c>
      <c r="AR14" s="460"/>
      <c r="AS14" s="460"/>
      <c r="AT14" s="460"/>
      <c r="AU14" s="460"/>
      <c r="AV14" s="84"/>
      <c r="AW14" s="84"/>
      <c r="AX14" s="85"/>
      <c r="AY14" s="85"/>
      <c r="AZ14" s="84"/>
      <c r="BA14" s="84"/>
      <c r="BB14" s="582"/>
      <c r="BC14" s="585"/>
      <c r="BD14" s="585"/>
      <c r="BE14" s="524"/>
      <c r="BF14" s="527"/>
      <c r="BG14" s="530"/>
    </row>
    <row r="15" spans="1:59" ht="60.75" thickBot="1" x14ac:dyDescent="0.3">
      <c r="A15" s="514"/>
      <c r="B15" s="517"/>
      <c r="C15" s="520"/>
      <c r="D15" s="467"/>
      <c r="E15" s="467"/>
      <c r="F15" s="467"/>
      <c r="G15" s="442"/>
      <c r="H15" s="444"/>
      <c r="I15" s="208" t="s">
        <v>677</v>
      </c>
      <c r="J15" s="467"/>
      <c r="K15" s="464"/>
      <c r="L15" s="469"/>
      <c r="M15" s="464"/>
      <c r="N15" s="464"/>
      <c r="O15" s="508"/>
      <c r="P15" s="508"/>
      <c r="Q15" s="471"/>
      <c r="R15" s="471"/>
      <c r="S15" s="478"/>
      <c r="T15" s="471"/>
      <c r="U15" s="478"/>
      <c r="V15" s="471"/>
      <c r="W15" s="478"/>
      <c r="X15" s="471"/>
      <c r="Y15" s="478"/>
      <c r="Z15" s="603"/>
      <c r="AA15" s="478"/>
      <c r="AB15" s="471"/>
      <c r="AC15" s="478"/>
      <c r="AD15" s="471"/>
      <c r="AE15" s="478"/>
      <c r="AF15" s="459"/>
      <c r="AG15" s="459"/>
      <c r="AH15" s="543"/>
      <c r="AI15" s="459"/>
      <c r="AJ15" s="459"/>
      <c r="AK15" s="459"/>
      <c r="AL15" s="457"/>
      <c r="AM15" s="457"/>
      <c r="AN15" s="273">
        <f t="shared" ref="AN15" si="36">+IF(AND(Q15="Preventivo",AM15="Fuerte"),2,IF(AND(Q15="Preventivo",AM15="Moderado"),1,0))</f>
        <v>0</v>
      </c>
      <c r="AO15" s="273">
        <f t="shared" ref="AO15" si="37">+IF(AND(Q15="Detectivo",$AM15="Fuerte"),2,IF(AND(Q15="Detectivo",$AM15="Moderado"),1,IF(AND(Q15="Preventivo",$AM15="Fuerte"),1,0)))</f>
        <v>0</v>
      </c>
      <c r="AP15" s="273">
        <f t="shared" ref="AP15" si="38">+K15-AN15</f>
        <v>0</v>
      </c>
      <c r="AQ15" s="273">
        <f t="shared" ref="AQ15" si="39">+M15-AO15</f>
        <v>0</v>
      </c>
      <c r="AR15" s="464"/>
      <c r="AS15" s="464"/>
      <c r="AT15" s="464"/>
      <c r="AU15" s="464"/>
      <c r="AV15" s="216"/>
      <c r="AW15" s="216"/>
      <c r="AX15" s="217"/>
      <c r="AY15" s="217"/>
      <c r="AZ15" s="216"/>
      <c r="BA15" s="216"/>
      <c r="BB15" s="583"/>
      <c r="BC15" s="586"/>
      <c r="BD15" s="586"/>
      <c r="BE15" s="525"/>
      <c r="BF15" s="528"/>
      <c r="BG15" s="531"/>
    </row>
    <row r="16" spans="1:59" ht="135" x14ac:dyDescent="0.25">
      <c r="A16" s="512">
        <v>3</v>
      </c>
      <c r="B16" s="515" t="s">
        <v>87</v>
      </c>
      <c r="C16" s="518" t="s">
        <v>88</v>
      </c>
      <c r="D16" s="466" t="s">
        <v>697</v>
      </c>
      <c r="E16" s="466" t="s">
        <v>49</v>
      </c>
      <c r="F16" s="466" t="s">
        <v>661</v>
      </c>
      <c r="G16" s="198" t="s">
        <v>702</v>
      </c>
      <c r="H16" s="197" t="s">
        <v>16</v>
      </c>
      <c r="I16" s="198" t="s">
        <v>703</v>
      </c>
      <c r="J16" s="466" t="s">
        <v>50</v>
      </c>
      <c r="K16" s="463">
        <f>+VLOOKUP(J16,Listados!$K$8:$L$12,2,0)</f>
        <v>4</v>
      </c>
      <c r="L16" s="468" t="s">
        <v>35</v>
      </c>
      <c r="M16" s="463">
        <f>+VLOOKUP(L16,Listados!$K$13:$L$17,2,0)</f>
        <v>3</v>
      </c>
      <c r="N16" s="463" t="str">
        <f>IF(AND(J16&lt;&gt;"",L16&lt;&gt;""),VLOOKUP(J16&amp;L16,Listados!$M$3:$N$27,2,FALSE),"")</f>
        <v>Alto</v>
      </c>
      <c r="O16" s="198" t="s">
        <v>708</v>
      </c>
      <c r="P16" s="218" t="s">
        <v>702</v>
      </c>
      <c r="Q16" s="219" t="s">
        <v>20</v>
      </c>
      <c r="R16" s="200" t="s">
        <v>111</v>
      </c>
      <c r="S16" s="199">
        <f t="shared" si="16"/>
        <v>15</v>
      </c>
      <c r="T16" s="200" t="s">
        <v>111</v>
      </c>
      <c r="U16" s="199">
        <f t="shared" si="17"/>
        <v>15</v>
      </c>
      <c r="V16" s="200" t="s">
        <v>111</v>
      </c>
      <c r="W16" s="199">
        <f t="shared" si="18"/>
        <v>15</v>
      </c>
      <c r="X16" s="200" t="s">
        <v>20</v>
      </c>
      <c r="Y16" s="199">
        <f t="shared" si="19"/>
        <v>15</v>
      </c>
      <c r="Z16" s="200" t="s">
        <v>111</v>
      </c>
      <c r="AA16" s="199">
        <f t="shared" si="20"/>
        <v>15</v>
      </c>
      <c r="AB16" s="200" t="s">
        <v>111</v>
      </c>
      <c r="AC16" s="199">
        <f t="shared" si="21"/>
        <v>15</v>
      </c>
      <c r="AD16" s="200" t="s">
        <v>112</v>
      </c>
      <c r="AE16" s="199">
        <f t="shared" si="22"/>
        <v>10</v>
      </c>
      <c r="AF16" s="202">
        <f t="shared" si="23"/>
        <v>100</v>
      </c>
      <c r="AG16" s="202" t="str">
        <f t="shared" si="24"/>
        <v>Fuerte</v>
      </c>
      <c r="AH16" s="220" t="s">
        <v>113</v>
      </c>
      <c r="AI16" s="202" t="str">
        <f t="shared" si="25"/>
        <v>Fuerte</v>
      </c>
      <c r="AJ16" s="202" t="str">
        <f>IFERROR(VLOOKUP((CONCATENATE(AG16,AI16)),Listados!$U$3:$V$11,2,FALSE),"")</f>
        <v>Fuerte</v>
      </c>
      <c r="AK16" s="202">
        <f t="shared" si="26"/>
        <v>100</v>
      </c>
      <c r="AL16" s="455">
        <f t="shared" ref="AL16" si="40">AVERAGE(AK16:AK22)</f>
        <v>85.714285714285708</v>
      </c>
      <c r="AM16" s="439" t="str">
        <f t="shared" ref="AM16" si="41">IF(AL16&lt;=50,"Débil",IF(AL16&lt;=99,"Moderado",IF(AL16=100,"fuerte","")))</f>
        <v>Moderado</v>
      </c>
      <c r="AN16" s="202">
        <f>+IF(AND(Q16="Preventivo",AM16="Fuerte"),2,IF(AND(Q16="Preventivo",AM16="Moderado"),1,0))</f>
        <v>1</v>
      </c>
      <c r="AO16" s="202">
        <f>+IF(AND(Q16="Detectivo",$AM16="Fuerte"),2,IF(AND(Q16="Detectivo",$AM16="Moderado"),1,IF(AND(Q16="Preventivo",$AM16="Fuerte"),1,0)))</f>
        <v>0</v>
      </c>
      <c r="AP16" s="202">
        <f t="shared" ref="AP16" si="42">+K16-AN16</f>
        <v>3</v>
      </c>
      <c r="AQ16" s="202">
        <f>+M16-AO16</f>
        <v>3</v>
      </c>
      <c r="AR16" s="463" t="str">
        <f>+VLOOKUP(MIN(AP16:AP22),Listados!$J$18:$K$24,2,TRUE)</f>
        <v>Posible</v>
      </c>
      <c r="AS16" s="463" t="str">
        <f>+VLOOKUP(MIN(AQ16:AQ22),Listados!$J$26:$K$32,2,TRUE)</f>
        <v>Menor</v>
      </c>
      <c r="AT16" s="463" t="str">
        <f>IF(AND(AR16&lt;&gt;"",AS16&lt;&gt;""),VLOOKUP(AR16&amp;AS16,Listados!$M$3:$N$27,2,FALSE),"")</f>
        <v>Moderado</v>
      </c>
      <c r="AU16" s="463" t="str">
        <f>+VLOOKUP(AT16,Listados!$P$3:$Q$6,2,FALSE)</f>
        <v>Asumir el riesgo</v>
      </c>
      <c r="AV16" s="203"/>
      <c r="AW16" s="203"/>
      <c r="AX16" s="204"/>
      <c r="AY16" s="205"/>
      <c r="AZ16" s="203"/>
      <c r="BA16" s="203"/>
      <c r="BB16" s="587"/>
      <c r="BC16" s="590"/>
      <c r="BD16" s="590"/>
      <c r="BE16" s="570"/>
      <c r="BF16" s="573"/>
      <c r="BG16" s="576"/>
    </row>
    <row r="17" spans="1:59" ht="90" x14ac:dyDescent="0.25">
      <c r="A17" s="513"/>
      <c r="B17" s="516"/>
      <c r="C17" s="519"/>
      <c r="D17" s="461"/>
      <c r="E17" s="461"/>
      <c r="F17" s="461"/>
      <c r="G17" s="193" t="s">
        <v>698</v>
      </c>
      <c r="H17" s="182" t="s">
        <v>16</v>
      </c>
      <c r="I17" s="193" t="s">
        <v>704</v>
      </c>
      <c r="J17" s="461"/>
      <c r="K17" s="460"/>
      <c r="L17" s="462"/>
      <c r="M17" s="460"/>
      <c r="N17" s="460"/>
      <c r="O17" s="257" t="s">
        <v>709</v>
      </c>
      <c r="P17" s="102" t="s">
        <v>698</v>
      </c>
      <c r="Q17" s="194" t="s">
        <v>20</v>
      </c>
      <c r="R17" s="97" t="s">
        <v>111</v>
      </c>
      <c r="S17" s="92">
        <f t="shared" si="16"/>
        <v>15</v>
      </c>
      <c r="T17" s="97" t="s">
        <v>111</v>
      </c>
      <c r="U17" s="92">
        <f t="shared" si="17"/>
        <v>15</v>
      </c>
      <c r="V17" s="97" t="s">
        <v>111</v>
      </c>
      <c r="W17" s="92">
        <f t="shared" si="18"/>
        <v>15</v>
      </c>
      <c r="X17" s="97" t="s">
        <v>20</v>
      </c>
      <c r="Y17" s="92">
        <f t="shared" si="19"/>
        <v>15</v>
      </c>
      <c r="Z17" s="97" t="s">
        <v>111</v>
      </c>
      <c r="AA17" s="92">
        <f t="shared" si="20"/>
        <v>15</v>
      </c>
      <c r="AB17" s="97" t="s">
        <v>111</v>
      </c>
      <c r="AC17" s="92">
        <f t="shared" si="21"/>
        <v>15</v>
      </c>
      <c r="AD17" s="97" t="s">
        <v>112</v>
      </c>
      <c r="AE17" s="92">
        <f t="shared" si="22"/>
        <v>10</v>
      </c>
      <c r="AF17" s="99">
        <f t="shared" si="23"/>
        <v>100</v>
      </c>
      <c r="AG17" s="99" t="str">
        <f t="shared" si="24"/>
        <v>Fuerte</v>
      </c>
      <c r="AH17" s="100" t="s">
        <v>113</v>
      </c>
      <c r="AI17" s="99" t="str">
        <f t="shared" si="25"/>
        <v>Fuerte</v>
      </c>
      <c r="AJ17" s="99" t="str">
        <f>IFERROR(VLOOKUP((CONCATENATE(AG17,AI17)),Listados!$U$3:$V$11,2,FALSE),"")</f>
        <v>Fuerte</v>
      </c>
      <c r="AK17" s="99">
        <f t="shared" si="26"/>
        <v>100</v>
      </c>
      <c r="AL17" s="456"/>
      <c r="AM17" s="458"/>
      <c r="AN17" s="99">
        <f>+IF(AND(Q17="Preventivo",AM16="Fuerte"),2,IF(AND(Q17="Preventivo",AM16="Moderado"),1,0))</f>
        <v>1</v>
      </c>
      <c r="AO17" s="99">
        <f>+IF(AND(Q17="Detectivo",$AM16="Fuerte"),2,IF(AND(Q17="Detectivo",$AM16="Moderado"),1,IF(AND(Q17="Preventivo",$AM16="Fuerte"),1,0)))</f>
        <v>0</v>
      </c>
      <c r="AP17" s="93">
        <f>+K16-AN17</f>
        <v>3</v>
      </c>
      <c r="AQ17" s="93">
        <f>+M16-AO17</f>
        <v>3</v>
      </c>
      <c r="AR17" s="460"/>
      <c r="AS17" s="460"/>
      <c r="AT17" s="460"/>
      <c r="AU17" s="460"/>
      <c r="AV17" s="84"/>
      <c r="AW17" s="84"/>
      <c r="AX17" s="84"/>
      <c r="AY17" s="84"/>
      <c r="AZ17" s="84"/>
      <c r="BA17" s="84"/>
      <c r="BB17" s="588"/>
      <c r="BC17" s="591"/>
      <c r="BD17" s="591"/>
      <c r="BE17" s="571"/>
      <c r="BF17" s="574"/>
      <c r="BG17" s="577"/>
    </row>
    <row r="18" spans="1:59" ht="198.75" customHeight="1" x14ac:dyDescent="0.25">
      <c r="A18" s="513"/>
      <c r="B18" s="516"/>
      <c r="C18" s="519"/>
      <c r="D18" s="461"/>
      <c r="E18" s="461"/>
      <c r="F18" s="461"/>
      <c r="G18" s="535" t="s">
        <v>699</v>
      </c>
      <c r="H18" s="461" t="s">
        <v>16</v>
      </c>
      <c r="I18" s="535" t="s">
        <v>705</v>
      </c>
      <c r="J18" s="461"/>
      <c r="K18" s="460"/>
      <c r="L18" s="462"/>
      <c r="M18" s="460"/>
      <c r="N18" s="460"/>
      <c r="O18" s="260" t="s">
        <v>710</v>
      </c>
      <c r="P18" s="102" t="s">
        <v>699</v>
      </c>
      <c r="Q18" s="97" t="s">
        <v>20</v>
      </c>
      <c r="R18" s="97" t="s">
        <v>111</v>
      </c>
      <c r="S18" s="92">
        <f t="shared" si="16"/>
        <v>15</v>
      </c>
      <c r="T18" s="97" t="s">
        <v>111</v>
      </c>
      <c r="U18" s="92">
        <f t="shared" si="17"/>
        <v>15</v>
      </c>
      <c r="V18" s="97" t="s">
        <v>111</v>
      </c>
      <c r="W18" s="92">
        <f t="shared" si="18"/>
        <v>15</v>
      </c>
      <c r="X18" s="97" t="s">
        <v>20</v>
      </c>
      <c r="Y18" s="92">
        <f t="shared" si="19"/>
        <v>15</v>
      </c>
      <c r="Z18" s="97" t="s">
        <v>111</v>
      </c>
      <c r="AA18" s="92">
        <f t="shared" si="20"/>
        <v>15</v>
      </c>
      <c r="AB18" s="97" t="s">
        <v>111</v>
      </c>
      <c r="AC18" s="92">
        <f t="shared" si="21"/>
        <v>15</v>
      </c>
      <c r="AD18" s="97" t="s">
        <v>112</v>
      </c>
      <c r="AE18" s="92">
        <f t="shared" si="22"/>
        <v>10</v>
      </c>
      <c r="AF18" s="99">
        <f t="shared" si="23"/>
        <v>100</v>
      </c>
      <c r="AG18" s="99" t="str">
        <f t="shared" si="24"/>
        <v>Fuerte</v>
      </c>
      <c r="AH18" s="100" t="s">
        <v>113</v>
      </c>
      <c r="AI18" s="99" t="str">
        <f t="shared" si="25"/>
        <v>Fuerte</v>
      </c>
      <c r="AJ18" s="99" t="str">
        <f>IFERROR(VLOOKUP((CONCATENATE(AG18,AI18)),Listados!$U$3:$V$11,2,FALSE),"")</f>
        <v>Fuerte</v>
      </c>
      <c r="AK18" s="99">
        <f t="shared" si="26"/>
        <v>100</v>
      </c>
      <c r="AL18" s="456"/>
      <c r="AM18" s="458"/>
      <c r="AN18" s="99">
        <f>+IF(AND(Q18="Preventivo",AM16="Fuerte"),2,IF(AND(Q18="Preventivo",AM16="Moderado"),1,0))</f>
        <v>1</v>
      </c>
      <c r="AO18" s="99">
        <f>+IF(AND(Q18="Detectivo",$AM16="Fuerte"),2,IF(AND(Q18="Detectivo",$AM16="Moderado"),1,IF(AND(Q18="Preventivo",$AM16="Fuerte"),1,0)))</f>
        <v>0</v>
      </c>
      <c r="AP18" s="99">
        <f>+K16-AN18</f>
        <v>3</v>
      </c>
      <c r="AQ18" s="99">
        <f>+M16-AO18</f>
        <v>3</v>
      </c>
      <c r="AR18" s="460"/>
      <c r="AS18" s="460"/>
      <c r="AT18" s="460"/>
      <c r="AU18" s="460"/>
      <c r="AV18" s="84"/>
      <c r="AW18" s="84"/>
      <c r="AX18" s="85"/>
      <c r="AY18" s="85"/>
      <c r="AZ18" s="84"/>
      <c r="BA18" s="84"/>
      <c r="BB18" s="588"/>
      <c r="BC18" s="591"/>
      <c r="BD18" s="591"/>
      <c r="BE18" s="571"/>
      <c r="BF18" s="574"/>
      <c r="BG18" s="577"/>
    </row>
    <row r="19" spans="1:59" ht="90" x14ac:dyDescent="0.25">
      <c r="A19" s="513"/>
      <c r="B19" s="516"/>
      <c r="C19" s="519"/>
      <c r="D19" s="461"/>
      <c r="E19" s="461"/>
      <c r="F19" s="461"/>
      <c r="G19" s="535"/>
      <c r="H19" s="461"/>
      <c r="I19" s="535"/>
      <c r="J19" s="461"/>
      <c r="K19" s="460"/>
      <c r="L19" s="462"/>
      <c r="M19" s="460"/>
      <c r="N19" s="460"/>
      <c r="O19" s="260" t="s">
        <v>711</v>
      </c>
      <c r="P19" s="102" t="s">
        <v>699</v>
      </c>
      <c r="Q19" s="97" t="s">
        <v>20</v>
      </c>
      <c r="R19" s="97" t="s">
        <v>111</v>
      </c>
      <c r="S19" s="92">
        <f t="shared" si="16"/>
        <v>15</v>
      </c>
      <c r="T19" s="97" t="s">
        <v>111</v>
      </c>
      <c r="U19" s="92">
        <f t="shared" si="17"/>
        <v>15</v>
      </c>
      <c r="V19" s="97" t="s">
        <v>111</v>
      </c>
      <c r="W19" s="92">
        <f t="shared" si="18"/>
        <v>15</v>
      </c>
      <c r="X19" s="97" t="s">
        <v>20</v>
      </c>
      <c r="Y19" s="92">
        <f t="shared" si="19"/>
        <v>15</v>
      </c>
      <c r="Z19" s="97" t="s">
        <v>111</v>
      </c>
      <c r="AA19" s="92">
        <f t="shared" si="20"/>
        <v>15</v>
      </c>
      <c r="AB19" s="97" t="s">
        <v>111</v>
      </c>
      <c r="AC19" s="92">
        <f t="shared" si="21"/>
        <v>15</v>
      </c>
      <c r="AD19" s="97" t="s">
        <v>112</v>
      </c>
      <c r="AE19" s="92">
        <f t="shared" si="22"/>
        <v>10</v>
      </c>
      <c r="AF19" s="99">
        <f t="shared" ref="AF19:AF21" si="43">IF((SUM(S19,U19,W19,Y19,AA19,AC19,AE19)=0),"",(SUM(S19,U19,W19,Y19,AA19,AC19,AE19)))</f>
        <v>100</v>
      </c>
      <c r="AG19" s="99" t="str">
        <f t="shared" ref="AG19:AG21" si="44">IF(AF19&lt;=85,"Débil",IF(AF19&lt;=95,"Moderado",IF(AF19=100,"Fuerte","")))</f>
        <v>Fuerte</v>
      </c>
      <c r="AH19" s="100" t="s">
        <v>113</v>
      </c>
      <c r="AI19" s="99" t="str">
        <f t="shared" ref="AI19:AI21" si="45">+IF(AH19="siempre","Fuerte",IF(AH19="Algunas veces","Moderado",IF(AH19="No se ejecuta","Débil","")))</f>
        <v>Fuerte</v>
      </c>
      <c r="AJ19" s="99" t="str">
        <f>IFERROR(VLOOKUP((CONCATENATE(AG19,AI19)),Listados!$U$3:$V$11,2,FALSE),"")</f>
        <v>Fuerte</v>
      </c>
      <c r="AK19" s="99">
        <f t="shared" ref="AK19:AK21" si="46">IF(AJ19="","",IF(AJ19="Débil", 0, IF(AJ19="Moderado",50,100)))</f>
        <v>100</v>
      </c>
      <c r="AL19" s="456"/>
      <c r="AM19" s="458"/>
      <c r="AN19" s="99">
        <f>+IF(AND(Q19="Preventivo",AM16="Fuerte"),2,IF(AND(Q19="Preventivo",AM16="Moderado"),1,0))</f>
        <v>1</v>
      </c>
      <c r="AO19" s="99">
        <f t="shared" ref="AO19:AO22" si="47">+IF(AND(Q19="Detectivo",$AM18="Fuerte"),2,IF(AND(Q19="Detectivo",$AM18="Moderado"),1,IF(AND(Q19="Preventivo",$AM18="Fuerte"),1,0)))</f>
        <v>0</v>
      </c>
      <c r="AP19" s="99">
        <f>+K16-AN19</f>
        <v>3</v>
      </c>
      <c r="AQ19" s="99">
        <f>+M16-AO19</f>
        <v>3</v>
      </c>
      <c r="AR19" s="460"/>
      <c r="AS19" s="460"/>
      <c r="AT19" s="460"/>
      <c r="AU19" s="460"/>
      <c r="AV19" s="84"/>
      <c r="AW19" s="84"/>
      <c r="AX19" s="85"/>
      <c r="AY19" s="85"/>
      <c r="AZ19" s="84"/>
      <c r="BA19" s="84"/>
      <c r="BB19" s="588"/>
      <c r="BC19" s="591"/>
      <c r="BD19" s="591"/>
      <c r="BE19" s="571"/>
      <c r="BF19" s="574"/>
      <c r="BG19" s="577"/>
    </row>
    <row r="20" spans="1:59" ht="114" x14ac:dyDescent="0.25">
      <c r="A20" s="513"/>
      <c r="B20" s="516"/>
      <c r="C20" s="519"/>
      <c r="D20" s="461"/>
      <c r="E20" s="461"/>
      <c r="F20" s="461"/>
      <c r="G20" s="193" t="s">
        <v>700</v>
      </c>
      <c r="H20" s="182" t="s">
        <v>16</v>
      </c>
      <c r="I20" s="193" t="s">
        <v>706</v>
      </c>
      <c r="J20" s="461"/>
      <c r="K20" s="460"/>
      <c r="L20" s="462"/>
      <c r="M20" s="460"/>
      <c r="N20" s="460"/>
      <c r="O20" s="260" t="s">
        <v>712</v>
      </c>
      <c r="P20" s="102" t="s">
        <v>700</v>
      </c>
      <c r="Q20" s="97" t="s">
        <v>118</v>
      </c>
      <c r="R20" s="97" t="s">
        <v>111</v>
      </c>
      <c r="S20" s="92">
        <f t="shared" si="16"/>
        <v>15</v>
      </c>
      <c r="T20" s="97" t="s">
        <v>111</v>
      </c>
      <c r="U20" s="92">
        <f t="shared" si="17"/>
        <v>15</v>
      </c>
      <c r="V20" s="97" t="s">
        <v>111</v>
      </c>
      <c r="W20" s="92">
        <f t="shared" si="18"/>
        <v>15</v>
      </c>
      <c r="X20" s="97" t="s">
        <v>118</v>
      </c>
      <c r="Y20" s="92">
        <f t="shared" si="19"/>
        <v>10</v>
      </c>
      <c r="Z20" s="97" t="s">
        <v>111</v>
      </c>
      <c r="AA20" s="92">
        <f t="shared" si="20"/>
        <v>15</v>
      </c>
      <c r="AB20" s="97" t="s">
        <v>111</v>
      </c>
      <c r="AC20" s="92">
        <f t="shared" si="21"/>
        <v>15</v>
      </c>
      <c r="AD20" s="97" t="s">
        <v>112</v>
      </c>
      <c r="AE20" s="92">
        <f t="shared" si="22"/>
        <v>10</v>
      </c>
      <c r="AF20" s="99">
        <f t="shared" si="43"/>
        <v>95</v>
      </c>
      <c r="AG20" s="99" t="str">
        <f t="shared" si="44"/>
        <v>Moderado</v>
      </c>
      <c r="AH20" s="100" t="s">
        <v>113</v>
      </c>
      <c r="AI20" s="99" t="str">
        <f t="shared" si="45"/>
        <v>Fuerte</v>
      </c>
      <c r="AJ20" s="99" t="str">
        <f>IFERROR(VLOOKUP((CONCATENATE(AG20,AI20)),Listados!$U$3:$V$11,2,FALSE),"")</f>
        <v>Moderado</v>
      </c>
      <c r="AK20" s="99">
        <f t="shared" si="46"/>
        <v>50</v>
      </c>
      <c r="AL20" s="456"/>
      <c r="AM20" s="458"/>
      <c r="AN20" s="99">
        <f>+IF(AND(Q20="Preventivo",AM16="Fuerte"),2,IF(AND(Q20="Preventivo",AM16="Moderado"),1,0))</f>
        <v>0</v>
      </c>
      <c r="AO20" s="99">
        <f>+IF(AND(Q20="Detectivo",$AM16="Fuerte"),2,IF(AND(Q20="Detectivo",$AM16="Moderado"),1,IF(AND(Q20="Preventivo",$AM16="Fuerte"),1,0)))</f>
        <v>1</v>
      </c>
      <c r="AP20" s="99">
        <f>+K16-AN20</f>
        <v>4</v>
      </c>
      <c r="AQ20" s="99">
        <f>+M16-AO20</f>
        <v>2</v>
      </c>
      <c r="AR20" s="460"/>
      <c r="AS20" s="460"/>
      <c r="AT20" s="460"/>
      <c r="AU20" s="460"/>
      <c r="AV20" s="84"/>
      <c r="AW20" s="84"/>
      <c r="AX20" s="85"/>
      <c r="AY20" s="85"/>
      <c r="AZ20" s="84"/>
      <c r="BA20" s="84"/>
      <c r="BB20" s="588"/>
      <c r="BC20" s="591"/>
      <c r="BD20" s="591"/>
      <c r="BE20" s="571"/>
      <c r="BF20" s="574"/>
      <c r="BG20" s="577"/>
    </row>
    <row r="21" spans="1:59" ht="120.75" customHeight="1" x14ac:dyDescent="0.25">
      <c r="A21" s="513"/>
      <c r="B21" s="516"/>
      <c r="C21" s="519"/>
      <c r="D21" s="461"/>
      <c r="E21" s="461"/>
      <c r="F21" s="461"/>
      <c r="G21" s="535" t="s">
        <v>701</v>
      </c>
      <c r="H21" s="461" t="s">
        <v>16</v>
      </c>
      <c r="I21" s="535" t="s">
        <v>707</v>
      </c>
      <c r="J21" s="461"/>
      <c r="K21" s="460"/>
      <c r="L21" s="462"/>
      <c r="M21" s="460"/>
      <c r="N21" s="460"/>
      <c r="O21" s="270" t="s">
        <v>713</v>
      </c>
      <c r="P21" s="102" t="s">
        <v>700</v>
      </c>
      <c r="Q21" s="97" t="s">
        <v>118</v>
      </c>
      <c r="R21" s="97" t="s">
        <v>111</v>
      </c>
      <c r="S21" s="92">
        <f t="shared" si="16"/>
        <v>15</v>
      </c>
      <c r="T21" s="97" t="s">
        <v>111</v>
      </c>
      <c r="U21" s="92">
        <f t="shared" si="17"/>
        <v>15</v>
      </c>
      <c r="V21" s="97" t="s">
        <v>111</v>
      </c>
      <c r="W21" s="92">
        <f t="shared" si="18"/>
        <v>15</v>
      </c>
      <c r="X21" s="97" t="s">
        <v>118</v>
      </c>
      <c r="Y21" s="92">
        <f t="shared" si="19"/>
        <v>10</v>
      </c>
      <c r="Z21" s="97" t="s">
        <v>111</v>
      </c>
      <c r="AA21" s="92">
        <f t="shared" si="20"/>
        <v>15</v>
      </c>
      <c r="AB21" s="97" t="s">
        <v>111</v>
      </c>
      <c r="AC21" s="92">
        <f t="shared" si="21"/>
        <v>15</v>
      </c>
      <c r="AD21" s="97" t="s">
        <v>112</v>
      </c>
      <c r="AE21" s="92">
        <f t="shared" si="22"/>
        <v>10</v>
      </c>
      <c r="AF21" s="99">
        <f t="shared" si="43"/>
        <v>95</v>
      </c>
      <c r="AG21" s="99" t="str">
        <f t="shared" si="44"/>
        <v>Moderado</v>
      </c>
      <c r="AH21" s="100" t="s">
        <v>113</v>
      </c>
      <c r="AI21" s="99" t="str">
        <f t="shared" si="45"/>
        <v>Fuerte</v>
      </c>
      <c r="AJ21" s="99" t="str">
        <f>IFERROR(VLOOKUP((CONCATENATE(AG21,AI21)),Listados!$U$3:$V$11,2,FALSE),"")</f>
        <v>Moderado</v>
      </c>
      <c r="AK21" s="99">
        <f t="shared" si="46"/>
        <v>50</v>
      </c>
      <c r="AL21" s="456"/>
      <c r="AM21" s="458"/>
      <c r="AN21" s="99">
        <f>+IF(AND(Q21="Preventivo",AM16="Fuerte"),2,IF(AND(Q21="Preventivo",AM16="Moderado"),1,0))</f>
        <v>0</v>
      </c>
      <c r="AO21" s="99">
        <f>+IF(AND(Q21="Detectivo",$AM16="Fuerte"),2,IF(AND(Q21="Detectivo",$AM16="Moderado"),1,IF(AND(Q21="Preventivo",$AM16="Fuerte"),1,0)))</f>
        <v>1</v>
      </c>
      <c r="AP21" s="99">
        <f>+K16-AN21</f>
        <v>4</v>
      </c>
      <c r="AQ21" s="99">
        <f>+M16-AO21</f>
        <v>2</v>
      </c>
      <c r="AR21" s="460"/>
      <c r="AS21" s="460"/>
      <c r="AT21" s="460"/>
      <c r="AU21" s="460"/>
      <c r="AV21" s="84"/>
      <c r="AW21" s="84"/>
      <c r="AX21" s="85"/>
      <c r="AY21" s="85"/>
      <c r="AZ21" s="84"/>
      <c r="BA21" s="84"/>
      <c r="BB21" s="588"/>
      <c r="BC21" s="591"/>
      <c r="BD21" s="591"/>
      <c r="BE21" s="571"/>
      <c r="BF21" s="574"/>
      <c r="BG21" s="577"/>
    </row>
    <row r="22" spans="1:59" ht="86.25" thickBot="1" x14ac:dyDescent="0.3">
      <c r="A22" s="514"/>
      <c r="B22" s="517"/>
      <c r="C22" s="520"/>
      <c r="D22" s="467"/>
      <c r="E22" s="467"/>
      <c r="F22" s="467"/>
      <c r="G22" s="536"/>
      <c r="H22" s="467"/>
      <c r="I22" s="536"/>
      <c r="J22" s="467"/>
      <c r="K22" s="464"/>
      <c r="L22" s="469"/>
      <c r="M22" s="464"/>
      <c r="N22" s="464"/>
      <c r="O22" s="269" t="s">
        <v>714</v>
      </c>
      <c r="P22" s="271" t="s">
        <v>701</v>
      </c>
      <c r="Q22" s="210" t="s">
        <v>20</v>
      </c>
      <c r="R22" s="210" t="s">
        <v>111</v>
      </c>
      <c r="S22" s="209">
        <f t="shared" si="16"/>
        <v>15</v>
      </c>
      <c r="T22" s="210" t="s">
        <v>111</v>
      </c>
      <c r="U22" s="209">
        <f t="shared" si="17"/>
        <v>15</v>
      </c>
      <c r="V22" s="210" t="s">
        <v>111</v>
      </c>
      <c r="W22" s="209">
        <f t="shared" si="18"/>
        <v>15</v>
      </c>
      <c r="X22" s="210" t="s">
        <v>20</v>
      </c>
      <c r="Y22" s="209">
        <f t="shared" si="19"/>
        <v>15</v>
      </c>
      <c r="Z22" s="210" t="s">
        <v>111</v>
      </c>
      <c r="AA22" s="209">
        <f t="shared" si="20"/>
        <v>15</v>
      </c>
      <c r="AB22" s="210" t="s">
        <v>111</v>
      </c>
      <c r="AC22" s="209">
        <f t="shared" si="21"/>
        <v>15</v>
      </c>
      <c r="AD22" s="210" t="s">
        <v>112</v>
      </c>
      <c r="AE22" s="209">
        <f t="shared" si="22"/>
        <v>10</v>
      </c>
      <c r="AF22" s="215">
        <f t="shared" si="23"/>
        <v>100</v>
      </c>
      <c r="AG22" s="215" t="str">
        <f t="shared" si="24"/>
        <v>Fuerte</v>
      </c>
      <c r="AH22" s="224" t="s">
        <v>113</v>
      </c>
      <c r="AI22" s="215" t="str">
        <f t="shared" si="25"/>
        <v>Fuerte</v>
      </c>
      <c r="AJ22" s="215" t="str">
        <f>IFERROR(VLOOKUP((CONCATENATE(AG22,AI22)),Listados!$U$3:$V$11,2,FALSE),"")</f>
        <v>Fuerte</v>
      </c>
      <c r="AK22" s="215">
        <f t="shared" si="26"/>
        <v>100</v>
      </c>
      <c r="AL22" s="457"/>
      <c r="AM22" s="459"/>
      <c r="AN22" s="273">
        <f>+IF(AND(Q22="Preventivo",AM16="Fuerte"),2,IF(AND(Q22="Preventivo",AM16="Moderado"),1,0))</f>
        <v>1</v>
      </c>
      <c r="AO22" s="273">
        <f t="shared" si="47"/>
        <v>0</v>
      </c>
      <c r="AP22" s="273">
        <f>+K16-AN22</f>
        <v>3</v>
      </c>
      <c r="AQ22" s="273">
        <f>+M16-AO22</f>
        <v>3</v>
      </c>
      <c r="AR22" s="464"/>
      <c r="AS22" s="464"/>
      <c r="AT22" s="464"/>
      <c r="AU22" s="464"/>
      <c r="AV22" s="216"/>
      <c r="AW22" s="216"/>
      <c r="AX22" s="217"/>
      <c r="AY22" s="217"/>
      <c r="AZ22" s="216"/>
      <c r="BA22" s="216"/>
      <c r="BB22" s="589"/>
      <c r="BC22" s="592"/>
      <c r="BD22" s="592"/>
      <c r="BE22" s="572"/>
      <c r="BF22" s="575"/>
      <c r="BG22" s="578"/>
    </row>
    <row r="23" spans="1:59" ht="195" x14ac:dyDescent="0.25">
      <c r="A23" s="512">
        <v>4</v>
      </c>
      <c r="B23" s="515" t="s">
        <v>81</v>
      </c>
      <c r="C23" s="518" t="s">
        <v>740</v>
      </c>
      <c r="D23" s="532" t="s">
        <v>741</v>
      </c>
      <c r="E23" s="466" t="s">
        <v>742</v>
      </c>
      <c r="F23" s="466" t="s">
        <v>661</v>
      </c>
      <c r="G23" s="198" t="s">
        <v>743</v>
      </c>
      <c r="H23" s="197" t="s">
        <v>29</v>
      </c>
      <c r="I23" s="198" t="s">
        <v>745</v>
      </c>
      <c r="J23" s="466" t="s">
        <v>59</v>
      </c>
      <c r="K23" s="463">
        <f>+VLOOKUP(J23,Listados!$K$8:$L$12,2,0)</f>
        <v>5</v>
      </c>
      <c r="L23" s="468" t="s">
        <v>60</v>
      </c>
      <c r="M23" s="463">
        <f>+VLOOKUP(L23,Listados!$K$13:$L$17,2,0)</f>
        <v>5</v>
      </c>
      <c r="N23" s="463" t="str">
        <f>IF(AND(J23&lt;&gt;"",L23&lt;&gt;""),VLOOKUP(J23&amp;L23,Listados!$M$3:$N$27,2,FALSE),"")</f>
        <v>Extremo</v>
      </c>
      <c r="O23" s="198" t="s">
        <v>747</v>
      </c>
      <c r="P23" s="218" t="s">
        <v>743</v>
      </c>
      <c r="Q23" s="219" t="s">
        <v>20</v>
      </c>
      <c r="R23" s="200" t="s">
        <v>111</v>
      </c>
      <c r="S23" s="199">
        <f t="shared" si="16"/>
        <v>15</v>
      </c>
      <c r="T23" s="200" t="s">
        <v>111</v>
      </c>
      <c r="U23" s="199">
        <f t="shared" si="17"/>
        <v>15</v>
      </c>
      <c r="V23" s="200" t="s">
        <v>111</v>
      </c>
      <c r="W23" s="199">
        <f t="shared" si="18"/>
        <v>15</v>
      </c>
      <c r="X23" s="200" t="s">
        <v>20</v>
      </c>
      <c r="Y23" s="199">
        <f t="shared" si="19"/>
        <v>15</v>
      </c>
      <c r="Z23" s="200" t="s">
        <v>111</v>
      </c>
      <c r="AA23" s="199">
        <f t="shared" si="20"/>
        <v>15</v>
      </c>
      <c r="AB23" s="200" t="s">
        <v>111</v>
      </c>
      <c r="AC23" s="199">
        <f t="shared" si="21"/>
        <v>15</v>
      </c>
      <c r="AD23" s="200" t="s">
        <v>112</v>
      </c>
      <c r="AE23" s="199">
        <f t="shared" si="22"/>
        <v>10</v>
      </c>
      <c r="AF23" s="202">
        <f t="shared" si="23"/>
        <v>100</v>
      </c>
      <c r="AG23" s="202" t="str">
        <f t="shared" si="24"/>
        <v>Fuerte</v>
      </c>
      <c r="AH23" s="220" t="s">
        <v>113</v>
      </c>
      <c r="AI23" s="202" t="str">
        <f t="shared" si="25"/>
        <v>Fuerte</v>
      </c>
      <c r="AJ23" s="202" t="str">
        <f>IFERROR(VLOOKUP((CONCATENATE(AG23,AI23)),Listados!$U$3:$V$11,2,FALSE),"")</f>
        <v>Fuerte</v>
      </c>
      <c r="AK23" s="202">
        <f t="shared" si="26"/>
        <v>100</v>
      </c>
      <c r="AL23" s="455">
        <f t="shared" ref="AL23" si="48">AVERAGE(AK23:AK26)</f>
        <v>100</v>
      </c>
      <c r="AM23" s="455" t="str">
        <f t="shared" ref="AM23" si="49">IF(AL23&lt;=50,"Débil",IF(AL23&lt;=99,"Moderado",IF(AL23=100,"fuerte","")))</f>
        <v>fuerte</v>
      </c>
      <c r="AN23" s="455">
        <f t="shared" ref="AN23" si="50">+IF(AND(Q23="Preventivo",AM23="Fuerte"),2,IF(AND(Q23="Preventivo",AM23="Moderado"),1,0))</f>
        <v>2</v>
      </c>
      <c r="AO23" s="455">
        <f t="shared" ref="AO23" si="51">+IF(AND(Q23="Detectivo",$AM23="Fuerte"),2,IF(AND(Q23="Detectivo",$AM23="Moderado"),1,IF(AND(Q23="Preventivo",$AM23="Fuerte"),1,0)))</f>
        <v>1</v>
      </c>
      <c r="AP23" s="439">
        <f t="shared" ref="AP23" si="52">+K23-AN23</f>
        <v>3</v>
      </c>
      <c r="AQ23" s="439">
        <f t="shared" ref="AQ23" si="53">+M23-AO23</f>
        <v>4</v>
      </c>
      <c r="AR23" s="463" t="str">
        <f>+VLOOKUP(MIN(AP23),Listados!$J$18:$K$24,2,TRUE)</f>
        <v>Posible</v>
      </c>
      <c r="AS23" s="463" t="str">
        <f>+VLOOKUP(MIN(AQ23),Listados!$J$26:$K$32,2,TRUE)</f>
        <v>Mayor</v>
      </c>
      <c r="AT23" s="463" t="str">
        <f>IF(AND(AR23&lt;&gt;"",AS23&lt;&gt;""),VLOOKUP(AR23&amp;AS23,Listados!$M$3:$N$27,2,FALSE),"")</f>
        <v>Extremo</v>
      </c>
      <c r="AU23" s="463" t="str">
        <f>+VLOOKUP(AT23,Listados!$P$3:$Q$6,2,FALSE)</f>
        <v>Reducir el riesgo</v>
      </c>
      <c r="AV23" s="297" t="s">
        <v>749</v>
      </c>
      <c r="AW23" s="243" t="s">
        <v>736</v>
      </c>
      <c r="AX23" s="244">
        <v>45658</v>
      </c>
      <c r="AY23" s="244">
        <v>45991</v>
      </c>
      <c r="AZ23" s="243" t="s">
        <v>750</v>
      </c>
      <c r="BA23" s="243" t="s">
        <v>751</v>
      </c>
      <c r="BB23" s="593"/>
      <c r="BC23" s="584"/>
      <c r="BD23" s="584"/>
      <c r="BE23" s="523"/>
      <c r="BF23" s="526"/>
      <c r="BG23" s="529"/>
    </row>
    <row r="24" spans="1:59" ht="105" x14ac:dyDescent="0.25">
      <c r="A24" s="513"/>
      <c r="B24" s="516"/>
      <c r="C24" s="519"/>
      <c r="D24" s="533"/>
      <c r="E24" s="461"/>
      <c r="F24" s="461"/>
      <c r="G24" s="193" t="s">
        <v>744</v>
      </c>
      <c r="H24" s="182" t="s">
        <v>16</v>
      </c>
      <c r="I24" s="193" t="s">
        <v>746</v>
      </c>
      <c r="J24" s="461"/>
      <c r="K24" s="460"/>
      <c r="L24" s="462"/>
      <c r="M24" s="460"/>
      <c r="N24" s="460"/>
      <c r="O24" s="193" t="s">
        <v>748</v>
      </c>
      <c r="P24" s="170" t="s">
        <v>744</v>
      </c>
      <c r="Q24" s="194" t="s">
        <v>20</v>
      </c>
      <c r="R24" s="97" t="s">
        <v>111</v>
      </c>
      <c r="S24" s="92">
        <f t="shared" si="16"/>
        <v>15</v>
      </c>
      <c r="T24" s="97" t="s">
        <v>111</v>
      </c>
      <c r="U24" s="92">
        <f t="shared" si="17"/>
        <v>15</v>
      </c>
      <c r="V24" s="97" t="s">
        <v>111</v>
      </c>
      <c r="W24" s="92">
        <f t="shared" si="18"/>
        <v>15</v>
      </c>
      <c r="X24" s="97" t="s">
        <v>20</v>
      </c>
      <c r="Y24" s="92">
        <f t="shared" si="19"/>
        <v>15</v>
      </c>
      <c r="Z24" s="97" t="s">
        <v>111</v>
      </c>
      <c r="AA24" s="92">
        <f t="shared" si="20"/>
        <v>15</v>
      </c>
      <c r="AB24" s="97" t="s">
        <v>111</v>
      </c>
      <c r="AC24" s="92">
        <f t="shared" si="21"/>
        <v>15</v>
      </c>
      <c r="AD24" s="97" t="s">
        <v>112</v>
      </c>
      <c r="AE24" s="92">
        <f t="shared" si="22"/>
        <v>10</v>
      </c>
      <c r="AF24" s="99">
        <f t="shared" si="23"/>
        <v>100</v>
      </c>
      <c r="AG24" s="99" t="str">
        <f t="shared" si="24"/>
        <v>Fuerte</v>
      </c>
      <c r="AH24" s="100" t="s">
        <v>113</v>
      </c>
      <c r="AI24" s="99" t="str">
        <f t="shared" si="25"/>
        <v>Fuerte</v>
      </c>
      <c r="AJ24" s="99" t="str">
        <f>IFERROR(VLOOKUP((CONCATENATE(AG24,AI24)),Listados!$U$3:$V$11,2,FALSE),"")</f>
        <v>Fuerte</v>
      </c>
      <c r="AK24" s="99">
        <f t="shared" si="26"/>
        <v>100</v>
      </c>
      <c r="AL24" s="456"/>
      <c r="AM24" s="456"/>
      <c r="AN24" s="456"/>
      <c r="AO24" s="456"/>
      <c r="AP24" s="458"/>
      <c r="AQ24" s="458"/>
      <c r="AR24" s="460"/>
      <c r="AS24" s="460"/>
      <c r="AT24" s="460"/>
      <c r="AU24" s="460"/>
      <c r="AV24" s="294" t="s">
        <v>752</v>
      </c>
      <c r="AW24" s="228" t="s">
        <v>736</v>
      </c>
      <c r="AX24" s="228">
        <v>45778</v>
      </c>
      <c r="AY24" s="228">
        <v>45991</v>
      </c>
      <c r="AZ24" s="228" t="s">
        <v>753</v>
      </c>
      <c r="BA24" s="228" t="s">
        <v>754</v>
      </c>
      <c r="BB24" s="594"/>
      <c r="BC24" s="585"/>
      <c r="BD24" s="585"/>
      <c r="BE24" s="524"/>
      <c r="BF24" s="527"/>
      <c r="BG24" s="530"/>
    </row>
    <row r="25" spans="1:59" ht="60" x14ac:dyDescent="0.25">
      <c r="A25" s="513"/>
      <c r="B25" s="516"/>
      <c r="C25" s="519"/>
      <c r="D25" s="533"/>
      <c r="E25" s="461"/>
      <c r="F25" s="461"/>
      <c r="G25" s="193"/>
      <c r="H25" s="101"/>
      <c r="I25" s="101"/>
      <c r="J25" s="461"/>
      <c r="K25" s="460"/>
      <c r="L25" s="462"/>
      <c r="M25" s="460"/>
      <c r="N25" s="460"/>
      <c r="O25" s="88"/>
      <c r="P25" s="170"/>
      <c r="Q25" s="89"/>
      <c r="R25" s="97"/>
      <c r="S25" s="92" t="str">
        <f t="shared" si="16"/>
        <v>0</v>
      </c>
      <c r="T25" s="97"/>
      <c r="U25" s="92" t="str">
        <f t="shared" si="17"/>
        <v>0</v>
      </c>
      <c r="V25" s="97"/>
      <c r="W25" s="92" t="str">
        <f t="shared" si="18"/>
        <v>0</v>
      </c>
      <c r="X25" s="97"/>
      <c r="Y25" s="92" t="str">
        <f t="shared" si="19"/>
        <v>0</v>
      </c>
      <c r="Z25" s="97"/>
      <c r="AA25" s="92" t="str">
        <f t="shared" si="20"/>
        <v>0</v>
      </c>
      <c r="AB25" s="97"/>
      <c r="AC25" s="92" t="str">
        <f t="shared" si="21"/>
        <v>0</v>
      </c>
      <c r="AD25" s="97"/>
      <c r="AE25" s="92" t="str">
        <f t="shared" si="22"/>
        <v>0</v>
      </c>
      <c r="AF25" s="99" t="str">
        <f t="shared" si="23"/>
        <v/>
      </c>
      <c r="AG25" s="99" t="str">
        <f t="shared" si="24"/>
        <v/>
      </c>
      <c r="AH25" s="100"/>
      <c r="AI25" s="99" t="str">
        <f t="shared" si="25"/>
        <v/>
      </c>
      <c r="AJ25" s="99" t="str">
        <f>IFERROR(VLOOKUP((CONCATENATE(AG25,AI25)),Listados!$U$3:$V$11,2,FALSE),"")</f>
        <v/>
      </c>
      <c r="AK25" s="99" t="str">
        <f t="shared" si="26"/>
        <v/>
      </c>
      <c r="AL25" s="456"/>
      <c r="AM25" s="456"/>
      <c r="AN25" s="456"/>
      <c r="AO25" s="456"/>
      <c r="AP25" s="458"/>
      <c r="AQ25" s="458"/>
      <c r="AR25" s="460"/>
      <c r="AS25" s="460"/>
      <c r="AT25" s="460"/>
      <c r="AU25" s="460"/>
      <c r="AV25" s="294" t="s">
        <v>755</v>
      </c>
      <c r="AW25" s="228" t="s">
        <v>736</v>
      </c>
      <c r="AX25" s="229">
        <v>45658</v>
      </c>
      <c r="AY25" s="229">
        <v>45991</v>
      </c>
      <c r="AZ25" s="228" t="s">
        <v>756</v>
      </c>
      <c r="BA25" s="228" t="s">
        <v>757</v>
      </c>
      <c r="BB25" s="594"/>
      <c r="BC25" s="585"/>
      <c r="BD25" s="585"/>
      <c r="BE25" s="524"/>
      <c r="BF25" s="527"/>
      <c r="BG25" s="530"/>
    </row>
    <row r="26" spans="1:59" ht="75.75" thickBot="1" x14ac:dyDescent="0.3">
      <c r="A26" s="514"/>
      <c r="B26" s="517"/>
      <c r="C26" s="520"/>
      <c r="D26" s="534"/>
      <c r="E26" s="467"/>
      <c r="F26" s="467"/>
      <c r="G26" s="208"/>
      <c r="H26" s="221"/>
      <c r="I26" s="221"/>
      <c r="J26" s="467"/>
      <c r="K26" s="464"/>
      <c r="L26" s="469"/>
      <c r="M26" s="464"/>
      <c r="N26" s="464"/>
      <c r="O26" s="222"/>
      <c r="P26" s="300"/>
      <c r="Q26" s="248"/>
      <c r="R26" s="210"/>
      <c r="S26" s="209" t="str">
        <f t="shared" si="16"/>
        <v>0</v>
      </c>
      <c r="T26" s="210"/>
      <c r="U26" s="209" t="str">
        <f t="shared" si="17"/>
        <v>0</v>
      </c>
      <c r="V26" s="210"/>
      <c r="W26" s="209" t="str">
        <f t="shared" si="18"/>
        <v>0</v>
      </c>
      <c r="X26" s="210"/>
      <c r="Y26" s="209" t="str">
        <f t="shared" si="19"/>
        <v>0</v>
      </c>
      <c r="Z26" s="210"/>
      <c r="AA26" s="209" t="str">
        <f t="shared" si="20"/>
        <v>0</v>
      </c>
      <c r="AB26" s="210"/>
      <c r="AC26" s="209" t="str">
        <f t="shared" si="21"/>
        <v>0</v>
      </c>
      <c r="AD26" s="210"/>
      <c r="AE26" s="209" t="str">
        <f t="shared" si="22"/>
        <v>0</v>
      </c>
      <c r="AF26" s="215" t="str">
        <f t="shared" si="23"/>
        <v/>
      </c>
      <c r="AG26" s="215" t="str">
        <f t="shared" si="24"/>
        <v/>
      </c>
      <c r="AH26" s="224"/>
      <c r="AI26" s="215" t="str">
        <f t="shared" si="25"/>
        <v/>
      </c>
      <c r="AJ26" s="215" t="str">
        <f>IFERROR(VLOOKUP((CONCATENATE(AG26,AI26)),Listados!$U$3:$V$11,2,FALSE),"")</f>
        <v/>
      </c>
      <c r="AK26" s="215" t="str">
        <f t="shared" si="26"/>
        <v/>
      </c>
      <c r="AL26" s="457"/>
      <c r="AM26" s="457"/>
      <c r="AN26" s="457"/>
      <c r="AO26" s="457"/>
      <c r="AP26" s="459"/>
      <c r="AQ26" s="459"/>
      <c r="AR26" s="464"/>
      <c r="AS26" s="464"/>
      <c r="AT26" s="464"/>
      <c r="AU26" s="464"/>
      <c r="AV26" s="301" t="s">
        <v>758</v>
      </c>
      <c r="AW26" s="272" t="s">
        <v>736</v>
      </c>
      <c r="AX26" s="302">
        <v>45778</v>
      </c>
      <c r="AY26" s="302">
        <v>45991</v>
      </c>
      <c r="AZ26" s="272" t="s">
        <v>759</v>
      </c>
      <c r="BA26" s="272" t="s">
        <v>757</v>
      </c>
      <c r="BB26" s="595"/>
      <c r="BC26" s="586"/>
      <c r="BD26" s="586"/>
      <c r="BE26" s="525"/>
      <c r="BF26" s="528"/>
      <c r="BG26" s="531"/>
    </row>
    <row r="27" spans="1:59" ht="135" x14ac:dyDescent="0.25">
      <c r="A27" s="512" t="s">
        <v>525</v>
      </c>
      <c r="B27" s="515" t="s">
        <v>81</v>
      </c>
      <c r="C27" s="518" t="s">
        <v>740</v>
      </c>
      <c r="D27" s="532" t="s">
        <v>760</v>
      </c>
      <c r="E27" s="466" t="s">
        <v>39</v>
      </c>
      <c r="F27" s="466" t="s">
        <v>661</v>
      </c>
      <c r="G27" s="198" t="s">
        <v>761</v>
      </c>
      <c r="H27" s="197" t="s">
        <v>29</v>
      </c>
      <c r="I27" s="198" t="s">
        <v>764</v>
      </c>
      <c r="J27" s="466" t="s">
        <v>30</v>
      </c>
      <c r="K27" s="463">
        <f>+VLOOKUP(J27,Listados!$K$8:$L$12,2,0)</f>
        <v>2</v>
      </c>
      <c r="L27" s="468" t="s">
        <v>60</v>
      </c>
      <c r="M27" s="463">
        <f>+VLOOKUP(L27,Listados!$K$13:$L$17,2,0)</f>
        <v>5</v>
      </c>
      <c r="N27" s="463" t="str">
        <f>IF(AND(J27&lt;&gt;"",L27&lt;&gt;""),VLOOKUP(J27&amp;L27,Listados!$M$3:$N$27,2,FALSE),"")</f>
        <v>Extremo</v>
      </c>
      <c r="O27" s="198" t="s">
        <v>768</v>
      </c>
      <c r="P27" s="218" t="s">
        <v>761</v>
      </c>
      <c r="Q27" s="256" t="s">
        <v>118</v>
      </c>
      <c r="R27" s="200" t="s">
        <v>111</v>
      </c>
      <c r="S27" s="199">
        <f t="shared" si="16"/>
        <v>15</v>
      </c>
      <c r="T27" s="200" t="s">
        <v>111</v>
      </c>
      <c r="U27" s="199">
        <f t="shared" si="17"/>
        <v>15</v>
      </c>
      <c r="V27" s="200" t="s">
        <v>111</v>
      </c>
      <c r="W27" s="199">
        <f t="shared" si="18"/>
        <v>15</v>
      </c>
      <c r="X27" s="200" t="s">
        <v>20</v>
      </c>
      <c r="Y27" s="199">
        <f t="shared" si="19"/>
        <v>15</v>
      </c>
      <c r="Z27" s="200" t="s">
        <v>111</v>
      </c>
      <c r="AA27" s="199">
        <f t="shared" si="20"/>
        <v>15</v>
      </c>
      <c r="AB27" s="200" t="s">
        <v>111</v>
      </c>
      <c r="AC27" s="199">
        <f t="shared" si="21"/>
        <v>15</v>
      </c>
      <c r="AD27" s="200" t="s">
        <v>112</v>
      </c>
      <c r="AE27" s="199">
        <f t="shared" si="22"/>
        <v>10</v>
      </c>
      <c r="AF27" s="202">
        <f t="shared" si="23"/>
        <v>100</v>
      </c>
      <c r="AG27" s="202" t="str">
        <f t="shared" si="24"/>
        <v>Fuerte</v>
      </c>
      <c r="AH27" s="220" t="s">
        <v>113</v>
      </c>
      <c r="AI27" s="202" t="str">
        <f t="shared" si="25"/>
        <v>Fuerte</v>
      </c>
      <c r="AJ27" s="202" t="str">
        <f>IFERROR(VLOOKUP((CONCATENATE(AG27,AI27)),Listados!$U$3:$V$11,2,FALSE),"")</f>
        <v>Fuerte</v>
      </c>
      <c r="AK27" s="202">
        <f t="shared" si="26"/>
        <v>100</v>
      </c>
      <c r="AL27" s="455">
        <f t="shared" ref="AL27" si="54">AVERAGE(AK27:AK30)</f>
        <v>100</v>
      </c>
      <c r="AM27" s="455" t="str">
        <f t="shared" ref="AM27" si="55">IF(AL27&lt;=50,"Débil",IF(AL27&lt;=99,"Moderado",IF(AL27=100,"fuerte","")))</f>
        <v>fuerte</v>
      </c>
      <c r="AN27" s="455">
        <f t="shared" ref="AN27" si="56">+IF(AND(Q27="Preventivo",AM27="Fuerte"),2,IF(AND(Q27="Preventivo",AM27="Moderado"),1,0))</f>
        <v>0</v>
      </c>
      <c r="AO27" s="455">
        <f t="shared" ref="AO27" si="57">+IF(AND(Q27="Detectivo",$AM27="Fuerte"),2,IF(AND(Q27="Detectivo",$AM27="Moderado"),1,IF(AND(Q27="Preventivo",$AM27="Fuerte"),1,0)))</f>
        <v>2</v>
      </c>
      <c r="AP27" s="439">
        <f t="shared" ref="AP27" si="58">+K27-AN27</f>
        <v>2</v>
      </c>
      <c r="AQ27" s="439">
        <f t="shared" ref="AQ27" si="59">+M27-AO27</f>
        <v>3</v>
      </c>
      <c r="AR27" s="463" t="str">
        <f>+VLOOKUP(MIN(AP27),Listados!$J$18:$K$24,2,TRUE)</f>
        <v>Improbable</v>
      </c>
      <c r="AS27" s="463" t="str">
        <f>+VLOOKUP(MIN(AQ27),Listados!$J$26:$K$32,2,TRUE)</f>
        <v>Moderado</v>
      </c>
      <c r="AT27" s="463" t="str">
        <f>IF(AND(AR27&lt;&gt;"",AS27&lt;&gt;""),VLOOKUP(AR27&amp;AS27,Listados!$M$3:$N$27,2,FALSE),"")</f>
        <v>Moderado</v>
      </c>
      <c r="AU27" s="463" t="str">
        <f>+VLOOKUP(AT27,Listados!$P$3:$Q$6,2,FALSE)</f>
        <v>Asumir el riesgo</v>
      </c>
      <c r="AV27" s="242" t="s">
        <v>770</v>
      </c>
      <c r="AW27" s="203"/>
      <c r="AX27" s="204"/>
      <c r="AY27" s="205"/>
      <c r="AZ27" s="203"/>
      <c r="BA27" s="203"/>
      <c r="BB27" s="547"/>
      <c r="BC27" s="584"/>
      <c r="BD27" s="584"/>
      <c r="BE27" s="523"/>
      <c r="BF27" s="526"/>
      <c r="BG27" s="529"/>
    </row>
    <row r="28" spans="1:59" ht="195" customHeight="1" x14ac:dyDescent="0.25">
      <c r="A28" s="513"/>
      <c r="B28" s="516"/>
      <c r="C28" s="519"/>
      <c r="D28" s="533"/>
      <c r="E28" s="461"/>
      <c r="F28" s="461"/>
      <c r="G28" s="193" t="s">
        <v>762</v>
      </c>
      <c r="H28" s="182" t="s">
        <v>29</v>
      </c>
      <c r="I28" s="193" t="s">
        <v>765</v>
      </c>
      <c r="J28" s="461"/>
      <c r="K28" s="460"/>
      <c r="L28" s="462"/>
      <c r="M28" s="460"/>
      <c r="N28" s="460"/>
      <c r="O28" s="441" t="s">
        <v>769</v>
      </c>
      <c r="P28" s="102" t="s">
        <v>762</v>
      </c>
      <c r="Q28" s="446" t="s">
        <v>118</v>
      </c>
      <c r="R28" s="448" t="s">
        <v>111</v>
      </c>
      <c r="S28" s="450">
        <f t="shared" si="16"/>
        <v>15</v>
      </c>
      <c r="T28" s="448" t="s">
        <v>111</v>
      </c>
      <c r="U28" s="450">
        <f t="shared" si="17"/>
        <v>15</v>
      </c>
      <c r="V28" s="448" t="s">
        <v>111</v>
      </c>
      <c r="W28" s="450">
        <f t="shared" si="18"/>
        <v>15</v>
      </c>
      <c r="X28" s="448" t="s">
        <v>20</v>
      </c>
      <c r="Y28" s="450">
        <f t="shared" si="19"/>
        <v>15</v>
      </c>
      <c r="Z28" s="448" t="s">
        <v>111</v>
      </c>
      <c r="AA28" s="450">
        <f t="shared" si="20"/>
        <v>15</v>
      </c>
      <c r="AB28" s="448" t="s">
        <v>111</v>
      </c>
      <c r="AC28" s="450">
        <f t="shared" si="21"/>
        <v>15</v>
      </c>
      <c r="AD28" s="448" t="s">
        <v>112</v>
      </c>
      <c r="AE28" s="450">
        <f t="shared" si="22"/>
        <v>10</v>
      </c>
      <c r="AF28" s="452">
        <f t="shared" si="23"/>
        <v>100</v>
      </c>
      <c r="AG28" s="452" t="str">
        <f>IF(AF28&lt;=85,"Débil",IF(AF28&lt;=95,"Moderado",IF(AF28=100,"Fuerte","")))</f>
        <v>Fuerte</v>
      </c>
      <c r="AH28" s="453" t="s">
        <v>113</v>
      </c>
      <c r="AI28" s="452" t="str">
        <f>+IF(AH28="siempre","Fuerte",IF(AH28="Algunas veces","Moderado",IF(AH28="No se ejecuta","Débil","")))</f>
        <v>Fuerte</v>
      </c>
      <c r="AJ28" s="452" t="str">
        <f>IFERROR(VLOOKUP((CONCATENATE(AG28,AI28)),Listados!$U$3:$V$11,2,FALSE),"")</f>
        <v>Fuerte</v>
      </c>
      <c r="AK28" s="452">
        <f t="shared" si="26"/>
        <v>100</v>
      </c>
      <c r="AL28" s="456"/>
      <c r="AM28" s="456"/>
      <c r="AN28" s="456"/>
      <c r="AO28" s="456"/>
      <c r="AP28" s="458"/>
      <c r="AQ28" s="458"/>
      <c r="AR28" s="460"/>
      <c r="AS28" s="460"/>
      <c r="AT28" s="460"/>
      <c r="AU28" s="460"/>
      <c r="AV28" s="84"/>
      <c r="AW28" s="84"/>
      <c r="AX28" s="84"/>
      <c r="AY28" s="84"/>
      <c r="AZ28" s="84"/>
      <c r="BA28" s="84"/>
      <c r="BB28" s="548"/>
      <c r="BC28" s="585"/>
      <c r="BD28" s="585"/>
      <c r="BE28" s="524"/>
      <c r="BF28" s="527"/>
      <c r="BG28" s="530"/>
    </row>
    <row r="29" spans="1:59" ht="120" customHeight="1" x14ac:dyDescent="0.25">
      <c r="A29" s="513"/>
      <c r="B29" s="516"/>
      <c r="C29" s="519"/>
      <c r="D29" s="533"/>
      <c r="E29" s="461"/>
      <c r="F29" s="461"/>
      <c r="G29" s="441" t="s">
        <v>763</v>
      </c>
      <c r="H29" s="443" t="s">
        <v>29</v>
      </c>
      <c r="I29" s="193" t="s">
        <v>766</v>
      </c>
      <c r="J29" s="461"/>
      <c r="K29" s="460"/>
      <c r="L29" s="462"/>
      <c r="M29" s="460"/>
      <c r="N29" s="460"/>
      <c r="O29" s="445"/>
      <c r="P29" s="102" t="s">
        <v>763</v>
      </c>
      <c r="Q29" s="447"/>
      <c r="R29" s="449"/>
      <c r="S29" s="451"/>
      <c r="T29" s="449"/>
      <c r="U29" s="451"/>
      <c r="V29" s="449"/>
      <c r="W29" s="451"/>
      <c r="X29" s="449"/>
      <c r="Y29" s="451"/>
      <c r="Z29" s="449"/>
      <c r="AA29" s="451"/>
      <c r="AB29" s="449"/>
      <c r="AC29" s="451"/>
      <c r="AD29" s="449"/>
      <c r="AE29" s="451"/>
      <c r="AF29" s="440"/>
      <c r="AG29" s="440"/>
      <c r="AH29" s="454"/>
      <c r="AI29" s="440"/>
      <c r="AJ29" s="440"/>
      <c r="AK29" s="440"/>
      <c r="AL29" s="456"/>
      <c r="AM29" s="456"/>
      <c r="AN29" s="456"/>
      <c r="AO29" s="456"/>
      <c r="AP29" s="458"/>
      <c r="AQ29" s="458"/>
      <c r="AR29" s="460"/>
      <c r="AS29" s="460"/>
      <c r="AT29" s="460"/>
      <c r="AU29" s="460"/>
      <c r="AV29" s="84"/>
      <c r="AW29" s="84"/>
      <c r="AX29" s="85"/>
      <c r="AY29" s="85"/>
      <c r="AZ29" s="84"/>
      <c r="BA29" s="84"/>
      <c r="BB29" s="548"/>
      <c r="BC29" s="585"/>
      <c r="BD29" s="585"/>
      <c r="BE29" s="524"/>
      <c r="BF29" s="527"/>
      <c r="BG29" s="530"/>
    </row>
    <row r="30" spans="1:59" ht="30.75" thickBot="1" x14ac:dyDescent="0.3">
      <c r="A30" s="514"/>
      <c r="B30" s="517"/>
      <c r="C30" s="520"/>
      <c r="D30" s="534"/>
      <c r="E30" s="467"/>
      <c r="F30" s="467"/>
      <c r="G30" s="442"/>
      <c r="H30" s="444"/>
      <c r="I30" s="208" t="s">
        <v>767</v>
      </c>
      <c r="J30" s="467"/>
      <c r="K30" s="464"/>
      <c r="L30" s="469"/>
      <c r="M30" s="464"/>
      <c r="N30" s="464"/>
      <c r="O30" s="222"/>
      <c r="P30" s="271"/>
      <c r="Q30" s="248"/>
      <c r="R30" s="210"/>
      <c r="S30" s="209" t="str">
        <f t="shared" si="16"/>
        <v>0</v>
      </c>
      <c r="T30" s="210"/>
      <c r="U30" s="209" t="str">
        <f t="shared" si="17"/>
        <v>0</v>
      </c>
      <c r="V30" s="210"/>
      <c r="W30" s="209" t="str">
        <f t="shared" si="18"/>
        <v>0</v>
      </c>
      <c r="X30" s="210"/>
      <c r="Y30" s="209" t="str">
        <f t="shared" si="19"/>
        <v>0</v>
      </c>
      <c r="Z30" s="210"/>
      <c r="AA30" s="209" t="str">
        <f t="shared" si="20"/>
        <v>0</v>
      </c>
      <c r="AB30" s="210"/>
      <c r="AC30" s="209" t="str">
        <f t="shared" si="21"/>
        <v>0</v>
      </c>
      <c r="AD30" s="210"/>
      <c r="AE30" s="209" t="str">
        <f t="shared" si="22"/>
        <v>0</v>
      </c>
      <c r="AF30" s="215" t="str">
        <f t="shared" si="23"/>
        <v/>
      </c>
      <c r="AG30" s="215" t="str">
        <f t="shared" si="24"/>
        <v/>
      </c>
      <c r="AH30" s="224"/>
      <c r="AI30" s="215" t="str">
        <f t="shared" si="25"/>
        <v/>
      </c>
      <c r="AJ30" s="215" t="str">
        <f>IFERROR(VLOOKUP((CONCATENATE(AG30,AI30)),Listados!$U$3:$V$11,2,FALSE),"")</f>
        <v/>
      </c>
      <c r="AK30" s="215" t="str">
        <f t="shared" si="26"/>
        <v/>
      </c>
      <c r="AL30" s="457"/>
      <c r="AM30" s="457"/>
      <c r="AN30" s="457"/>
      <c r="AO30" s="457"/>
      <c r="AP30" s="459"/>
      <c r="AQ30" s="459"/>
      <c r="AR30" s="464"/>
      <c r="AS30" s="464"/>
      <c r="AT30" s="464"/>
      <c r="AU30" s="464"/>
      <c r="AV30" s="216"/>
      <c r="AW30" s="216"/>
      <c r="AX30" s="217"/>
      <c r="AY30" s="217"/>
      <c r="AZ30" s="216"/>
      <c r="BA30" s="216"/>
      <c r="BB30" s="549"/>
      <c r="BC30" s="586"/>
      <c r="BD30" s="586"/>
      <c r="BE30" s="525"/>
      <c r="BF30" s="528"/>
      <c r="BG30" s="531"/>
    </row>
    <row r="31" spans="1:59" ht="105" x14ac:dyDescent="0.25">
      <c r="A31" s="537">
        <v>6</v>
      </c>
      <c r="B31" s="538" t="s">
        <v>81</v>
      </c>
      <c r="C31" s="539" t="s">
        <v>771</v>
      </c>
      <c r="D31" s="465" t="s">
        <v>772</v>
      </c>
      <c r="E31" s="465" t="s">
        <v>49</v>
      </c>
      <c r="F31" s="465" t="s">
        <v>661</v>
      </c>
      <c r="G31" s="192" t="s">
        <v>773</v>
      </c>
      <c r="H31" s="185" t="s">
        <v>29</v>
      </c>
      <c r="I31" s="192" t="s">
        <v>777</v>
      </c>
      <c r="J31" s="465" t="s">
        <v>42</v>
      </c>
      <c r="K31" s="451">
        <f>+VLOOKUP(J31,Listados!$K$8:$L$12,2,0)</f>
        <v>3</v>
      </c>
      <c r="L31" s="449" t="s">
        <v>35</v>
      </c>
      <c r="M31" s="451">
        <f>+VLOOKUP(L31,Listados!$K$13:$L$17,2,0)</f>
        <v>3</v>
      </c>
      <c r="N31" s="451" t="str">
        <f>IF(AND(J31&lt;&gt;"",L31&lt;&gt;""),VLOOKUP(J31&amp;L31,Listados!$M$3:$N$27,2,FALSE),"")</f>
        <v>Alto</v>
      </c>
      <c r="O31" s="295" t="s">
        <v>781</v>
      </c>
      <c r="P31" s="170" t="s">
        <v>773</v>
      </c>
      <c r="Q31" s="171" t="s">
        <v>20</v>
      </c>
      <c r="R31" s="55" t="s">
        <v>111</v>
      </c>
      <c r="S31" s="111">
        <f t="shared" si="16"/>
        <v>15</v>
      </c>
      <c r="T31" s="55" t="s">
        <v>111</v>
      </c>
      <c r="U31" s="111">
        <f t="shared" si="17"/>
        <v>15</v>
      </c>
      <c r="V31" s="55" t="s">
        <v>111</v>
      </c>
      <c r="W31" s="111">
        <f t="shared" si="18"/>
        <v>15</v>
      </c>
      <c r="X31" s="55" t="s">
        <v>20</v>
      </c>
      <c r="Y31" s="111">
        <f t="shared" si="19"/>
        <v>15</v>
      </c>
      <c r="Z31" s="55" t="s">
        <v>111</v>
      </c>
      <c r="AA31" s="111">
        <f t="shared" si="20"/>
        <v>15</v>
      </c>
      <c r="AB31" s="55" t="s">
        <v>111</v>
      </c>
      <c r="AC31" s="111">
        <f t="shared" si="21"/>
        <v>15</v>
      </c>
      <c r="AD31" s="55" t="s">
        <v>112</v>
      </c>
      <c r="AE31" s="111">
        <f t="shared" si="22"/>
        <v>10</v>
      </c>
      <c r="AF31" s="168">
        <f t="shared" si="23"/>
        <v>100</v>
      </c>
      <c r="AG31" s="168" t="str">
        <f t="shared" si="24"/>
        <v>Fuerte</v>
      </c>
      <c r="AH31" s="172" t="s">
        <v>113</v>
      </c>
      <c r="AI31" s="168" t="str">
        <f t="shared" si="25"/>
        <v>Fuerte</v>
      </c>
      <c r="AJ31" s="168" t="str">
        <f>IFERROR(VLOOKUP((CONCATENATE(AG31,AI31)),Listados!$U$3:$V$11,2,FALSE),"")</f>
        <v>Fuerte</v>
      </c>
      <c r="AK31" s="168">
        <f t="shared" si="26"/>
        <v>100</v>
      </c>
      <c r="AL31" s="440">
        <f t="shared" ref="AL31" si="60">AVERAGE(AK31:AK34)</f>
        <v>100</v>
      </c>
      <c r="AM31" s="440" t="str">
        <f t="shared" ref="AM31" si="61">IF(AL31&lt;=50,"Débil",IF(AL31&lt;=99,"Moderado",IF(AL31=100,"fuerte","")))</f>
        <v>fuerte</v>
      </c>
      <c r="AN31" s="440">
        <f t="shared" ref="AN31" si="62">+IF(AND(Q31="Preventivo",AM31="Fuerte"),2,IF(AND(Q31="Preventivo",AM31="Moderado"),1,0))</f>
        <v>2</v>
      </c>
      <c r="AO31" s="440">
        <f t="shared" ref="AO31" si="63">+IF(AND(Q31="Detectivo",$AM31="Fuerte"),2,IF(AND(Q31="Detectivo",$AM31="Moderado"),1,IF(AND(Q31="Preventivo",$AM31="Fuerte"),1,0)))</f>
        <v>1</v>
      </c>
      <c r="AP31" s="458">
        <f t="shared" ref="AP31" si="64">+K31-AN31</f>
        <v>1</v>
      </c>
      <c r="AQ31" s="458">
        <f t="shared" ref="AQ31" si="65">+M31-AO31</f>
        <v>2</v>
      </c>
      <c r="AR31" s="451" t="str">
        <f>+VLOOKUP(MIN(AP31),Listados!$J$18:$K$24,2,TRUE)</f>
        <v>Rara Vez</v>
      </c>
      <c r="AS31" s="451" t="str">
        <f>+VLOOKUP(MIN(AQ31),Listados!$J$26:$K$32,2,TRUE)</f>
        <v>Menor</v>
      </c>
      <c r="AT31" s="451" t="str">
        <f>IF(AND(AR31&lt;&gt;"",AS31&lt;&gt;""),VLOOKUP(AR31&amp;AS31,Listados!$M$3:$N$27,2,FALSE),"")</f>
        <v>Bajo</v>
      </c>
      <c r="AU31" s="451" t="str">
        <f>+VLOOKUP(AT31,Listados!$P$3:$Q$6,2,FALSE)</f>
        <v>Asumir el riesgo</v>
      </c>
      <c r="AV31" s="293" t="s">
        <v>770</v>
      </c>
      <c r="AW31" s="173"/>
      <c r="AX31" s="174"/>
      <c r="AY31" s="175"/>
      <c r="AZ31" s="173"/>
      <c r="BA31" s="173"/>
      <c r="BB31" s="548"/>
      <c r="BC31" s="585"/>
      <c r="BD31" s="585"/>
      <c r="BE31" s="524"/>
      <c r="BF31" s="527"/>
      <c r="BG31" s="530"/>
    </row>
    <row r="32" spans="1:59" ht="105" x14ac:dyDescent="0.25">
      <c r="A32" s="513"/>
      <c r="B32" s="516"/>
      <c r="C32" s="540"/>
      <c r="D32" s="461"/>
      <c r="E32" s="461"/>
      <c r="F32" s="461"/>
      <c r="G32" s="193" t="s">
        <v>774</v>
      </c>
      <c r="H32" s="182" t="s">
        <v>29</v>
      </c>
      <c r="I32" s="193" t="s">
        <v>778</v>
      </c>
      <c r="J32" s="461"/>
      <c r="K32" s="460"/>
      <c r="L32" s="462"/>
      <c r="M32" s="460"/>
      <c r="N32" s="460"/>
      <c r="O32" s="472" t="s">
        <v>782</v>
      </c>
      <c r="P32" s="102" t="s">
        <v>774</v>
      </c>
      <c r="Q32" s="446" t="s">
        <v>20</v>
      </c>
      <c r="R32" s="448" t="s">
        <v>111</v>
      </c>
      <c r="S32" s="450">
        <f t="shared" si="16"/>
        <v>15</v>
      </c>
      <c r="T32" s="448" t="s">
        <v>111</v>
      </c>
      <c r="U32" s="450">
        <f t="shared" si="17"/>
        <v>15</v>
      </c>
      <c r="V32" s="448" t="s">
        <v>111</v>
      </c>
      <c r="W32" s="450">
        <f t="shared" si="18"/>
        <v>15</v>
      </c>
      <c r="X32" s="448" t="s">
        <v>20</v>
      </c>
      <c r="Y32" s="450">
        <f t="shared" si="19"/>
        <v>15</v>
      </c>
      <c r="Z32" s="448" t="s">
        <v>111</v>
      </c>
      <c r="AA32" s="450">
        <f t="shared" si="20"/>
        <v>15</v>
      </c>
      <c r="AB32" s="448" t="s">
        <v>111</v>
      </c>
      <c r="AC32" s="450">
        <f t="shared" si="21"/>
        <v>15</v>
      </c>
      <c r="AD32" s="448" t="s">
        <v>112</v>
      </c>
      <c r="AE32" s="450">
        <f t="shared" si="22"/>
        <v>10</v>
      </c>
      <c r="AF32" s="452">
        <f t="shared" si="23"/>
        <v>100</v>
      </c>
      <c r="AG32" s="452" t="str">
        <f t="shared" si="24"/>
        <v>Fuerte</v>
      </c>
      <c r="AH32" s="453" t="s">
        <v>113</v>
      </c>
      <c r="AI32" s="452" t="str">
        <f t="shared" si="25"/>
        <v>Fuerte</v>
      </c>
      <c r="AJ32" s="452" t="str">
        <f>IFERROR(VLOOKUP((CONCATENATE(AG32,AI32)),Listados!$U$3:$V$11,2,FALSE),"")</f>
        <v>Fuerte</v>
      </c>
      <c r="AK32" s="452">
        <f t="shared" si="26"/>
        <v>100</v>
      </c>
      <c r="AL32" s="456"/>
      <c r="AM32" s="456"/>
      <c r="AN32" s="456"/>
      <c r="AO32" s="456"/>
      <c r="AP32" s="458"/>
      <c r="AQ32" s="458"/>
      <c r="AR32" s="460"/>
      <c r="AS32" s="460"/>
      <c r="AT32" s="460"/>
      <c r="AU32" s="460"/>
      <c r="AV32" s="84"/>
      <c r="AW32" s="84"/>
      <c r="AX32" s="84"/>
      <c r="AY32" s="84"/>
      <c r="AZ32" s="84"/>
      <c r="BA32" s="84"/>
      <c r="BB32" s="548"/>
      <c r="BC32" s="585"/>
      <c r="BD32" s="585"/>
      <c r="BE32" s="524"/>
      <c r="BF32" s="527"/>
      <c r="BG32" s="530"/>
    </row>
    <row r="33" spans="1:59" ht="80.25" customHeight="1" x14ac:dyDescent="0.25">
      <c r="A33" s="513"/>
      <c r="B33" s="516"/>
      <c r="C33" s="540"/>
      <c r="D33" s="461"/>
      <c r="E33" s="461"/>
      <c r="F33" s="461"/>
      <c r="G33" s="193" t="s">
        <v>775</v>
      </c>
      <c r="H33" s="182" t="s">
        <v>29</v>
      </c>
      <c r="I33" s="193" t="s">
        <v>779</v>
      </c>
      <c r="J33" s="461"/>
      <c r="K33" s="460"/>
      <c r="L33" s="462"/>
      <c r="M33" s="460"/>
      <c r="N33" s="460"/>
      <c r="O33" s="473"/>
      <c r="P33" s="102" t="s">
        <v>775</v>
      </c>
      <c r="Q33" s="475"/>
      <c r="R33" s="470"/>
      <c r="S33" s="477"/>
      <c r="T33" s="470"/>
      <c r="U33" s="477"/>
      <c r="V33" s="470"/>
      <c r="W33" s="477"/>
      <c r="X33" s="470"/>
      <c r="Y33" s="477"/>
      <c r="Z33" s="470"/>
      <c r="AA33" s="477"/>
      <c r="AB33" s="470"/>
      <c r="AC33" s="477"/>
      <c r="AD33" s="470"/>
      <c r="AE33" s="477"/>
      <c r="AF33" s="458"/>
      <c r="AG33" s="458"/>
      <c r="AH33" s="542"/>
      <c r="AI33" s="458"/>
      <c r="AJ33" s="458"/>
      <c r="AK33" s="458"/>
      <c r="AL33" s="456"/>
      <c r="AM33" s="456"/>
      <c r="AN33" s="456"/>
      <c r="AO33" s="456"/>
      <c r="AP33" s="458"/>
      <c r="AQ33" s="458"/>
      <c r="AR33" s="460"/>
      <c r="AS33" s="460"/>
      <c r="AT33" s="460"/>
      <c r="AU33" s="460"/>
      <c r="AV33" s="84"/>
      <c r="AW33" s="84"/>
      <c r="AX33" s="85"/>
      <c r="AY33" s="85"/>
      <c r="AZ33" s="84"/>
      <c r="BA33" s="84"/>
      <c r="BB33" s="548"/>
      <c r="BC33" s="585"/>
      <c r="BD33" s="585"/>
      <c r="BE33" s="524"/>
      <c r="BF33" s="527"/>
      <c r="BG33" s="530"/>
    </row>
    <row r="34" spans="1:59" ht="120.75" thickBot="1" x14ac:dyDescent="0.3">
      <c r="A34" s="514"/>
      <c r="B34" s="517"/>
      <c r="C34" s="541"/>
      <c r="D34" s="467"/>
      <c r="E34" s="467"/>
      <c r="F34" s="467"/>
      <c r="G34" s="208" t="s">
        <v>776</v>
      </c>
      <c r="H34" s="206" t="s">
        <v>29</v>
      </c>
      <c r="I34" s="208" t="s">
        <v>780</v>
      </c>
      <c r="J34" s="467"/>
      <c r="K34" s="464"/>
      <c r="L34" s="469"/>
      <c r="M34" s="464"/>
      <c r="N34" s="464"/>
      <c r="O34" s="474"/>
      <c r="P34" s="271" t="s">
        <v>776</v>
      </c>
      <c r="Q34" s="476"/>
      <c r="R34" s="471"/>
      <c r="S34" s="478"/>
      <c r="T34" s="471"/>
      <c r="U34" s="478"/>
      <c r="V34" s="471"/>
      <c r="W34" s="478"/>
      <c r="X34" s="471"/>
      <c r="Y34" s="478"/>
      <c r="Z34" s="471"/>
      <c r="AA34" s="478"/>
      <c r="AB34" s="471"/>
      <c r="AC34" s="478"/>
      <c r="AD34" s="471"/>
      <c r="AE34" s="478"/>
      <c r="AF34" s="459"/>
      <c r="AG34" s="459"/>
      <c r="AH34" s="543"/>
      <c r="AI34" s="459"/>
      <c r="AJ34" s="459"/>
      <c r="AK34" s="459"/>
      <c r="AL34" s="457"/>
      <c r="AM34" s="457"/>
      <c r="AN34" s="457"/>
      <c r="AO34" s="457"/>
      <c r="AP34" s="459"/>
      <c r="AQ34" s="459"/>
      <c r="AR34" s="464"/>
      <c r="AS34" s="464"/>
      <c r="AT34" s="464"/>
      <c r="AU34" s="464"/>
      <c r="AV34" s="216"/>
      <c r="AW34" s="216"/>
      <c r="AX34" s="217"/>
      <c r="AY34" s="217"/>
      <c r="AZ34" s="216"/>
      <c r="BA34" s="216"/>
      <c r="BB34" s="569"/>
      <c r="BC34" s="586"/>
      <c r="BD34" s="586"/>
      <c r="BE34" s="525"/>
      <c r="BF34" s="528"/>
      <c r="BG34" s="531"/>
    </row>
    <row r="35" spans="1:59" ht="165" x14ac:dyDescent="0.25">
      <c r="A35" s="544">
        <v>7</v>
      </c>
      <c r="B35" s="515" t="s">
        <v>78</v>
      </c>
      <c r="C35" s="518" t="s">
        <v>799</v>
      </c>
      <c r="D35" s="532" t="s">
        <v>800</v>
      </c>
      <c r="E35" s="532" t="s">
        <v>49</v>
      </c>
      <c r="F35" s="532" t="s">
        <v>661</v>
      </c>
      <c r="G35" s="198" t="s">
        <v>801</v>
      </c>
      <c r="H35" s="197" t="s">
        <v>16</v>
      </c>
      <c r="I35" s="198" t="s">
        <v>804</v>
      </c>
      <c r="J35" s="466" t="s">
        <v>59</v>
      </c>
      <c r="K35" s="463">
        <f>+VLOOKUP(J35,Listados!$K$8:$L$12,2,0)</f>
        <v>5</v>
      </c>
      <c r="L35" s="468" t="s">
        <v>35</v>
      </c>
      <c r="M35" s="463">
        <f>+VLOOKUP(L35,Listados!$K$13:$L$17,2,0)</f>
        <v>3</v>
      </c>
      <c r="N35" s="463" t="str">
        <f>IF(AND(J35&lt;&gt;"",L35&lt;&gt;""),VLOOKUP(J35&amp;L35,Listados!$M$3:$N$27,2,FALSE),"")</f>
        <v>Extremo</v>
      </c>
      <c r="O35" s="198" t="s">
        <v>807</v>
      </c>
      <c r="P35" s="218" t="s">
        <v>801</v>
      </c>
      <c r="Q35" s="256" t="s">
        <v>20</v>
      </c>
      <c r="R35" s="200" t="s">
        <v>111</v>
      </c>
      <c r="S35" s="199">
        <f t="shared" si="16"/>
        <v>15</v>
      </c>
      <c r="T35" s="200" t="s">
        <v>111</v>
      </c>
      <c r="U35" s="199">
        <f t="shared" si="17"/>
        <v>15</v>
      </c>
      <c r="V35" s="200" t="s">
        <v>111</v>
      </c>
      <c r="W35" s="199">
        <f t="shared" si="18"/>
        <v>15</v>
      </c>
      <c r="X35" s="200" t="s">
        <v>20</v>
      </c>
      <c r="Y35" s="199">
        <f t="shared" si="19"/>
        <v>15</v>
      </c>
      <c r="Z35" s="200" t="s">
        <v>111</v>
      </c>
      <c r="AA35" s="199">
        <f t="shared" si="20"/>
        <v>15</v>
      </c>
      <c r="AB35" s="200" t="s">
        <v>111</v>
      </c>
      <c r="AC35" s="199">
        <f t="shared" si="21"/>
        <v>15</v>
      </c>
      <c r="AD35" s="200" t="s">
        <v>112</v>
      </c>
      <c r="AE35" s="199">
        <f t="shared" si="22"/>
        <v>10</v>
      </c>
      <c r="AF35" s="202">
        <f t="shared" si="23"/>
        <v>100</v>
      </c>
      <c r="AG35" s="202" t="str">
        <f t="shared" si="24"/>
        <v>Fuerte</v>
      </c>
      <c r="AH35" s="220" t="s">
        <v>113</v>
      </c>
      <c r="AI35" s="202" t="str">
        <f t="shared" si="25"/>
        <v>Fuerte</v>
      </c>
      <c r="AJ35" s="202" t="str">
        <f>IFERROR(VLOOKUP((CONCATENATE(AG35,AI35)),Listados!$U$3:$V$11,2,FALSE),"")</f>
        <v>Fuerte</v>
      </c>
      <c r="AK35" s="202">
        <f t="shared" si="26"/>
        <v>100</v>
      </c>
      <c r="AL35" s="455">
        <f t="shared" ref="AL35" si="66">AVERAGE(AK35:AK38)</f>
        <v>100</v>
      </c>
      <c r="AM35" s="455" t="str">
        <f t="shared" ref="AM35" si="67">IF(AL35&lt;=50,"Débil",IF(AL35&lt;=99,"Moderado",IF(AL35=100,"fuerte","")))</f>
        <v>fuerte</v>
      </c>
      <c r="AN35" s="455">
        <f t="shared" ref="AN35" si="68">+IF(AND(Q35="Preventivo",AM35="Fuerte"),2,IF(AND(Q35="Preventivo",AM35="Moderado"),1,0))</f>
        <v>2</v>
      </c>
      <c r="AO35" s="455">
        <f t="shared" ref="AO35" si="69">+IF(AND(Q35="Detectivo",$AM35="Fuerte"),2,IF(AND(Q35="Detectivo",$AM35="Moderado"),1,IF(AND(Q35="Preventivo",$AM35="Fuerte"),1,0)))</f>
        <v>1</v>
      </c>
      <c r="AP35" s="439">
        <f t="shared" ref="AP35" si="70">+K35-AN35</f>
        <v>3</v>
      </c>
      <c r="AQ35" s="439">
        <f t="shared" ref="AQ35" si="71">+M35-AO35</f>
        <v>2</v>
      </c>
      <c r="AR35" s="463" t="str">
        <f>+VLOOKUP(MIN(AP35),Listados!$J$18:$K$24,2,TRUE)</f>
        <v>Posible</v>
      </c>
      <c r="AS35" s="463" t="str">
        <f>+VLOOKUP(MIN(AQ35),Listados!$J$26:$K$32,2,TRUE)</f>
        <v>Menor</v>
      </c>
      <c r="AT35" s="463" t="str">
        <f>IF(AND(AR35&lt;&gt;"",AS35&lt;&gt;""),VLOOKUP(AR35&amp;AS35,Listados!$M$3:$N$27,2,FALSE),"")</f>
        <v>Moderado</v>
      </c>
      <c r="AU35" s="463" t="str">
        <f>+VLOOKUP(AT35,Listados!$P$3:$Q$6,2,FALSE)</f>
        <v>Asumir el riesgo</v>
      </c>
      <c r="AV35" s="203"/>
      <c r="AW35" s="203"/>
      <c r="AX35" s="204"/>
      <c r="AY35" s="205"/>
      <c r="AZ35" s="203"/>
      <c r="BA35" s="203"/>
      <c r="BB35" s="581"/>
      <c r="BC35" s="584"/>
      <c r="BD35" s="584"/>
      <c r="BE35" s="523"/>
      <c r="BF35" s="526"/>
      <c r="BG35" s="529"/>
    </row>
    <row r="36" spans="1:59" ht="150" x14ac:dyDescent="0.25">
      <c r="A36" s="545"/>
      <c r="B36" s="516"/>
      <c r="C36" s="519"/>
      <c r="D36" s="533"/>
      <c r="E36" s="533"/>
      <c r="F36" s="533"/>
      <c r="G36" s="193" t="s">
        <v>803</v>
      </c>
      <c r="H36" s="182" t="s">
        <v>29</v>
      </c>
      <c r="I36" s="193" t="s">
        <v>805</v>
      </c>
      <c r="J36" s="461"/>
      <c r="K36" s="460"/>
      <c r="L36" s="462"/>
      <c r="M36" s="460"/>
      <c r="N36" s="460"/>
      <c r="O36" s="193" t="s">
        <v>808</v>
      </c>
      <c r="P36" s="170" t="s">
        <v>803</v>
      </c>
      <c r="Q36" s="105" t="s">
        <v>20</v>
      </c>
      <c r="R36" s="97" t="s">
        <v>111</v>
      </c>
      <c r="S36" s="92">
        <f t="shared" si="16"/>
        <v>15</v>
      </c>
      <c r="T36" s="97" t="s">
        <v>111</v>
      </c>
      <c r="U36" s="92">
        <f t="shared" si="17"/>
        <v>15</v>
      </c>
      <c r="V36" s="97" t="s">
        <v>111</v>
      </c>
      <c r="W36" s="92">
        <f t="shared" si="18"/>
        <v>15</v>
      </c>
      <c r="X36" s="97" t="s">
        <v>20</v>
      </c>
      <c r="Y36" s="92">
        <f t="shared" si="19"/>
        <v>15</v>
      </c>
      <c r="Z36" s="97" t="s">
        <v>111</v>
      </c>
      <c r="AA36" s="92">
        <f t="shared" si="20"/>
        <v>15</v>
      </c>
      <c r="AB36" s="97" t="s">
        <v>111</v>
      </c>
      <c r="AC36" s="92">
        <f t="shared" si="21"/>
        <v>15</v>
      </c>
      <c r="AD36" s="97" t="s">
        <v>112</v>
      </c>
      <c r="AE36" s="92">
        <f t="shared" si="22"/>
        <v>10</v>
      </c>
      <c r="AF36" s="99">
        <f t="shared" si="23"/>
        <v>100</v>
      </c>
      <c r="AG36" s="99" t="str">
        <f t="shared" si="24"/>
        <v>Fuerte</v>
      </c>
      <c r="AH36" s="100" t="s">
        <v>113</v>
      </c>
      <c r="AI36" s="99" t="str">
        <f t="shared" si="25"/>
        <v>Fuerte</v>
      </c>
      <c r="AJ36" s="99" t="str">
        <f>IFERROR(VLOOKUP((CONCATENATE(AG36,AI36)),Listados!$U$3:$V$11,2,FALSE),"")</f>
        <v>Fuerte</v>
      </c>
      <c r="AK36" s="99">
        <f t="shared" si="26"/>
        <v>100</v>
      </c>
      <c r="AL36" s="456"/>
      <c r="AM36" s="456"/>
      <c r="AN36" s="456"/>
      <c r="AO36" s="456"/>
      <c r="AP36" s="458"/>
      <c r="AQ36" s="458"/>
      <c r="AR36" s="460"/>
      <c r="AS36" s="460"/>
      <c r="AT36" s="460"/>
      <c r="AU36" s="460"/>
      <c r="AV36" s="84"/>
      <c r="AW36" s="84"/>
      <c r="AX36" s="84"/>
      <c r="AY36" s="84"/>
      <c r="AZ36" s="84"/>
      <c r="BA36" s="84"/>
      <c r="BB36" s="582"/>
      <c r="BC36" s="585"/>
      <c r="BD36" s="585"/>
      <c r="BE36" s="524"/>
      <c r="BF36" s="527"/>
      <c r="BG36" s="530"/>
    </row>
    <row r="37" spans="1:59" ht="114.75" x14ac:dyDescent="0.25">
      <c r="A37" s="545"/>
      <c r="B37" s="516"/>
      <c r="C37" s="519"/>
      <c r="D37" s="533"/>
      <c r="E37" s="533"/>
      <c r="F37" s="533"/>
      <c r="G37" s="193" t="s">
        <v>802</v>
      </c>
      <c r="H37" s="182" t="s">
        <v>16</v>
      </c>
      <c r="I37" s="193" t="s">
        <v>806</v>
      </c>
      <c r="J37" s="461"/>
      <c r="K37" s="460"/>
      <c r="L37" s="462"/>
      <c r="M37" s="460"/>
      <c r="N37" s="460"/>
      <c r="O37" s="196" t="s">
        <v>809</v>
      </c>
      <c r="P37" s="170" t="s">
        <v>802</v>
      </c>
      <c r="Q37" s="89" t="s">
        <v>20</v>
      </c>
      <c r="R37" s="97" t="s">
        <v>111</v>
      </c>
      <c r="S37" s="92">
        <f t="shared" si="16"/>
        <v>15</v>
      </c>
      <c r="T37" s="97" t="s">
        <v>111</v>
      </c>
      <c r="U37" s="92">
        <f t="shared" si="17"/>
        <v>15</v>
      </c>
      <c r="V37" s="97" t="s">
        <v>111</v>
      </c>
      <c r="W37" s="92">
        <f t="shared" si="18"/>
        <v>15</v>
      </c>
      <c r="X37" s="97" t="s">
        <v>20</v>
      </c>
      <c r="Y37" s="92">
        <f t="shared" si="19"/>
        <v>15</v>
      </c>
      <c r="Z37" s="97" t="s">
        <v>111</v>
      </c>
      <c r="AA37" s="92">
        <f t="shared" si="20"/>
        <v>15</v>
      </c>
      <c r="AB37" s="97" t="s">
        <v>111</v>
      </c>
      <c r="AC37" s="92">
        <f t="shared" si="21"/>
        <v>15</v>
      </c>
      <c r="AD37" s="97" t="s">
        <v>112</v>
      </c>
      <c r="AE37" s="92">
        <f t="shared" si="22"/>
        <v>10</v>
      </c>
      <c r="AF37" s="99">
        <f t="shared" si="23"/>
        <v>100</v>
      </c>
      <c r="AG37" s="99" t="str">
        <f t="shared" si="24"/>
        <v>Fuerte</v>
      </c>
      <c r="AH37" s="100" t="s">
        <v>113</v>
      </c>
      <c r="AI37" s="99" t="str">
        <f t="shared" si="25"/>
        <v>Fuerte</v>
      </c>
      <c r="AJ37" s="99" t="str">
        <f>IFERROR(VLOOKUP((CONCATENATE(AG37,AI37)),Listados!$U$3:$V$11,2,FALSE),"")</f>
        <v>Fuerte</v>
      </c>
      <c r="AK37" s="99">
        <f t="shared" si="26"/>
        <v>100</v>
      </c>
      <c r="AL37" s="456"/>
      <c r="AM37" s="456"/>
      <c r="AN37" s="456"/>
      <c r="AO37" s="456"/>
      <c r="AP37" s="458"/>
      <c r="AQ37" s="458"/>
      <c r="AR37" s="460"/>
      <c r="AS37" s="460"/>
      <c r="AT37" s="460"/>
      <c r="AU37" s="460"/>
      <c r="AV37" s="84"/>
      <c r="AW37" s="84"/>
      <c r="AX37" s="85"/>
      <c r="AY37" s="85"/>
      <c r="AZ37" s="84"/>
      <c r="BA37" s="84"/>
      <c r="BB37" s="582"/>
      <c r="BC37" s="585"/>
      <c r="BD37" s="585"/>
      <c r="BE37" s="524"/>
      <c r="BF37" s="527"/>
      <c r="BG37" s="530"/>
    </row>
    <row r="38" spans="1:59" ht="15.75" thickBot="1" x14ac:dyDescent="0.3">
      <c r="A38" s="546"/>
      <c r="B38" s="517"/>
      <c r="C38" s="520"/>
      <c r="D38" s="534"/>
      <c r="E38" s="534"/>
      <c r="F38" s="534"/>
      <c r="G38" s="208"/>
      <c r="H38" s="221"/>
      <c r="I38" s="221"/>
      <c r="J38" s="467"/>
      <c r="K38" s="464"/>
      <c r="L38" s="469"/>
      <c r="M38" s="464"/>
      <c r="N38" s="464"/>
      <c r="O38" s="222"/>
      <c r="P38" s="300"/>
      <c r="Q38" s="248"/>
      <c r="R38" s="210"/>
      <c r="S38" s="209" t="str">
        <f t="shared" si="16"/>
        <v>0</v>
      </c>
      <c r="T38" s="210"/>
      <c r="U38" s="209" t="str">
        <f t="shared" si="17"/>
        <v>0</v>
      </c>
      <c r="V38" s="210"/>
      <c r="W38" s="209" t="str">
        <f t="shared" si="18"/>
        <v>0</v>
      </c>
      <c r="X38" s="210"/>
      <c r="Y38" s="209" t="str">
        <f t="shared" si="19"/>
        <v>0</v>
      </c>
      <c r="Z38" s="210"/>
      <c r="AA38" s="209" t="str">
        <f t="shared" si="20"/>
        <v>0</v>
      </c>
      <c r="AB38" s="210"/>
      <c r="AC38" s="209" t="str">
        <f t="shared" si="21"/>
        <v>0</v>
      </c>
      <c r="AD38" s="210"/>
      <c r="AE38" s="209" t="str">
        <f t="shared" si="22"/>
        <v>0</v>
      </c>
      <c r="AF38" s="215" t="str">
        <f t="shared" si="23"/>
        <v/>
      </c>
      <c r="AG38" s="215" t="str">
        <f t="shared" si="24"/>
        <v/>
      </c>
      <c r="AH38" s="224"/>
      <c r="AI38" s="215" t="str">
        <f t="shared" si="25"/>
        <v/>
      </c>
      <c r="AJ38" s="215" t="str">
        <f>IFERROR(VLOOKUP((CONCATENATE(AG38,AI38)),Listados!$U$3:$V$11,2,FALSE),"")</f>
        <v/>
      </c>
      <c r="AK38" s="215" t="str">
        <f t="shared" si="26"/>
        <v/>
      </c>
      <c r="AL38" s="457"/>
      <c r="AM38" s="457"/>
      <c r="AN38" s="457"/>
      <c r="AO38" s="457"/>
      <c r="AP38" s="459"/>
      <c r="AQ38" s="459"/>
      <c r="AR38" s="464"/>
      <c r="AS38" s="464"/>
      <c r="AT38" s="464"/>
      <c r="AU38" s="464"/>
      <c r="AV38" s="216"/>
      <c r="AW38" s="216"/>
      <c r="AX38" s="217"/>
      <c r="AY38" s="217"/>
      <c r="AZ38" s="216"/>
      <c r="BA38" s="216"/>
      <c r="BB38" s="583"/>
      <c r="BC38" s="586"/>
      <c r="BD38" s="586"/>
      <c r="BE38" s="525"/>
      <c r="BF38" s="528"/>
      <c r="BG38" s="531"/>
    </row>
    <row r="39" spans="1:59" ht="120" x14ac:dyDescent="0.25">
      <c r="A39" s="512">
        <v>8</v>
      </c>
      <c r="B39" s="515" t="s">
        <v>78</v>
      </c>
      <c r="C39" s="518" t="s">
        <v>799</v>
      </c>
      <c r="D39" s="532" t="s">
        <v>810</v>
      </c>
      <c r="E39" s="532" t="s">
        <v>28</v>
      </c>
      <c r="F39" s="532" t="s">
        <v>661</v>
      </c>
      <c r="G39" s="198" t="s">
        <v>811</v>
      </c>
      <c r="H39" s="197" t="s">
        <v>16</v>
      </c>
      <c r="I39" s="289" t="s">
        <v>814</v>
      </c>
      <c r="J39" s="466" t="s">
        <v>50</v>
      </c>
      <c r="K39" s="463">
        <f>+VLOOKUP(J39,Listados!$K$8:$L$12,2,0)</f>
        <v>4</v>
      </c>
      <c r="L39" s="468" t="s">
        <v>35</v>
      </c>
      <c r="M39" s="463">
        <f>+VLOOKUP(L39,Listados!$K$13:$L$17,2,0)</f>
        <v>3</v>
      </c>
      <c r="N39" s="463" t="str">
        <f>IF(AND(J39&lt;&gt;"",L39&lt;&gt;""),VLOOKUP(J39&amp;L39,Listados!$M$3:$N$27,2,FALSE),"")</f>
        <v>Alto</v>
      </c>
      <c r="O39" s="198" t="s">
        <v>817</v>
      </c>
      <c r="P39" s="201" t="s">
        <v>811</v>
      </c>
      <c r="Q39" s="314" t="s">
        <v>20</v>
      </c>
      <c r="R39" s="200" t="s">
        <v>111</v>
      </c>
      <c r="S39" s="199">
        <f t="shared" si="16"/>
        <v>15</v>
      </c>
      <c r="T39" s="200" t="s">
        <v>111</v>
      </c>
      <c r="U39" s="199">
        <f t="shared" si="17"/>
        <v>15</v>
      </c>
      <c r="V39" s="200" t="s">
        <v>111</v>
      </c>
      <c r="W39" s="199">
        <f t="shared" si="18"/>
        <v>15</v>
      </c>
      <c r="X39" s="200" t="s">
        <v>20</v>
      </c>
      <c r="Y39" s="199">
        <f t="shared" si="19"/>
        <v>15</v>
      </c>
      <c r="Z39" s="200" t="s">
        <v>111</v>
      </c>
      <c r="AA39" s="199">
        <f t="shared" si="20"/>
        <v>15</v>
      </c>
      <c r="AB39" s="200" t="s">
        <v>111</v>
      </c>
      <c r="AC39" s="199">
        <f t="shared" si="21"/>
        <v>15</v>
      </c>
      <c r="AD39" s="200" t="s">
        <v>112</v>
      </c>
      <c r="AE39" s="199">
        <f t="shared" si="22"/>
        <v>10</v>
      </c>
      <c r="AF39" s="202">
        <f t="shared" si="23"/>
        <v>100</v>
      </c>
      <c r="AG39" s="202" t="str">
        <f t="shared" si="24"/>
        <v>Fuerte</v>
      </c>
      <c r="AH39" s="220" t="s">
        <v>113</v>
      </c>
      <c r="AI39" s="202" t="str">
        <f t="shared" si="25"/>
        <v>Fuerte</v>
      </c>
      <c r="AJ39" s="202" t="str">
        <f>IFERROR(VLOOKUP((CONCATENATE(AG39,AI39)),Listados!$U$3:$V$11,2,FALSE),"")</f>
        <v>Fuerte</v>
      </c>
      <c r="AK39" s="202">
        <f t="shared" si="26"/>
        <v>100</v>
      </c>
      <c r="AL39" s="455">
        <f t="shared" ref="AL39" si="72">AVERAGE(AK39:AK42)</f>
        <v>100</v>
      </c>
      <c r="AM39" s="455" t="str">
        <f t="shared" ref="AM39" si="73">IF(AL39&lt;=50,"Débil",IF(AL39&lt;=99,"Moderado",IF(AL39=100,"fuerte","")))</f>
        <v>fuerte</v>
      </c>
      <c r="AN39" s="455">
        <f t="shared" ref="AN39" si="74">+IF(AND(Q39="Preventivo",AM39="Fuerte"),2,IF(AND(Q39="Preventivo",AM39="Moderado"),1,0))</f>
        <v>2</v>
      </c>
      <c r="AO39" s="455">
        <f t="shared" ref="AO39" si="75">+IF(AND(Q39="Detectivo",$AM39="Fuerte"),2,IF(AND(Q39="Detectivo",$AM39="Moderado"),1,IF(AND(Q39="Preventivo",$AM39="Fuerte"),1,0)))</f>
        <v>1</v>
      </c>
      <c r="AP39" s="439">
        <f t="shared" ref="AP39" si="76">+K39-AN39</f>
        <v>2</v>
      </c>
      <c r="AQ39" s="439">
        <f t="shared" ref="AQ39" si="77">+M39-AO39</f>
        <v>2</v>
      </c>
      <c r="AR39" s="463" t="str">
        <f>+VLOOKUP(MIN(AP39),Listados!$J$18:$K$24,2,TRUE)</f>
        <v>Improbable</v>
      </c>
      <c r="AS39" s="463" t="str">
        <f>+VLOOKUP(MIN(AQ39),Listados!$J$26:$K$32,2,TRUE)</f>
        <v>Menor</v>
      </c>
      <c r="AT39" s="463" t="str">
        <f>IF(AND(AR39&lt;&gt;"",AS39&lt;&gt;""),VLOOKUP(AR39&amp;AS39,Listados!$M$3:$N$27,2,FALSE),"")</f>
        <v>Bajo</v>
      </c>
      <c r="AU39" s="463" t="str">
        <f>+VLOOKUP(AT39,Listados!$P$3:$Q$6,2,FALSE)</f>
        <v>Asumir el riesgo</v>
      </c>
      <c r="AV39" s="203"/>
      <c r="AW39" s="203"/>
      <c r="AX39" s="204"/>
      <c r="AY39" s="205"/>
      <c r="AZ39" s="203"/>
      <c r="BA39" s="203"/>
      <c r="BB39" s="581"/>
      <c r="BC39" s="584"/>
      <c r="BD39" s="584"/>
      <c r="BE39" s="523"/>
      <c r="BF39" s="526"/>
      <c r="BG39" s="529"/>
    </row>
    <row r="40" spans="1:59" ht="150" x14ac:dyDescent="0.25">
      <c r="A40" s="513"/>
      <c r="B40" s="516"/>
      <c r="C40" s="519"/>
      <c r="D40" s="533"/>
      <c r="E40" s="533"/>
      <c r="F40" s="533"/>
      <c r="G40" s="193" t="s">
        <v>812</v>
      </c>
      <c r="H40" s="182" t="s">
        <v>16</v>
      </c>
      <c r="I40" s="290" t="s">
        <v>815</v>
      </c>
      <c r="J40" s="461"/>
      <c r="K40" s="460"/>
      <c r="L40" s="462"/>
      <c r="M40" s="460"/>
      <c r="N40" s="460"/>
      <c r="O40" s="193" t="s">
        <v>818</v>
      </c>
      <c r="P40" s="195" t="s">
        <v>812</v>
      </c>
      <c r="Q40" s="311" t="s">
        <v>20</v>
      </c>
      <c r="R40" s="97" t="s">
        <v>111</v>
      </c>
      <c r="S40" s="92">
        <f t="shared" si="16"/>
        <v>15</v>
      </c>
      <c r="T40" s="97" t="s">
        <v>111</v>
      </c>
      <c r="U40" s="92">
        <f t="shared" si="17"/>
        <v>15</v>
      </c>
      <c r="V40" s="97" t="s">
        <v>111</v>
      </c>
      <c r="W40" s="92">
        <f t="shared" si="18"/>
        <v>15</v>
      </c>
      <c r="X40" s="97" t="s">
        <v>20</v>
      </c>
      <c r="Y40" s="92">
        <f t="shared" si="19"/>
        <v>15</v>
      </c>
      <c r="Z40" s="97" t="s">
        <v>111</v>
      </c>
      <c r="AA40" s="92">
        <f t="shared" si="20"/>
        <v>15</v>
      </c>
      <c r="AB40" s="97" t="s">
        <v>111</v>
      </c>
      <c r="AC40" s="92">
        <f t="shared" si="21"/>
        <v>15</v>
      </c>
      <c r="AD40" s="97" t="s">
        <v>112</v>
      </c>
      <c r="AE40" s="92">
        <f t="shared" si="22"/>
        <v>10</v>
      </c>
      <c r="AF40" s="99">
        <f t="shared" si="23"/>
        <v>100</v>
      </c>
      <c r="AG40" s="99" t="str">
        <f t="shared" si="24"/>
        <v>Fuerte</v>
      </c>
      <c r="AH40" s="100" t="s">
        <v>113</v>
      </c>
      <c r="AI40" s="99" t="str">
        <f t="shared" si="25"/>
        <v>Fuerte</v>
      </c>
      <c r="AJ40" s="99" t="str">
        <f>IFERROR(VLOOKUP((CONCATENATE(AG40,AI40)),Listados!$U$3:$V$11,2,FALSE),"")</f>
        <v>Fuerte</v>
      </c>
      <c r="AK40" s="99">
        <f t="shared" si="26"/>
        <v>100</v>
      </c>
      <c r="AL40" s="456"/>
      <c r="AM40" s="456"/>
      <c r="AN40" s="456"/>
      <c r="AO40" s="456"/>
      <c r="AP40" s="458"/>
      <c r="AQ40" s="458"/>
      <c r="AR40" s="460"/>
      <c r="AS40" s="460"/>
      <c r="AT40" s="460"/>
      <c r="AU40" s="460"/>
      <c r="AV40" s="84"/>
      <c r="AW40" s="84"/>
      <c r="AX40" s="84"/>
      <c r="AY40" s="84"/>
      <c r="AZ40" s="84"/>
      <c r="BA40" s="84"/>
      <c r="BB40" s="582"/>
      <c r="BC40" s="585"/>
      <c r="BD40" s="585"/>
      <c r="BE40" s="524"/>
      <c r="BF40" s="527"/>
      <c r="BG40" s="530"/>
    </row>
    <row r="41" spans="1:59" ht="120" x14ac:dyDescent="0.25">
      <c r="A41" s="513"/>
      <c r="B41" s="516"/>
      <c r="C41" s="519"/>
      <c r="D41" s="533"/>
      <c r="E41" s="533"/>
      <c r="F41" s="533"/>
      <c r="G41" s="193" t="s">
        <v>813</v>
      </c>
      <c r="H41" s="182" t="s">
        <v>16</v>
      </c>
      <c r="I41" s="290" t="s">
        <v>816</v>
      </c>
      <c r="J41" s="461"/>
      <c r="K41" s="460"/>
      <c r="L41" s="462"/>
      <c r="M41" s="460"/>
      <c r="N41" s="460"/>
      <c r="O41" s="196" t="s">
        <v>819</v>
      </c>
      <c r="P41" s="195" t="s">
        <v>813</v>
      </c>
      <c r="Q41" s="312" t="s">
        <v>20</v>
      </c>
      <c r="R41" s="97" t="s">
        <v>111</v>
      </c>
      <c r="S41" s="92">
        <f t="shared" si="16"/>
        <v>15</v>
      </c>
      <c r="T41" s="97" t="s">
        <v>111</v>
      </c>
      <c r="U41" s="92">
        <f t="shared" si="17"/>
        <v>15</v>
      </c>
      <c r="V41" s="97" t="s">
        <v>111</v>
      </c>
      <c r="W41" s="92">
        <f t="shared" si="18"/>
        <v>15</v>
      </c>
      <c r="X41" s="97" t="s">
        <v>20</v>
      </c>
      <c r="Y41" s="92">
        <f t="shared" si="19"/>
        <v>15</v>
      </c>
      <c r="Z41" s="97" t="s">
        <v>111</v>
      </c>
      <c r="AA41" s="92">
        <f t="shared" si="20"/>
        <v>15</v>
      </c>
      <c r="AB41" s="97" t="s">
        <v>111</v>
      </c>
      <c r="AC41" s="92">
        <f t="shared" si="21"/>
        <v>15</v>
      </c>
      <c r="AD41" s="97" t="s">
        <v>112</v>
      </c>
      <c r="AE41" s="92">
        <f t="shared" si="22"/>
        <v>10</v>
      </c>
      <c r="AF41" s="99">
        <f t="shared" si="23"/>
        <v>100</v>
      </c>
      <c r="AG41" s="99" t="str">
        <f t="shared" si="24"/>
        <v>Fuerte</v>
      </c>
      <c r="AH41" s="100" t="s">
        <v>113</v>
      </c>
      <c r="AI41" s="99" t="str">
        <f t="shared" si="25"/>
        <v>Fuerte</v>
      </c>
      <c r="AJ41" s="99" t="str">
        <f>IFERROR(VLOOKUP((CONCATENATE(AG41,AI41)),Listados!$U$3:$V$11,2,FALSE),"")</f>
        <v>Fuerte</v>
      </c>
      <c r="AK41" s="99">
        <f t="shared" si="26"/>
        <v>100</v>
      </c>
      <c r="AL41" s="456"/>
      <c r="AM41" s="456"/>
      <c r="AN41" s="456"/>
      <c r="AO41" s="456"/>
      <c r="AP41" s="458"/>
      <c r="AQ41" s="458"/>
      <c r="AR41" s="460"/>
      <c r="AS41" s="460"/>
      <c r="AT41" s="460"/>
      <c r="AU41" s="460"/>
      <c r="AV41" s="84"/>
      <c r="AW41" s="84"/>
      <c r="AX41" s="85"/>
      <c r="AY41" s="85"/>
      <c r="AZ41" s="84"/>
      <c r="BA41" s="84"/>
      <c r="BB41" s="582"/>
      <c r="BC41" s="585"/>
      <c r="BD41" s="585"/>
      <c r="BE41" s="524"/>
      <c r="BF41" s="527"/>
      <c r="BG41" s="530"/>
    </row>
    <row r="42" spans="1:59" ht="63.75" customHeight="1" thickBot="1" x14ac:dyDescent="0.3">
      <c r="A42" s="514"/>
      <c r="B42" s="517"/>
      <c r="C42" s="520"/>
      <c r="D42" s="534"/>
      <c r="E42" s="534"/>
      <c r="F42" s="534"/>
      <c r="G42" s="208"/>
      <c r="H42" s="208"/>
      <c r="I42" s="208"/>
      <c r="J42" s="467"/>
      <c r="K42" s="464"/>
      <c r="L42" s="469"/>
      <c r="M42" s="464"/>
      <c r="N42" s="464"/>
      <c r="O42" s="222"/>
      <c r="P42" s="223"/>
      <c r="Q42" s="248"/>
      <c r="R42" s="210"/>
      <c r="S42" s="209" t="str">
        <f t="shared" si="16"/>
        <v>0</v>
      </c>
      <c r="T42" s="210"/>
      <c r="U42" s="209" t="str">
        <f t="shared" si="17"/>
        <v>0</v>
      </c>
      <c r="V42" s="210"/>
      <c r="W42" s="209" t="str">
        <f t="shared" si="18"/>
        <v>0</v>
      </c>
      <c r="X42" s="210"/>
      <c r="Y42" s="209" t="str">
        <f t="shared" si="19"/>
        <v>0</v>
      </c>
      <c r="Z42" s="210"/>
      <c r="AA42" s="209" t="str">
        <f t="shared" si="20"/>
        <v>0</v>
      </c>
      <c r="AB42" s="210"/>
      <c r="AC42" s="209" t="str">
        <f t="shared" si="21"/>
        <v>0</v>
      </c>
      <c r="AD42" s="210"/>
      <c r="AE42" s="209" t="str">
        <f t="shared" si="22"/>
        <v>0</v>
      </c>
      <c r="AF42" s="215" t="str">
        <f t="shared" si="23"/>
        <v/>
      </c>
      <c r="AG42" s="215" t="str">
        <f t="shared" si="24"/>
        <v/>
      </c>
      <c r="AH42" s="224"/>
      <c r="AI42" s="215" t="str">
        <f t="shared" si="25"/>
        <v/>
      </c>
      <c r="AJ42" s="215" t="str">
        <f>IFERROR(VLOOKUP((CONCATENATE(AG42,AI42)),Listados!$U$3:$V$11,2,FALSE),"")</f>
        <v/>
      </c>
      <c r="AK42" s="215" t="str">
        <f t="shared" si="26"/>
        <v/>
      </c>
      <c r="AL42" s="457"/>
      <c r="AM42" s="457"/>
      <c r="AN42" s="457"/>
      <c r="AO42" s="457"/>
      <c r="AP42" s="459"/>
      <c r="AQ42" s="459"/>
      <c r="AR42" s="464"/>
      <c r="AS42" s="464"/>
      <c r="AT42" s="464"/>
      <c r="AU42" s="464"/>
      <c r="AV42" s="216"/>
      <c r="AW42" s="216"/>
      <c r="AX42" s="217"/>
      <c r="AY42" s="217"/>
      <c r="AZ42" s="216"/>
      <c r="BA42" s="216"/>
      <c r="BB42" s="583"/>
      <c r="BC42" s="586"/>
      <c r="BD42" s="586"/>
      <c r="BE42" s="525"/>
      <c r="BF42" s="528"/>
      <c r="BG42" s="531"/>
    </row>
    <row r="43" spans="1:59" ht="120" x14ac:dyDescent="0.25">
      <c r="A43" s="512">
        <v>9</v>
      </c>
      <c r="B43" s="515" t="s">
        <v>96</v>
      </c>
      <c r="C43" s="547" t="s">
        <v>820</v>
      </c>
      <c r="D43" s="550" t="s">
        <v>821</v>
      </c>
      <c r="E43" s="504" t="s">
        <v>742</v>
      </c>
      <c r="F43" s="532" t="s">
        <v>661</v>
      </c>
      <c r="G43" s="198" t="s">
        <v>826</v>
      </c>
      <c r="H43" s="197" t="s">
        <v>16</v>
      </c>
      <c r="I43" s="254" t="s">
        <v>832</v>
      </c>
      <c r="J43" s="466" t="s">
        <v>42</v>
      </c>
      <c r="K43" s="463">
        <f>+VLOOKUP(J43,Listados!$K$8:$L$12,2,0)</f>
        <v>3</v>
      </c>
      <c r="L43" s="468" t="s">
        <v>31</v>
      </c>
      <c r="M43" s="463">
        <f>+VLOOKUP(L43,Listados!$K$13:$L$17,2,0)</f>
        <v>2</v>
      </c>
      <c r="N43" s="463" t="str">
        <f>IF(AND(J43&lt;&gt;"",L43&lt;&gt;""),VLOOKUP(J43&amp;L43,Listados!$M$3:$N$27,2,FALSE),"")</f>
        <v>Moderado</v>
      </c>
      <c r="O43" s="198" t="s">
        <v>839</v>
      </c>
      <c r="P43" s="218" t="s">
        <v>826</v>
      </c>
      <c r="Q43" s="256" t="s">
        <v>20</v>
      </c>
      <c r="R43" s="200" t="s">
        <v>111</v>
      </c>
      <c r="S43" s="199">
        <f t="shared" si="16"/>
        <v>15</v>
      </c>
      <c r="T43" s="200" t="s">
        <v>111</v>
      </c>
      <c r="U43" s="199">
        <f t="shared" si="17"/>
        <v>15</v>
      </c>
      <c r="V43" s="200" t="s">
        <v>111</v>
      </c>
      <c r="W43" s="199">
        <f t="shared" si="18"/>
        <v>15</v>
      </c>
      <c r="X43" s="200" t="s">
        <v>20</v>
      </c>
      <c r="Y43" s="199">
        <f t="shared" si="19"/>
        <v>15</v>
      </c>
      <c r="Z43" s="200" t="s">
        <v>111</v>
      </c>
      <c r="AA43" s="199">
        <f t="shared" si="20"/>
        <v>15</v>
      </c>
      <c r="AB43" s="200" t="s">
        <v>111</v>
      </c>
      <c r="AC43" s="199">
        <f t="shared" si="21"/>
        <v>15</v>
      </c>
      <c r="AD43" s="200" t="s">
        <v>112</v>
      </c>
      <c r="AE43" s="199">
        <f t="shared" si="22"/>
        <v>10</v>
      </c>
      <c r="AF43" s="202">
        <f t="shared" si="23"/>
        <v>100</v>
      </c>
      <c r="AG43" s="202" t="str">
        <f t="shared" si="24"/>
        <v>Fuerte</v>
      </c>
      <c r="AH43" s="220" t="s">
        <v>113</v>
      </c>
      <c r="AI43" s="202" t="str">
        <f t="shared" si="25"/>
        <v>Fuerte</v>
      </c>
      <c r="AJ43" s="202" t="str">
        <f>IFERROR(VLOOKUP((CONCATENATE(AG43,AI43)),Listados!$U$3:$V$11,2,FALSE),"")</f>
        <v>Fuerte</v>
      </c>
      <c r="AK43" s="202">
        <f t="shared" si="26"/>
        <v>100</v>
      </c>
      <c r="AL43" s="455">
        <f t="shared" ref="AL43" si="78">AVERAGE(AK43:AK46)</f>
        <v>100</v>
      </c>
      <c r="AM43" s="455" t="str">
        <f t="shared" ref="AM43" si="79">IF(AL43&lt;=50,"Débil",IF(AL43&lt;=99,"Moderado",IF(AL43=100,"fuerte","")))</f>
        <v>fuerte</v>
      </c>
      <c r="AN43" s="455">
        <f t="shared" ref="AN43" si="80">+IF(AND(Q43="Preventivo",AM43="Fuerte"),2,IF(AND(Q43="Preventivo",AM43="Moderado"),1,0))</f>
        <v>2</v>
      </c>
      <c r="AO43" s="455">
        <f t="shared" ref="AO43" si="81">+IF(AND(Q43="Detectivo",$AM43="Fuerte"),2,IF(AND(Q43="Detectivo",$AM43="Moderado"),1,IF(AND(Q43="Preventivo",$AM43="Fuerte"),1,0)))</f>
        <v>1</v>
      </c>
      <c r="AP43" s="439">
        <f t="shared" ref="AP43" si="82">+K43-AN43</f>
        <v>1</v>
      </c>
      <c r="AQ43" s="439">
        <f t="shared" ref="AQ43" si="83">+M43-AO43</f>
        <v>1</v>
      </c>
      <c r="AR43" s="463" t="str">
        <f>+VLOOKUP(MIN(AP43),Listados!$J$18:$K$24,2,TRUE)</f>
        <v>Rara Vez</v>
      </c>
      <c r="AS43" s="463" t="str">
        <f>+VLOOKUP(MIN(AQ43),Listados!$J$26:$K$32,2,TRUE)</f>
        <v>Insignificante</v>
      </c>
      <c r="AT43" s="463" t="str">
        <f>IF(AND(AR43&lt;&gt;"",AS43&lt;&gt;""),VLOOKUP(AR43&amp;AS43,Listados!$M$3:$N$27,2,FALSE),"")</f>
        <v>Bajo</v>
      </c>
      <c r="AU43" s="463" t="str">
        <f>+VLOOKUP(AT43,Listados!$P$3:$Q$6,2,FALSE)</f>
        <v>Asumir el riesgo</v>
      </c>
      <c r="AV43" s="203"/>
      <c r="AW43" s="203"/>
      <c r="AX43" s="204"/>
      <c r="AY43" s="205"/>
      <c r="AZ43" s="203"/>
      <c r="BA43" s="203"/>
      <c r="BB43" s="581"/>
      <c r="BC43" s="584"/>
      <c r="BD43" s="584"/>
      <c r="BE43" s="523"/>
      <c r="BF43" s="526"/>
      <c r="BG43" s="529"/>
    </row>
    <row r="44" spans="1:59" ht="162" customHeight="1" x14ac:dyDescent="0.25">
      <c r="A44" s="513"/>
      <c r="B44" s="516"/>
      <c r="C44" s="548"/>
      <c r="D44" s="473"/>
      <c r="E44" s="505"/>
      <c r="F44" s="533"/>
      <c r="G44" s="193" t="s">
        <v>824</v>
      </c>
      <c r="H44" s="182" t="s">
        <v>16</v>
      </c>
      <c r="I44" s="101" t="s">
        <v>833</v>
      </c>
      <c r="J44" s="461"/>
      <c r="K44" s="460"/>
      <c r="L44" s="462"/>
      <c r="M44" s="460"/>
      <c r="N44" s="460"/>
      <c r="O44" s="193" t="s">
        <v>840</v>
      </c>
      <c r="P44" s="102" t="s">
        <v>824</v>
      </c>
      <c r="Q44" s="105" t="s">
        <v>20</v>
      </c>
      <c r="R44" s="97" t="s">
        <v>111</v>
      </c>
      <c r="S44" s="92">
        <f t="shared" si="16"/>
        <v>15</v>
      </c>
      <c r="T44" s="97" t="s">
        <v>111</v>
      </c>
      <c r="U44" s="92">
        <f t="shared" si="17"/>
        <v>15</v>
      </c>
      <c r="V44" s="97" t="s">
        <v>111</v>
      </c>
      <c r="W44" s="92">
        <f t="shared" si="18"/>
        <v>15</v>
      </c>
      <c r="X44" s="97" t="s">
        <v>20</v>
      </c>
      <c r="Y44" s="92">
        <f t="shared" si="19"/>
        <v>15</v>
      </c>
      <c r="Z44" s="97" t="s">
        <v>111</v>
      </c>
      <c r="AA44" s="92">
        <f t="shared" si="20"/>
        <v>15</v>
      </c>
      <c r="AB44" s="97" t="s">
        <v>111</v>
      </c>
      <c r="AC44" s="92">
        <f t="shared" si="21"/>
        <v>15</v>
      </c>
      <c r="AD44" s="97" t="s">
        <v>112</v>
      </c>
      <c r="AE44" s="92">
        <f t="shared" si="22"/>
        <v>10</v>
      </c>
      <c r="AF44" s="99">
        <f t="shared" si="23"/>
        <v>100</v>
      </c>
      <c r="AG44" s="99" t="str">
        <f t="shared" si="24"/>
        <v>Fuerte</v>
      </c>
      <c r="AH44" s="100" t="s">
        <v>113</v>
      </c>
      <c r="AI44" s="99" t="str">
        <f t="shared" si="25"/>
        <v>Fuerte</v>
      </c>
      <c r="AJ44" s="99" t="str">
        <f>IFERROR(VLOOKUP((CONCATENATE(AG44,AI44)),Listados!$U$3:$V$11,2,FALSE),"")</f>
        <v>Fuerte</v>
      </c>
      <c r="AK44" s="99">
        <f t="shared" si="26"/>
        <v>100</v>
      </c>
      <c r="AL44" s="456"/>
      <c r="AM44" s="456"/>
      <c r="AN44" s="456"/>
      <c r="AO44" s="456"/>
      <c r="AP44" s="458"/>
      <c r="AQ44" s="458"/>
      <c r="AR44" s="460"/>
      <c r="AS44" s="460"/>
      <c r="AT44" s="460"/>
      <c r="AU44" s="460"/>
      <c r="AV44" s="84"/>
      <c r="AW44" s="84"/>
      <c r="AX44" s="84"/>
      <c r="AY44" s="84"/>
      <c r="AZ44" s="84"/>
      <c r="BA44" s="84"/>
      <c r="BB44" s="582"/>
      <c r="BC44" s="585"/>
      <c r="BD44" s="585"/>
      <c r="BE44" s="524"/>
      <c r="BF44" s="527"/>
      <c r="BG44" s="530"/>
    </row>
    <row r="45" spans="1:59" ht="124.5" customHeight="1" x14ac:dyDescent="0.25">
      <c r="A45" s="513"/>
      <c r="B45" s="516"/>
      <c r="C45" s="548"/>
      <c r="D45" s="473"/>
      <c r="E45" s="505"/>
      <c r="F45" s="533"/>
      <c r="G45" s="193" t="s">
        <v>825</v>
      </c>
      <c r="H45" s="182" t="s">
        <v>16</v>
      </c>
      <c r="I45" s="101" t="s">
        <v>834</v>
      </c>
      <c r="J45" s="461"/>
      <c r="K45" s="460"/>
      <c r="L45" s="462"/>
      <c r="M45" s="460"/>
      <c r="N45" s="460"/>
      <c r="O45" s="196" t="s">
        <v>841</v>
      </c>
      <c r="P45" s="102" t="s">
        <v>825</v>
      </c>
      <c r="Q45" s="89" t="s">
        <v>20</v>
      </c>
      <c r="R45" s="97" t="s">
        <v>111</v>
      </c>
      <c r="S45" s="92">
        <f t="shared" si="16"/>
        <v>15</v>
      </c>
      <c r="T45" s="97" t="s">
        <v>111</v>
      </c>
      <c r="U45" s="92">
        <f t="shared" si="17"/>
        <v>15</v>
      </c>
      <c r="V45" s="97" t="s">
        <v>111</v>
      </c>
      <c r="W45" s="92">
        <f t="shared" si="18"/>
        <v>15</v>
      </c>
      <c r="X45" s="97" t="s">
        <v>20</v>
      </c>
      <c r="Y45" s="92">
        <f t="shared" si="19"/>
        <v>15</v>
      </c>
      <c r="Z45" s="97" t="s">
        <v>111</v>
      </c>
      <c r="AA45" s="92">
        <f t="shared" si="20"/>
        <v>15</v>
      </c>
      <c r="AB45" s="97" t="s">
        <v>111</v>
      </c>
      <c r="AC45" s="92">
        <f t="shared" si="21"/>
        <v>15</v>
      </c>
      <c r="AD45" s="97" t="s">
        <v>112</v>
      </c>
      <c r="AE45" s="92">
        <f t="shared" si="22"/>
        <v>10</v>
      </c>
      <c r="AF45" s="99">
        <f t="shared" si="23"/>
        <v>100</v>
      </c>
      <c r="AG45" s="99" t="str">
        <f t="shared" si="24"/>
        <v>Fuerte</v>
      </c>
      <c r="AH45" s="100" t="s">
        <v>113</v>
      </c>
      <c r="AI45" s="99" t="str">
        <f t="shared" si="25"/>
        <v>Fuerte</v>
      </c>
      <c r="AJ45" s="99" t="str">
        <f>IFERROR(VLOOKUP((CONCATENATE(AG45,AI45)),Listados!$U$3:$V$11,2,FALSE),"")</f>
        <v>Fuerte</v>
      </c>
      <c r="AK45" s="99">
        <f t="shared" si="26"/>
        <v>100</v>
      </c>
      <c r="AL45" s="456"/>
      <c r="AM45" s="456"/>
      <c r="AN45" s="456"/>
      <c r="AO45" s="456"/>
      <c r="AP45" s="458"/>
      <c r="AQ45" s="458"/>
      <c r="AR45" s="460"/>
      <c r="AS45" s="460"/>
      <c r="AT45" s="460"/>
      <c r="AU45" s="460"/>
      <c r="AV45" s="84"/>
      <c r="AW45" s="84"/>
      <c r="AX45" s="85"/>
      <c r="AY45" s="85"/>
      <c r="AZ45" s="84"/>
      <c r="BA45" s="84"/>
      <c r="BB45" s="582"/>
      <c r="BC45" s="585"/>
      <c r="BD45" s="585"/>
      <c r="BE45" s="524"/>
      <c r="BF45" s="527"/>
      <c r="BG45" s="530"/>
    </row>
    <row r="46" spans="1:59" ht="15.75" customHeight="1" thickBot="1" x14ac:dyDescent="0.3">
      <c r="A46" s="514"/>
      <c r="B46" s="517"/>
      <c r="C46" s="549"/>
      <c r="D46" s="474"/>
      <c r="E46" s="444"/>
      <c r="F46" s="534"/>
      <c r="G46" s="208"/>
      <c r="H46" s="206"/>
      <c r="I46" s="221"/>
      <c r="J46" s="467"/>
      <c r="K46" s="464"/>
      <c r="L46" s="469"/>
      <c r="M46" s="464"/>
      <c r="N46" s="464"/>
      <c r="O46" s="313"/>
      <c r="P46" s="271"/>
      <c r="Q46" s="248"/>
      <c r="R46" s="210"/>
      <c r="S46" s="209" t="str">
        <f t="shared" si="16"/>
        <v>0</v>
      </c>
      <c r="T46" s="210"/>
      <c r="U46" s="209" t="str">
        <f t="shared" si="17"/>
        <v>0</v>
      </c>
      <c r="V46" s="210"/>
      <c r="W46" s="209" t="str">
        <f t="shared" si="18"/>
        <v>0</v>
      </c>
      <c r="X46" s="210"/>
      <c r="Y46" s="209" t="str">
        <f t="shared" si="19"/>
        <v>0</v>
      </c>
      <c r="Z46" s="210"/>
      <c r="AA46" s="209" t="str">
        <f t="shared" si="20"/>
        <v>0</v>
      </c>
      <c r="AB46" s="210"/>
      <c r="AC46" s="209" t="str">
        <f t="shared" si="21"/>
        <v>0</v>
      </c>
      <c r="AD46" s="210"/>
      <c r="AE46" s="209" t="str">
        <f t="shared" si="22"/>
        <v>0</v>
      </c>
      <c r="AF46" s="215" t="str">
        <f t="shared" si="23"/>
        <v/>
      </c>
      <c r="AG46" s="215" t="str">
        <f t="shared" si="24"/>
        <v/>
      </c>
      <c r="AH46" s="224"/>
      <c r="AI46" s="215" t="str">
        <f t="shared" si="25"/>
        <v/>
      </c>
      <c r="AJ46" s="215" t="str">
        <f>IFERROR(VLOOKUP((CONCATENATE(AG46,AI46)),Listados!$U$3:$V$11,2,FALSE),"")</f>
        <v/>
      </c>
      <c r="AK46" s="215" t="str">
        <f t="shared" si="26"/>
        <v/>
      </c>
      <c r="AL46" s="457"/>
      <c r="AM46" s="457"/>
      <c r="AN46" s="457"/>
      <c r="AO46" s="457"/>
      <c r="AP46" s="459"/>
      <c r="AQ46" s="459"/>
      <c r="AR46" s="464"/>
      <c r="AS46" s="464"/>
      <c r="AT46" s="464"/>
      <c r="AU46" s="464"/>
      <c r="AV46" s="216"/>
      <c r="AW46" s="216"/>
      <c r="AX46" s="217"/>
      <c r="AY46" s="217"/>
      <c r="AZ46" s="216"/>
      <c r="BA46" s="216"/>
      <c r="BB46" s="583"/>
      <c r="BC46" s="586"/>
      <c r="BD46" s="586"/>
      <c r="BE46" s="525"/>
      <c r="BF46" s="528"/>
      <c r="BG46" s="531"/>
    </row>
    <row r="47" spans="1:59" ht="120" x14ac:dyDescent="0.25">
      <c r="A47" s="512">
        <v>10</v>
      </c>
      <c r="B47" s="515" t="s">
        <v>96</v>
      </c>
      <c r="C47" s="547" t="s">
        <v>820</v>
      </c>
      <c r="D47" s="550" t="s">
        <v>823</v>
      </c>
      <c r="E47" s="504" t="s">
        <v>28</v>
      </c>
      <c r="F47" s="532" t="s">
        <v>661</v>
      </c>
      <c r="G47" s="198" t="s">
        <v>827</v>
      </c>
      <c r="H47" s="197" t="s">
        <v>16</v>
      </c>
      <c r="I47" s="254" t="s">
        <v>832</v>
      </c>
      <c r="J47" s="466" t="s">
        <v>42</v>
      </c>
      <c r="K47" s="463">
        <f>+VLOOKUP(J47,Listados!$K$8:$L$12,2,0)</f>
        <v>3</v>
      </c>
      <c r="L47" s="468" t="s">
        <v>31</v>
      </c>
      <c r="M47" s="463">
        <f>+VLOOKUP(L47,Listados!$K$13:$L$17,2,0)</f>
        <v>2</v>
      </c>
      <c r="N47" s="463" t="str">
        <f>IF(AND(J47&lt;&gt;"",L47&lt;&gt;""),VLOOKUP(J47&amp;L47,Listados!$M$3:$N$27,2,FALSE),"")</f>
        <v>Moderado</v>
      </c>
      <c r="O47" s="198" t="s">
        <v>842</v>
      </c>
      <c r="P47" s="218" t="s">
        <v>827</v>
      </c>
      <c r="Q47" s="219" t="s">
        <v>20</v>
      </c>
      <c r="R47" s="200" t="s">
        <v>111</v>
      </c>
      <c r="S47" s="199">
        <f t="shared" si="16"/>
        <v>15</v>
      </c>
      <c r="T47" s="200" t="s">
        <v>111</v>
      </c>
      <c r="U47" s="199">
        <f t="shared" si="17"/>
        <v>15</v>
      </c>
      <c r="V47" s="200" t="s">
        <v>111</v>
      </c>
      <c r="W47" s="199">
        <f t="shared" si="18"/>
        <v>15</v>
      </c>
      <c r="X47" s="200" t="s">
        <v>20</v>
      </c>
      <c r="Y47" s="199">
        <f t="shared" si="19"/>
        <v>15</v>
      </c>
      <c r="Z47" s="200" t="s">
        <v>111</v>
      </c>
      <c r="AA47" s="199">
        <f t="shared" si="20"/>
        <v>15</v>
      </c>
      <c r="AB47" s="200" t="s">
        <v>111</v>
      </c>
      <c r="AC47" s="199">
        <f t="shared" si="21"/>
        <v>15</v>
      </c>
      <c r="AD47" s="200" t="s">
        <v>112</v>
      </c>
      <c r="AE47" s="199">
        <f t="shared" si="22"/>
        <v>10</v>
      </c>
      <c r="AF47" s="202">
        <f t="shared" si="23"/>
        <v>100</v>
      </c>
      <c r="AG47" s="202" t="str">
        <f t="shared" si="24"/>
        <v>Fuerte</v>
      </c>
      <c r="AH47" s="220" t="s">
        <v>113</v>
      </c>
      <c r="AI47" s="202" t="str">
        <f t="shared" si="25"/>
        <v>Fuerte</v>
      </c>
      <c r="AJ47" s="202" t="str">
        <f>IFERROR(VLOOKUP((CONCATENATE(AG47,AI47)),Listados!$U$3:$V$11,2,FALSE),"")</f>
        <v>Fuerte</v>
      </c>
      <c r="AK47" s="202">
        <f t="shared" si="26"/>
        <v>100</v>
      </c>
      <c r="AL47" s="455">
        <f t="shared" ref="AL47" si="84">AVERAGE(AK47:AK50)</f>
        <v>100</v>
      </c>
      <c r="AM47" s="455" t="str">
        <f t="shared" ref="AM47" si="85">IF(AL47&lt;=50,"Débil",IF(AL47&lt;=99,"Moderado",IF(AL47=100,"fuerte","")))</f>
        <v>fuerte</v>
      </c>
      <c r="AN47" s="455">
        <f t="shared" ref="AN47" si="86">+IF(AND(Q47="Preventivo",AM47="Fuerte"),2,IF(AND(Q47="Preventivo",AM47="Moderado"),1,0))</f>
        <v>2</v>
      </c>
      <c r="AO47" s="455">
        <f t="shared" ref="AO47" si="87">+IF(AND(Q47="Detectivo",$AM47="Fuerte"),2,IF(AND(Q47="Detectivo",$AM47="Moderado"),1,IF(AND(Q47="Preventivo",$AM47="Fuerte"),1,0)))</f>
        <v>1</v>
      </c>
      <c r="AP47" s="439">
        <f t="shared" ref="AP47" si="88">+K47-AN47</f>
        <v>1</v>
      </c>
      <c r="AQ47" s="439">
        <f t="shared" ref="AQ47" si="89">+M47-AO47</f>
        <v>1</v>
      </c>
      <c r="AR47" s="463" t="str">
        <f>+VLOOKUP(MIN(AP47),Listados!$J$18:$K$24,2,TRUE)</f>
        <v>Rara Vez</v>
      </c>
      <c r="AS47" s="463" t="str">
        <f>+VLOOKUP(MIN(AQ47),Listados!$J$26:$K$32,2,TRUE)</f>
        <v>Insignificante</v>
      </c>
      <c r="AT47" s="463" t="str">
        <f>IF(AND(AR47&lt;&gt;"",AS47&lt;&gt;""),VLOOKUP(AR47&amp;AS47,Listados!$M$3:$N$27,2,FALSE),"")</f>
        <v>Bajo</v>
      </c>
      <c r="AU47" s="463" t="str">
        <f>+VLOOKUP(AT47,Listados!$P$3:$Q$6,2,FALSE)</f>
        <v>Asumir el riesgo</v>
      </c>
      <c r="AV47" s="203"/>
      <c r="AW47" s="203"/>
      <c r="AX47" s="204"/>
      <c r="AY47" s="205"/>
      <c r="AZ47" s="203"/>
      <c r="BA47" s="203"/>
      <c r="BB47" s="581"/>
      <c r="BC47" s="584"/>
      <c r="BD47" s="584"/>
      <c r="BE47" s="523"/>
      <c r="BF47" s="526"/>
      <c r="BG47" s="529"/>
    </row>
    <row r="48" spans="1:59" ht="120" x14ac:dyDescent="0.25">
      <c r="A48" s="513"/>
      <c r="B48" s="516"/>
      <c r="C48" s="548"/>
      <c r="D48" s="473"/>
      <c r="E48" s="505"/>
      <c r="F48" s="533"/>
      <c r="G48" s="193" t="s">
        <v>828</v>
      </c>
      <c r="H48" s="182" t="s">
        <v>16</v>
      </c>
      <c r="I48" s="101" t="s">
        <v>835</v>
      </c>
      <c r="J48" s="461"/>
      <c r="K48" s="460"/>
      <c r="L48" s="462"/>
      <c r="M48" s="460"/>
      <c r="N48" s="460"/>
      <c r="O48" s="193" t="s">
        <v>843</v>
      </c>
      <c r="P48" s="102" t="s">
        <v>828</v>
      </c>
      <c r="Q48" s="194" t="s">
        <v>20</v>
      </c>
      <c r="R48" s="97" t="s">
        <v>111</v>
      </c>
      <c r="S48" s="92">
        <f t="shared" si="16"/>
        <v>15</v>
      </c>
      <c r="T48" s="97" t="s">
        <v>111</v>
      </c>
      <c r="U48" s="92">
        <f t="shared" si="17"/>
        <v>15</v>
      </c>
      <c r="V48" s="97" t="s">
        <v>111</v>
      </c>
      <c r="W48" s="92">
        <f t="shared" si="18"/>
        <v>15</v>
      </c>
      <c r="X48" s="97" t="s">
        <v>20</v>
      </c>
      <c r="Y48" s="92">
        <f t="shared" si="19"/>
        <v>15</v>
      </c>
      <c r="Z48" s="97" t="s">
        <v>111</v>
      </c>
      <c r="AA48" s="92">
        <f t="shared" si="20"/>
        <v>15</v>
      </c>
      <c r="AB48" s="97" t="s">
        <v>111</v>
      </c>
      <c r="AC48" s="92">
        <f t="shared" si="21"/>
        <v>15</v>
      </c>
      <c r="AD48" s="97" t="s">
        <v>112</v>
      </c>
      <c r="AE48" s="92">
        <f t="shared" si="22"/>
        <v>10</v>
      </c>
      <c r="AF48" s="99">
        <f t="shared" si="23"/>
        <v>100</v>
      </c>
      <c r="AG48" s="99" t="str">
        <f t="shared" si="24"/>
        <v>Fuerte</v>
      </c>
      <c r="AH48" s="100" t="s">
        <v>113</v>
      </c>
      <c r="AI48" s="99" t="str">
        <f t="shared" si="25"/>
        <v>Fuerte</v>
      </c>
      <c r="AJ48" s="99" t="str">
        <f>IFERROR(VLOOKUP((CONCATENATE(AG48,AI48)),Listados!$U$3:$V$11,2,FALSE),"")</f>
        <v>Fuerte</v>
      </c>
      <c r="AK48" s="99">
        <f t="shared" si="26"/>
        <v>100</v>
      </c>
      <c r="AL48" s="456"/>
      <c r="AM48" s="456"/>
      <c r="AN48" s="456"/>
      <c r="AO48" s="456"/>
      <c r="AP48" s="458"/>
      <c r="AQ48" s="458"/>
      <c r="AR48" s="460"/>
      <c r="AS48" s="460"/>
      <c r="AT48" s="460"/>
      <c r="AU48" s="460"/>
      <c r="AV48" s="84"/>
      <c r="AW48" s="84"/>
      <c r="AX48" s="84"/>
      <c r="AY48" s="84"/>
      <c r="AZ48" s="84"/>
      <c r="BA48" s="84"/>
      <c r="BB48" s="582"/>
      <c r="BC48" s="585"/>
      <c r="BD48" s="585"/>
      <c r="BE48" s="524"/>
      <c r="BF48" s="527"/>
      <c r="BG48" s="530"/>
    </row>
    <row r="49" spans="1:59" ht="63.75" x14ac:dyDescent="0.25">
      <c r="A49" s="513"/>
      <c r="B49" s="516"/>
      <c r="C49" s="548"/>
      <c r="D49" s="473"/>
      <c r="E49" s="505"/>
      <c r="F49" s="533"/>
      <c r="G49" s="193" t="s">
        <v>829</v>
      </c>
      <c r="H49" s="182" t="s">
        <v>16</v>
      </c>
      <c r="I49" s="101" t="s">
        <v>836</v>
      </c>
      <c r="J49" s="461"/>
      <c r="K49" s="460"/>
      <c r="L49" s="462"/>
      <c r="M49" s="460"/>
      <c r="N49" s="460"/>
      <c r="O49" s="196" t="s">
        <v>844</v>
      </c>
      <c r="P49" s="102" t="s">
        <v>829</v>
      </c>
      <c r="Q49" s="97" t="s">
        <v>20</v>
      </c>
      <c r="R49" s="97" t="s">
        <v>111</v>
      </c>
      <c r="S49" s="92">
        <f t="shared" si="16"/>
        <v>15</v>
      </c>
      <c r="T49" s="97" t="s">
        <v>111</v>
      </c>
      <c r="U49" s="92">
        <f t="shared" si="17"/>
        <v>15</v>
      </c>
      <c r="V49" s="97" t="s">
        <v>111</v>
      </c>
      <c r="W49" s="92">
        <f t="shared" si="18"/>
        <v>15</v>
      </c>
      <c r="X49" s="97" t="s">
        <v>20</v>
      </c>
      <c r="Y49" s="92">
        <f t="shared" si="19"/>
        <v>15</v>
      </c>
      <c r="Z49" s="97" t="s">
        <v>111</v>
      </c>
      <c r="AA49" s="92">
        <f t="shared" si="20"/>
        <v>15</v>
      </c>
      <c r="AB49" s="97" t="s">
        <v>111</v>
      </c>
      <c r="AC49" s="92">
        <f t="shared" si="21"/>
        <v>15</v>
      </c>
      <c r="AD49" s="97" t="s">
        <v>112</v>
      </c>
      <c r="AE49" s="92">
        <f t="shared" si="22"/>
        <v>10</v>
      </c>
      <c r="AF49" s="99">
        <f t="shared" si="23"/>
        <v>100</v>
      </c>
      <c r="AG49" s="99" t="str">
        <f t="shared" si="24"/>
        <v>Fuerte</v>
      </c>
      <c r="AH49" s="100" t="s">
        <v>113</v>
      </c>
      <c r="AI49" s="99" t="str">
        <f t="shared" si="25"/>
        <v>Fuerte</v>
      </c>
      <c r="AJ49" s="99" t="str">
        <f>IFERROR(VLOOKUP((CONCATENATE(AG49,AI49)),Listados!$U$3:$V$11,2,FALSE),"")</f>
        <v>Fuerte</v>
      </c>
      <c r="AK49" s="99">
        <f t="shared" si="26"/>
        <v>100</v>
      </c>
      <c r="AL49" s="456"/>
      <c r="AM49" s="456"/>
      <c r="AN49" s="456"/>
      <c r="AO49" s="456"/>
      <c r="AP49" s="458"/>
      <c r="AQ49" s="458"/>
      <c r="AR49" s="460"/>
      <c r="AS49" s="460"/>
      <c r="AT49" s="460"/>
      <c r="AU49" s="460"/>
      <c r="AV49" s="84"/>
      <c r="AW49" s="84"/>
      <c r="AX49" s="85"/>
      <c r="AY49" s="85"/>
      <c r="AZ49" s="84"/>
      <c r="BA49" s="84"/>
      <c r="BB49" s="582"/>
      <c r="BC49" s="585"/>
      <c r="BD49" s="585"/>
      <c r="BE49" s="524"/>
      <c r="BF49" s="527"/>
      <c r="BG49" s="530"/>
    </row>
    <row r="50" spans="1:59" ht="15.75" thickBot="1" x14ac:dyDescent="0.3">
      <c r="A50" s="514"/>
      <c r="B50" s="517"/>
      <c r="C50" s="549"/>
      <c r="D50" s="474"/>
      <c r="E50" s="444"/>
      <c r="F50" s="534"/>
      <c r="G50" s="208"/>
      <c r="H50" s="221"/>
      <c r="I50" s="221"/>
      <c r="J50" s="467"/>
      <c r="K50" s="464"/>
      <c r="L50" s="469"/>
      <c r="M50" s="464"/>
      <c r="N50" s="464"/>
      <c r="O50" s="313"/>
      <c r="P50" s="271"/>
      <c r="Q50" s="248"/>
      <c r="R50" s="210"/>
      <c r="S50" s="209" t="str">
        <f t="shared" si="16"/>
        <v>0</v>
      </c>
      <c r="T50" s="210"/>
      <c r="U50" s="209" t="str">
        <f t="shared" si="17"/>
        <v>0</v>
      </c>
      <c r="V50" s="210"/>
      <c r="W50" s="209" t="str">
        <f t="shared" si="18"/>
        <v>0</v>
      </c>
      <c r="X50" s="210"/>
      <c r="Y50" s="209" t="str">
        <f t="shared" si="19"/>
        <v>0</v>
      </c>
      <c r="Z50" s="210"/>
      <c r="AA50" s="209" t="str">
        <f t="shared" si="20"/>
        <v>0</v>
      </c>
      <c r="AB50" s="210"/>
      <c r="AC50" s="209" t="str">
        <f t="shared" si="21"/>
        <v>0</v>
      </c>
      <c r="AD50" s="210"/>
      <c r="AE50" s="209" t="str">
        <f t="shared" si="22"/>
        <v>0</v>
      </c>
      <c r="AF50" s="215" t="str">
        <f t="shared" si="23"/>
        <v/>
      </c>
      <c r="AG50" s="215" t="str">
        <f t="shared" si="24"/>
        <v/>
      </c>
      <c r="AH50" s="224"/>
      <c r="AI50" s="215" t="str">
        <f t="shared" si="25"/>
        <v/>
      </c>
      <c r="AJ50" s="215" t="str">
        <f>IFERROR(VLOOKUP((CONCATENATE(AG50,AI50)),Listados!$U$3:$V$11,2,FALSE),"")</f>
        <v/>
      </c>
      <c r="AK50" s="215" t="str">
        <f t="shared" si="26"/>
        <v/>
      </c>
      <c r="AL50" s="457"/>
      <c r="AM50" s="457"/>
      <c r="AN50" s="457"/>
      <c r="AO50" s="457"/>
      <c r="AP50" s="459"/>
      <c r="AQ50" s="459"/>
      <c r="AR50" s="464"/>
      <c r="AS50" s="464"/>
      <c r="AT50" s="464"/>
      <c r="AU50" s="464"/>
      <c r="AV50" s="216"/>
      <c r="AW50" s="216"/>
      <c r="AX50" s="217"/>
      <c r="AY50" s="217"/>
      <c r="AZ50" s="216"/>
      <c r="BA50" s="216"/>
      <c r="BB50" s="583"/>
      <c r="BC50" s="586"/>
      <c r="BD50" s="586"/>
      <c r="BE50" s="525"/>
      <c r="BF50" s="528"/>
      <c r="BG50" s="531"/>
    </row>
    <row r="51" spans="1:59" ht="135" x14ac:dyDescent="0.25">
      <c r="A51" s="512">
        <v>11</v>
      </c>
      <c r="B51" s="515" t="s">
        <v>96</v>
      </c>
      <c r="C51" s="547" t="s">
        <v>820</v>
      </c>
      <c r="D51" s="532" t="s">
        <v>822</v>
      </c>
      <c r="E51" s="466" t="s">
        <v>28</v>
      </c>
      <c r="F51" s="532" t="s">
        <v>661</v>
      </c>
      <c r="G51" s="198" t="s">
        <v>830</v>
      </c>
      <c r="H51" s="197" t="s">
        <v>16</v>
      </c>
      <c r="I51" s="254" t="s">
        <v>837</v>
      </c>
      <c r="J51" s="466" t="s">
        <v>42</v>
      </c>
      <c r="K51" s="463">
        <f>+VLOOKUP(J51,Listados!$K$8:$L$12,2,0)</f>
        <v>3</v>
      </c>
      <c r="L51" s="468" t="s">
        <v>31</v>
      </c>
      <c r="M51" s="463">
        <f>+VLOOKUP(L51,Listados!$K$13:$L$17,2,0)</f>
        <v>2</v>
      </c>
      <c r="N51" s="463" t="str">
        <f>IF(AND(J51&lt;&gt;"",L51&lt;&gt;""),VLOOKUP(J51&amp;L51,Listados!$M$3:$N$27,2,FALSE),"")</f>
        <v>Moderado</v>
      </c>
      <c r="O51" s="198" t="s">
        <v>845</v>
      </c>
      <c r="P51" s="218" t="s">
        <v>831</v>
      </c>
      <c r="Q51" s="256" t="s">
        <v>20</v>
      </c>
      <c r="R51" s="200" t="s">
        <v>111</v>
      </c>
      <c r="S51" s="199">
        <f t="shared" si="16"/>
        <v>15</v>
      </c>
      <c r="T51" s="200" t="s">
        <v>111</v>
      </c>
      <c r="U51" s="199">
        <f t="shared" si="17"/>
        <v>15</v>
      </c>
      <c r="V51" s="200" t="s">
        <v>111</v>
      </c>
      <c r="W51" s="199">
        <f t="shared" si="18"/>
        <v>15</v>
      </c>
      <c r="X51" s="200" t="s">
        <v>20</v>
      </c>
      <c r="Y51" s="199">
        <f t="shared" si="19"/>
        <v>15</v>
      </c>
      <c r="Z51" s="200" t="s">
        <v>111</v>
      </c>
      <c r="AA51" s="199">
        <f t="shared" si="20"/>
        <v>15</v>
      </c>
      <c r="AB51" s="200" t="s">
        <v>111</v>
      </c>
      <c r="AC51" s="199">
        <f t="shared" si="21"/>
        <v>15</v>
      </c>
      <c r="AD51" s="200" t="s">
        <v>112</v>
      </c>
      <c r="AE51" s="199">
        <f t="shared" si="22"/>
        <v>10</v>
      </c>
      <c r="AF51" s="202">
        <f t="shared" si="23"/>
        <v>100</v>
      </c>
      <c r="AG51" s="202" t="str">
        <f t="shared" si="24"/>
        <v>Fuerte</v>
      </c>
      <c r="AH51" s="220" t="s">
        <v>113</v>
      </c>
      <c r="AI51" s="202" t="str">
        <f t="shared" si="25"/>
        <v>Fuerte</v>
      </c>
      <c r="AJ51" s="202" t="str">
        <f>IFERROR(VLOOKUP((CONCATENATE(AG51,AI51)),Listados!$U$3:$V$11,2,FALSE),"")</f>
        <v>Fuerte</v>
      </c>
      <c r="AK51" s="202">
        <f t="shared" si="26"/>
        <v>100</v>
      </c>
      <c r="AL51" s="455">
        <f t="shared" ref="AL51" si="90">AVERAGE(AK51:AK54)</f>
        <v>100</v>
      </c>
      <c r="AM51" s="455" t="str">
        <f t="shared" ref="AM51" si="91">IF(AL51&lt;=50,"Débil",IF(AL51&lt;=99,"Moderado",IF(AL51=100,"fuerte","")))</f>
        <v>fuerte</v>
      </c>
      <c r="AN51" s="455">
        <f t="shared" ref="AN51" si="92">+IF(AND(Q51="Preventivo",AM51="Fuerte"),2,IF(AND(Q51="Preventivo",AM51="Moderado"),1,0))</f>
        <v>2</v>
      </c>
      <c r="AO51" s="455">
        <f t="shared" ref="AO51" si="93">+IF(AND(Q51="Detectivo",$AM51="Fuerte"),2,IF(AND(Q51="Detectivo",$AM51="Moderado"),1,IF(AND(Q51="Preventivo",$AM51="Fuerte"),1,0)))</f>
        <v>1</v>
      </c>
      <c r="AP51" s="439">
        <f t="shared" ref="AP51" si="94">+K51-AN51</f>
        <v>1</v>
      </c>
      <c r="AQ51" s="439">
        <f t="shared" ref="AQ51" si="95">+M51-AO51</f>
        <v>1</v>
      </c>
      <c r="AR51" s="463" t="str">
        <f>+VLOOKUP(MIN(AP51),Listados!$J$18:$K$24,2,TRUE)</f>
        <v>Rara Vez</v>
      </c>
      <c r="AS51" s="463" t="str">
        <f>+VLOOKUP(MIN(AQ51),Listados!$J$26:$K$32,2,TRUE)</f>
        <v>Insignificante</v>
      </c>
      <c r="AT51" s="463" t="str">
        <f>IF(AND(AR51&lt;&gt;"",AS51&lt;&gt;""),VLOOKUP(AR51&amp;AS51,Listados!$M$3:$N$27,2,FALSE),"")</f>
        <v>Bajo</v>
      </c>
      <c r="AU51" s="463" t="str">
        <f>+VLOOKUP(AT51,Listados!$P$3:$Q$6,2,FALSE)</f>
        <v>Asumir el riesgo</v>
      </c>
      <c r="AV51" s="203"/>
      <c r="AW51" s="203"/>
      <c r="AX51" s="204"/>
      <c r="AY51" s="205"/>
      <c r="AZ51" s="203"/>
      <c r="BA51" s="203"/>
      <c r="BB51" s="581"/>
      <c r="BC51" s="584"/>
      <c r="BD51" s="584"/>
      <c r="BE51" s="523"/>
      <c r="BF51" s="526"/>
      <c r="BG51" s="529"/>
    </row>
    <row r="52" spans="1:59" ht="120" x14ac:dyDescent="0.25">
      <c r="A52" s="513"/>
      <c r="B52" s="516"/>
      <c r="C52" s="548"/>
      <c r="D52" s="533"/>
      <c r="E52" s="461"/>
      <c r="F52" s="533"/>
      <c r="G52" s="193" t="s">
        <v>831</v>
      </c>
      <c r="H52" s="182" t="s">
        <v>16</v>
      </c>
      <c r="I52" s="101" t="s">
        <v>838</v>
      </c>
      <c r="J52" s="461"/>
      <c r="K52" s="460"/>
      <c r="L52" s="462"/>
      <c r="M52" s="460"/>
      <c r="N52" s="460"/>
      <c r="O52" s="193" t="s">
        <v>846</v>
      </c>
      <c r="P52" s="102" t="s">
        <v>830</v>
      </c>
      <c r="Q52" s="105" t="s">
        <v>20</v>
      </c>
      <c r="R52" s="97" t="s">
        <v>111</v>
      </c>
      <c r="S52" s="92">
        <f t="shared" si="16"/>
        <v>15</v>
      </c>
      <c r="T52" s="97" t="s">
        <v>111</v>
      </c>
      <c r="U52" s="92">
        <f t="shared" si="17"/>
        <v>15</v>
      </c>
      <c r="V52" s="97" t="s">
        <v>111</v>
      </c>
      <c r="W52" s="92">
        <f t="shared" si="18"/>
        <v>15</v>
      </c>
      <c r="X52" s="97" t="s">
        <v>20</v>
      </c>
      <c r="Y52" s="92">
        <f t="shared" si="19"/>
        <v>15</v>
      </c>
      <c r="Z52" s="97" t="s">
        <v>111</v>
      </c>
      <c r="AA52" s="92">
        <f t="shared" si="20"/>
        <v>15</v>
      </c>
      <c r="AB52" s="97" t="s">
        <v>111</v>
      </c>
      <c r="AC52" s="92">
        <f t="shared" si="21"/>
        <v>15</v>
      </c>
      <c r="AD52" s="97" t="s">
        <v>112</v>
      </c>
      <c r="AE52" s="92">
        <f t="shared" si="22"/>
        <v>10</v>
      </c>
      <c r="AF52" s="99">
        <f t="shared" si="23"/>
        <v>100</v>
      </c>
      <c r="AG52" s="99" t="str">
        <f t="shared" si="24"/>
        <v>Fuerte</v>
      </c>
      <c r="AH52" s="100" t="s">
        <v>113</v>
      </c>
      <c r="AI52" s="99" t="str">
        <f t="shared" si="25"/>
        <v>Fuerte</v>
      </c>
      <c r="AJ52" s="99" t="str">
        <f>IFERROR(VLOOKUP((CONCATENATE(AG52,AI52)),Listados!$U$3:$V$11,2,FALSE),"")</f>
        <v>Fuerte</v>
      </c>
      <c r="AK52" s="99">
        <f t="shared" si="26"/>
        <v>100</v>
      </c>
      <c r="AL52" s="456"/>
      <c r="AM52" s="456"/>
      <c r="AN52" s="456"/>
      <c r="AO52" s="456"/>
      <c r="AP52" s="458"/>
      <c r="AQ52" s="458"/>
      <c r="AR52" s="460"/>
      <c r="AS52" s="460"/>
      <c r="AT52" s="460"/>
      <c r="AU52" s="460"/>
      <c r="AV52" s="84"/>
      <c r="AW52" s="84"/>
      <c r="AX52" s="84"/>
      <c r="AY52" s="84"/>
      <c r="AZ52" s="84"/>
      <c r="BA52" s="84"/>
      <c r="BB52" s="582"/>
      <c r="BC52" s="585"/>
      <c r="BD52" s="585"/>
      <c r="BE52" s="524"/>
      <c r="BF52" s="527"/>
      <c r="BG52" s="530"/>
    </row>
    <row r="53" spans="1:59" x14ac:dyDescent="0.25">
      <c r="A53" s="513"/>
      <c r="B53" s="516"/>
      <c r="C53" s="548"/>
      <c r="D53" s="533"/>
      <c r="E53" s="461"/>
      <c r="F53" s="533"/>
      <c r="G53" s="193"/>
      <c r="H53" s="101"/>
      <c r="I53" s="101"/>
      <c r="J53" s="461"/>
      <c r="K53" s="460"/>
      <c r="L53" s="462"/>
      <c r="M53" s="460"/>
      <c r="N53" s="460"/>
      <c r="O53" s="196"/>
      <c r="P53" s="103"/>
      <c r="Q53" s="89"/>
      <c r="R53" s="97"/>
      <c r="S53" s="92" t="str">
        <f t="shared" si="16"/>
        <v>0</v>
      </c>
      <c r="T53" s="97"/>
      <c r="U53" s="92" t="str">
        <f t="shared" si="17"/>
        <v>0</v>
      </c>
      <c r="V53" s="97"/>
      <c r="W53" s="92" t="str">
        <f t="shared" si="18"/>
        <v>0</v>
      </c>
      <c r="X53" s="97"/>
      <c r="Y53" s="92" t="str">
        <f t="shared" si="19"/>
        <v>0</v>
      </c>
      <c r="Z53" s="97"/>
      <c r="AA53" s="92" t="str">
        <f t="shared" si="20"/>
        <v>0</v>
      </c>
      <c r="AB53" s="97"/>
      <c r="AC53" s="92" t="str">
        <f t="shared" si="21"/>
        <v>0</v>
      </c>
      <c r="AD53" s="97"/>
      <c r="AE53" s="92" t="str">
        <f t="shared" si="22"/>
        <v>0</v>
      </c>
      <c r="AF53" s="99" t="str">
        <f t="shared" si="23"/>
        <v/>
      </c>
      <c r="AG53" s="99" t="str">
        <f t="shared" si="24"/>
        <v/>
      </c>
      <c r="AH53" s="100"/>
      <c r="AI53" s="99" t="str">
        <f t="shared" si="25"/>
        <v/>
      </c>
      <c r="AJ53" s="99" t="str">
        <f>IFERROR(VLOOKUP((CONCATENATE(AG53,AI53)),Listados!$U$3:$V$11,2,FALSE),"")</f>
        <v/>
      </c>
      <c r="AK53" s="99" t="str">
        <f t="shared" si="26"/>
        <v/>
      </c>
      <c r="AL53" s="456"/>
      <c r="AM53" s="456"/>
      <c r="AN53" s="456"/>
      <c r="AO53" s="456"/>
      <c r="AP53" s="458"/>
      <c r="AQ53" s="458"/>
      <c r="AR53" s="460"/>
      <c r="AS53" s="460"/>
      <c r="AT53" s="460"/>
      <c r="AU53" s="460"/>
      <c r="AV53" s="84"/>
      <c r="AW53" s="84"/>
      <c r="AX53" s="85"/>
      <c r="AY53" s="85"/>
      <c r="AZ53" s="84"/>
      <c r="BA53" s="84"/>
      <c r="BB53" s="582"/>
      <c r="BC53" s="585"/>
      <c r="BD53" s="585"/>
      <c r="BE53" s="524"/>
      <c r="BF53" s="527"/>
      <c r="BG53" s="530"/>
    </row>
    <row r="54" spans="1:59" ht="15.75" thickBot="1" x14ac:dyDescent="0.3">
      <c r="A54" s="514"/>
      <c r="B54" s="517"/>
      <c r="C54" s="549"/>
      <c r="D54" s="534"/>
      <c r="E54" s="467"/>
      <c r="F54" s="534"/>
      <c r="G54" s="208"/>
      <c r="H54" s="221"/>
      <c r="I54" s="221"/>
      <c r="J54" s="467"/>
      <c r="K54" s="464"/>
      <c r="L54" s="469"/>
      <c r="M54" s="464"/>
      <c r="N54" s="464"/>
      <c r="O54" s="313"/>
      <c r="P54" s="223"/>
      <c r="Q54" s="248"/>
      <c r="R54" s="210"/>
      <c r="S54" s="209" t="str">
        <f t="shared" si="16"/>
        <v>0</v>
      </c>
      <c r="T54" s="210"/>
      <c r="U54" s="209" t="str">
        <f t="shared" si="17"/>
        <v>0</v>
      </c>
      <c r="V54" s="210"/>
      <c r="W54" s="209" t="str">
        <f t="shared" si="18"/>
        <v>0</v>
      </c>
      <c r="X54" s="210"/>
      <c r="Y54" s="209" t="str">
        <f t="shared" si="19"/>
        <v>0</v>
      </c>
      <c r="Z54" s="210"/>
      <c r="AA54" s="209" t="str">
        <f t="shared" si="20"/>
        <v>0</v>
      </c>
      <c r="AB54" s="210"/>
      <c r="AC54" s="209" t="str">
        <f t="shared" si="21"/>
        <v>0</v>
      </c>
      <c r="AD54" s="210"/>
      <c r="AE54" s="209" t="str">
        <f t="shared" si="22"/>
        <v>0</v>
      </c>
      <c r="AF54" s="215" t="str">
        <f t="shared" si="23"/>
        <v/>
      </c>
      <c r="AG54" s="215" t="str">
        <f t="shared" si="24"/>
        <v/>
      </c>
      <c r="AH54" s="224"/>
      <c r="AI54" s="215" t="str">
        <f t="shared" si="25"/>
        <v/>
      </c>
      <c r="AJ54" s="215" t="str">
        <f>IFERROR(VLOOKUP((CONCATENATE(AG54,AI54)),Listados!$U$3:$V$11,2,FALSE),"")</f>
        <v/>
      </c>
      <c r="AK54" s="215" t="str">
        <f t="shared" si="26"/>
        <v/>
      </c>
      <c r="AL54" s="457"/>
      <c r="AM54" s="457"/>
      <c r="AN54" s="457"/>
      <c r="AO54" s="457"/>
      <c r="AP54" s="459"/>
      <c r="AQ54" s="459"/>
      <c r="AR54" s="464"/>
      <c r="AS54" s="464"/>
      <c r="AT54" s="464"/>
      <c r="AU54" s="464"/>
      <c r="AV54" s="216"/>
      <c r="AW54" s="216"/>
      <c r="AX54" s="217"/>
      <c r="AY54" s="217"/>
      <c r="AZ54" s="216"/>
      <c r="BA54" s="216"/>
      <c r="BB54" s="583"/>
      <c r="BC54" s="586"/>
      <c r="BD54" s="586"/>
      <c r="BE54" s="525"/>
      <c r="BF54" s="528"/>
      <c r="BG54" s="531"/>
    </row>
    <row r="55" spans="1:59" ht="180" x14ac:dyDescent="0.25">
      <c r="A55" s="544">
        <v>12</v>
      </c>
      <c r="B55" s="515" t="s">
        <v>63</v>
      </c>
      <c r="C55" s="518" t="s">
        <v>861</v>
      </c>
      <c r="D55" s="532" t="s">
        <v>862</v>
      </c>
      <c r="E55" s="532" t="s">
        <v>15</v>
      </c>
      <c r="F55" s="532" t="s">
        <v>660</v>
      </c>
      <c r="G55" s="198" t="s">
        <v>863</v>
      </c>
      <c r="H55" s="197" t="s">
        <v>16</v>
      </c>
      <c r="I55" s="254" t="s">
        <v>865</v>
      </c>
      <c r="J55" s="466" t="s">
        <v>50</v>
      </c>
      <c r="K55" s="463">
        <f>+VLOOKUP(J55,Listados!$K$8:$L$12,2,0)</f>
        <v>4</v>
      </c>
      <c r="L55" s="468" t="s">
        <v>35</v>
      </c>
      <c r="M55" s="463">
        <f>+VLOOKUP(L55,Listados!$K$13:$L$17,2,0)</f>
        <v>3</v>
      </c>
      <c r="N55" s="463" t="str">
        <f>IF(AND(J55&lt;&gt;"",L55&lt;&gt;""),VLOOKUP(J55&amp;L55,Listados!$M$3:$N$27,2,FALSE),"")</f>
        <v>Alto</v>
      </c>
      <c r="O55" s="198" t="s">
        <v>868</v>
      </c>
      <c r="P55" s="218" t="s">
        <v>863</v>
      </c>
      <c r="Q55" s="256" t="s">
        <v>20</v>
      </c>
      <c r="R55" s="200" t="s">
        <v>111</v>
      </c>
      <c r="S55" s="199">
        <f t="shared" si="16"/>
        <v>15</v>
      </c>
      <c r="T55" s="200" t="s">
        <v>111</v>
      </c>
      <c r="U55" s="199">
        <f t="shared" si="17"/>
        <v>15</v>
      </c>
      <c r="V55" s="200" t="s">
        <v>111</v>
      </c>
      <c r="W55" s="199">
        <f t="shared" si="18"/>
        <v>15</v>
      </c>
      <c r="X55" s="200" t="s">
        <v>20</v>
      </c>
      <c r="Y55" s="199">
        <f t="shared" si="19"/>
        <v>15</v>
      </c>
      <c r="Z55" s="200" t="s">
        <v>111</v>
      </c>
      <c r="AA55" s="199">
        <f t="shared" si="20"/>
        <v>15</v>
      </c>
      <c r="AB55" s="200" t="s">
        <v>111</v>
      </c>
      <c r="AC55" s="199">
        <f t="shared" si="21"/>
        <v>15</v>
      </c>
      <c r="AD55" s="200" t="s">
        <v>112</v>
      </c>
      <c r="AE55" s="199">
        <f t="shared" si="22"/>
        <v>10</v>
      </c>
      <c r="AF55" s="202">
        <f t="shared" si="23"/>
        <v>100</v>
      </c>
      <c r="AG55" s="202" t="str">
        <f t="shared" si="24"/>
        <v>Fuerte</v>
      </c>
      <c r="AH55" s="220" t="s">
        <v>113</v>
      </c>
      <c r="AI55" s="202" t="str">
        <f t="shared" si="25"/>
        <v>Fuerte</v>
      </c>
      <c r="AJ55" s="202" t="str">
        <f>IFERROR(VLOOKUP((CONCATENATE(AG55,AI55)),Listados!$U$3:$V$11,2,FALSE),"")</f>
        <v>Fuerte</v>
      </c>
      <c r="AK55" s="202">
        <f t="shared" si="26"/>
        <v>100</v>
      </c>
      <c r="AL55" s="455">
        <f t="shared" ref="AL55" si="96">AVERAGE(AK55:AK58)</f>
        <v>100</v>
      </c>
      <c r="AM55" s="455" t="str">
        <f t="shared" ref="AM55" si="97">IF(AL55&lt;=50,"Débil",IF(AL55&lt;=99,"Moderado",IF(AL55=100,"fuerte","")))</f>
        <v>fuerte</v>
      </c>
      <c r="AN55" s="455">
        <f t="shared" ref="AN55" si="98">+IF(AND(Q55="Preventivo",AM55="Fuerte"),2,IF(AND(Q55="Preventivo",AM55="Moderado"),1,0))</f>
        <v>2</v>
      </c>
      <c r="AO55" s="455">
        <f t="shared" ref="AO55" si="99">+IF(AND(Q55="Detectivo",$AM55="Fuerte"),2,IF(AND(Q55="Detectivo",$AM55="Moderado"),1,IF(AND(Q55="Preventivo",$AM55="Fuerte"),1,0)))</f>
        <v>1</v>
      </c>
      <c r="AP55" s="439">
        <f t="shared" ref="AP55" si="100">+K55-AN55</f>
        <v>2</v>
      </c>
      <c r="AQ55" s="439">
        <f t="shared" ref="AQ55" si="101">+M55-AO55</f>
        <v>2</v>
      </c>
      <c r="AR55" s="463" t="str">
        <f>+VLOOKUP(MIN(AP55),Listados!$J$18:$K$24,2,TRUE)</f>
        <v>Improbable</v>
      </c>
      <c r="AS55" s="463" t="str">
        <f>+VLOOKUP(MIN(AQ55),Listados!$J$26:$K$32,2,TRUE)</f>
        <v>Menor</v>
      </c>
      <c r="AT55" s="463" t="str">
        <f>IF(AND(AR55&lt;&gt;"",AS55&lt;&gt;""),VLOOKUP(AR55&amp;AS55,Listados!$M$3:$N$27,2,FALSE),"")</f>
        <v>Bajo</v>
      </c>
      <c r="AU55" s="463" t="str">
        <f>+VLOOKUP(AT55,Listados!$P$3:$Q$6,2,FALSE)</f>
        <v>Asumir el riesgo</v>
      </c>
      <c r="AV55" s="242" t="s">
        <v>869</v>
      </c>
      <c r="AW55" s="242" t="s">
        <v>870</v>
      </c>
      <c r="AX55" s="344">
        <v>45292</v>
      </c>
      <c r="AY55" s="344">
        <v>45657</v>
      </c>
      <c r="AZ55" s="242" t="s">
        <v>871</v>
      </c>
      <c r="BA55" s="242" t="s">
        <v>872</v>
      </c>
      <c r="BB55" s="348"/>
      <c r="BC55" s="584"/>
      <c r="BD55" s="584"/>
      <c r="BE55" s="523"/>
      <c r="BF55" s="526"/>
      <c r="BG55" s="529"/>
    </row>
    <row r="56" spans="1:59" ht="212.25" customHeight="1" x14ac:dyDescent="0.25">
      <c r="A56" s="545"/>
      <c r="B56" s="516"/>
      <c r="C56" s="519"/>
      <c r="D56" s="533"/>
      <c r="E56" s="533"/>
      <c r="F56" s="533"/>
      <c r="G56" s="193" t="s">
        <v>864</v>
      </c>
      <c r="H56" s="182" t="s">
        <v>29</v>
      </c>
      <c r="I56" s="101" t="s">
        <v>866</v>
      </c>
      <c r="J56" s="461"/>
      <c r="K56" s="460"/>
      <c r="L56" s="462"/>
      <c r="M56" s="460"/>
      <c r="N56" s="460"/>
      <c r="O56" s="193" t="s">
        <v>867</v>
      </c>
      <c r="P56" s="170" t="s">
        <v>864</v>
      </c>
      <c r="Q56" s="105" t="s">
        <v>20</v>
      </c>
      <c r="R56" s="97" t="s">
        <v>111</v>
      </c>
      <c r="S56" s="92">
        <f t="shared" si="16"/>
        <v>15</v>
      </c>
      <c r="T56" s="97" t="s">
        <v>111</v>
      </c>
      <c r="U56" s="92">
        <f t="shared" si="17"/>
        <v>15</v>
      </c>
      <c r="V56" s="97" t="s">
        <v>111</v>
      </c>
      <c r="W56" s="92">
        <f t="shared" si="18"/>
        <v>15</v>
      </c>
      <c r="X56" s="97" t="s">
        <v>20</v>
      </c>
      <c r="Y56" s="92">
        <f t="shared" si="19"/>
        <v>15</v>
      </c>
      <c r="Z56" s="97" t="s">
        <v>111</v>
      </c>
      <c r="AA56" s="92">
        <f t="shared" si="20"/>
        <v>15</v>
      </c>
      <c r="AB56" s="97" t="s">
        <v>111</v>
      </c>
      <c r="AC56" s="92">
        <f t="shared" si="21"/>
        <v>15</v>
      </c>
      <c r="AD56" s="97" t="s">
        <v>112</v>
      </c>
      <c r="AE56" s="92">
        <f t="shared" si="22"/>
        <v>10</v>
      </c>
      <c r="AF56" s="99">
        <f t="shared" si="23"/>
        <v>100</v>
      </c>
      <c r="AG56" s="99" t="str">
        <f t="shared" si="24"/>
        <v>Fuerte</v>
      </c>
      <c r="AH56" s="100" t="s">
        <v>113</v>
      </c>
      <c r="AI56" s="99" t="str">
        <f t="shared" si="25"/>
        <v>Fuerte</v>
      </c>
      <c r="AJ56" s="99" t="str">
        <f>IFERROR(VLOOKUP((CONCATENATE(AG56,AI56)),Listados!$U$3:$V$11,2,FALSE),"")</f>
        <v>Fuerte</v>
      </c>
      <c r="AK56" s="99">
        <f t="shared" si="26"/>
        <v>100</v>
      </c>
      <c r="AL56" s="456"/>
      <c r="AM56" s="456"/>
      <c r="AN56" s="456"/>
      <c r="AO56" s="456"/>
      <c r="AP56" s="458"/>
      <c r="AQ56" s="458"/>
      <c r="AR56" s="460"/>
      <c r="AS56" s="460"/>
      <c r="AT56" s="460"/>
      <c r="AU56" s="460"/>
      <c r="AV56" s="230" t="s">
        <v>873</v>
      </c>
      <c r="AW56" s="230" t="s">
        <v>874</v>
      </c>
      <c r="AX56" s="230">
        <v>45292</v>
      </c>
      <c r="AY56" s="230">
        <v>45657</v>
      </c>
      <c r="AZ56" s="230" t="s">
        <v>871</v>
      </c>
      <c r="BA56" s="230" t="s">
        <v>875</v>
      </c>
      <c r="BB56" s="230"/>
      <c r="BC56" s="585"/>
      <c r="BD56" s="585"/>
      <c r="BE56" s="524"/>
      <c r="BF56" s="527"/>
      <c r="BG56" s="530"/>
    </row>
    <row r="57" spans="1:59" x14ac:dyDescent="0.25">
      <c r="A57" s="545"/>
      <c r="B57" s="516"/>
      <c r="C57" s="519"/>
      <c r="D57" s="533"/>
      <c r="E57" s="533"/>
      <c r="F57" s="533"/>
      <c r="G57" s="193"/>
      <c r="H57" s="101"/>
      <c r="I57" s="101"/>
      <c r="J57" s="461"/>
      <c r="K57" s="460"/>
      <c r="L57" s="462"/>
      <c r="M57" s="460"/>
      <c r="N57" s="460"/>
      <c r="O57" s="88"/>
      <c r="P57" s="170"/>
      <c r="Q57" s="89"/>
      <c r="R57" s="97"/>
      <c r="S57" s="92" t="str">
        <f t="shared" si="16"/>
        <v>0</v>
      </c>
      <c r="T57" s="97"/>
      <c r="U57" s="92" t="str">
        <f t="shared" si="17"/>
        <v>0</v>
      </c>
      <c r="V57" s="97"/>
      <c r="W57" s="92" t="str">
        <f t="shared" si="18"/>
        <v>0</v>
      </c>
      <c r="X57" s="97"/>
      <c r="Y57" s="92" t="str">
        <f t="shared" si="19"/>
        <v>0</v>
      </c>
      <c r="Z57" s="97"/>
      <c r="AA57" s="92" t="str">
        <f t="shared" si="20"/>
        <v>0</v>
      </c>
      <c r="AB57" s="97"/>
      <c r="AC57" s="92" t="str">
        <f t="shared" si="21"/>
        <v>0</v>
      </c>
      <c r="AD57" s="97"/>
      <c r="AE57" s="92" t="str">
        <f t="shared" si="22"/>
        <v>0</v>
      </c>
      <c r="AF57" s="99" t="str">
        <f t="shared" si="23"/>
        <v/>
      </c>
      <c r="AG57" s="99" t="str">
        <f t="shared" si="24"/>
        <v/>
      </c>
      <c r="AH57" s="100"/>
      <c r="AI57" s="99" t="str">
        <f t="shared" si="25"/>
        <v/>
      </c>
      <c r="AJ57" s="99" t="str">
        <f>IFERROR(VLOOKUP((CONCATENATE(AG57,AI57)),Listados!$U$3:$V$11,2,FALSE),"")</f>
        <v/>
      </c>
      <c r="AK57" s="99" t="str">
        <f t="shared" si="26"/>
        <v/>
      </c>
      <c r="AL57" s="456"/>
      <c r="AM57" s="456"/>
      <c r="AN57" s="456"/>
      <c r="AO57" s="456"/>
      <c r="AP57" s="458"/>
      <c r="AQ57" s="458"/>
      <c r="AR57" s="460"/>
      <c r="AS57" s="460"/>
      <c r="AT57" s="460"/>
      <c r="AU57" s="460"/>
      <c r="AV57" s="84"/>
      <c r="AW57" s="84"/>
      <c r="AX57" s="85"/>
      <c r="AY57" s="85"/>
      <c r="AZ57" s="84"/>
      <c r="BA57" s="84"/>
      <c r="BB57" s="84"/>
      <c r="BC57" s="585"/>
      <c r="BD57" s="585"/>
      <c r="BE57" s="524"/>
      <c r="BF57" s="527"/>
      <c r="BG57" s="530"/>
    </row>
    <row r="58" spans="1:59" ht="15.75" thickBot="1" x14ac:dyDescent="0.3">
      <c r="A58" s="546"/>
      <c r="B58" s="517"/>
      <c r="C58" s="520"/>
      <c r="D58" s="534"/>
      <c r="E58" s="534"/>
      <c r="F58" s="534"/>
      <c r="G58" s="208"/>
      <c r="H58" s="221"/>
      <c r="I58" s="221"/>
      <c r="J58" s="467"/>
      <c r="K58" s="464"/>
      <c r="L58" s="469"/>
      <c r="M58" s="464"/>
      <c r="N58" s="464"/>
      <c r="O58" s="222"/>
      <c r="P58" s="300"/>
      <c r="Q58" s="248"/>
      <c r="R58" s="210"/>
      <c r="S58" s="209" t="str">
        <f t="shared" si="16"/>
        <v>0</v>
      </c>
      <c r="T58" s="210"/>
      <c r="U58" s="209" t="str">
        <f t="shared" si="17"/>
        <v>0</v>
      </c>
      <c r="V58" s="210"/>
      <c r="W58" s="209" t="str">
        <f t="shared" si="18"/>
        <v>0</v>
      </c>
      <c r="X58" s="210"/>
      <c r="Y58" s="209" t="str">
        <f t="shared" si="19"/>
        <v>0</v>
      </c>
      <c r="Z58" s="210"/>
      <c r="AA58" s="209" t="str">
        <f t="shared" si="20"/>
        <v>0</v>
      </c>
      <c r="AB58" s="210"/>
      <c r="AC58" s="209" t="str">
        <f t="shared" si="21"/>
        <v>0</v>
      </c>
      <c r="AD58" s="210"/>
      <c r="AE58" s="209" t="str">
        <f t="shared" si="22"/>
        <v>0</v>
      </c>
      <c r="AF58" s="215" t="str">
        <f t="shared" si="23"/>
        <v/>
      </c>
      <c r="AG58" s="215" t="str">
        <f t="shared" si="24"/>
        <v/>
      </c>
      <c r="AH58" s="224"/>
      <c r="AI58" s="215" t="str">
        <f t="shared" si="25"/>
        <v/>
      </c>
      <c r="AJ58" s="215" t="str">
        <f>IFERROR(VLOOKUP((CONCATENATE(AG58,AI58)),Listados!$U$3:$V$11,2,FALSE),"")</f>
        <v/>
      </c>
      <c r="AK58" s="215" t="str">
        <f t="shared" si="26"/>
        <v/>
      </c>
      <c r="AL58" s="457"/>
      <c r="AM58" s="457"/>
      <c r="AN58" s="457"/>
      <c r="AO58" s="457"/>
      <c r="AP58" s="459"/>
      <c r="AQ58" s="459"/>
      <c r="AR58" s="464"/>
      <c r="AS58" s="464"/>
      <c r="AT58" s="464"/>
      <c r="AU58" s="464"/>
      <c r="AV58" s="216"/>
      <c r="AW58" s="216"/>
      <c r="AX58" s="217"/>
      <c r="AY58" s="217"/>
      <c r="AZ58" s="216"/>
      <c r="BA58" s="216"/>
      <c r="BB58" s="355"/>
      <c r="BC58" s="586"/>
      <c r="BD58" s="586"/>
      <c r="BE58" s="525"/>
      <c r="BF58" s="528"/>
      <c r="BG58" s="531"/>
    </row>
    <row r="59" spans="1:59" ht="120" x14ac:dyDescent="0.25">
      <c r="A59" s="512">
        <v>13</v>
      </c>
      <c r="B59" s="515" t="s">
        <v>74</v>
      </c>
      <c r="C59" s="518" t="s">
        <v>75</v>
      </c>
      <c r="D59" s="532" t="s">
        <v>876</v>
      </c>
      <c r="E59" s="466" t="s">
        <v>28</v>
      </c>
      <c r="F59" s="466" t="s">
        <v>657</v>
      </c>
      <c r="G59" s="198" t="s">
        <v>879</v>
      </c>
      <c r="H59" s="254" t="s">
        <v>16</v>
      </c>
      <c r="I59" s="254" t="s">
        <v>881</v>
      </c>
      <c r="J59" s="466" t="s">
        <v>30</v>
      </c>
      <c r="K59" s="463">
        <f>+VLOOKUP(J59,Listados!$K$8:$L$12,2,0)</f>
        <v>2</v>
      </c>
      <c r="L59" s="468" t="s">
        <v>35</v>
      </c>
      <c r="M59" s="463">
        <f>+VLOOKUP(L59,Listados!$K$13:$L$17,2,0)</f>
        <v>3</v>
      </c>
      <c r="N59" s="463" t="str">
        <f>IF(AND(J59&lt;&gt;"",L59&lt;&gt;""),VLOOKUP(J59&amp;L59,Listados!$M$3:$N$27,2,FALSE),"")</f>
        <v>Moderado</v>
      </c>
      <c r="O59" s="198" t="s">
        <v>884</v>
      </c>
      <c r="P59" s="218" t="s">
        <v>879</v>
      </c>
      <c r="Q59" s="219" t="s">
        <v>20</v>
      </c>
      <c r="R59" s="200" t="s">
        <v>111</v>
      </c>
      <c r="S59" s="199">
        <f t="shared" si="16"/>
        <v>15</v>
      </c>
      <c r="T59" s="200" t="s">
        <v>111</v>
      </c>
      <c r="U59" s="199">
        <f t="shared" si="17"/>
        <v>15</v>
      </c>
      <c r="V59" s="200" t="s">
        <v>111</v>
      </c>
      <c r="W59" s="199">
        <f t="shared" si="18"/>
        <v>15</v>
      </c>
      <c r="X59" s="200" t="s">
        <v>20</v>
      </c>
      <c r="Y59" s="199">
        <f t="shared" si="19"/>
        <v>15</v>
      </c>
      <c r="Z59" s="200" t="s">
        <v>111</v>
      </c>
      <c r="AA59" s="199">
        <f t="shared" si="20"/>
        <v>15</v>
      </c>
      <c r="AB59" s="200" t="s">
        <v>111</v>
      </c>
      <c r="AC59" s="199">
        <f t="shared" si="21"/>
        <v>15</v>
      </c>
      <c r="AD59" s="200" t="s">
        <v>112</v>
      </c>
      <c r="AE59" s="199">
        <f t="shared" si="22"/>
        <v>10</v>
      </c>
      <c r="AF59" s="202">
        <f t="shared" si="23"/>
        <v>100</v>
      </c>
      <c r="AG59" s="202" t="str">
        <f t="shared" si="24"/>
        <v>Fuerte</v>
      </c>
      <c r="AH59" s="220" t="s">
        <v>113</v>
      </c>
      <c r="AI59" s="202" t="str">
        <f t="shared" si="25"/>
        <v>Fuerte</v>
      </c>
      <c r="AJ59" s="202" t="str">
        <f>IFERROR(VLOOKUP((CONCATENATE(AG59,AI59)),Listados!$U$3:$V$11,2,FALSE),"")</f>
        <v>Fuerte</v>
      </c>
      <c r="AK59" s="202">
        <f t="shared" si="26"/>
        <v>100</v>
      </c>
      <c r="AL59" s="455">
        <f t="shared" ref="AL59" si="102">AVERAGE(AK59:AK62)</f>
        <v>100</v>
      </c>
      <c r="AM59" s="455" t="str">
        <f t="shared" ref="AM59" si="103">IF(AL59&lt;=50,"Débil",IF(AL59&lt;=99,"Moderado",IF(AL59=100,"fuerte","")))</f>
        <v>fuerte</v>
      </c>
      <c r="AN59" s="455">
        <f t="shared" ref="AN59" si="104">+IF(AND(Q59="Preventivo",AM59="Fuerte"),2,IF(AND(Q59="Preventivo",AM59="Moderado"),1,0))</f>
        <v>2</v>
      </c>
      <c r="AO59" s="455">
        <f t="shared" ref="AO59" si="105">+IF(AND(Q59="Detectivo",$AM59="Fuerte"),2,IF(AND(Q59="Detectivo",$AM59="Moderado"),1,IF(AND(Q59="Preventivo",$AM59="Fuerte"),1,0)))</f>
        <v>1</v>
      </c>
      <c r="AP59" s="439">
        <f t="shared" ref="AP59" si="106">+K59-AN59</f>
        <v>0</v>
      </c>
      <c r="AQ59" s="439">
        <f t="shared" ref="AQ59" si="107">+M59-AO59</f>
        <v>2</v>
      </c>
      <c r="AR59" s="463" t="str">
        <f>+VLOOKUP(MIN(AP59),Listados!$J$18:$K$24,2,TRUE)</f>
        <v>Rara Vez</v>
      </c>
      <c r="AS59" s="463" t="str">
        <f>+VLOOKUP(MIN(AQ59),Listados!$J$26:$K$32,2,TRUE)</f>
        <v>Menor</v>
      </c>
      <c r="AT59" s="463" t="str">
        <f>IF(AND(AR59&lt;&gt;"",AS59&lt;&gt;""),VLOOKUP(AR59&amp;AS59,Listados!$M$3:$N$27,2,FALSE),"")</f>
        <v>Bajo</v>
      </c>
      <c r="AU59" s="463" t="str">
        <f>+VLOOKUP(AT59,Listados!$P$3:$Q$6,2,FALSE)</f>
        <v>Asumir el riesgo</v>
      </c>
      <c r="AV59" s="242" t="s">
        <v>886</v>
      </c>
      <c r="AW59" s="242" t="s">
        <v>887</v>
      </c>
      <c r="AX59" s="344">
        <v>45658</v>
      </c>
      <c r="AY59" s="344">
        <v>46022</v>
      </c>
      <c r="AZ59" s="242" t="s">
        <v>888</v>
      </c>
      <c r="BA59" s="242" t="s">
        <v>889</v>
      </c>
      <c r="BB59" s="581"/>
      <c r="BC59" s="584"/>
      <c r="BD59" s="584"/>
      <c r="BE59" s="523"/>
      <c r="BF59" s="526"/>
      <c r="BG59" s="529"/>
    </row>
    <row r="60" spans="1:59" ht="75" x14ac:dyDescent="0.25">
      <c r="A60" s="513"/>
      <c r="B60" s="516"/>
      <c r="C60" s="519"/>
      <c r="D60" s="533"/>
      <c r="E60" s="461"/>
      <c r="F60" s="461"/>
      <c r="G60" s="193" t="s">
        <v>880</v>
      </c>
      <c r="H60" s="101" t="s">
        <v>16</v>
      </c>
      <c r="I60" s="101" t="s">
        <v>882</v>
      </c>
      <c r="J60" s="461"/>
      <c r="K60" s="460"/>
      <c r="L60" s="462"/>
      <c r="M60" s="460"/>
      <c r="N60" s="460"/>
      <c r="O60" s="193" t="s">
        <v>885</v>
      </c>
      <c r="P60" s="102" t="s">
        <v>880</v>
      </c>
      <c r="Q60" s="194" t="s">
        <v>20</v>
      </c>
      <c r="R60" s="97" t="s">
        <v>111</v>
      </c>
      <c r="S60" s="92">
        <f t="shared" si="16"/>
        <v>15</v>
      </c>
      <c r="T60" s="97" t="s">
        <v>111</v>
      </c>
      <c r="U60" s="92">
        <f t="shared" si="17"/>
        <v>15</v>
      </c>
      <c r="V60" s="97" t="s">
        <v>111</v>
      </c>
      <c r="W60" s="92">
        <f t="shared" si="18"/>
        <v>15</v>
      </c>
      <c r="X60" s="97" t="s">
        <v>20</v>
      </c>
      <c r="Y60" s="92">
        <f t="shared" si="19"/>
        <v>15</v>
      </c>
      <c r="Z60" s="97" t="s">
        <v>111</v>
      </c>
      <c r="AA60" s="92">
        <f t="shared" si="20"/>
        <v>15</v>
      </c>
      <c r="AB60" s="97" t="s">
        <v>111</v>
      </c>
      <c r="AC60" s="92">
        <f t="shared" si="21"/>
        <v>15</v>
      </c>
      <c r="AD60" s="97" t="s">
        <v>112</v>
      </c>
      <c r="AE60" s="92">
        <f t="shared" si="22"/>
        <v>10</v>
      </c>
      <c r="AF60" s="99">
        <f t="shared" si="23"/>
        <v>100</v>
      </c>
      <c r="AG60" s="99" t="str">
        <f t="shared" si="24"/>
        <v>Fuerte</v>
      </c>
      <c r="AH60" s="100" t="s">
        <v>113</v>
      </c>
      <c r="AI60" s="99" t="str">
        <f t="shared" si="25"/>
        <v>Fuerte</v>
      </c>
      <c r="AJ60" s="99" t="str">
        <f>IFERROR(VLOOKUP((CONCATENATE(AG60,AI60)),Listados!$U$3:$V$11,2,FALSE),"")</f>
        <v>Fuerte</v>
      </c>
      <c r="AK60" s="99">
        <f t="shared" si="26"/>
        <v>100</v>
      </c>
      <c r="AL60" s="456"/>
      <c r="AM60" s="456"/>
      <c r="AN60" s="456"/>
      <c r="AO60" s="456"/>
      <c r="AP60" s="458"/>
      <c r="AQ60" s="458"/>
      <c r="AR60" s="460"/>
      <c r="AS60" s="460"/>
      <c r="AT60" s="460"/>
      <c r="AU60" s="460"/>
      <c r="AV60" s="84"/>
      <c r="AW60" s="84"/>
      <c r="AX60" s="84"/>
      <c r="AY60" s="84"/>
      <c r="AZ60" s="84"/>
      <c r="BA60" s="84"/>
      <c r="BB60" s="582"/>
      <c r="BC60" s="585"/>
      <c r="BD60" s="585"/>
      <c r="BE60" s="524"/>
      <c r="BF60" s="527"/>
      <c r="BG60" s="530"/>
    </row>
    <row r="61" spans="1:59" ht="70.5" customHeight="1" x14ac:dyDescent="0.25">
      <c r="A61" s="513"/>
      <c r="B61" s="516"/>
      <c r="C61" s="519"/>
      <c r="D61" s="533"/>
      <c r="E61" s="461"/>
      <c r="F61" s="461"/>
      <c r="G61" s="193"/>
      <c r="H61" s="101"/>
      <c r="I61" s="101" t="s">
        <v>883</v>
      </c>
      <c r="J61" s="461"/>
      <c r="K61" s="460"/>
      <c r="L61" s="462"/>
      <c r="M61" s="460"/>
      <c r="N61" s="460"/>
      <c r="O61" s="88"/>
      <c r="P61" s="102"/>
      <c r="Q61" s="89"/>
      <c r="R61" s="97"/>
      <c r="S61" s="92" t="str">
        <f t="shared" si="16"/>
        <v>0</v>
      </c>
      <c r="T61" s="97"/>
      <c r="U61" s="92" t="str">
        <f t="shared" si="17"/>
        <v>0</v>
      </c>
      <c r="V61" s="97"/>
      <c r="W61" s="92" t="str">
        <f t="shared" si="18"/>
        <v>0</v>
      </c>
      <c r="X61" s="97"/>
      <c r="Y61" s="92" t="str">
        <f t="shared" si="19"/>
        <v>0</v>
      </c>
      <c r="Z61" s="97"/>
      <c r="AA61" s="92" t="str">
        <f t="shared" si="20"/>
        <v>0</v>
      </c>
      <c r="AB61" s="97"/>
      <c r="AC61" s="92" t="str">
        <f t="shared" si="21"/>
        <v>0</v>
      </c>
      <c r="AD61" s="97"/>
      <c r="AE61" s="92" t="str">
        <f t="shared" si="22"/>
        <v>0</v>
      </c>
      <c r="AF61" s="99" t="str">
        <f t="shared" si="23"/>
        <v/>
      </c>
      <c r="AG61" s="99" t="str">
        <f t="shared" si="24"/>
        <v/>
      </c>
      <c r="AH61" s="100"/>
      <c r="AI61" s="99" t="str">
        <f t="shared" si="25"/>
        <v/>
      </c>
      <c r="AJ61" s="99" t="str">
        <f>IFERROR(VLOOKUP((CONCATENATE(AG61,AI61)),Listados!$U$3:$V$11,2,FALSE),"")</f>
        <v/>
      </c>
      <c r="AK61" s="99" t="str">
        <f t="shared" si="26"/>
        <v/>
      </c>
      <c r="AL61" s="456"/>
      <c r="AM61" s="456"/>
      <c r="AN61" s="456"/>
      <c r="AO61" s="456"/>
      <c r="AP61" s="458"/>
      <c r="AQ61" s="458"/>
      <c r="AR61" s="460"/>
      <c r="AS61" s="460"/>
      <c r="AT61" s="460"/>
      <c r="AU61" s="460"/>
      <c r="AV61" s="84"/>
      <c r="AW61" s="84"/>
      <c r="AX61" s="85"/>
      <c r="AY61" s="85"/>
      <c r="AZ61" s="84"/>
      <c r="BA61" s="84"/>
      <c r="BB61" s="582"/>
      <c r="BC61" s="585"/>
      <c r="BD61" s="585"/>
      <c r="BE61" s="524"/>
      <c r="BF61" s="527"/>
      <c r="BG61" s="530"/>
    </row>
    <row r="62" spans="1:59" ht="65.25" customHeight="1" thickBot="1" x14ac:dyDescent="0.3">
      <c r="A62" s="514"/>
      <c r="B62" s="517"/>
      <c r="C62" s="520"/>
      <c r="D62" s="534"/>
      <c r="E62" s="467"/>
      <c r="F62" s="467"/>
      <c r="G62" s="208"/>
      <c r="H62" s="221"/>
      <c r="I62" s="221"/>
      <c r="J62" s="467"/>
      <c r="K62" s="464"/>
      <c r="L62" s="469"/>
      <c r="M62" s="464"/>
      <c r="N62" s="464"/>
      <c r="O62" s="222"/>
      <c r="P62" s="271"/>
      <c r="Q62" s="248"/>
      <c r="R62" s="210"/>
      <c r="S62" s="209" t="str">
        <f t="shared" si="16"/>
        <v>0</v>
      </c>
      <c r="T62" s="210"/>
      <c r="U62" s="209" t="str">
        <f t="shared" si="17"/>
        <v>0</v>
      </c>
      <c r="V62" s="210"/>
      <c r="W62" s="209" t="str">
        <f t="shared" si="18"/>
        <v>0</v>
      </c>
      <c r="X62" s="210"/>
      <c r="Y62" s="209" t="str">
        <f t="shared" si="19"/>
        <v>0</v>
      </c>
      <c r="Z62" s="210"/>
      <c r="AA62" s="209" t="str">
        <f t="shared" si="20"/>
        <v>0</v>
      </c>
      <c r="AB62" s="210"/>
      <c r="AC62" s="209" t="str">
        <f t="shared" si="21"/>
        <v>0</v>
      </c>
      <c r="AD62" s="210"/>
      <c r="AE62" s="209" t="str">
        <f t="shared" si="22"/>
        <v>0</v>
      </c>
      <c r="AF62" s="215" t="str">
        <f t="shared" si="23"/>
        <v/>
      </c>
      <c r="AG62" s="215" t="str">
        <f t="shared" si="24"/>
        <v/>
      </c>
      <c r="AH62" s="224"/>
      <c r="AI62" s="215" t="str">
        <f t="shared" si="25"/>
        <v/>
      </c>
      <c r="AJ62" s="215" t="str">
        <f>IFERROR(VLOOKUP((CONCATENATE(AG62,AI62)),Listados!$U$3:$V$11,2,FALSE),"")</f>
        <v/>
      </c>
      <c r="AK62" s="215" t="str">
        <f t="shared" si="26"/>
        <v/>
      </c>
      <c r="AL62" s="457"/>
      <c r="AM62" s="457"/>
      <c r="AN62" s="457"/>
      <c r="AO62" s="457"/>
      <c r="AP62" s="459"/>
      <c r="AQ62" s="459"/>
      <c r="AR62" s="464"/>
      <c r="AS62" s="464"/>
      <c r="AT62" s="464"/>
      <c r="AU62" s="464"/>
      <c r="AV62" s="216"/>
      <c r="AW62" s="216"/>
      <c r="AX62" s="217"/>
      <c r="AY62" s="217"/>
      <c r="AZ62" s="216"/>
      <c r="BA62" s="216"/>
      <c r="BB62" s="583"/>
      <c r="BC62" s="586"/>
      <c r="BD62" s="586"/>
      <c r="BE62" s="525"/>
      <c r="BF62" s="528"/>
      <c r="BG62" s="531"/>
    </row>
    <row r="63" spans="1:59" ht="150" x14ac:dyDescent="0.25">
      <c r="A63" s="512">
        <v>14</v>
      </c>
      <c r="B63" s="515" t="s">
        <v>74</v>
      </c>
      <c r="C63" s="518" t="s">
        <v>75</v>
      </c>
      <c r="D63" s="532" t="s">
        <v>877</v>
      </c>
      <c r="E63" s="466" t="s">
        <v>28</v>
      </c>
      <c r="F63" s="466" t="s">
        <v>657</v>
      </c>
      <c r="G63" s="198" t="s">
        <v>890</v>
      </c>
      <c r="H63" s="197" t="s">
        <v>16</v>
      </c>
      <c r="I63" s="254" t="s">
        <v>892</v>
      </c>
      <c r="J63" s="466" t="s">
        <v>30</v>
      </c>
      <c r="K63" s="463">
        <f>+VLOOKUP(J63,Listados!$K$8:$L$12,2,0)</f>
        <v>2</v>
      </c>
      <c r="L63" s="468" t="s">
        <v>51</v>
      </c>
      <c r="M63" s="463">
        <f>+VLOOKUP(L63,Listados!$K$13:$L$17,2,0)</f>
        <v>4</v>
      </c>
      <c r="N63" s="463" t="str">
        <f>IF(AND(J63&lt;&gt;"",L63&lt;&gt;""),VLOOKUP(J63&amp;L63,Listados!$M$3:$N$27,2,FALSE),"")</f>
        <v>Alto</v>
      </c>
      <c r="O63" s="198" t="s">
        <v>894</v>
      </c>
      <c r="P63" s="218" t="s">
        <v>890</v>
      </c>
      <c r="Q63" s="219" t="s">
        <v>20</v>
      </c>
      <c r="R63" s="200" t="s">
        <v>111</v>
      </c>
      <c r="S63" s="199">
        <f t="shared" si="16"/>
        <v>15</v>
      </c>
      <c r="T63" s="200" t="s">
        <v>111</v>
      </c>
      <c r="U63" s="199">
        <f t="shared" si="17"/>
        <v>15</v>
      </c>
      <c r="V63" s="200" t="s">
        <v>111</v>
      </c>
      <c r="W63" s="199">
        <f t="shared" si="18"/>
        <v>15</v>
      </c>
      <c r="X63" s="200" t="s">
        <v>20</v>
      </c>
      <c r="Y63" s="199">
        <f t="shared" si="19"/>
        <v>15</v>
      </c>
      <c r="Z63" s="200" t="s">
        <v>111</v>
      </c>
      <c r="AA63" s="199">
        <f t="shared" si="20"/>
        <v>15</v>
      </c>
      <c r="AB63" s="200" t="s">
        <v>111</v>
      </c>
      <c r="AC63" s="199">
        <f t="shared" si="21"/>
        <v>15</v>
      </c>
      <c r="AD63" s="200" t="s">
        <v>112</v>
      </c>
      <c r="AE63" s="199">
        <f t="shared" si="22"/>
        <v>10</v>
      </c>
      <c r="AF63" s="202">
        <f t="shared" si="23"/>
        <v>100</v>
      </c>
      <c r="AG63" s="202" t="str">
        <f t="shared" si="24"/>
        <v>Fuerte</v>
      </c>
      <c r="AH63" s="220" t="s">
        <v>113</v>
      </c>
      <c r="AI63" s="202" t="str">
        <f t="shared" si="25"/>
        <v>Fuerte</v>
      </c>
      <c r="AJ63" s="202" t="str">
        <f>IFERROR(VLOOKUP((CONCATENATE(AG63,AI63)),Listados!$U$3:$V$11,2,FALSE),"")</f>
        <v>Fuerte</v>
      </c>
      <c r="AK63" s="202">
        <f t="shared" si="26"/>
        <v>100</v>
      </c>
      <c r="AL63" s="551">
        <f t="shared" ref="AL63" si="108">AVERAGE(AK63:AK66)</f>
        <v>66.666666666666671</v>
      </c>
      <c r="AM63" s="455" t="str">
        <f t="shared" ref="AM63" si="109">IF(AL63&lt;=50,"Débil",IF(AL63&lt;=99,"Moderado",IF(AL63=100,"fuerte","")))</f>
        <v>Moderado</v>
      </c>
      <c r="AN63" s="455">
        <f t="shared" ref="AN63" si="110">+IF(AND(Q63="Preventivo",AM63="Fuerte"),2,IF(AND(Q63="Preventivo",AM63="Moderado"),1,0))</f>
        <v>1</v>
      </c>
      <c r="AO63" s="455">
        <f t="shared" ref="AO63" si="111">+IF(AND(Q63="Detectivo",$AM63="Fuerte"),2,IF(AND(Q63="Detectivo",$AM63="Moderado"),1,IF(AND(Q63="Preventivo",$AM63="Fuerte"),1,0)))</f>
        <v>0</v>
      </c>
      <c r="AP63" s="439">
        <f t="shared" ref="AP63" si="112">+K63-AN63</f>
        <v>1</v>
      </c>
      <c r="AQ63" s="439">
        <f t="shared" ref="AQ63" si="113">+M63-AO63</f>
        <v>4</v>
      </c>
      <c r="AR63" s="463" t="str">
        <f>+VLOOKUP(MIN(AP63),Listados!$J$18:$K$24,2,TRUE)</f>
        <v>Rara Vez</v>
      </c>
      <c r="AS63" s="463" t="str">
        <f>+VLOOKUP(MIN(AQ63),Listados!$J$26:$K$32,2,TRUE)</f>
        <v>Mayor</v>
      </c>
      <c r="AT63" s="463" t="str">
        <f>IF(AND(AR63&lt;&gt;"",AS63&lt;&gt;""),VLOOKUP(AR63&amp;AS63,Listados!$M$3:$N$27,2,FALSE),"")</f>
        <v>Alto</v>
      </c>
      <c r="AU63" s="463" t="str">
        <f>+VLOOKUP(AT63,Listados!$P$3:$Q$6,2,FALSE)</f>
        <v>Reducir el riesgo</v>
      </c>
      <c r="AV63" s="242" t="s">
        <v>898</v>
      </c>
      <c r="AW63" s="242" t="s">
        <v>899</v>
      </c>
      <c r="AX63" s="244">
        <v>45658</v>
      </c>
      <c r="AY63" s="245">
        <v>46022</v>
      </c>
      <c r="AZ63" s="243" t="s">
        <v>888</v>
      </c>
      <c r="BA63" s="243" t="s">
        <v>889</v>
      </c>
      <c r="BB63" s="581"/>
      <c r="BC63" s="584"/>
      <c r="BD63" s="584"/>
      <c r="BE63" s="523"/>
      <c r="BF63" s="526"/>
      <c r="BG63" s="529"/>
    </row>
    <row r="64" spans="1:59" ht="105" x14ac:dyDescent="0.25">
      <c r="A64" s="513"/>
      <c r="B64" s="516"/>
      <c r="C64" s="519"/>
      <c r="D64" s="533"/>
      <c r="E64" s="461"/>
      <c r="F64" s="461"/>
      <c r="G64" s="193" t="s">
        <v>897</v>
      </c>
      <c r="H64" s="182" t="s">
        <v>16</v>
      </c>
      <c r="I64" s="101" t="s">
        <v>893</v>
      </c>
      <c r="J64" s="461"/>
      <c r="K64" s="460"/>
      <c r="L64" s="462"/>
      <c r="M64" s="460"/>
      <c r="N64" s="460"/>
      <c r="O64" s="193" t="s">
        <v>895</v>
      </c>
      <c r="P64" s="102" t="s">
        <v>891</v>
      </c>
      <c r="Q64" s="194" t="s">
        <v>118</v>
      </c>
      <c r="R64" s="97" t="s">
        <v>111</v>
      </c>
      <c r="S64" s="92">
        <f t="shared" si="16"/>
        <v>15</v>
      </c>
      <c r="T64" s="97" t="s">
        <v>111</v>
      </c>
      <c r="U64" s="92">
        <f t="shared" si="17"/>
        <v>15</v>
      </c>
      <c r="V64" s="97" t="s">
        <v>111</v>
      </c>
      <c r="W64" s="92">
        <f t="shared" si="18"/>
        <v>15</v>
      </c>
      <c r="X64" s="97" t="s">
        <v>118</v>
      </c>
      <c r="Y64" s="92">
        <f t="shared" si="19"/>
        <v>10</v>
      </c>
      <c r="Z64" s="97" t="s">
        <v>111</v>
      </c>
      <c r="AA64" s="92">
        <f t="shared" si="20"/>
        <v>15</v>
      </c>
      <c r="AB64" s="97" t="s">
        <v>111</v>
      </c>
      <c r="AC64" s="92">
        <f t="shared" si="21"/>
        <v>15</v>
      </c>
      <c r="AD64" s="97" t="s">
        <v>112</v>
      </c>
      <c r="AE64" s="92">
        <f t="shared" si="22"/>
        <v>10</v>
      </c>
      <c r="AF64" s="99">
        <f t="shared" si="23"/>
        <v>95</v>
      </c>
      <c r="AG64" s="99" t="str">
        <f t="shared" si="24"/>
        <v>Moderado</v>
      </c>
      <c r="AH64" s="100" t="s">
        <v>113</v>
      </c>
      <c r="AI64" s="99" t="str">
        <f t="shared" si="25"/>
        <v>Fuerte</v>
      </c>
      <c r="AJ64" s="99" t="str">
        <f>IFERROR(VLOOKUP((CONCATENATE(AG64,AI64)),Listados!$U$3:$V$11,2,FALSE),"")</f>
        <v>Moderado</v>
      </c>
      <c r="AK64" s="99">
        <f t="shared" si="26"/>
        <v>50</v>
      </c>
      <c r="AL64" s="552"/>
      <c r="AM64" s="456"/>
      <c r="AN64" s="456"/>
      <c r="AO64" s="456"/>
      <c r="AP64" s="458"/>
      <c r="AQ64" s="458"/>
      <c r="AR64" s="460"/>
      <c r="AS64" s="460"/>
      <c r="AT64" s="460"/>
      <c r="AU64" s="460"/>
      <c r="AV64" s="84"/>
      <c r="AW64" s="84"/>
      <c r="AX64" s="84"/>
      <c r="AY64" s="84"/>
      <c r="AZ64" s="84"/>
      <c r="BA64" s="84"/>
      <c r="BB64" s="582"/>
      <c r="BC64" s="585"/>
      <c r="BD64" s="585"/>
      <c r="BE64" s="524"/>
      <c r="BF64" s="527"/>
      <c r="BG64" s="530"/>
    </row>
    <row r="65" spans="1:59" ht="127.5" x14ac:dyDescent="0.25">
      <c r="A65" s="513"/>
      <c r="B65" s="516"/>
      <c r="C65" s="519"/>
      <c r="D65" s="533"/>
      <c r="E65" s="461"/>
      <c r="F65" s="461"/>
      <c r="G65" s="193"/>
      <c r="H65" s="101"/>
      <c r="I65" s="101"/>
      <c r="J65" s="461"/>
      <c r="K65" s="460"/>
      <c r="L65" s="462"/>
      <c r="M65" s="460"/>
      <c r="N65" s="460"/>
      <c r="O65" s="196" t="s">
        <v>896</v>
      </c>
      <c r="P65" s="102" t="s">
        <v>890</v>
      </c>
      <c r="Q65" s="97" t="s">
        <v>118</v>
      </c>
      <c r="R65" s="97" t="s">
        <v>111</v>
      </c>
      <c r="S65" s="92">
        <f t="shared" si="16"/>
        <v>15</v>
      </c>
      <c r="T65" s="97" t="s">
        <v>111</v>
      </c>
      <c r="U65" s="92">
        <f t="shared" si="17"/>
        <v>15</v>
      </c>
      <c r="V65" s="97" t="s">
        <v>111</v>
      </c>
      <c r="W65" s="92">
        <f t="shared" si="18"/>
        <v>15</v>
      </c>
      <c r="X65" s="97" t="s">
        <v>118</v>
      </c>
      <c r="Y65" s="92">
        <f t="shared" si="19"/>
        <v>10</v>
      </c>
      <c r="Z65" s="97" t="s">
        <v>111</v>
      </c>
      <c r="AA65" s="92">
        <f t="shared" si="20"/>
        <v>15</v>
      </c>
      <c r="AB65" s="97" t="s">
        <v>111</v>
      </c>
      <c r="AC65" s="92">
        <f t="shared" si="21"/>
        <v>15</v>
      </c>
      <c r="AD65" s="97" t="s">
        <v>112</v>
      </c>
      <c r="AE65" s="92">
        <f t="shared" si="22"/>
        <v>10</v>
      </c>
      <c r="AF65" s="99">
        <f t="shared" si="23"/>
        <v>95</v>
      </c>
      <c r="AG65" s="99" t="str">
        <f t="shared" si="24"/>
        <v>Moderado</v>
      </c>
      <c r="AH65" s="100" t="s">
        <v>113</v>
      </c>
      <c r="AI65" s="99" t="str">
        <f t="shared" si="25"/>
        <v>Fuerte</v>
      </c>
      <c r="AJ65" s="99" t="str">
        <f>IFERROR(VLOOKUP((CONCATENATE(AG65,AI65)),Listados!$U$3:$V$11,2,FALSE),"")</f>
        <v>Moderado</v>
      </c>
      <c r="AK65" s="99">
        <f t="shared" si="26"/>
        <v>50</v>
      </c>
      <c r="AL65" s="552"/>
      <c r="AM65" s="456"/>
      <c r="AN65" s="456"/>
      <c r="AO65" s="456"/>
      <c r="AP65" s="458"/>
      <c r="AQ65" s="458"/>
      <c r="AR65" s="460"/>
      <c r="AS65" s="460"/>
      <c r="AT65" s="460"/>
      <c r="AU65" s="460"/>
      <c r="AV65" s="84"/>
      <c r="AW65" s="84"/>
      <c r="AX65" s="85"/>
      <c r="AY65" s="85"/>
      <c r="AZ65" s="84"/>
      <c r="BA65" s="84"/>
      <c r="BB65" s="582"/>
      <c r="BC65" s="585"/>
      <c r="BD65" s="585"/>
      <c r="BE65" s="524"/>
      <c r="BF65" s="527"/>
      <c r="BG65" s="530"/>
    </row>
    <row r="66" spans="1:59" ht="45" customHeight="1" thickBot="1" x14ac:dyDescent="0.3">
      <c r="A66" s="514"/>
      <c r="B66" s="517"/>
      <c r="C66" s="520"/>
      <c r="D66" s="534"/>
      <c r="E66" s="467"/>
      <c r="F66" s="467"/>
      <c r="G66" s="208"/>
      <c r="H66" s="221"/>
      <c r="I66" s="221"/>
      <c r="J66" s="467"/>
      <c r="K66" s="464"/>
      <c r="L66" s="469"/>
      <c r="M66" s="464"/>
      <c r="N66" s="464"/>
      <c r="O66" s="222"/>
      <c r="P66" s="223"/>
      <c r="Q66" s="248"/>
      <c r="R66" s="210"/>
      <c r="S66" s="209" t="str">
        <f t="shared" si="16"/>
        <v>0</v>
      </c>
      <c r="T66" s="210"/>
      <c r="U66" s="209" t="str">
        <f t="shared" si="17"/>
        <v>0</v>
      </c>
      <c r="V66" s="210"/>
      <c r="W66" s="209" t="str">
        <f t="shared" si="18"/>
        <v>0</v>
      </c>
      <c r="X66" s="210"/>
      <c r="Y66" s="209" t="str">
        <f t="shared" si="19"/>
        <v>0</v>
      </c>
      <c r="Z66" s="210"/>
      <c r="AA66" s="209" t="str">
        <f t="shared" si="20"/>
        <v>0</v>
      </c>
      <c r="AB66" s="210"/>
      <c r="AC66" s="209" t="str">
        <f t="shared" si="21"/>
        <v>0</v>
      </c>
      <c r="AD66" s="210"/>
      <c r="AE66" s="209" t="str">
        <f t="shared" si="22"/>
        <v>0</v>
      </c>
      <c r="AF66" s="215" t="str">
        <f t="shared" si="23"/>
        <v/>
      </c>
      <c r="AG66" s="215" t="str">
        <f t="shared" si="24"/>
        <v/>
      </c>
      <c r="AH66" s="224"/>
      <c r="AI66" s="215" t="str">
        <f t="shared" si="25"/>
        <v/>
      </c>
      <c r="AJ66" s="215" t="str">
        <f>IFERROR(VLOOKUP((CONCATENATE(AG66,AI66)),Listados!$U$3:$V$11,2,FALSE),"")</f>
        <v/>
      </c>
      <c r="AK66" s="215" t="str">
        <f t="shared" si="26"/>
        <v/>
      </c>
      <c r="AL66" s="553"/>
      <c r="AM66" s="457"/>
      <c r="AN66" s="457"/>
      <c r="AO66" s="457"/>
      <c r="AP66" s="459"/>
      <c r="AQ66" s="459"/>
      <c r="AR66" s="464"/>
      <c r="AS66" s="464"/>
      <c r="AT66" s="464"/>
      <c r="AU66" s="464"/>
      <c r="AV66" s="216"/>
      <c r="AW66" s="216"/>
      <c r="AX66" s="217"/>
      <c r="AY66" s="217"/>
      <c r="AZ66" s="216"/>
      <c r="BA66" s="216"/>
      <c r="BB66" s="583"/>
      <c r="BC66" s="586"/>
      <c r="BD66" s="586"/>
      <c r="BE66" s="525"/>
      <c r="BF66" s="528"/>
      <c r="BG66" s="531"/>
    </row>
    <row r="67" spans="1:59" ht="195" x14ac:dyDescent="0.25">
      <c r="A67" s="512">
        <v>15</v>
      </c>
      <c r="B67" s="515" t="s">
        <v>74</v>
      </c>
      <c r="C67" s="518" t="s">
        <v>75</v>
      </c>
      <c r="D67" s="532" t="s">
        <v>878</v>
      </c>
      <c r="E67" s="466" t="s">
        <v>15</v>
      </c>
      <c r="F67" s="466" t="s">
        <v>657</v>
      </c>
      <c r="G67" s="198" t="s">
        <v>900</v>
      </c>
      <c r="H67" s="197" t="s">
        <v>16</v>
      </c>
      <c r="I67" s="198" t="s">
        <v>901</v>
      </c>
      <c r="J67" s="466" t="s">
        <v>30</v>
      </c>
      <c r="K67" s="463">
        <f>+VLOOKUP(J67,Listados!$K$8:$L$12,2,0)</f>
        <v>2</v>
      </c>
      <c r="L67" s="468" t="s">
        <v>35</v>
      </c>
      <c r="M67" s="463">
        <f>+VLOOKUP(L67,Listados!$K$13:$L$17,2,0)</f>
        <v>3</v>
      </c>
      <c r="N67" s="463" t="str">
        <f>IF(AND(J67&lt;&gt;"",L67&lt;&gt;""),VLOOKUP(J67&amp;L67,Listados!$M$3:$N$27,2,FALSE),"")</f>
        <v>Moderado</v>
      </c>
      <c r="O67" s="198" t="s">
        <v>902</v>
      </c>
      <c r="P67" s="218" t="s">
        <v>900</v>
      </c>
      <c r="Q67" s="256" t="s">
        <v>20</v>
      </c>
      <c r="R67" s="200" t="s">
        <v>111</v>
      </c>
      <c r="S67" s="199">
        <f t="shared" si="16"/>
        <v>15</v>
      </c>
      <c r="T67" s="200" t="s">
        <v>111</v>
      </c>
      <c r="U67" s="199">
        <f t="shared" si="17"/>
        <v>15</v>
      </c>
      <c r="V67" s="200" t="s">
        <v>111</v>
      </c>
      <c r="W67" s="199">
        <f t="shared" si="18"/>
        <v>15</v>
      </c>
      <c r="X67" s="200" t="s">
        <v>20</v>
      </c>
      <c r="Y67" s="199">
        <f t="shared" si="19"/>
        <v>15</v>
      </c>
      <c r="Z67" s="200" t="s">
        <v>111</v>
      </c>
      <c r="AA67" s="199">
        <f t="shared" si="20"/>
        <v>15</v>
      </c>
      <c r="AB67" s="200" t="s">
        <v>111</v>
      </c>
      <c r="AC67" s="199">
        <f t="shared" si="21"/>
        <v>15</v>
      </c>
      <c r="AD67" s="200" t="s">
        <v>112</v>
      </c>
      <c r="AE67" s="199">
        <f t="shared" si="22"/>
        <v>10</v>
      </c>
      <c r="AF67" s="202">
        <f t="shared" si="23"/>
        <v>100</v>
      </c>
      <c r="AG67" s="202" t="str">
        <f t="shared" si="24"/>
        <v>Fuerte</v>
      </c>
      <c r="AH67" s="220" t="s">
        <v>113</v>
      </c>
      <c r="AI67" s="202" t="str">
        <f t="shared" si="25"/>
        <v>Fuerte</v>
      </c>
      <c r="AJ67" s="202" t="str">
        <f>IFERROR(VLOOKUP((CONCATENATE(AG67,AI67)),Listados!$U$3:$V$11,2,FALSE),"")</f>
        <v>Fuerte</v>
      </c>
      <c r="AK67" s="202">
        <f t="shared" si="26"/>
        <v>100</v>
      </c>
      <c r="AL67" s="455">
        <f t="shared" ref="AL67" si="114">AVERAGE(AK67:AK70)</f>
        <v>100</v>
      </c>
      <c r="AM67" s="455" t="str">
        <f t="shared" ref="AM67" si="115">IF(AL67&lt;=50,"Débil",IF(AL67&lt;=99,"Moderado",IF(AL67=100,"fuerte","")))</f>
        <v>fuerte</v>
      </c>
      <c r="AN67" s="455">
        <f t="shared" ref="AN67" si="116">+IF(AND(Q67="Preventivo",AM67="Fuerte"),2,IF(AND(Q67="Preventivo",AM67="Moderado"),1,0))</f>
        <v>2</v>
      </c>
      <c r="AO67" s="455">
        <f t="shared" ref="AO67" si="117">+IF(AND(Q67="Detectivo",$AM67="Fuerte"),2,IF(AND(Q67="Detectivo",$AM67="Moderado"),1,IF(AND(Q67="Preventivo",$AM67="Fuerte"),1,0)))</f>
        <v>1</v>
      </c>
      <c r="AP67" s="439">
        <f t="shared" ref="AP67" si="118">+K67-AN67</f>
        <v>0</v>
      </c>
      <c r="AQ67" s="439">
        <f t="shared" ref="AQ67" si="119">+M67-AO67</f>
        <v>2</v>
      </c>
      <c r="AR67" s="463" t="str">
        <f>+VLOOKUP(MIN(AP67),Listados!$J$18:$K$24,2,TRUE)</f>
        <v>Rara Vez</v>
      </c>
      <c r="AS67" s="463" t="str">
        <f>+VLOOKUP(MIN(AQ67),Listados!$J$26:$K$32,2,TRUE)</f>
        <v>Menor</v>
      </c>
      <c r="AT67" s="463" t="str">
        <f>IF(AND(AR67&lt;&gt;"",AS67&lt;&gt;""),VLOOKUP(AR67&amp;AS67,Listados!$M$3:$N$27,2,FALSE),"")</f>
        <v>Bajo</v>
      </c>
      <c r="AU67" s="463" t="str">
        <f>+VLOOKUP(AT67,Listados!$P$3:$Q$6,2,FALSE)</f>
        <v>Asumir el riesgo</v>
      </c>
      <c r="AV67" s="242" t="s">
        <v>903</v>
      </c>
      <c r="AW67" s="242" t="s">
        <v>904</v>
      </c>
      <c r="AX67" s="244">
        <v>45658</v>
      </c>
      <c r="AY67" s="245">
        <v>46022</v>
      </c>
      <c r="AZ67" s="243" t="s">
        <v>888</v>
      </c>
      <c r="BA67" s="243" t="s">
        <v>889</v>
      </c>
      <c r="BB67" s="581"/>
      <c r="BC67" s="584"/>
      <c r="BD67" s="584"/>
      <c r="BE67" s="523"/>
      <c r="BF67" s="526"/>
      <c r="BG67" s="529"/>
    </row>
    <row r="68" spans="1:59" ht="66" customHeight="1" x14ac:dyDescent="0.25">
      <c r="A68" s="513"/>
      <c r="B68" s="516"/>
      <c r="C68" s="519"/>
      <c r="D68" s="533"/>
      <c r="E68" s="461"/>
      <c r="F68" s="461"/>
      <c r="G68" s="193"/>
      <c r="H68" s="185"/>
      <c r="I68" s="101"/>
      <c r="J68" s="461"/>
      <c r="K68" s="460"/>
      <c r="L68" s="462"/>
      <c r="M68" s="460"/>
      <c r="N68" s="460"/>
      <c r="O68" s="104"/>
      <c r="P68" s="102"/>
      <c r="Q68" s="105"/>
      <c r="R68" s="97"/>
      <c r="S68" s="92" t="str">
        <f t="shared" si="16"/>
        <v>0</v>
      </c>
      <c r="T68" s="97"/>
      <c r="U68" s="92" t="str">
        <f t="shared" si="17"/>
        <v>0</v>
      </c>
      <c r="V68" s="97"/>
      <c r="W68" s="92" t="str">
        <f t="shared" si="18"/>
        <v>0</v>
      </c>
      <c r="X68" s="97"/>
      <c r="Y68" s="92" t="str">
        <f t="shared" si="19"/>
        <v>0</v>
      </c>
      <c r="Z68" s="97"/>
      <c r="AA68" s="92" t="str">
        <f t="shared" si="20"/>
        <v>0</v>
      </c>
      <c r="AB68" s="97"/>
      <c r="AC68" s="92" t="str">
        <f t="shared" si="21"/>
        <v>0</v>
      </c>
      <c r="AD68" s="97"/>
      <c r="AE68" s="92" t="str">
        <f t="shared" si="22"/>
        <v>0</v>
      </c>
      <c r="AF68" s="99" t="str">
        <f t="shared" si="23"/>
        <v/>
      </c>
      <c r="AG68" s="99" t="str">
        <f t="shared" si="24"/>
        <v/>
      </c>
      <c r="AH68" s="100"/>
      <c r="AI68" s="99" t="str">
        <f t="shared" si="25"/>
        <v/>
      </c>
      <c r="AJ68" s="99" t="str">
        <f>IFERROR(VLOOKUP((CONCATENATE(AG68,AI68)),Listados!$U$3:$V$11,2,FALSE),"")</f>
        <v/>
      </c>
      <c r="AK68" s="99" t="str">
        <f t="shared" si="26"/>
        <v/>
      </c>
      <c r="AL68" s="456"/>
      <c r="AM68" s="456"/>
      <c r="AN68" s="456"/>
      <c r="AO68" s="456"/>
      <c r="AP68" s="458"/>
      <c r="AQ68" s="458"/>
      <c r="AR68" s="460"/>
      <c r="AS68" s="460"/>
      <c r="AT68" s="460"/>
      <c r="AU68" s="460"/>
      <c r="AV68" s="84"/>
      <c r="AW68" s="84"/>
      <c r="AX68" s="84"/>
      <c r="AY68" s="84"/>
      <c r="AZ68" s="84"/>
      <c r="BA68" s="84"/>
      <c r="BB68" s="582"/>
      <c r="BC68" s="585"/>
      <c r="BD68" s="585"/>
      <c r="BE68" s="524"/>
      <c r="BF68" s="527"/>
      <c r="BG68" s="530"/>
    </row>
    <row r="69" spans="1:59" ht="43.5" customHeight="1" x14ac:dyDescent="0.25">
      <c r="A69" s="513"/>
      <c r="B69" s="516"/>
      <c r="C69" s="519"/>
      <c r="D69" s="533"/>
      <c r="E69" s="461"/>
      <c r="F69" s="461"/>
      <c r="G69" s="193"/>
      <c r="H69" s="185"/>
      <c r="I69" s="101"/>
      <c r="J69" s="461"/>
      <c r="K69" s="460"/>
      <c r="L69" s="462"/>
      <c r="M69" s="460"/>
      <c r="N69" s="460"/>
      <c r="O69" s="88"/>
      <c r="P69" s="103"/>
      <c r="Q69" s="89"/>
      <c r="R69" s="97"/>
      <c r="S69" s="92" t="str">
        <f t="shared" si="16"/>
        <v>0</v>
      </c>
      <c r="T69" s="97"/>
      <c r="U69" s="92" t="str">
        <f t="shared" si="17"/>
        <v>0</v>
      </c>
      <c r="V69" s="97"/>
      <c r="W69" s="92" t="str">
        <f t="shared" si="18"/>
        <v>0</v>
      </c>
      <c r="X69" s="97"/>
      <c r="Y69" s="92" t="str">
        <f t="shared" si="19"/>
        <v>0</v>
      </c>
      <c r="Z69" s="97"/>
      <c r="AA69" s="92" t="str">
        <f t="shared" si="20"/>
        <v>0</v>
      </c>
      <c r="AB69" s="97"/>
      <c r="AC69" s="92" t="str">
        <f t="shared" si="21"/>
        <v>0</v>
      </c>
      <c r="AD69" s="97"/>
      <c r="AE69" s="92" t="str">
        <f t="shared" si="22"/>
        <v>0</v>
      </c>
      <c r="AF69" s="99" t="str">
        <f t="shared" si="23"/>
        <v/>
      </c>
      <c r="AG69" s="99" t="str">
        <f t="shared" si="24"/>
        <v/>
      </c>
      <c r="AH69" s="100"/>
      <c r="AI69" s="99" t="str">
        <f t="shared" si="25"/>
        <v/>
      </c>
      <c r="AJ69" s="99" t="str">
        <f>IFERROR(VLOOKUP((CONCATENATE(AG69,AI69)),Listados!$U$3:$V$11,2,FALSE),"")</f>
        <v/>
      </c>
      <c r="AK69" s="99" t="str">
        <f t="shared" si="26"/>
        <v/>
      </c>
      <c r="AL69" s="456"/>
      <c r="AM69" s="456"/>
      <c r="AN69" s="456"/>
      <c r="AO69" s="456"/>
      <c r="AP69" s="458"/>
      <c r="AQ69" s="458"/>
      <c r="AR69" s="460"/>
      <c r="AS69" s="460"/>
      <c r="AT69" s="460"/>
      <c r="AU69" s="460"/>
      <c r="AV69" s="84"/>
      <c r="AW69" s="84"/>
      <c r="AX69" s="85"/>
      <c r="AY69" s="85"/>
      <c r="AZ69" s="84"/>
      <c r="BA69" s="84"/>
      <c r="BB69" s="582"/>
      <c r="BC69" s="585"/>
      <c r="BD69" s="585"/>
      <c r="BE69" s="524"/>
      <c r="BF69" s="527"/>
      <c r="BG69" s="530"/>
    </row>
    <row r="70" spans="1:59" ht="69.75" customHeight="1" thickBot="1" x14ac:dyDescent="0.3">
      <c r="A70" s="514"/>
      <c r="B70" s="517"/>
      <c r="C70" s="520"/>
      <c r="D70" s="534"/>
      <c r="E70" s="467"/>
      <c r="F70" s="467"/>
      <c r="G70" s="208"/>
      <c r="H70" s="207"/>
      <c r="I70" s="221"/>
      <c r="J70" s="467"/>
      <c r="K70" s="464"/>
      <c r="L70" s="469"/>
      <c r="M70" s="464"/>
      <c r="N70" s="464"/>
      <c r="O70" s="222"/>
      <c r="P70" s="223"/>
      <c r="Q70" s="248"/>
      <c r="R70" s="210"/>
      <c r="S70" s="209" t="str">
        <f t="shared" si="16"/>
        <v>0</v>
      </c>
      <c r="T70" s="210"/>
      <c r="U70" s="209" t="str">
        <f t="shared" si="17"/>
        <v>0</v>
      </c>
      <c r="V70" s="210"/>
      <c r="W70" s="209" t="str">
        <f t="shared" si="18"/>
        <v>0</v>
      </c>
      <c r="X70" s="210"/>
      <c r="Y70" s="209" t="str">
        <f t="shared" si="19"/>
        <v>0</v>
      </c>
      <c r="Z70" s="210"/>
      <c r="AA70" s="209" t="str">
        <f t="shared" si="20"/>
        <v>0</v>
      </c>
      <c r="AB70" s="210"/>
      <c r="AC70" s="209" t="str">
        <f t="shared" si="21"/>
        <v>0</v>
      </c>
      <c r="AD70" s="210"/>
      <c r="AE70" s="209" t="str">
        <f t="shared" si="22"/>
        <v>0</v>
      </c>
      <c r="AF70" s="215" t="str">
        <f t="shared" si="23"/>
        <v/>
      </c>
      <c r="AG70" s="215" t="str">
        <f t="shared" si="24"/>
        <v/>
      </c>
      <c r="AH70" s="224"/>
      <c r="AI70" s="215" t="str">
        <f t="shared" si="25"/>
        <v/>
      </c>
      <c r="AJ70" s="215" t="str">
        <f>IFERROR(VLOOKUP((CONCATENATE(AG70,AI70)),Listados!$U$3:$V$11,2,FALSE),"")</f>
        <v/>
      </c>
      <c r="AK70" s="215" t="str">
        <f t="shared" si="26"/>
        <v/>
      </c>
      <c r="AL70" s="457"/>
      <c r="AM70" s="457"/>
      <c r="AN70" s="457"/>
      <c r="AO70" s="457"/>
      <c r="AP70" s="459"/>
      <c r="AQ70" s="459"/>
      <c r="AR70" s="464"/>
      <c r="AS70" s="464"/>
      <c r="AT70" s="464"/>
      <c r="AU70" s="464"/>
      <c r="AV70" s="216"/>
      <c r="AW70" s="216"/>
      <c r="AX70" s="217"/>
      <c r="AY70" s="217"/>
      <c r="AZ70" s="216"/>
      <c r="BA70" s="216"/>
      <c r="BB70" s="583"/>
      <c r="BC70" s="586"/>
      <c r="BD70" s="586"/>
      <c r="BE70" s="525"/>
      <c r="BF70" s="528"/>
      <c r="BG70" s="531"/>
    </row>
    <row r="71" spans="1:59" ht="60" x14ac:dyDescent="0.25">
      <c r="A71" s="512">
        <v>16</v>
      </c>
      <c r="B71" s="515" t="s">
        <v>72</v>
      </c>
      <c r="C71" s="518" t="s">
        <v>905</v>
      </c>
      <c r="D71" s="532" t="s">
        <v>906</v>
      </c>
      <c r="E71" s="466" t="s">
        <v>28</v>
      </c>
      <c r="F71" s="532" t="s">
        <v>661</v>
      </c>
      <c r="G71" s="198" t="s">
        <v>907</v>
      </c>
      <c r="H71" s="197" t="s">
        <v>16</v>
      </c>
      <c r="I71" s="198" t="s">
        <v>910</v>
      </c>
      <c r="J71" s="466" t="s">
        <v>21</v>
      </c>
      <c r="K71" s="463">
        <f>+VLOOKUP(J71,Listados!$K$8:$L$12,2,0)</f>
        <v>1</v>
      </c>
      <c r="L71" s="468" t="s">
        <v>35</v>
      </c>
      <c r="M71" s="463">
        <f>+VLOOKUP(L71,Listados!$K$13:$L$17,2,0)</f>
        <v>3</v>
      </c>
      <c r="N71" s="463" t="str">
        <f>IF(AND(J71&lt;&gt;"",L71&lt;&gt;""),VLOOKUP(J71&amp;L71,Listados!$M$3:$N$27,2,FALSE),"")</f>
        <v>Moderado</v>
      </c>
      <c r="O71" s="198" t="s">
        <v>911</v>
      </c>
      <c r="P71" s="218" t="s">
        <v>907</v>
      </c>
      <c r="Q71" s="219" t="s">
        <v>20</v>
      </c>
      <c r="R71" s="200" t="s">
        <v>111</v>
      </c>
      <c r="S71" s="199">
        <f t="shared" si="16"/>
        <v>15</v>
      </c>
      <c r="T71" s="200" t="s">
        <v>111</v>
      </c>
      <c r="U71" s="199">
        <f t="shared" si="17"/>
        <v>15</v>
      </c>
      <c r="V71" s="200" t="s">
        <v>111</v>
      </c>
      <c r="W71" s="199">
        <f t="shared" si="18"/>
        <v>15</v>
      </c>
      <c r="X71" s="200" t="s">
        <v>20</v>
      </c>
      <c r="Y71" s="199">
        <f t="shared" si="19"/>
        <v>15</v>
      </c>
      <c r="Z71" s="200" t="s">
        <v>111</v>
      </c>
      <c r="AA71" s="199">
        <f t="shared" si="20"/>
        <v>15</v>
      </c>
      <c r="AB71" s="200" t="s">
        <v>111</v>
      </c>
      <c r="AC71" s="199">
        <f t="shared" si="21"/>
        <v>15</v>
      </c>
      <c r="AD71" s="200" t="s">
        <v>112</v>
      </c>
      <c r="AE71" s="199">
        <f t="shared" si="22"/>
        <v>10</v>
      </c>
      <c r="AF71" s="202">
        <f t="shared" si="23"/>
        <v>100</v>
      </c>
      <c r="AG71" s="202" t="str">
        <f t="shared" si="24"/>
        <v>Fuerte</v>
      </c>
      <c r="AH71" s="220" t="s">
        <v>113</v>
      </c>
      <c r="AI71" s="202" t="str">
        <f t="shared" si="25"/>
        <v>Fuerte</v>
      </c>
      <c r="AJ71" s="202" t="str">
        <f>IFERROR(VLOOKUP((CONCATENATE(AG71,AI71)),Listados!$U$3:$V$11,2,FALSE),"")</f>
        <v>Fuerte</v>
      </c>
      <c r="AK71" s="202">
        <f t="shared" si="26"/>
        <v>100</v>
      </c>
      <c r="AL71" s="455">
        <f t="shared" ref="AL71" si="120">AVERAGE(AK71:AK74)</f>
        <v>100</v>
      </c>
      <c r="AM71" s="455" t="str">
        <f t="shared" ref="AM71" si="121">IF(AL71&lt;=50,"Débil",IF(AL71&lt;=99,"Moderado",IF(AL71=100,"fuerte","")))</f>
        <v>fuerte</v>
      </c>
      <c r="AN71" s="455">
        <f t="shared" ref="AN71" si="122">+IF(AND(Q71="Preventivo",AM71="Fuerte"),2,IF(AND(Q71="Preventivo",AM71="Moderado"),1,0))</f>
        <v>2</v>
      </c>
      <c r="AO71" s="455">
        <f t="shared" ref="AO71" si="123">+IF(AND(Q71="Detectivo",$AM71="Fuerte"),2,IF(AND(Q71="Detectivo",$AM71="Moderado"),1,IF(AND(Q71="Preventivo",$AM71="Fuerte"),1,0)))</f>
        <v>1</v>
      </c>
      <c r="AP71" s="439">
        <f t="shared" ref="AP71" si="124">+K71-AN71</f>
        <v>-1</v>
      </c>
      <c r="AQ71" s="439">
        <f t="shared" ref="AQ71" si="125">+M71-AO71</f>
        <v>2</v>
      </c>
      <c r="AR71" s="463" t="str">
        <f>+VLOOKUP(MIN(AP71),Listados!$J$18:$K$24,2,TRUE)</f>
        <v>Rara Vez</v>
      </c>
      <c r="AS71" s="463" t="str">
        <f>+VLOOKUP(MIN(AQ71),Listados!$J$26:$K$32,2,TRUE)</f>
        <v>Menor</v>
      </c>
      <c r="AT71" s="463" t="str">
        <f>IF(AND(AR71&lt;&gt;"",AS71&lt;&gt;""),VLOOKUP(AR71&amp;AS71,Listados!$M$3:$N$27,2,FALSE),"")</f>
        <v>Bajo</v>
      </c>
      <c r="AU71" s="463" t="str">
        <f>+VLOOKUP(AT71,Listados!$P$3:$Q$6,2,FALSE)</f>
        <v>Asumir el riesgo</v>
      </c>
      <c r="AV71" s="242" t="s">
        <v>913</v>
      </c>
      <c r="AW71" s="243" t="s">
        <v>914</v>
      </c>
      <c r="AX71" s="244">
        <v>45658</v>
      </c>
      <c r="AY71" s="244">
        <v>46022</v>
      </c>
      <c r="AZ71" s="242" t="s">
        <v>915</v>
      </c>
      <c r="BA71" s="242" t="s">
        <v>916</v>
      </c>
      <c r="BB71" s="581"/>
      <c r="BC71" s="584"/>
      <c r="BD71" s="584"/>
      <c r="BE71" s="523"/>
      <c r="BF71" s="526"/>
      <c r="BG71" s="529"/>
    </row>
    <row r="72" spans="1:59" ht="75" x14ac:dyDescent="0.25">
      <c r="A72" s="513"/>
      <c r="B72" s="516"/>
      <c r="C72" s="519"/>
      <c r="D72" s="533"/>
      <c r="E72" s="461"/>
      <c r="F72" s="533"/>
      <c r="G72" s="193" t="s">
        <v>908</v>
      </c>
      <c r="H72" s="182" t="s">
        <v>16</v>
      </c>
      <c r="I72" s="193" t="s">
        <v>910</v>
      </c>
      <c r="J72" s="461"/>
      <c r="K72" s="460"/>
      <c r="L72" s="462"/>
      <c r="M72" s="460"/>
      <c r="N72" s="460"/>
      <c r="O72" s="193" t="s">
        <v>912</v>
      </c>
      <c r="P72" s="170" t="s">
        <v>908</v>
      </c>
      <c r="Q72" s="194" t="s">
        <v>118</v>
      </c>
      <c r="R72" s="97" t="s">
        <v>111</v>
      </c>
      <c r="S72" s="92">
        <f t="shared" si="16"/>
        <v>15</v>
      </c>
      <c r="T72" s="97" t="s">
        <v>111</v>
      </c>
      <c r="U72" s="92">
        <f t="shared" si="17"/>
        <v>15</v>
      </c>
      <c r="V72" s="97" t="s">
        <v>111</v>
      </c>
      <c r="W72" s="92">
        <f t="shared" si="18"/>
        <v>15</v>
      </c>
      <c r="X72" s="97" t="s">
        <v>20</v>
      </c>
      <c r="Y72" s="92">
        <f t="shared" si="19"/>
        <v>15</v>
      </c>
      <c r="Z72" s="97" t="s">
        <v>111</v>
      </c>
      <c r="AA72" s="92">
        <f t="shared" si="20"/>
        <v>15</v>
      </c>
      <c r="AB72" s="97" t="s">
        <v>111</v>
      </c>
      <c r="AC72" s="92">
        <f t="shared" si="21"/>
        <v>15</v>
      </c>
      <c r="AD72" s="97" t="s">
        <v>112</v>
      </c>
      <c r="AE72" s="92">
        <f t="shared" si="22"/>
        <v>10</v>
      </c>
      <c r="AF72" s="99">
        <f t="shared" si="23"/>
        <v>100</v>
      </c>
      <c r="AG72" s="99" t="str">
        <f t="shared" si="24"/>
        <v>Fuerte</v>
      </c>
      <c r="AH72" s="100" t="s">
        <v>113</v>
      </c>
      <c r="AI72" s="99" t="str">
        <f t="shared" si="25"/>
        <v>Fuerte</v>
      </c>
      <c r="AJ72" s="99" t="str">
        <f>IFERROR(VLOOKUP((CONCATENATE(AG72,AI72)),Listados!$U$3:$V$11,2,FALSE),"")</f>
        <v>Fuerte</v>
      </c>
      <c r="AK72" s="99">
        <f t="shared" si="26"/>
        <v>100</v>
      </c>
      <c r="AL72" s="456"/>
      <c r="AM72" s="456"/>
      <c r="AN72" s="456"/>
      <c r="AO72" s="456"/>
      <c r="AP72" s="458"/>
      <c r="AQ72" s="458"/>
      <c r="AR72" s="460"/>
      <c r="AS72" s="460"/>
      <c r="AT72" s="460"/>
      <c r="AU72" s="460"/>
      <c r="AV72" s="84"/>
      <c r="AW72" s="84"/>
      <c r="AX72" s="84"/>
      <c r="AY72" s="84"/>
      <c r="AZ72" s="84"/>
      <c r="BA72" s="84"/>
      <c r="BB72" s="582"/>
      <c r="BC72" s="585"/>
      <c r="BD72" s="585"/>
      <c r="BE72" s="524"/>
      <c r="BF72" s="527"/>
      <c r="BG72" s="530"/>
    </row>
    <row r="73" spans="1:59" ht="60" x14ac:dyDescent="0.25">
      <c r="A73" s="513"/>
      <c r="B73" s="516"/>
      <c r="C73" s="519"/>
      <c r="D73" s="533"/>
      <c r="E73" s="461"/>
      <c r="F73" s="533"/>
      <c r="G73" s="193" t="s">
        <v>909</v>
      </c>
      <c r="H73" s="182" t="s">
        <v>16</v>
      </c>
      <c r="I73" s="193" t="s">
        <v>910</v>
      </c>
      <c r="J73" s="461"/>
      <c r="K73" s="460"/>
      <c r="L73" s="462"/>
      <c r="M73" s="460"/>
      <c r="N73" s="460"/>
      <c r="O73" s="88"/>
      <c r="P73" s="170"/>
      <c r="Q73" s="89"/>
      <c r="R73" s="97"/>
      <c r="S73" s="92" t="str">
        <f t="shared" si="16"/>
        <v>0</v>
      </c>
      <c r="T73" s="97"/>
      <c r="U73" s="92" t="str">
        <f t="shared" si="17"/>
        <v>0</v>
      </c>
      <c r="V73" s="97"/>
      <c r="W73" s="92" t="str">
        <f t="shared" si="18"/>
        <v>0</v>
      </c>
      <c r="X73" s="97"/>
      <c r="Y73" s="92" t="str">
        <f t="shared" si="19"/>
        <v>0</v>
      </c>
      <c r="Z73" s="97"/>
      <c r="AA73" s="92" t="str">
        <f t="shared" si="20"/>
        <v>0</v>
      </c>
      <c r="AB73" s="97"/>
      <c r="AC73" s="92" t="str">
        <f t="shared" si="21"/>
        <v>0</v>
      </c>
      <c r="AD73" s="97"/>
      <c r="AE73" s="92" t="str">
        <f t="shared" si="22"/>
        <v>0</v>
      </c>
      <c r="AF73" s="99" t="str">
        <f t="shared" si="23"/>
        <v/>
      </c>
      <c r="AG73" s="99" t="str">
        <f t="shared" si="24"/>
        <v/>
      </c>
      <c r="AH73" s="100"/>
      <c r="AI73" s="99" t="str">
        <f t="shared" si="25"/>
        <v/>
      </c>
      <c r="AJ73" s="99" t="str">
        <f>IFERROR(VLOOKUP((CONCATENATE(AG73,AI73)),Listados!$U$3:$V$11,2,FALSE),"")</f>
        <v/>
      </c>
      <c r="AK73" s="99" t="str">
        <f t="shared" si="26"/>
        <v/>
      </c>
      <c r="AL73" s="456"/>
      <c r="AM73" s="456"/>
      <c r="AN73" s="456"/>
      <c r="AO73" s="456"/>
      <c r="AP73" s="458"/>
      <c r="AQ73" s="458"/>
      <c r="AR73" s="460"/>
      <c r="AS73" s="460"/>
      <c r="AT73" s="460"/>
      <c r="AU73" s="460"/>
      <c r="AV73" s="84"/>
      <c r="AW73" s="84"/>
      <c r="AX73" s="85"/>
      <c r="AY73" s="85"/>
      <c r="AZ73" s="84"/>
      <c r="BA73" s="84"/>
      <c r="BB73" s="582"/>
      <c r="BC73" s="585"/>
      <c r="BD73" s="585"/>
      <c r="BE73" s="524"/>
      <c r="BF73" s="527"/>
      <c r="BG73" s="530"/>
    </row>
    <row r="74" spans="1:59" ht="55.5" customHeight="1" thickBot="1" x14ac:dyDescent="0.3">
      <c r="A74" s="514"/>
      <c r="B74" s="517"/>
      <c r="C74" s="520"/>
      <c r="D74" s="534"/>
      <c r="E74" s="467"/>
      <c r="F74" s="534"/>
      <c r="G74" s="208"/>
      <c r="H74" s="221"/>
      <c r="I74" s="221"/>
      <c r="J74" s="467"/>
      <c r="K74" s="464"/>
      <c r="L74" s="469"/>
      <c r="M74" s="464"/>
      <c r="N74" s="464"/>
      <c r="O74" s="222"/>
      <c r="P74" s="300"/>
      <c r="Q74" s="248"/>
      <c r="R74" s="210"/>
      <c r="S74" s="209" t="str">
        <f t="shared" si="16"/>
        <v>0</v>
      </c>
      <c r="T74" s="210"/>
      <c r="U74" s="209" t="str">
        <f t="shared" si="17"/>
        <v>0</v>
      </c>
      <c r="V74" s="210"/>
      <c r="W74" s="209" t="str">
        <f t="shared" si="18"/>
        <v>0</v>
      </c>
      <c r="X74" s="210"/>
      <c r="Y74" s="209" t="str">
        <f t="shared" si="19"/>
        <v>0</v>
      </c>
      <c r="Z74" s="210"/>
      <c r="AA74" s="209" t="str">
        <f t="shared" si="20"/>
        <v>0</v>
      </c>
      <c r="AB74" s="210"/>
      <c r="AC74" s="209" t="str">
        <f t="shared" si="21"/>
        <v>0</v>
      </c>
      <c r="AD74" s="210"/>
      <c r="AE74" s="209" t="str">
        <f t="shared" si="22"/>
        <v>0</v>
      </c>
      <c r="AF74" s="215" t="str">
        <f t="shared" si="23"/>
        <v/>
      </c>
      <c r="AG74" s="215" t="str">
        <f t="shared" si="24"/>
        <v/>
      </c>
      <c r="AH74" s="224"/>
      <c r="AI74" s="215" t="str">
        <f t="shared" si="25"/>
        <v/>
      </c>
      <c r="AJ74" s="215" t="str">
        <f>IFERROR(VLOOKUP((CONCATENATE(AG74,AI74)),Listados!$U$3:$V$11,2,FALSE),"")</f>
        <v/>
      </c>
      <c r="AK74" s="215" t="str">
        <f t="shared" si="26"/>
        <v/>
      </c>
      <c r="AL74" s="457"/>
      <c r="AM74" s="457"/>
      <c r="AN74" s="457"/>
      <c r="AO74" s="457"/>
      <c r="AP74" s="459"/>
      <c r="AQ74" s="459"/>
      <c r="AR74" s="464"/>
      <c r="AS74" s="464"/>
      <c r="AT74" s="464"/>
      <c r="AU74" s="464"/>
      <c r="AV74" s="216"/>
      <c r="AW74" s="216"/>
      <c r="AX74" s="217"/>
      <c r="AY74" s="217"/>
      <c r="AZ74" s="216"/>
      <c r="BA74" s="216"/>
      <c r="BB74" s="583"/>
      <c r="BC74" s="586"/>
      <c r="BD74" s="586"/>
      <c r="BE74" s="525"/>
      <c r="BF74" s="528"/>
      <c r="BG74" s="531"/>
    </row>
    <row r="75" spans="1:59" ht="150" x14ac:dyDescent="0.25">
      <c r="A75" s="512">
        <v>17</v>
      </c>
      <c r="B75" s="515" t="s">
        <v>72</v>
      </c>
      <c r="C75" s="518" t="s">
        <v>930</v>
      </c>
      <c r="D75" s="532" t="s">
        <v>931</v>
      </c>
      <c r="E75" s="466" t="s">
        <v>28</v>
      </c>
      <c r="F75" s="466" t="s">
        <v>657</v>
      </c>
      <c r="G75" s="198" t="s">
        <v>932</v>
      </c>
      <c r="H75" s="197" t="s">
        <v>16</v>
      </c>
      <c r="I75" s="289" t="s">
        <v>936</v>
      </c>
      <c r="J75" s="466" t="s">
        <v>42</v>
      </c>
      <c r="K75" s="463">
        <f>+VLOOKUP(J75,Listados!$K$8:$L$12,2,0)</f>
        <v>3</v>
      </c>
      <c r="L75" s="468" t="s">
        <v>35</v>
      </c>
      <c r="M75" s="463">
        <f>+VLOOKUP(L75,Listados!$K$13:$L$17,2,0)</f>
        <v>3</v>
      </c>
      <c r="N75" s="463" t="str">
        <f>IF(AND(J75&lt;&gt;"",L75&lt;&gt;""),VLOOKUP(J75&amp;L75,Listados!$M$3:$N$27,2,FALSE),"")</f>
        <v>Alto</v>
      </c>
      <c r="O75" s="255" t="s">
        <v>940</v>
      </c>
      <c r="P75" s="218" t="s">
        <v>932</v>
      </c>
      <c r="Q75" s="256" t="s">
        <v>20</v>
      </c>
      <c r="R75" s="200" t="s">
        <v>111</v>
      </c>
      <c r="S75" s="199">
        <f t="shared" si="16"/>
        <v>15</v>
      </c>
      <c r="T75" s="200" t="s">
        <v>111</v>
      </c>
      <c r="U75" s="199">
        <f t="shared" si="17"/>
        <v>15</v>
      </c>
      <c r="V75" s="200" t="s">
        <v>111</v>
      </c>
      <c r="W75" s="199">
        <f t="shared" si="18"/>
        <v>15</v>
      </c>
      <c r="X75" s="200" t="s">
        <v>20</v>
      </c>
      <c r="Y75" s="199">
        <f t="shared" si="19"/>
        <v>15</v>
      </c>
      <c r="Z75" s="200" t="s">
        <v>111</v>
      </c>
      <c r="AA75" s="199">
        <f t="shared" si="20"/>
        <v>15</v>
      </c>
      <c r="AB75" s="200" t="s">
        <v>111</v>
      </c>
      <c r="AC75" s="199">
        <f t="shared" si="21"/>
        <v>15</v>
      </c>
      <c r="AD75" s="200" t="s">
        <v>112</v>
      </c>
      <c r="AE75" s="199">
        <f t="shared" si="22"/>
        <v>10</v>
      </c>
      <c r="AF75" s="202">
        <f t="shared" si="23"/>
        <v>100</v>
      </c>
      <c r="AG75" s="202" t="str">
        <f t="shared" si="24"/>
        <v>Fuerte</v>
      </c>
      <c r="AH75" s="220" t="s">
        <v>113</v>
      </c>
      <c r="AI75" s="202" t="str">
        <f t="shared" si="25"/>
        <v>Fuerte</v>
      </c>
      <c r="AJ75" s="202" t="str">
        <f>IFERROR(VLOOKUP((CONCATENATE(AG75,AI75)),Listados!$U$3:$V$11,2,FALSE),"")</f>
        <v>Fuerte</v>
      </c>
      <c r="AK75" s="202">
        <f t="shared" si="26"/>
        <v>100</v>
      </c>
      <c r="AL75" s="455">
        <f t="shared" ref="AL75" si="126">AVERAGE(AK75:AK78)</f>
        <v>100</v>
      </c>
      <c r="AM75" s="455" t="str">
        <f t="shared" ref="AM75" si="127">IF(AL75&lt;=50,"Débil",IF(AL75&lt;=99,"Moderado",IF(AL75=100,"fuerte","")))</f>
        <v>fuerte</v>
      </c>
      <c r="AN75" s="455">
        <f t="shared" ref="AN75" si="128">+IF(AND(Q75="Preventivo",AM75="Fuerte"),2,IF(AND(Q75="Preventivo",AM75="Moderado"),1,0))</f>
        <v>2</v>
      </c>
      <c r="AO75" s="455">
        <f t="shared" ref="AO75" si="129">+IF(AND(Q75="Detectivo",$AM75="Fuerte"),2,IF(AND(Q75="Detectivo",$AM75="Moderado"),1,IF(AND(Q75="Preventivo",$AM75="Fuerte"),1,0)))</f>
        <v>1</v>
      </c>
      <c r="AP75" s="439">
        <f t="shared" ref="AP75" si="130">+K75-AN75</f>
        <v>1</v>
      </c>
      <c r="AQ75" s="439">
        <f t="shared" ref="AQ75" si="131">+M75-AO75</f>
        <v>2</v>
      </c>
      <c r="AR75" s="463" t="str">
        <f>+VLOOKUP(MIN(AP75),Listados!$J$18:$K$24,2,TRUE)</f>
        <v>Rara Vez</v>
      </c>
      <c r="AS75" s="463" t="str">
        <f>+VLOOKUP(MIN(AQ75),Listados!$J$26:$K$32,2,TRUE)</f>
        <v>Menor</v>
      </c>
      <c r="AT75" s="463" t="str">
        <f>IF(AND(AR75&lt;&gt;"",AS75&lt;&gt;""),VLOOKUP(AR75&amp;AS75,Listados!$M$3:$N$27,2,FALSE),"")</f>
        <v>Bajo</v>
      </c>
      <c r="AU75" s="463" t="str">
        <f>+VLOOKUP(AT75,Listados!$P$3:$Q$6,2,FALSE)</f>
        <v>Asumir el riesgo</v>
      </c>
      <c r="AV75" s="203" t="s">
        <v>1085</v>
      </c>
      <c r="AW75" s="203"/>
      <c r="AX75" s="204"/>
      <c r="AY75" s="205"/>
      <c r="AZ75" s="203"/>
      <c r="BA75" s="203"/>
      <c r="BB75" s="370"/>
      <c r="BC75" s="584"/>
      <c r="BD75" s="584"/>
      <c r="BE75" s="523"/>
      <c r="BF75" s="526"/>
      <c r="BG75" s="529"/>
    </row>
    <row r="76" spans="1:59" ht="150" x14ac:dyDescent="0.25">
      <c r="A76" s="513"/>
      <c r="B76" s="516"/>
      <c r="C76" s="519"/>
      <c r="D76" s="533"/>
      <c r="E76" s="461"/>
      <c r="F76" s="461"/>
      <c r="G76" s="193" t="s">
        <v>933</v>
      </c>
      <c r="H76" s="182" t="s">
        <v>16</v>
      </c>
      <c r="I76" s="290" t="s">
        <v>937</v>
      </c>
      <c r="J76" s="461"/>
      <c r="K76" s="460"/>
      <c r="L76" s="462"/>
      <c r="M76" s="460"/>
      <c r="N76" s="460"/>
      <c r="O76" s="104" t="s">
        <v>941</v>
      </c>
      <c r="P76" s="170" t="s">
        <v>933</v>
      </c>
      <c r="Q76" s="105" t="s">
        <v>20</v>
      </c>
      <c r="R76" s="97" t="s">
        <v>111</v>
      </c>
      <c r="S76" s="92">
        <f t="shared" si="16"/>
        <v>15</v>
      </c>
      <c r="T76" s="97" t="s">
        <v>111</v>
      </c>
      <c r="U76" s="92">
        <f t="shared" si="17"/>
        <v>15</v>
      </c>
      <c r="V76" s="97" t="s">
        <v>111</v>
      </c>
      <c r="W76" s="92">
        <f t="shared" si="18"/>
        <v>15</v>
      </c>
      <c r="X76" s="97" t="s">
        <v>20</v>
      </c>
      <c r="Y76" s="92">
        <f t="shared" si="19"/>
        <v>15</v>
      </c>
      <c r="Z76" s="97" t="s">
        <v>111</v>
      </c>
      <c r="AA76" s="92">
        <f t="shared" si="20"/>
        <v>15</v>
      </c>
      <c r="AB76" s="97" t="s">
        <v>111</v>
      </c>
      <c r="AC76" s="92">
        <f t="shared" si="21"/>
        <v>15</v>
      </c>
      <c r="AD76" s="97" t="s">
        <v>112</v>
      </c>
      <c r="AE76" s="92">
        <f t="shared" si="22"/>
        <v>10</v>
      </c>
      <c r="AF76" s="99">
        <f t="shared" si="23"/>
        <v>100</v>
      </c>
      <c r="AG76" s="99" t="str">
        <f t="shared" si="24"/>
        <v>Fuerte</v>
      </c>
      <c r="AH76" s="100" t="s">
        <v>113</v>
      </c>
      <c r="AI76" s="99" t="str">
        <f t="shared" si="25"/>
        <v>Fuerte</v>
      </c>
      <c r="AJ76" s="99" t="str">
        <f>IFERROR(VLOOKUP((CONCATENATE(AG76,AI76)),Listados!$U$3:$V$11,2,FALSE),"")</f>
        <v>Fuerte</v>
      </c>
      <c r="AK76" s="99">
        <f t="shared" si="26"/>
        <v>100</v>
      </c>
      <c r="AL76" s="456"/>
      <c r="AM76" s="456"/>
      <c r="AN76" s="456"/>
      <c r="AO76" s="456"/>
      <c r="AP76" s="458"/>
      <c r="AQ76" s="458"/>
      <c r="AR76" s="460"/>
      <c r="AS76" s="460"/>
      <c r="AT76" s="460"/>
      <c r="AU76" s="460"/>
      <c r="AV76" s="84"/>
      <c r="AW76" s="84"/>
      <c r="AX76" s="84"/>
      <c r="AY76" s="84"/>
      <c r="AZ76" s="84"/>
      <c r="BA76" s="84"/>
      <c r="BB76" s="356"/>
      <c r="BC76" s="585"/>
      <c r="BD76" s="585"/>
      <c r="BE76" s="524"/>
      <c r="BF76" s="527"/>
      <c r="BG76" s="530"/>
    </row>
    <row r="77" spans="1:59" ht="180" x14ac:dyDescent="0.25">
      <c r="A77" s="513"/>
      <c r="B77" s="516"/>
      <c r="C77" s="519"/>
      <c r="D77" s="533"/>
      <c r="E77" s="461"/>
      <c r="F77" s="461"/>
      <c r="G77" s="193" t="s">
        <v>934</v>
      </c>
      <c r="H77" s="182" t="s">
        <v>16</v>
      </c>
      <c r="I77" s="290" t="s">
        <v>938</v>
      </c>
      <c r="J77" s="461"/>
      <c r="K77" s="460"/>
      <c r="L77" s="462"/>
      <c r="M77" s="460"/>
      <c r="N77" s="460"/>
      <c r="O77" s="88" t="s">
        <v>942</v>
      </c>
      <c r="P77" s="170" t="s">
        <v>934</v>
      </c>
      <c r="Q77" s="89" t="s">
        <v>20</v>
      </c>
      <c r="R77" s="97" t="s">
        <v>111</v>
      </c>
      <c r="S77" s="92">
        <f t="shared" si="16"/>
        <v>15</v>
      </c>
      <c r="T77" s="97" t="s">
        <v>111</v>
      </c>
      <c r="U77" s="92">
        <f t="shared" si="17"/>
        <v>15</v>
      </c>
      <c r="V77" s="97" t="s">
        <v>111</v>
      </c>
      <c r="W77" s="92">
        <f t="shared" si="18"/>
        <v>15</v>
      </c>
      <c r="X77" s="97" t="s">
        <v>20</v>
      </c>
      <c r="Y77" s="92">
        <f t="shared" si="19"/>
        <v>15</v>
      </c>
      <c r="Z77" s="97" t="s">
        <v>111</v>
      </c>
      <c r="AA77" s="92">
        <f t="shared" si="20"/>
        <v>15</v>
      </c>
      <c r="AB77" s="97" t="s">
        <v>111</v>
      </c>
      <c r="AC77" s="92">
        <f t="shared" si="21"/>
        <v>15</v>
      </c>
      <c r="AD77" s="97" t="s">
        <v>112</v>
      </c>
      <c r="AE77" s="92">
        <f t="shared" si="22"/>
        <v>10</v>
      </c>
      <c r="AF77" s="99">
        <f t="shared" si="23"/>
        <v>100</v>
      </c>
      <c r="AG77" s="99" t="str">
        <f t="shared" si="24"/>
        <v>Fuerte</v>
      </c>
      <c r="AH77" s="100" t="s">
        <v>113</v>
      </c>
      <c r="AI77" s="99" t="str">
        <f t="shared" si="25"/>
        <v>Fuerte</v>
      </c>
      <c r="AJ77" s="99" t="str">
        <f>IFERROR(VLOOKUP((CONCATENATE(AG77,AI77)),Listados!$U$3:$V$11,2,FALSE),"")</f>
        <v>Fuerte</v>
      </c>
      <c r="AK77" s="99">
        <f t="shared" si="26"/>
        <v>100</v>
      </c>
      <c r="AL77" s="456"/>
      <c r="AM77" s="456"/>
      <c r="AN77" s="456"/>
      <c r="AO77" s="456"/>
      <c r="AP77" s="458"/>
      <c r="AQ77" s="458"/>
      <c r="AR77" s="460"/>
      <c r="AS77" s="460"/>
      <c r="AT77" s="460"/>
      <c r="AU77" s="460"/>
      <c r="AV77" s="84"/>
      <c r="AW77" s="84"/>
      <c r="AX77" s="85"/>
      <c r="AY77" s="85"/>
      <c r="AZ77" s="84"/>
      <c r="BA77" s="84"/>
      <c r="BB77" s="357"/>
      <c r="BC77" s="585"/>
      <c r="BD77" s="585"/>
      <c r="BE77" s="524"/>
      <c r="BF77" s="527"/>
      <c r="BG77" s="530"/>
    </row>
    <row r="78" spans="1:59" ht="135.75" thickBot="1" x14ac:dyDescent="0.3">
      <c r="A78" s="514"/>
      <c r="B78" s="517"/>
      <c r="C78" s="520"/>
      <c r="D78" s="534"/>
      <c r="E78" s="467"/>
      <c r="F78" s="467"/>
      <c r="G78" s="208" t="s">
        <v>935</v>
      </c>
      <c r="H78" s="206" t="s">
        <v>16</v>
      </c>
      <c r="I78" s="299" t="s">
        <v>939</v>
      </c>
      <c r="J78" s="467"/>
      <c r="K78" s="464"/>
      <c r="L78" s="469"/>
      <c r="M78" s="464"/>
      <c r="N78" s="464"/>
      <c r="O78" s="222" t="s">
        <v>943</v>
      </c>
      <c r="P78" s="300" t="s">
        <v>935</v>
      </c>
      <c r="Q78" s="248" t="s">
        <v>20</v>
      </c>
      <c r="R78" s="210" t="s">
        <v>111</v>
      </c>
      <c r="S78" s="209">
        <f t="shared" si="16"/>
        <v>15</v>
      </c>
      <c r="T78" s="210" t="s">
        <v>111</v>
      </c>
      <c r="U78" s="209">
        <f t="shared" si="17"/>
        <v>15</v>
      </c>
      <c r="V78" s="210" t="s">
        <v>111</v>
      </c>
      <c r="W78" s="209">
        <f t="shared" si="18"/>
        <v>15</v>
      </c>
      <c r="X78" s="210" t="s">
        <v>20</v>
      </c>
      <c r="Y78" s="209">
        <f t="shared" si="19"/>
        <v>15</v>
      </c>
      <c r="Z78" s="210" t="s">
        <v>111</v>
      </c>
      <c r="AA78" s="209">
        <f t="shared" si="20"/>
        <v>15</v>
      </c>
      <c r="AB78" s="210" t="s">
        <v>111</v>
      </c>
      <c r="AC78" s="209">
        <f t="shared" si="21"/>
        <v>15</v>
      </c>
      <c r="AD78" s="210" t="s">
        <v>112</v>
      </c>
      <c r="AE78" s="209">
        <f t="shared" si="22"/>
        <v>10</v>
      </c>
      <c r="AF78" s="215">
        <f t="shared" si="23"/>
        <v>100</v>
      </c>
      <c r="AG78" s="215" t="str">
        <f t="shared" si="24"/>
        <v>Fuerte</v>
      </c>
      <c r="AH78" s="224" t="s">
        <v>113</v>
      </c>
      <c r="AI78" s="215" t="str">
        <f t="shared" si="25"/>
        <v>Fuerte</v>
      </c>
      <c r="AJ78" s="215" t="str">
        <f>IFERROR(VLOOKUP((CONCATENATE(AG78,AI78)),Listados!$U$3:$V$11,2,FALSE),"")</f>
        <v>Fuerte</v>
      </c>
      <c r="AK78" s="215">
        <f t="shared" si="26"/>
        <v>100</v>
      </c>
      <c r="AL78" s="457"/>
      <c r="AM78" s="457"/>
      <c r="AN78" s="457"/>
      <c r="AO78" s="457"/>
      <c r="AP78" s="459"/>
      <c r="AQ78" s="459"/>
      <c r="AR78" s="464"/>
      <c r="AS78" s="464"/>
      <c r="AT78" s="464"/>
      <c r="AU78" s="464"/>
      <c r="AV78" s="216"/>
      <c r="AW78" s="216"/>
      <c r="AX78" s="217"/>
      <c r="AY78" s="217"/>
      <c r="AZ78" s="216"/>
      <c r="BA78" s="216"/>
      <c r="BB78" s="371"/>
      <c r="BC78" s="586"/>
      <c r="BD78" s="586"/>
      <c r="BE78" s="525"/>
      <c r="BF78" s="528"/>
      <c r="BG78" s="531"/>
    </row>
    <row r="79" spans="1:59" ht="165" x14ac:dyDescent="0.25">
      <c r="A79" s="512">
        <v>18</v>
      </c>
      <c r="B79" s="515" t="s">
        <v>72</v>
      </c>
      <c r="C79" s="518" t="s">
        <v>930</v>
      </c>
      <c r="D79" s="466" t="s">
        <v>1086</v>
      </c>
      <c r="E79" s="466" t="s">
        <v>49</v>
      </c>
      <c r="F79" s="466" t="s">
        <v>656</v>
      </c>
      <c r="G79" s="259" t="s">
        <v>1087</v>
      </c>
      <c r="H79" s="258" t="s">
        <v>16</v>
      </c>
      <c r="I79" s="182" t="s">
        <v>1089</v>
      </c>
      <c r="J79" s="466" t="s">
        <v>42</v>
      </c>
      <c r="K79" s="463">
        <f>+VLOOKUP(J79,Listados!$K$8:$L$12,2,0)</f>
        <v>3</v>
      </c>
      <c r="L79" s="468" t="s">
        <v>35</v>
      </c>
      <c r="M79" s="463">
        <f>+VLOOKUP(L79,Listados!$K$13:$L$17,2,0)</f>
        <v>3</v>
      </c>
      <c r="N79" s="463" t="str">
        <f>IF(AND(J79&lt;&gt;"",L79&lt;&gt;""),VLOOKUP(J79&amp;L79,Listados!$M$3:$N$27,2,FALSE),"")</f>
        <v>Alto</v>
      </c>
      <c r="O79" s="296" t="s">
        <v>1091</v>
      </c>
      <c r="P79" s="372" t="s">
        <v>1087</v>
      </c>
      <c r="Q79" s="256" t="s">
        <v>20</v>
      </c>
      <c r="R79" s="200" t="s">
        <v>111</v>
      </c>
      <c r="S79" s="199">
        <f t="shared" si="16"/>
        <v>15</v>
      </c>
      <c r="T79" s="200" t="s">
        <v>111</v>
      </c>
      <c r="U79" s="199">
        <f t="shared" si="17"/>
        <v>15</v>
      </c>
      <c r="V79" s="200" t="s">
        <v>111</v>
      </c>
      <c r="W79" s="199">
        <f t="shared" si="18"/>
        <v>15</v>
      </c>
      <c r="X79" s="200" t="s">
        <v>20</v>
      </c>
      <c r="Y79" s="199">
        <f t="shared" si="19"/>
        <v>15</v>
      </c>
      <c r="Z79" s="200" t="s">
        <v>111</v>
      </c>
      <c r="AA79" s="199">
        <f t="shared" si="20"/>
        <v>15</v>
      </c>
      <c r="AB79" s="200" t="s">
        <v>111</v>
      </c>
      <c r="AC79" s="199">
        <f t="shared" si="21"/>
        <v>15</v>
      </c>
      <c r="AD79" s="200" t="s">
        <v>112</v>
      </c>
      <c r="AE79" s="199">
        <f t="shared" si="22"/>
        <v>10</v>
      </c>
      <c r="AF79" s="202">
        <f t="shared" si="23"/>
        <v>100</v>
      </c>
      <c r="AG79" s="202" t="str">
        <f t="shared" si="24"/>
        <v>Fuerte</v>
      </c>
      <c r="AH79" s="220" t="s">
        <v>113</v>
      </c>
      <c r="AI79" s="202" t="str">
        <f t="shared" si="25"/>
        <v>Fuerte</v>
      </c>
      <c r="AJ79" s="202" t="str">
        <f>IFERROR(VLOOKUP((CONCATENATE(AG79,AI79)),Listados!$U$3:$V$11,2,FALSE),"")</f>
        <v>Fuerte</v>
      </c>
      <c r="AK79" s="202">
        <f t="shared" si="26"/>
        <v>100</v>
      </c>
      <c r="AL79" s="455">
        <f t="shared" ref="AL79" si="132">AVERAGE(AK79:AK82)</f>
        <v>100</v>
      </c>
      <c r="AM79" s="455" t="str">
        <f t="shared" ref="AM79" si="133">IF(AL79&lt;=50,"Débil",IF(AL79&lt;=99,"Moderado",IF(AL79=100,"fuerte","")))</f>
        <v>fuerte</v>
      </c>
      <c r="AN79" s="455">
        <f t="shared" ref="AN79" si="134">+IF(AND(Q79="Preventivo",AM79="Fuerte"),2,IF(AND(Q79="Preventivo",AM79="Moderado"),1,0))</f>
        <v>2</v>
      </c>
      <c r="AO79" s="455">
        <f t="shared" ref="AO79" si="135">+IF(AND(Q79="Detectivo",$AM79="Fuerte"),2,IF(AND(Q79="Detectivo",$AM79="Moderado"),1,IF(AND(Q79="Preventivo",$AM79="Fuerte"),1,0)))</f>
        <v>1</v>
      </c>
      <c r="AP79" s="439">
        <f t="shared" ref="AP79" si="136">+K79-AN79</f>
        <v>1</v>
      </c>
      <c r="AQ79" s="439">
        <f t="shared" ref="AQ79" si="137">+M79-AO79</f>
        <v>2</v>
      </c>
      <c r="AR79" s="463" t="str">
        <f>+VLOOKUP(MIN(AP79),Listados!$J$18:$K$24,2,TRUE)</f>
        <v>Rara Vez</v>
      </c>
      <c r="AS79" s="463" t="str">
        <f>+VLOOKUP(MIN(AQ79),Listados!$J$26:$K$32,2,TRUE)</f>
        <v>Menor</v>
      </c>
      <c r="AT79" s="463" t="str">
        <f>IF(AND(AR79&lt;&gt;"",AS79&lt;&gt;""),VLOOKUP(AR79&amp;AS79,Listados!$M$3:$N$27,2,FALSE),"")</f>
        <v>Bajo</v>
      </c>
      <c r="AU79" s="463" t="str">
        <f>+VLOOKUP(AT79,Listados!$P$3:$Q$6,2,FALSE)</f>
        <v>Asumir el riesgo</v>
      </c>
      <c r="AV79" s="203" t="s">
        <v>1108</v>
      </c>
      <c r="AW79" s="203"/>
      <c r="AX79" s="204"/>
      <c r="AY79" s="205"/>
      <c r="AZ79" s="203"/>
      <c r="BA79" s="203"/>
      <c r="BB79" s="356"/>
      <c r="BC79" s="584"/>
      <c r="BD79" s="584"/>
      <c r="BE79" s="523"/>
      <c r="BF79" s="526"/>
      <c r="BG79" s="529"/>
    </row>
    <row r="80" spans="1:59" ht="165" x14ac:dyDescent="0.25">
      <c r="A80" s="513"/>
      <c r="B80" s="516"/>
      <c r="C80" s="519"/>
      <c r="D80" s="461"/>
      <c r="E80" s="461"/>
      <c r="F80" s="461"/>
      <c r="G80" s="193" t="s">
        <v>1088</v>
      </c>
      <c r="H80" s="182" t="s">
        <v>16</v>
      </c>
      <c r="I80" s="182" t="s">
        <v>1090</v>
      </c>
      <c r="J80" s="461"/>
      <c r="K80" s="460"/>
      <c r="L80" s="462"/>
      <c r="M80" s="460"/>
      <c r="N80" s="460"/>
      <c r="O80" s="290" t="s">
        <v>1092</v>
      </c>
      <c r="P80" s="102" t="s">
        <v>1088</v>
      </c>
      <c r="Q80" s="105" t="s">
        <v>20</v>
      </c>
      <c r="R80" s="97" t="s">
        <v>111</v>
      </c>
      <c r="S80" s="92">
        <f t="shared" ref="S80:S143" si="138">+IF(R80="si",15,"0")</f>
        <v>15</v>
      </c>
      <c r="T80" s="97" t="s">
        <v>111</v>
      </c>
      <c r="U80" s="92">
        <f t="shared" ref="U80:U143" si="139">+IF(T80="si",15,"0")</f>
        <v>15</v>
      </c>
      <c r="V80" s="97" t="s">
        <v>111</v>
      </c>
      <c r="W80" s="92">
        <f t="shared" ref="W80:W143" si="140">+IF(V80="si",15,"0")</f>
        <v>15</v>
      </c>
      <c r="X80" s="97" t="s">
        <v>20</v>
      </c>
      <c r="Y80" s="92">
        <f t="shared" ref="Y80:Y143" si="141">+IF(X80="Preventivo",15,IF(X80="Detectivo",10,"0"))</f>
        <v>15</v>
      </c>
      <c r="Z80" s="97" t="s">
        <v>111</v>
      </c>
      <c r="AA80" s="92">
        <f t="shared" ref="AA80:AA143" si="142">+IF(Z80="si",15,"0")</f>
        <v>15</v>
      </c>
      <c r="AB80" s="97" t="s">
        <v>111</v>
      </c>
      <c r="AC80" s="92">
        <f t="shared" ref="AC80:AC143" si="143">+IF(AB80="si",15,"0")</f>
        <v>15</v>
      </c>
      <c r="AD80" s="97" t="s">
        <v>112</v>
      </c>
      <c r="AE80" s="92">
        <f t="shared" ref="AE80:AE143" si="144">+IF(AD80="Completa",10,IF(AD80="Incompleta",5,"0"))</f>
        <v>10</v>
      </c>
      <c r="AF80" s="99">
        <f t="shared" ref="AF80:AF143" si="145">IF((SUM(S80,U80,W80,Y80,AA80,AC80,AE80)=0),"",(SUM(S80,U80,W80,Y80,AA80,AC80,AE80)))</f>
        <v>100</v>
      </c>
      <c r="AG80" s="99" t="str">
        <f t="shared" ref="AG80:AG143" si="146">IF(AF80&lt;=85,"Débil",IF(AF80&lt;=95,"Moderado",IF(AF80=100,"Fuerte","")))</f>
        <v>Fuerte</v>
      </c>
      <c r="AH80" s="100" t="s">
        <v>113</v>
      </c>
      <c r="AI80" s="99" t="str">
        <f t="shared" ref="AI80:AI143" si="147">+IF(AH80="siempre","Fuerte",IF(AH80="Algunas veces","Moderado",IF(AH80="No se ejecuta","Débil","")))</f>
        <v>Fuerte</v>
      </c>
      <c r="AJ80" s="99" t="str">
        <f>IFERROR(VLOOKUP((CONCATENATE(AG80,AI80)),Listados!$U$3:$V$11,2,FALSE),"")</f>
        <v>Fuerte</v>
      </c>
      <c r="AK80" s="99">
        <f t="shared" ref="AK80:AK143" si="148">IF(AJ80="","",IF(AJ80="Débil", 0, IF(AJ80="Moderado",50,100)))</f>
        <v>100</v>
      </c>
      <c r="AL80" s="456"/>
      <c r="AM80" s="456"/>
      <c r="AN80" s="456"/>
      <c r="AO80" s="456"/>
      <c r="AP80" s="458"/>
      <c r="AQ80" s="458"/>
      <c r="AR80" s="460"/>
      <c r="AS80" s="460"/>
      <c r="AT80" s="460"/>
      <c r="AU80" s="460"/>
      <c r="AV80" s="84" t="s">
        <v>1108</v>
      </c>
      <c r="AW80" s="84"/>
      <c r="AX80" s="84"/>
      <c r="AY80" s="84"/>
      <c r="AZ80" s="84"/>
      <c r="BA80" s="84"/>
      <c r="BB80" s="357"/>
      <c r="BC80" s="585"/>
      <c r="BD80" s="585"/>
      <c r="BE80" s="524"/>
      <c r="BF80" s="527"/>
      <c r="BG80" s="530"/>
    </row>
    <row r="81" spans="1:59" x14ac:dyDescent="0.25">
      <c r="A81" s="513"/>
      <c r="B81" s="516"/>
      <c r="C81" s="519"/>
      <c r="D81" s="461"/>
      <c r="E81" s="461"/>
      <c r="F81" s="461"/>
      <c r="G81" s="379"/>
      <c r="H81" s="182"/>
      <c r="I81" s="105"/>
      <c r="J81" s="461"/>
      <c r="K81" s="460"/>
      <c r="L81" s="462"/>
      <c r="M81" s="460"/>
      <c r="N81" s="460"/>
      <c r="O81" s="368"/>
      <c r="P81" s="102"/>
      <c r="Q81" s="89"/>
      <c r="R81" s="97"/>
      <c r="S81" s="92" t="str">
        <f t="shared" si="138"/>
        <v>0</v>
      </c>
      <c r="T81" s="97"/>
      <c r="U81" s="92" t="str">
        <f t="shared" si="139"/>
        <v>0</v>
      </c>
      <c r="V81" s="97"/>
      <c r="W81" s="92" t="str">
        <f t="shared" si="140"/>
        <v>0</v>
      </c>
      <c r="X81" s="97"/>
      <c r="Y81" s="92" t="str">
        <f t="shared" si="141"/>
        <v>0</v>
      </c>
      <c r="Z81" s="97"/>
      <c r="AA81" s="92" t="str">
        <f t="shared" si="142"/>
        <v>0</v>
      </c>
      <c r="AB81" s="97"/>
      <c r="AC81" s="92" t="str">
        <f t="shared" si="143"/>
        <v>0</v>
      </c>
      <c r="AD81" s="97"/>
      <c r="AE81" s="92" t="str">
        <f t="shared" si="144"/>
        <v>0</v>
      </c>
      <c r="AF81" s="99" t="str">
        <f t="shared" si="145"/>
        <v/>
      </c>
      <c r="AG81" s="99" t="str">
        <f t="shared" si="146"/>
        <v/>
      </c>
      <c r="AH81" s="100"/>
      <c r="AI81" s="99" t="str">
        <f t="shared" si="147"/>
        <v/>
      </c>
      <c r="AJ81" s="99" t="str">
        <f>IFERROR(VLOOKUP((CONCATENATE(AG81,AI81)),Listados!$U$3:$V$11,2,FALSE),"")</f>
        <v/>
      </c>
      <c r="AK81" s="99" t="str">
        <f t="shared" si="148"/>
        <v/>
      </c>
      <c r="AL81" s="456"/>
      <c r="AM81" s="456"/>
      <c r="AN81" s="456"/>
      <c r="AO81" s="456"/>
      <c r="AP81" s="458"/>
      <c r="AQ81" s="458"/>
      <c r="AR81" s="460"/>
      <c r="AS81" s="460"/>
      <c r="AT81" s="460"/>
      <c r="AU81" s="460"/>
      <c r="AV81" s="84"/>
      <c r="AW81" s="84"/>
      <c r="AX81" s="85"/>
      <c r="AY81" s="85"/>
      <c r="AZ81" s="84"/>
      <c r="BA81" s="84"/>
      <c r="BB81" s="84"/>
      <c r="BC81" s="585"/>
      <c r="BD81" s="585"/>
      <c r="BE81" s="524"/>
      <c r="BF81" s="527"/>
      <c r="BG81" s="530"/>
    </row>
    <row r="82" spans="1:59" ht="15.75" thickBot="1" x14ac:dyDescent="0.3">
      <c r="A82" s="514"/>
      <c r="B82" s="517"/>
      <c r="C82" s="520"/>
      <c r="D82" s="467"/>
      <c r="E82" s="467"/>
      <c r="F82" s="467"/>
      <c r="G82" s="378"/>
      <c r="H82" s="207"/>
      <c r="I82" s="221"/>
      <c r="J82" s="467"/>
      <c r="K82" s="464"/>
      <c r="L82" s="469"/>
      <c r="M82" s="464"/>
      <c r="N82" s="464"/>
      <c r="O82" s="373"/>
      <c r="P82" s="170"/>
      <c r="Q82" s="248"/>
      <c r="R82" s="210"/>
      <c r="S82" s="209" t="str">
        <f t="shared" si="138"/>
        <v>0</v>
      </c>
      <c r="T82" s="210"/>
      <c r="U82" s="209" t="str">
        <f t="shared" si="139"/>
        <v>0</v>
      </c>
      <c r="V82" s="210"/>
      <c r="W82" s="209" t="str">
        <f t="shared" si="140"/>
        <v>0</v>
      </c>
      <c r="X82" s="210"/>
      <c r="Y82" s="209" t="str">
        <f t="shared" si="141"/>
        <v>0</v>
      </c>
      <c r="Z82" s="210"/>
      <c r="AA82" s="209" t="str">
        <f t="shared" si="142"/>
        <v>0</v>
      </c>
      <c r="AB82" s="210"/>
      <c r="AC82" s="209" t="str">
        <f t="shared" si="143"/>
        <v>0</v>
      </c>
      <c r="AD82" s="210"/>
      <c r="AE82" s="209" t="str">
        <f t="shared" si="144"/>
        <v>0</v>
      </c>
      <c r="AF82" s="215" t="str">
        <f t="shared" si="145"/>
        <v/>
      </c>
      <c r="AG82" s="215" t="str">
        <f t="shared" si="146"/>
        <v/>
      </c>
      <c r="AH82" s="224"/>
      <c r="AI82" s="215" t="str">
        <f t="shared" si="147"/>
        <v/>
      </c>
      <c r="AJ82" s="215" t="str">
        <f>IFERROR(VLOOKUP((CONCATENATE(AG82,AI82)),Listados!$U$3:$V$11,2,FALSE),"")</f>
        <v/>
      </c>
      <c r="AK82" s="215" t="str">
        <f t="shared" si="148"/>
        <v/>
      </c>
      <c r="AL82" s="457"/>
      <c r="AM82" s="457"/>
      <c r="AN82" s="457"/>
      <c r="AO82" s="457"/>
      <c r="AP82" s="459"/>
      <c r="AQ82" s="459"/>
      <c r="AR82" s="464"/>
      <c r="AS82" s="464"/>
      <c r="AT82" s="464"/>
      <c r="AU82" s="464"/>
      <c r="AV82" s="216"/>
      <c r="AW82" s="216"/>
      <c r="AX82" s="217"/>
      <c r="AY82" s="217"/>
      <c r="AZ82" s="216"/>
      <c r="BA82" s="216"/>
      <c r="BB82" s="355"/>
      <c r="BC82" s="586"/>
      <c r="BD82" s="586"/>
      <c r="BE82" s="525"/>
      <c r="BF82" s="528"/>
      <c r="BG82" s="531"/>
    </row>
    <row r="83" spans="1:59" ht="135" x14ac:dyDescent="0.25">
      <c r="A83" s="512">
        <v>19</v>
      </c>
      <c r="B83" s="515" t="s">
        <v>72</v>
      </c>
      <c r="C83" s="554" t="s">
        <v>930</v>
      </c>
      <c r="D83" s="466" t="s">
        <v>1109</v>
      </c>
      <c r="E83" s="466" t="s">
        <v>28</v>
      </c>
      <c r="F83" s="466" t="s">
        <v>657</v>
      </c>
      <c r="G83" s="198" t="s">
        <v>1110</v>
      </c>
      <c r="H83" s="254" t="s">
        <v>16</v>
      </c>
      <c r="I83" s="254" t="s">
        <v>1112</v>
      </c>
      <c r="J83" s="466" t="s">
        <v>42</v>
      </c>
      <c r="K83" s="463">
        <f>+VLOOKUP(J83,Listados!$K$8:$L$12,2,0)</f>
        <v>3</v>
      </c>
      <c r="L83" s="468" t="s">
        <v>35</v>
      </c>
      <c r="M83" s="463">
        <f>+VLOOKUP(L83,Listados!$K$13:$L$17,2,0)</f>
        <v>3</v>
      </c>
      <c r="N83" s="463" t="str">
        <f>IF(AND(J83&lt;&gt;"",L83&lt;&gt;""),VLOOKUP(J83&amp;L83,Listados!$M$3:$N$27,2,FALSE),"")</f>
        <v>Alto</v>
      </c>
      <c r="O83" s="198" t="s">
        <v>1114</v>
      </c>
      <c r="P83" s="218" t="s">
        <v>1110</v>
      </c>
      <c r="Q83" s="256" t="s">
        <v>20</v>
      </c>
      <c r="R83" s="200" t="s">
        <v>111</v>
      </c>
      <c r="S83" s="199">
        <f t="shared" si="138"/>
        <v>15</v>
      </c>
      <c r="T83" s="200" t="s">
        <v>111</v>
      </c>
      <c r="U83" s="199">
        <f t="shared" si="139"/>
        <v>15</v>
      </c>
      <c r="V83" s="200" t="s">
        <v>111</v>
      </c>
      <c r="W83" s="199">
        <f t="shared" si="140"/>
        <v>15</v>
      </c>
      <c r="X83" s="200" t="s">
        <v>20</v>
      </c>
      <c r="Y83" s="199">
        <f t="shared" si="141"/>
        <v>15</v>
      </c>
      <c r="Z83" s="200" t="s">
        <v>111</v>
      </c>
      <c r="AA83" s="199">
        <f t="shared" si="142"/>
        <v>15</v>
      </c>
      <c r="AB83" s="200" t="s">
        <v>111</v>
      </c>
      <c r="AC83" s="199">
        <f t="shared" si="143"/>
        <v>15</v>
      </c>
      <c r="AD83" s="200" t="s">
        <v>112</v>
      </c>
      <c r="AE83" s="199">
        <f t="shared" si="144"/>
        <v>10</v>
      </c>
      <c r="AF83" s="202">
        <f t="shared" si="145"/>
        <v>100</v>
      </c>
      <c r="AG83" s="202" t="str">
        <f t="shared" si="146"/>
        <v>Fuerte</v>
      </c>
      <c r="AH83" s="220" t="s">
        <v>113</v>
      </c>
      <c r="AI83" s="202" t="str">
        <f t="shared" si="147"/>
        <v>Fuerte</v>
      </c>
      <c r="AJ83" s="202" t="str">
        <f>IFERROR(VLOOKUP((CONCATENATE(AG83,AI83)),Listados!$U$3:$V$11,2,FALSE),"")</f>
        <v>Fuerte</v>
      </c>
      <c r="AK83" s="202">
        <f t="shared" si="148"/>
        <v>100</v>
      </c>
      <c r="AL83" s="455">
        <f t="shared" ref="AL83" si="149">AVERAGE(AK83:AK86)</f>
        <v>100</v>
      </c>
      <c r="AM83" s="455" t="str">
        <f t="shared" ref="AM83" si="150">IF(AL83&lt;=50,"Débil",IF(AL83&lt;=99,"Moderado",IF(AL83=100,"fuerte","")))</f>
        <v>fuerte</v>
      </c>
      <c r="AN83" s="455">
        <f t="shared" ref="AN83" si="151">+IF(AND(Q83="Preventivo",AM83="Fuerte"),2,IF(AND(Q83="Preventivo",AM83="Moderado"),1,0))</f>
        <v>2</v>
      </c>
      <c r="AO83" s="455">
        <f t="shared" ref="AO83" si="152">+IF(AND(Q83="Detectivo",$AM83="Fuerte"),2,IF(AND(Q83="Detectivo",$AM83="Moderado"),1,IF(AND(Q83="Preventivo",$AM83="Fuerte"),1,0)))</f>
        <v>1</v>
      </c>
      <c r="AP83" s="439">
        <f t="shared" ref="AP83" si="153">+K83-AN83</f>
        <v>1</v>
      </c>
      <c r="AQ83" s="439">
        <f t="shared" ref="AQ83" si="154">+M83-AO83</f>
        <v>2</v>
      </c>
      <c r="AR83" s="463" t="str">
        <f>+VLOOKUP(MIN(AP83),Listados!$J$18:$K$24,2,TRUE)</f>
        <v>Rara Vez</v>
      </c>
      <c r="AS83" s="463" t="str">
        <f>+VLOOKUP(MIN(AQ83),Listados!$J$26:$K$32,2,TRUE)</f>
        <v>Menor</v>
      </c>
      <c r="AT83" s="463" t="str">
        <f>IF(AND(AR83&lt;&gt;"",AS83&lt;&gt;""),VLOOKUP(AR83&amp;AS83,Listados!$M$3:$N$27,2,FALSE),"")</f>
        <v>Bajo</v>
      </c>
      <c r="AU83" s="463" t="str">
        <f>+VLOOKUP(AT83,Listados!$P$3:$Q$6,2,FALSE)</f>
        <v>Asumir el riesgo</v>
      </c>
      <c r="AV83" s="203" t="s">
        <v>1108</v>
      </c>
      <c r="AW83" s="203"/>
      <c r="AX83" s="204"/>
      <c r="AY83" s="205"/>
      <c r="AZ83" s="203"/>
      <c r="BA83" s="203"/>
      <c r="BB83" s="356"/>
      <c r="BC83" s="584"/>
      <c r="BD83" s="584"/>
      <c r="BE83" s="523"/>
      <c r="BF83" s="526"/>
      <c r="BG83" s="529"/>
    </row>
    <row r="84" spans="1:59" ht="150" x14ac:dyDescent="0.25">
      <c r="A84" s="513"/>
      <c r="B84" s="516"/>
      <c r="C84" s="540"/>
      <c r="D84" s="461"/>
      <c r="E84" s="461"/>
      <c r="F84" s="461"/>
      <c r="G84" s="193" t="s">
        <v>1111</v>
      </c>
      <c r="H84" s="101" t="s">
        <v>16</v>
      </c>
      <c r="I84" s="101" t="s">
        <v>1113</v>
      </c>
      <c r="J84" s="461"/>
      <c r="K84" s="460"/>
      <c r="L84" s="462"/>
      <c r="M84" s="460"/>
      <c r="N84" s="460"/>
      <c r="O84" s="104" t="s">
        <v>1115</v>
      </c>
      <c r="P84" s="102" t="s">
        <v>1110</v>
      </c>
      <c r="Q84" s="105" t="s">
        <v>20</v>
      </c>
      <c r="R84" s="97" t="s">
        <v>111</v>
      </c>
      <c r="S84" s="92">
        <f t="shared" si="138"/>
        <v>15</v>
      </c>
      <c r="T84" s="97" t="s">
        <v>111</v>
      </c>
      <c r="U84" s="92">
        <f t="shared" si="139"/>
        <v>15</v>
      </c>
      <c r="V84" s="97" t="s">
        <v>111</v>
      </c>
      <c r="W84" s="92">
        <f t="shared" si="140"/>
        <v>15</v>
      </c>
      <c r="X84" s="97" t="s">
        <v>20</v>
      </c>
      <c r="Y84" s="92">
        <f t="shared" si="141"/>
        <v>15</v>
      </c>
      <c r="Z84" s="97" t="s">
        <v>111</v>
      </c>
      <c r="AA84" s="92">
        <f t="shared" si="142"/>
        <v>15</v>
      </c>
      <c r="AB84" s="97" t="s">
        <v>111</v>
      </c>
      <c r="AC84" s="92">
        <f t="shared" si="143"/>
        <v>15</v>
      </c>
      <c r="AD84" s="97" t="s">
        <v>112</v>
      </c>
      <c r="AE84" s="92">
        <f t="shared" si="144"/>
        <v>10</v>
      </c>
      <c r="AF84" s="99">
        <f t="shared" si="145"/>
        <v>100</v>
      </c>
      <c r="AG84" s="99" t="str">
        <f t="shared" si="146"/>
        <v>Fuerte</v>
      </c>
      <c r="AH84" s="100" t="s">
        <v>113</v>
      </c>
      <c r="AI84" s="99" t="str">
        <f t="shared" si="147"/>
        <v>Fuerte</v>
      </c>
      <c r="AJ84" s="99" t="str">
        <f>IFERROR(VLOOKUP((CONCATENATE(AG84,AI84)),Listados!$U$3:$V$11,2,FALSE),"")</f>
        <v>Fuerte</v>
      </c>
      <c r="AK84" s="99">
        <f t="shared" si="148"/>
        <v>100</v>
      </c>
      <c r="AL84" s="456"/>
      <c r="AM84" s="456"/>
      <c r="AN84" s="456"/>
      <c r="AO84" s="456"/>
      <c r="AP84" s="458"/>
      <c r="AQ84" s="458"/>
      <c r="AR84" s="460"/>
      <c r="AS84" s="460"/>
      <c r="AT84" s="460"/>
      <c r="AU84" s="460"/>
      <c r="AV84" s="84" t="s">
        <v>1108</v>
      </c>
      <c r="AW84" s="84"/>
      <c r="AX84" s="84"/>
      <c r="AY84" s="84"/>
      <c r="AZ84" s="84"/>
      <c r="BA84" s="84"/>
      <c r="BB84" s="356"/>
      <c r="BC84" s="585"/>
      <c r="BD84" s="585"/>
      <c r="BE84" s="524"/>
      <c r="BF84" s="527"/>
      <c r="BG84" s="530"/>
    </row>
    <row r="85" spans="1:59" x14ac:dyDescent="0.25">
      <c r="A85" s="513"/>
      <c r="B85" s="516"/>
      <c r="C85" s="540"/>
      <c r="D85" s="461"/>
      <c r="E85" s="461"/>
      <c r="F85" s="461"/>
      <c r="G85" s="193"/>
      <c r="H85" s="101"/>
      <c r="I85" s="101"/>
      <c r="J85" s="461"/>
      <c r="K85" s="460"/>
      <c r="L85" s="462"/>
      <c r="M85" s="460"/>
      <c r="N85" s="460"/>
      <c r="O85" s="88"/>
      <c r="P85" s="103"/>
      <c r="Q85" s="89"/>
      <c r="R85" s="97"/>
      <c r="S85" s="92" t="str">
        <f t="shared" si="138"/>
        <v>0</v>
      </c>
      <c r="T85" s="97"/>
      <c r="U85" s="92" t="str">
        <f t="shared" si="139"/>
        <v>0</v>
      </c>
      <c r="V85" s="97"/>
      <c r="W85" s="92" t="str">
        <f t="shared" si="140"/>
        <v>0</v>
      </c>
      <c r="X85" s="97"/>
      <c r="Y85" s="92" t="str">
        <f t="shared" si="141"/>
        <v>0</v>
      </c>
      <c r="Z85" s="97"/>
      <c r="AA85" s="92" t="str">
        <f t="shared" si="142"/>
        <v>0</v>
      </c>
      <c r="AB85" s="97"/>
      <c r="AC85" s="92" t="str">
        <f t="shared" si="143"/>
        <v>0</v>
      </c>
      <c r="AD85" s="97"/>
      <c r="AE85" s="92" t="str">
        <f t="shared" si="144"/>
        <v>0</v>
      </c>
      <c r="AF85" s="99" t="str">
        <f t="shared" si="145"/>
        <v/>
      </c>
      <c r="AG85" s="99" t="str">
        <f t="shared" si="146"/>
        <v/>
      </c>
      <c r="AH85" s="100"/>
      <c r="AI85" s="99" t="str">
        <f t="shared" si="147"/>
        <v/>
      </c>
      <c r="AJ85" s="99" t="str">
        <f>IFERROR(VLOOKUP((CONCATENATE(AG85,AI85)),Listados!$U$3:$V$11,2,FALSE),"")</f>
        <v/>
      </c>
      <c r="AK85" s="99" t="str">
        <f t="shared" si="148"/>
        <v/>
      </c>
      <c r="AL85" s="456"/>
      <c r="AM85" s="456"/>
      <c r="AN85" s="456"/>
      <c r="AO85" s="456"/>
      <c r="AP85" s="458"/>
      <c r="AQ85" s="458"/>
      <c r="AR85" s="460"/>
      <c r="AS85" s="460"/>
      <c r="AT85" s="460"/>
      <c r="AU85" s="460"/>
      <c r="AV85" s="84"/>
      <c r="AW85" s="84"/>
      <c r="AX85" s="85"/>
      <c r="AY85" s="85"/>
      <c r="AZ85" s="84"/>
      <c r="BA85" s="84"/>
      <c r="BB85" s="354"/>
      <c r="BC85" s="585"/>
      <c r="BD85" s="585"/>
      <c r="BE85" s="524"/>
      <c r="BF85" s="527"/>
      <c r="BG85" s="530"/>
    </row>
    <row r="86" spans="1:59" ht="15.75" thickBot="1" x14ac:dyDescent="0.3">
      <c r="A86" s="514"/>
      <c r="B86" s="517"/>
      <c r="C86" s="541"/>
      <c r="D86" s="467"/>
      <c r="E86" s="467"/>
      <c r="F86" s="467"/>
      <c r="G86" s="208"/>
      <c r="H86" s="221"/>
      <c r="I86" s="221"/>
      <c r="J86" s="467"/>
      <c r="K86" s="464"/>
      <c r="L86" s="469"/>
      <c r="M86" s="464"/>
      <c r="N86" s="464"/>
      <c r="O86" s="222"/>
      <c r="P86" s="223"/>
      <c r="Q86" s="248"/>
      <c r="R86" s="210"/>
      <c r="S86" s="209" t="str">
        <f t="shared" si="138"/>
        <v>0</v>
      </c>
      <c r="T86" s="210"/>
      <c r="U86" s="209" t="str">
        <f t="shared" si="139"/>
        <v>0</v>
      </c>
      <c r="V86" s="210"/>
      <c r="W86" s="209" t="str">
        <f t="shared" si="140"/>
        <v>0</v>
      </c>
      <c r="X86" s="210"/>
      <c r="Y86" s="209" t="str">
        <f t="shared" si="141"/>
        <v>0</v>
      </c>
      <c r="Z86" s="210"/>
      <c r="AA86" s="209" t="str">
        <f t="shared" si="142"/>
        <v>0</v>
      </c>
      <c r="AB86" s="210"/>
      <c r="AC86" s="209" t="str">
        <f t="shared" si="143"/>
        <v>0</v>
      </c>
      <c r="AD86" s="210"/>
      <c r="AE86" s="209" t="str">
        <f t="shared" si="144"/>
        <v>0</v>
      </c>
      <c r="AF86" s="215" t="str">
        <f t="shared" si="145"/>
        <v/>
      </c>
      <c r="AG86" s="215" t="str">
        <f t="shared" si="146"/>
        <v/>
      </c>
      <c r="AH86" s="224"/>
      <c r="AI86" s="215" t="str">
        <f t="shared" si="147"/>
        <v/>
      </c>
      <c r="AJ86" s="215" t="str">
        <f>IFERROR(VLOOKUP((CONCATENATE(AG86,AI86)),Listados!$U$3:$V$11,2,FALSE),"")</f>
        <v/>
      </c>
      <c r="AK86" s="215" t="str">
        <f t="shared" si="148"/>
        <v/>
      </c>
      <c r="AL86" s="457"/>
      <c r="AM86" s="457"/>
      <c r="AN86" s="457"/>
      <c r="AO86" s="457"/>
      <c r="AP86" s="459"/>
      <c r="AQ86" s="459"/>
      <c r="AR86" s="464"/>
      <c r="AS86" s="464"/>
      <c r="AT86" s="464"/>
      <c r="AU86" s="464"/>
      <c r="AV86" s="216"/>
      <c r="AW86" s="216"/>
      <c r="AX86" s="217"/>
      <c r="AY86" s="217"/>
      <c r="AZ86" s="216"/>
      <c r="BA86" s="216"/>
      <c r="BB86" s="355"/>
      <c r="BC86" s="586"/>
      <c r="BD86" s="586"/>
      <c r="BE86" s="525"/>
      <c r="BF86" s="528"/>
      <c r="BG86" s="531"/>
    </row>
    <row r="87" spans="1:59" ht="165" x14ac:dyDescent="0.25">
      <c r="A87" s="512">
        <v>20</v>
      </c>
      <c r="B87" s="515" t="s">
        <v>26</v>
      </c>
      <c r="C87" s="554" t="s">
        <v>1116</v>
      </c>
      <c r="D87" s="466" t="s">
        <v>1117</v>
      </c>
      <c r="E87" s="466" t="s">
        <v>15</v>
      </c>
      <c r="F87" s="466" t="s">
        <v>657</v>
      </c>
      <c r="G87" s="198" t="s">
        <v>1118</v>
      </c>
      <c r="H87" s="254" t="s">
        <v>16</v>
      </c>
      <c r="I87" s="254" t="s">
        <v>1119</v>
      </c>
      <c r="J87" s="466" t="s">
        <v>42</v>
      </c>
      <c r="K87" s="463">
        <f>+VLOOKUP(J87,Listados!$K$8:$L$12,2,0)</f>
        <v>3</v>
      </c>
      <c r="L87" s="468" t="s">
        <v>31</v>
      </c>
      <c r="M87" s="463">
        <f>+VLOOKUP(L87,Listados!$K$13:$L$17,2,0)</f>
        <v>2</v>
      </c>
      <c r="N87" s="463" t="str">
        <f>IF(AND(J87&lt;&gt;"",L87&lt;&gt;""),VLOOKUP(J87&amp;L87,Listados!$M$3:$N$27,2,FALSE),"")</f>
        <v>Moderado</v>
      </c>
      <c r="O87" s="290" t="s">
        <v>1120</v>
      </c>
      <c r="P87" s="218" t="s">
        <v>1118</v>
      </c>
      <c r="Q87" s="256" t="s">
        <v>20</v>
      </c>
      <c r="R87" s="200" t="s">
        <v>111</v>
      </c>
      <c r="S87" s="199">
        <f t="shared" si="138"/>
        <v>15</v>
      </c>
      <c r="T87" s="200" t="s">
        <v>111</v>
      </c>
      <c r="U87" s="199">
        <f t="shared" si="139"/>
        <v>15</v>
      </c>
      <c r="V87" s="200" t="s">
        <v>111</v>
      </c>
      <c r="W87" s="199">
        <f t="shared" si="140"/>
        <v>15</v>
      </c>
      <c r="X87" s="200" t="s">
        <v>20</v>
      </c>
      <c r="Y87" s="199">
        <f t="shared" si="141"/>
        <v>15</v>
      </c>
      <c r="Z87" s="200" t="s">
        <v>111</v>
      </c>
      <c r="AA87" s="199">
        <f t="shared" si="142"/>
        <v>15</v>
      </c>
      <c r="AB87" s="200" t="s">
        <v>111</v>
      </c>
      <c r="AC87" s="199">
        <f t="shared" si="143"/>
        <v>15</v>
      </c>
      <c r="AD87" s="200" t="s">
        <v>112</v>
      </c>
      <c r="AE87" s="199">
        <f t="shared" si="144"/>
        <v>10</v>
      </c>
      <c r="AF87" s="202">
        <f t="shared" si="145"/>
        <v>100</v>
      </c>
      <c r="AG87" s="202" t="str">
        <f t="shared" si="146"/>
        <v>Fuerte</v>
      </c>
      <c r="AH87" s="220" t="s">
        <v>113</v>
      </c>
      <c r="AI87" s="202" t="str">
        <f t="shared" si="147"/>
        <v>Fuerte</v>
      </c>
      <c r="AJ87" s="202" t="str">
        <f>IFERROR(VLOOKUP((CONCATENATE(AG87,AI87)),Listados!$U$3:$V$11,2,FALSE),"")</f>
        <v>Fuerte</v>
      </c>
      <c r="AK87" s="202">
        <f t="shared" si="148"/>
        <v>100</v>
      </c>
      <c r="AL87" s="455">
        <f t="shared" ref="AL87" si="155">AVERAGE(AK87:AK90)</f>
        <v>100</v>
      </c>
      <c r="AM87" s="455" t="str">
        <f t="shared" ref="AM87" si="156">IF(AL87&lt;=50,"Débil",IF(AL87&lt;=99,"Moderado",IF(AL87=100,"fuerte","")))</f>
        <v>fuerte</v>
      </c>
      <c r="AN87" s="455">
        <f t="shared" ref="AN87" si="157">+IF(AND(Q87="Preventivo",AM87="Fuerte"),2,IF(AND(Q87="Preventivo",AM87="Moderado"),1,0))</f>
        <v>2</v>
      </c>
      <c r="AO87" s="455">
        <f t="shared" ref="AO87" si="158">+IF(AND(Q87="Detectivo",$AM87="Fuerte"),2,IF(AND(Q87="Detectivo",$AM87="Moderado"),1,IF(AND(Q87="Preventivo",$AM87="Fuerte"),1,0)))</f>
        <v>1</v>
      </c>
      <c r="AP87" s="439">
        <f t="shared" ref="AP87" si="159">+K87-AN87</f>
        <v>1</v>
      </c>
      <c r="AQ87" s="439">
        <f t="shared" ref="AQ87" si="160">+M87-AO87</f>
        <v>1</v>
      </c>
      <c r="AR87" s="463" t="str">
        <f>+VLOOKUP(MIN(AP87),Listados!$J$18:$K$24,2,TRUE)</f>
        <v>Rara Vez</v>
      </c>
      <c r="AS87" s="463" t="str">
        <f>+VLOOKUP(MIN(AQ87),Listados!$J$26:$K$32,2,TRUE)</f>
        <v>Insignificante</v>
      </c>
      <c r="AT87" s="463" t="str">
        <f>IF(AND(AR87&lt;&gt;"",AS87&lt;&gt;""),VLOOKUP(AR87&amp;AS87,Listados!$M$3:$N$27,2,FALSE),"")</f>
        <v>Bajo</v>
      </c>
      <c r="AU87" s="463" t="str">
        <f>+VLOOKUP(AT87,Listados!$P$3:$Q$6,2,FALSE)</f>
        <v>Asumir el riesgo</v>
      </c>
      <c r="AV87" s="203" t="s">
        <v>1108</v>
      </c>
      <c r="AW87" s="203"/>
      <c r="AX87" s="204"/>
      <c r="AY87" s="205"/>
      <c r="AZ87" s="203"/>
      <c r="BA87" s="203"/>
      <c r="BB87" s="356"/>
      <c r="BC87" s="584"/>
      <c r="BD87" s="584"/>
      <c r="BE87" s="523"/>
      <c r="BF87" s="526"/>
      <c r="BG87" s="529"/>
    </row>
    <row r="88" spans="1:59" x14ac:dyDescent="0.25">
      <c r="A88" s="513"/>
      <c r="B88" s="516"/>
      <c r="C88" s="540"/>
      <c r="D88" s="461"/>
      <c r="E88" s="461"/>
      <c r="F88" s="461"/>
      <c r="G88" s="380"/>
      <c r="H88" s="101"/>
      <c r="I88" s="101"/>
      <c r="J88" s="461"/>
      <c r="K88" s="460"/>
      <c r="L88" s="462"/>
      <c r="M88" s="460"/>
      <c r="N88" s="460"/>
      <c r="O88" s="369"/>
      <c r="P88" s="102"/>
      <c r="Q88" s="105"/>
      <c r="R88" s="97"/>
      <c r="S88" s="92" t="str">
        <f t="shared" si="138"/>
        <v>0</v>
      </c>
      <c r="T88" s="97"/>
      <c r="U88" s="92" t="str">
        <f t="shared" si="139"/>
        <v>0</v>
      </c>
      <c r="V88" s="97"/>
      <c r="W88" s="92" t="str">
        <f t="shared" si="140"/>
        <v>0</v>
      </c>
      <c r="X88" s="97"/>
      <c r="Y88" s="92" t="str">
        <f t="shared" si="141"/>
        <v>0</v>
      </c>
      <c r="Z88" s="97"/>
      <c r="AA88" s="92" t="str">
        <f t="shared" si="142"/>
        <v>0</v>
      </c>
      <c r="AB88" s="97"/>
      <c r="AC88" s="92" t="str">
        <f t="shared" si="143"/>
        <v>0</v>
      </c>
      <c r="AD88" s="97"/>
      <c r="AE88" s="92" t="str">
        <f t="shared" si="144"/>
        <v>0</v>
      </c>
      <c r="AF88" s="99" t="str">
        <f t="shared" si="145"/>
        <v/>
      </c>
      <c r="AG88" s="99" t="str">
        <f t="shared" si="146"/>
        <v/>
      </c>
      <c r="AH88" s="100"/>
      <c r="AI88" s="99" t="str">
        <f t="shared" si="147"/>
        <v/>
      </c>
      <c r="AJ88" s="99" t="str">
        <f>IFERROR(VLOOKUP((CONCATENATE(AG88,AI88)),Listados!$U$3:$V$11,2,FALSE),"")</f>
        <v/>
      </c>
      <c r="AK88" s="99" t="str">
        <f t="shared" si="148"/>
        <v/>
      </c>
      <c r="AL88" s="456"/>
      <c r="AM88" s="456"/>
      <c r="AN88" s="456"/>
      <c r="AO88" s="456"/>
      <c r="AP88" s="458"/>
      <c r="AQ88" s="458"/>
      <c r="AR88" s="460"/>
      <c r="AS88" s="460"/>
      <c r="AT88" s="460"/>
      <c r="AU88" s="460"/>
      <c r="AV88" s="84"/>
      <c r="AW88" s="84"/>
      <c r="AX88" s="84"/>
      <c r="AY88" s="84"/>
      <c r="AZ88" s="84"/>
      <c r="BA88" s="84"/>
      <c r="BB88" s="84"/>
      <c r="BC88" s="585"/>
      <c r="BD88" s="585"/>
      <c r="BE88" s="524"/>
      <c r="BF88" s="527"/>
      <c r="BG88" s="530"/>
    </row>
    <row r="89" spans="1:59" x14ac:dyDescent="0.25">
      <c r="A89" s="513"/>
      <c r="B89" s="516"/>
      <c r="C89" s="540"/>
      <c r="D89" s="461"/>
      <c r="E89" s="461"/>
      <c r="F89" s="461"/>
      <c r="G89" s="380"/>
      <c r="H89" s="101"/>
      <c r="I89" s="101"/>
      <c r="J89" s="461"/>
      <c r="K89" s="460"/>
      <c r="L89" s="462"/>
      <c r="M89" s="460"/>
      <c r="N89" s="460"/>
      <c r="O89" s="88"/>
      <c r="P89" s="103"/>
      <c r="Q89" s="89"/>
      <c r="R89" s="97"/>
      <c r="S89" s="92" t="str">
        <f t="shared" si="138"/>
        <v>0</v>
      </c>
      <c r="T89" s="97"/>
      <c r="U89" s="92" t="str">
        <f t="shared" si="139"/>
        <v>0</v>
      </c>
      <c r="V89" s="97"/>
      <c r="W89" s="92" t="str">
        <f t="shared" si="140"/>
        <v>0</v>
      </c>
      <c r="X89" s="97"/>
      <c r="Y89" s="92" t="str">
        <f t="shared" si="141"/>
        <v>0</v>
      </c>
      <c r="Z89" s="97"/>
      <c r="AA89" s="92" t="str">
        <f t="shared" si="142"/>
        <v>0</v>
      </c>
      <c r="AB89" s="97"/>
      <c r="AC89" s="92" t="str">
        <f t="shared" si="143"/>
        <v>0</v>
      </c>
      <c r="AD89" s="97"/>
      <c r="AE89" s="92" t="str">
        <f t="shared" si="144"/>
        <v>0</v>
      </c>
      <c r="AF89" s="99" t="str">
        <f t="shared" si="145"/>
        <v/>
      </c>
      <c r="AG89" s="99" t="str">
        <f t="shared" si="146"/>
        <v/>
      </c>
      <c r="AH89" s="100"/>
      <c r="AI89" s="99" t="str">
        <f t="shared" si="147"/>
        <v/>
      </c>
      <c r="AJ89" s="99" t="str">
        <f>IFERROR(VLOOKUP((CONCATENATE(AG89,AI89)),Listados!$U$3:$V$11,2,FALSE),"")</f>
        <v/>
      </c>
      <c r="AK89" s="99" t="str">
        <f t="shared" si="148"/>
        <v/>
      </c>
      <c r="AL89" s="456"/>
      <c r="AM89" s="456"/>
      <c r="AN89" s="456"/>
      <c r="AO89" s="456"/>
      <c r="AP89" s="458"/>
      <c r="AQ89" s="458"/>
      <c r="AR89" s="460"/>
      <c r="AS89" s="460"/>
      <c r="AT89" s="460"/>
      <c r="AU89" s="460"/>
      <c r="AV89" s="84"/>
      <c r="AW89" s="84"/>
      <c r="AX89" s="85"/>
      <c r="AY89" s="85"/>
      <c r="AZ89" s="84"/>
      <c r="BA89" s="84"/>
      <c r="BB89" s="84"/>
      <c r="BC89" s="585"/>
      <c r="BD89" s="585"/>
      <c r="BE89" s="524"/>
      <c r="BF89" s="527"/>
      <c r="BG89" s="530"/>
    </row>
    <row r="90" spans="1:59" ht="15.75" thickBot="1" x14ac:dyDescent="0.3">
      <c r="A90" s="514"/>
      <c r="B90" s="517"/>
      <c r="C90" s="541"/>
      <c r="D90" s="467"/>
      <c r="E90" s="467"/>
      <c r="F90" s="467"/>
      <c r="G90" s="381"/>
      <c r="H90" s="221"/>
      <c r="I90" s="221"/>
      <c r="J90" s="467"/>
      <c r="K90" s="464"/>
      <c r="L90" s="469"/>
      <c r="M90" s="464"/>
      <c r="N90" s="464"/>
      <c r="O90" s="222"/>
      <c r="P90" s="223"/>
      <c r="Q90" s="248"/>
      <c r="R90" s="210"/>
      <c r="S90" s="209" t="str">
        <f t="shared" si="138"/>
        <v>0</v>
      </c>
      <c r="T90" s="210"/>
      <c r="U90" s="209" t="str">
        <f t="shared" si="139"/>
        <v>0</v>
      </c>
      <c r="V90" s="210"/>
      <c r="W90" s="209" t="str">
        <f t="shared" si="140"/>
        <v>0</v>
      </c>
      <c r="X90" s="210"/>
      <c r="Y90" s="209" t="str">
        <f t="shared" si="141"/>
        <v>0</v>
      </c>
      <c r="Z90" s="210"/>
      <c r="AA90" s="209" t="str">
        <f t="shared" si="142"/>
        <v>0</v>
      </c>
      <c r="AB90" s="210"/>
      <c r="AC90" s="209" t="str">
        <f t="shared" si="143"/>
        <v>0</v>
      </c>
      <c r="AD90" s="210"/>
      <c r="AE90" s="209" t="str">
        <f t="shared" si="144"/>
        <v>0</v>
      </c>
      <c r="AF90" s="215" t="str">
        <f t="shared" si="145"/>
        <v/>
      </c>
      <c r="AG90" s="215" t="str">
        <f t="shared" si="146"/>
        <v/>
      </c>
      <c r="AH90" s="224"/>
      <c r="AI90" s="215" t="str">
        <f t="shared" si="147"/>
        <v/>
      </c>
      <c r="AJ90" s="215" t="str">
        <f>IFERROR(VLOOKUP((CONCATENATE(AG90,AI90)),Listados!$U$3:$V$11,2,FALSE),"")</f>
        <v/>
      </c>
      <c r="AK90" s="215" t="str">
        <f t="shared" si="148"/>
        <v/>
      </c>
      <c r="AL90" s="457"/>
      <c r="AM90" s="457"/>
      <c r="AN90" s="457"/>
      <c r="AO90" s="457"/>
      <c r="AP90" s="459"/>
      <c r="AQ90" s="459"/>
      <c r="AR90" s="464"/>
      <c r="AS90" s="464"/>
      <c r="AT90" s="464"/>
      <c r="AU90" s="464"/>
      <c r="AV90" s="216"/>
      <c r="AW90" s="216"/>
      <c r="AX90" s="217"/>
      <c r="AY90" s="217"/>
      <c r="AZ90" s="216"/>
      <c r="BA90" s="216"/>
      <c r="BB90" s="355"/>
      <c r="BC90" s="586"/>
      <c r="BD90" s="586"/>
      <c r="BE90" s="525"/>
      <c r="BF90" s="528"/>
      <c r="BG90" s="531"/>
    </row>
    <row r="91" spans="1:59" ht="195" x14ac:dyDescent="0.25">
      <c r="A91" s="512">
        <v>21</v>
      </c>
      <c r="B91" s="515" t="s">
        <v>63</v>
      </c>
      <c r="C91" s="554" t="s">
        <v>1062</v>
      </c>
      <c r="D91" s="466" t="s">
        <v>1063</v>
      </c>
      <c r="E91" s="466" t="s">
        <v>15</v>
      </c>
      <c r="F91" s="466" t="s">
        <v>662</v>
      </c>
      <c r="G91" s="382" t="s">
        <v>1066</v>
      </c>
      <c r="H91" s="256" t="s">
        <v>16</v>
      </c>
      <c r="I91" s="256" t="s">
        <v>1067</v>
      </c>
      <c r="J91" s="466" t="s">
        <v>21</v>
      </c>
      <c r="K91" s="463">
        <f>+VLOOKUP(J91,Listados!$K$8:$L$12,2,0)</f>
        <v>1</v>
      </c>
      <c r="L91" s="468" t="s">
        <v>31</v>
      </c>
      <c r="M91" s="463">
        <f>+VLOOKUP(L91,Listados!$K$13:$L$17,2,0)</f>
        <v>2</v>
      </c>
      <c r="N91" s="463" t="str">
        <f>IF(AND(J91&lt;&gt;"",L91&lt;&gt;""),VLOOKUP(J91&amp;L91,Listados!$M$3:$N$27,2,FALSE),"")</f>
        <v>Bajo</v>
      </c>
      <c r="O91" s="377" t="s">
        <v>1076</v>
      </c>
      <c r="P91" s="218" t="s">
        <v>1066</v>
      </c>
      <c r="Q91" s="256" t="s">
        <v>20</v>
      </c>
      <c r="R91" s="200" t="s">
        <v>111</v>
      </c>
      <c r="S91" s="199">
        <f t="shared" si="138"/>
        <v>15</v>
      </c>
      <c r="T91" s="200" t="s">
        <v>111</v>
      </c>
      <c r="U91" s="199">
        <f t="shared" si="139"/>
        <v>15</v>
      </c>
      <c r="V91" s="200" t="s">
        <v>111</v>
      </c>
      <c r="W91" s="199">
        <f t="shared" si="140"/>
        <v>15</v>
      </c>
      <c r="X91" s="200" t="s">
        <v>20</v>
      </c>
      <c r="Y91" s="199">
        <f t="shared" si="141"/>
        <v>15</v>
      </c>
      <c r="Z91" s="200" t="s">
        <v>111</v>
      </c>
      <c r="AA91" s="199">
        <f t="shared" si="142"/>
        <v>15</v>
      </c>
      <c r="AB91" s="200" t="s">
        <v>111</v>
      </c>
      <c r="AC91" s="199">
        <f t="shared" si="143"/>
        <v>15</v>
      </c>
      <c r="AD91" s="200" t="s">
        <v>112</v>
      </c>
      <c r="AE91" s="199">
        <f t="shared" si="144"/>
        <v>10</v>
      </c>
      <c r="AF91" s="202">
        <f t="shared" si="145"/>
        <v>100</v>
      </c>
      <c r="AG91" s="202" t="str">
        <f t="shared" si="146"/>
        <v>Fuerte</v>
      </c>
      <c r="AH91" s="220" t="s">
        <v>113</v>
      </c>
      <c r="AI91" s="202" t="str">
        <f t="shared" si="147"/>
        <v>Fuerte</v>
      </c>
      <c r="AJ91" s="202" t="str">
        <f>IFERROR(VLOOKUP((CONCATENATE(AG91,AI91)),Listados!$U$3:$V$11,2,FALSE),"")</f>
        <v>Fuerte</v>
      </c>
      <c r="AK91" s="202">
        <f t="shared" si="148"/>
        <v>100</v>
      </c>
      <c r="AL91" s="455">
        <f t="shared" ref="AL91" si="161">AVERAGE(AK91:AK94)</f>
        <v>83.333333333333329</v>
      </c>
      <c r="AM91" s="455" t="str">
        <f t="shared" ref="AM91" si="162">IF(AL91&lt;=50,"Débil",IF(AL91&lt;=99,"Moderado",IF(AL91=100,"fuerte","")))</f>
        <v>Moderado</v>
      </c>
      <c r="AN91" s="455">
        <f t="shared" ref="AN91" si="163">+IF(AND(Q91="Preventivo",AM91="Fuerte"),2,IF(AND(Q91="Preventivo",AM91="Moderado"),1,0))</f>
        <v>1</v>
      </c>
      <c r="AO91" s="455">
        <f t="shared" ref="AO91" si="164">+IF(AND(Q91="Detectivo",$AM91="Fuerte"),2,IF(AND(Q91="Detectivo",$AM91="Moderado"),1,IF(AND(Q91="Preventivo",$AM91="Fuerte"),1,0)))</f>
        <v>0</v>
      </c>
      <c r="AP91" s="439">
        <f t="shared" ref="AP91" si="165">+K91-AN91</f>
        <v>0</v>
      </c>
      <c r="AQ91" s="439">
        <f t="shared" ref="AQ91" si="166">+M91-AO91</f>
        <v>2</v>
      </c>
      <c r="AR91" s="463" t="str">
        <f>+VLOOKUP(MIN(AP91),Listados!$J$18:$K$24,2,TRUE)</f>
        <v>Rara Vez</v>
      </c>
      <c r="AS91" s="463" t="str">
        <f>+VLOOKUP(MIN(AQ91),Listados!$J$26:$K$32,2,TRUE)</f>
        <v>Menor</v>
      </c>
      <c r="AT91" s="463" t="str">
        <f>IF(AND(AR91&lt;&gt;"",AS91&lt;&gt;""),VLOOKUP(AR91&amp;AS91,Listados!$M$3:$N$27,2,FALSE),"")</f>
        <v>Bajo</v>
      </c>
      <c r="AU91" s="463" t="str">
        <f>+VLOOKUP(AT91,Listados!$P$3:$Q$6,2,FALSE)</f>
        <v>Asumir el riesgo</v>
      </c>
      <c r="AV91" s="242" t="s">
        <v>1135</v>
      </c>
      <c r="AW91" s="203" t="s">
        <v>1136</v>
      </c>
      <c r="AX91" s="244" t="s">
        <v>1137</v>
      </c>
      <c r="AY91" s="244" t="s">
        <v>1137</v>
      </c>
      <c r="AZ91" s="203" t="s">
        <v>1138</v>
      </c>
      <c r="BA91" s="203" t="s">
        <v>1139</v>
      </c>
      <c r="BB91" s="581"/>
      <c r="BC91" s="584"/>
      <c r="BD91" s="584"/>
      <c r="BE91" s="523"/>
      <c r="BF91" s="526"/>
      <c r="BG91" s="529"/>
    </row>
    <row r="92" spans="1:59" ht="120" x14ac:dyDescent="0.25">
      <c r="A92" s="513"/>
      <c r="B92" s="516"/>
      <c r="C92" s="540"/>
      <c r="D92" s="461"/>
      <c r="E92" s="461"/>
      <c r="F92" s="461"/>
      <c r="G92" s="379" t="s">
        <v>1068</v>
      </c>
      <c r="H92" s="105" t="s">
        <v>16</v>
      </c>
      <c r="I92" s="105" t="s">
        <v>706</v>
      </c>
      <c r="J92" s="461"/>
      <c r="K92" s="460"/>
      <c r="L92" s="462"/>
      <c r="M92" s="460"/>
      <c r="N92" s="460"/>
      <c r="O92" s="368" t="s">
        <v>1077</v>
      </c>
      <c r="P92" s="170" t="s">
        <v>1068</v>
      </c>
      <c r="Q92" s="105" t="s">
        <v>118</v>
      </c>
      <c r="R92" s="97" t="s">
        <v>111</v>
      </c>
      <c r="S92" s="92">
        <f t="shared" si="138"/>
        <v>15</v>
      </c>
      <c r="T92" s="97" t="s">
        <v>111</v>
      </c>
      <c r="U92" s="92">
        <f t="shared" si="139"/>
        <v>15</v>
      </c>
      <c r="V92" s="97" t="s">
        <v>111</v>
      </c>
      <c r="W92" s="92">
        <f t="shared" si="140"/>
        <v>15</v>
      </c>
      <c r="X92" s="97" t="s">
        <v>118</v>
      </c>
      <c r="Y92" s="92">
        <f t="shared" si="141"/>
        <v>10</v>
      </c>
      <c r="Z92" s="97" t="s">
        <v>111</v>
      </c>
      <c r="AA92" s="92">
        <f t="shared" si="142"/>
        <v>15</v>
      </c>
      <c r="AB92" s="97" t="s">
        <v>111</v>
      </c>
      <c r="AC92" s="92">
        <f t="shared" si="143"/>
        <v>15</v>
      </c>
      <c r="AD92" s="97" t="s">
        <v>112</v>
      </c>
      <c r="AE92" s="92">
        <f t="shared" si="144"/>
        <v>10</v>
      </c>
      <c r="AF92" s="99">
        <f t="shared" si="145"/>
        <v>95</v>
      </c>
      <c r="AG92" s="99" t="str">
        <f t="shared" si="146"/>
        <v>Moderado</v>
      </c>
      <c r="AH92" s="100" t="s">
        <v>113</v>
      </c>
      <c r="AI92" s="99" t="str">
        <f t="shared" si="147"/>
        <v>Fuerte</v>
      </c>
      <c r="AJ92" s="99" t="str">
        <f>IFERROR(VLOOKUP((CONCATENATE(AG92,AI92)),Listados!$U$3:$V$11,2,FALSE),"")</f>
        <v>Moderado</v>
      </c>
      <c r="AK92" s="99">
        <f t="shared" si="148"/>
        <v>50</v>
      </c>
      <c r="AL92" s="456"/>
      <c r="AM92" s="456"/>
      <c r="AN92" s="456"/>
      <c r="AO92" s="456"/>
      <c r="AP92" s="458"/>
      <c r="AQ92" s="458"/>
      <c r="AR92" s="460"/>
      <c r="AS92" s="460"/>
      <c r="AT92" s="460"/>
      <c r="AU92" s="460"/>
      <c r="AV92" s="84"/>
      <c r="AW92" s="84"/>
      <c r="AX92" s="84"/>
      <c r="AY92" s="84"/>
      <c r="AZ92" s="84"/>
      <c r="BA92" s="84"/>
      <c r="BB92" s="582"/>
      <c r="BC92" s="585"/>
      <c r="BD92" s="585"/>
      <c r="BE92" s="524"/>
      <c r="BF92" s="527"/>
      <c r="BG92" s="530"/>
    </row>
    <row r="93" spans="1:59" ht="120" x14ac:dyDescent="0.25">
      <c r="A93" s="513"/>
      <c r="B93" s="516"/>
      <c r="C93" s="540"/>
      <c r="D93" s="461"/>
      <c r="E93" s="461"/>
      <c r="F93" s="461"/>
      <c r="G93" s="379" t="s">
        <v>1069</v>
      </c>
      <c r="H93" s="105" t="s">
        <v>16</v>
      </c>
      <c r="I93" s="105"/>
      <c r="J93" s="461"/>
      <c r="K93" s="460"/>
      <c r="L93" s="462"/>
      <c r="M93" s="460"/>
      <c r="N93" s="460"/>
      <c r="O93" s="368" t="s">
        <v>1078</v>
      </c>
      <c r="P93" s="170" t="s">
        <v>1069</v>
      </c>
      <c r="Q93" s="89" t="s">
        <v>20</v>
      </c>
      <c r="R93" s="97" t="s">
        <v>111</v>
      </c>
      <c r="S93" s="92">
        <f t="shared" si="138"/>
        <v>15</v>
      </c>
      <c r="T93" s="97" t="s">
        <v>111</v>
      </c>
      <c r="U93" s="92">
        <f t="shared" si="139"/>
        <v>15</v>
      </c>
      <c r="V93" s="97" t="s">
        <v>111</v>
      </c>
      <c r="W93" s="92">
        <f t="shared" si="140"/>
        <v>15</v>
      </c>
      <c r="X93" s="97" t="s">
        <v>20</v>
      </c>
      <c r="Y93" s="92">
        <f t="shared" si="141"/>
        <v>15</v>
      </c>
      <c r="Z93" s="97" t="s">
        <v>111</v>
      </c>
      <c r="AA93" s="92">
        <f t="shared" si="142"/>
        <v>15</v>
      </c>
      <c r="AB93" s="97" t="s">
        <v>111</v>
      </c>
      <c r="AC93" s="92">
        <f t="shared" si="143"/>
        <v>15</v>
      </c>
      <c r="AD93" s="97" t="s">
        <v>112</v>
      </c>
      <c r="AE93" s="92">
        <f t="shared" si="144"/>
        <v>10</v>
      </c>
      <c r="AF93" s="99">
        <f t="shared" si="145"/>
        <v>100</v>
      </c>
      <c r="AG93" s="99" t="str">
        <f t="shared" si="146"/>
        <v>Fuerte</v>
      </c>
      <c r="AH93" s="100" t="s">
        <v>113</v>
      </c>
      <c r="AI93" s="99" t="str">
        <f t="shared" si="147"/>
        <v>Fuerte</v>
      </c>
      <c r="AJ93" s="99" t="str">
        <f>IFERROR(VLOOKUP((CONCATENATE(AG93,AI93)),Listados!$U$3:$V$11,2,FALSE),"")</f>
        <v>Fuerte</v>
      </c>
      <c r="AK93" s="99">
        <f t="shared" si="148"/>
        <v>100</v>
      </c>
      <c r="AL93" s="456"/>
      <c r="AM93" s="456"/>
      <c r="AN93" s="456"/>
      <c r="AO93" s="456"/>
      <c r="AP93" s="458"/>
      <c r="AQ93" s="458"/>
      <c r="AR93" s="460"/>
      <c r="AS93" s="460"/>
      <c r="AT93" s="460"/>
      <c r="AU93" s="460"/>
      <c r="AV93" s="84"/>
      <c r="AW93" s="84"/>
      <c r="AX93" s="85"/>
      <c r="AY93" s="85"/>
      <c r="AZ93" s="84"/>
      <c r="BA93" s="84"/>
      <c r="BB93" s="582"/>
      <c r="BC93" s="585"/>
      <c r="BD93" s="585"/>
      <c r="BE93" s="524"/>
      <c r="BF93" s="527"/>
      <c r="BG93" s="530"/>
    </row>
    <row r="94" spans="1:59" ht="15.75" thickBot="1" x14ac:dyDescent="0.3">
      <c r="A94" s="514"/>
      <c r="B94" s="517"/>
      <c r="C94" s="541"/>
      <c r="D94" s="467"/>
      <c r="E94" s="467"/>
      <c r="F94" s="467"/>
      <c r="G94" s="208"/>
      <c r="H94" s="221"/>
      <c r="I94" s="221"/>
      <c r="J94" s="467"/>
      <c r="K94" s="464"/>
      <c r="L94" s="469"/>
      <c r="M94" s="464"/>
      <c r="N94" s="464"/>
      <c r="O94" s="222"/>
      <c r="P94" s="300"/>
      <c r="Q94" s="248"/>
      <c r="R94" s="210"/>
      <c r="S94" s="209" t="str">
        <f t="shared" si="138"/>
        <v>0</v>
      </c>
      <c r="T94" s="210"/>
      <c r="U94" s="209" t="str">
        <f t="shared" si="139"/>
        <v>0</v>
      </c>
      <c r="V94" s="210"/>
      <c r="W94" s="209" t="str">
        <f t="shared" si="140"/>
        <v>0</v>
      </c>
      <c r="X94" s="210"/>
      <c r="Y94" s="209" t="str">
        <f t="shared" si="141"/>
        <v>0</v>
      </c>
      <c r="Z94" s="210"/>
      <c r="AA94" s="209" t="str">
        <f t="shared" si="142"/>
        <v>0</v>
      </c>
      <c r="AB94" s="210"/>
      <c r="AC94" s="209" t="str">
        <f t="shared" si="143"/>
        <v>0</v>
      </c>
      <c r="AD94" s="210"/>
      <c r="AE94" s="209" t="str">
        <f t="shared" si="144"/>
        <v>0</v>
      </c>
      <c r="AF94" s="215" t="str">
        <f t="shared" si="145"/>
        <v/>
      </c>
      <c r="AG94" s="215" t="str">
        <f t="shared" si="146"/>
        <v/>
      </c>
      <c r="AH94" s="224"/>
      <c r="AI94" s="215" t="str">
        <f t="shared" si="147"/>
        <v/>
      </c>
      <c r="AJ94" s="215" t="str">
        <f>IFERROR(VLOOKUP((CONCATENATE(AG94,AI94)),Listados!$U$3:$V$11,2,FALSE),"")</f>
        <v/>
      </c>
      <c r="AK94" s="215" t="str">
        <f t="shared" si="148"/>
        <v/>
      </c>
      <c r="AL94" s="457"/>
      <c r="AM94" s="457"/>
      <c r="AN94" s="457"/>
      <c r="AO94" s="457"/>
      <c r="AP94" s="459"/>
      <c r="AQ94" s="459"/>
      <c r="AR94" s="464"/>
      <c r="AS94" s="464"/>
      <c r="AT94" s="464"/>
      <c r="AU94" s="464"/>
      <c r="AV94" s="216"/>
      <c r="AW94" s="216"/>
      <c r="AX94" s="217"/>
      <c r="AY94" s="217"/>
      <c r="AZ94" s="216"/>
      <c r="BA94" s="216"/>
      <c r="BB94" s="583"/>
      <c r="BC94" s="586"/>
      <c r="BD94" s="586"/>
      <c r="BE94" s="525"/>
      <c r="BF94" s="528"/>
      <c r="BG94" s="531"/>
    </row>
    <row r="95" spans="1:59" ht="187.5" customHeight="1" x14ac:dyDescent="0.25">
      <c r="A95" s="555">
        <v>22</v>
      </c>
      <c r="B95" s="538" t="s">
        <v>63</v>
      </c>
      <c r="C95" s="539" t="s">
        <v>1062</v>
      </c>
      <c r="D95" s="465" t="s">
        <v>1064</v>
      </c>
      <c r="E95" s="465" t="s">
        <v>15</v>
      </c>
      <c r="F95" s="465" t="s">
        <v>662</v>
      </c>
      <c r="G95" s="192" t="s">
        <v>1070</v>
      </c>
      <c r="H95" s="192" t="s">
        <v>16</v>
      </c>
      <c r="I95" s="192" t="s">
        <v>1071</v>
      </c>
      <c r="J95" s="465" t="s">
        <v>30</v>
      </c>
      <c r="K95" s="451">
        <f>+VLOOKUP(J95,Listados!$K$8:$L$12,2,0)</f>
        <v>2</v>
      </c>
      <c r="L95" s="449" t="s">
        <v>31</v>
      </c>
      <c r="M95" s="451">
        <f>+VLOOKUP(L95,Listados!$K$13:$L$17,2,0)</f>
        <v>2</v>
      </c>
      <c r="N95" s="451" t="str">
        <f>IF(AND(J95&lt;&gt;"",L95&lt;&gt;""),VLOOKUP(J95&amp;L95,Listados!$M$3:$N$27,2,FALSE),"")</f>
        <v>Bajo</v>
      </c>
      <c r="O95" s="192" t="s">
        <v>1075</v>
      </c>
      <c r="P95" s="170" t="s">
        <v>1070</v>
      </c>
      <c r="Q95" s="171" t="s">
        <v>20</v>
      </c>
      <c r="R95" s="55" t="s">
        <v>111</v>
      </c>
      <c r="S95" s="111">
        <f t="shared" si="138"/>
        <v>15</v>
      </c>
      <c r="T95" s="55" t="s">
        <v>111</v>
      </c>
      <c r="U95" s="111">
        <f t="shared" si="139"/>
        <v>15</v>
      </c>
      <c r="V95" s="55" t="s">
        <v>111</v>
      </c>
      <c r="W95" s="111">
        <f t="shared" si="140"/>
        <v>15</v>
      </c>
      <c r="X95" s="55" t="s">
        <v>20</v>
      </c>
      <c r="Y95" s="111">
        <f t="shared" si="141"/>
        <v>15</v>
      </c>
      <c r="Z95" s="55" t="s">
        <v>111</v>
      </c>
      <c r="AA95" s="111">
        <f t="shared" si="142"/>
        <v>15</v>
      </c>
      <c r="AB95" s="55" t="s">
        <v>111</v>
      </c>
      <c r="AC95" s="111">
        <f t="shared" si="143"/>
        <v>15</v>
      </c>
      <c r="AD95" s="55" t="s">
        <v>112</v>
      </c>
      <c r="AE95" s="111">
        <f t="shared" si="144"/>
        <v>10</v>
      </c>
      <c r="AF95" s="168">
        <f t="shared" si="145"/>
        <v>100</v>
      </c>
      <c r="AG95" s="168" t="str">
        <f t="shared" si="146"/>
        <v>Fuerte</v>
      </c>
      <c r="AH95" s="172" t="s">
        <v>113</v>
      </c>
      <c r="AI95" s="168" t="str">
        <f t="shared" si="147"/>
        <v>Fuerte</v>
      </c>
      <c r="AJ95" s="168" t="str">
        <f>IFERROR(VLOOKUP((CONCATENATE(AG95,AI95)),Listados!$U$3:$V$11,2,FALSE),"")</f>
        <v>Fuerte</v>
      </c>
      <c r="AK95" s="168">
        <f t="shared" si="148"/>
        <v>100</v>
      </c>
      <c r="AL95" s="440">
        <f t="shared" ref="AL95" si="167">AVERAGE(AK95:AK98)</f>
        <v>100</v>
      </c>
      <c r="AM95" s="440" t="str">
        <f t="shared" ref="AM95" si="168">IF(AL95&lt;=50,"Débil",IF(AL95&lt;=99,"Moderado",IF(AL95=100,"fuerte","")))</f>
        <v>fuerte</v>
      </c>
      <c r="AN95" s="440">
        <f t="shared" ref="AN95" si="169">+IF(AND(Q95="Preventivo",AM95="Fuerte"),2,IF(AND(Q95="Preventivo",AM95="Moderado"),1,0))</f>
        <v>2</v>
      </c>
      <c r="AO95" s="440">
        <f t="shared" ref="AO95" si="170">+IF(AND(Q95="Detectivo",$AM95="Fuerte"),2,IF(AND(Q95="Detectivo",$AM95="Moderado"),1,IF(AND(Q95="Preventivo",$AM95="Fuerte"),1,0)))</f>
        <v>1</v>
      </c>
      <c r="AP95" s="458">
        <f t="shared" ref="AP95" si="171">+K95-AN95</f>
        <v>0</v>
      </c>
      <c r="AQ95" s="458">
        <f t="shared" ref="AQ95" si="172">+M95-AO95</f>
        <v>1</v>
      </c>
      <c r="AR95" s="451" t="str">
        <f>+VLOOKUP(MIN(AP95),Listados!$J$18:$K$24,2,TRUE)</f>
        <v>Rara Vez</v>
      </c>
      <c r="AS95" s="451" t="str">
        <f>+VLOOKUP(MIN(AQ95),Listados!$J$26:$K$32,2,TRUE)</f>
        <v>Insignificante</v>
      </c>
      <c r="AT95" s="451" t="str">
        <f>IF(AND(AR95&lt;&gt;"",AS95&lt;&gt;""),VLOOKUP(AR95&amp;AS95,Listados!$M$3:$N$27,2,FALSE),"")</f>
        <v>Bajo</v>
      </c>
      <c r="AU95" s="451" t="str">
        <f>+VLOOKUP(AT95,Listados!$P$3:$Q$6,2,FALSE)</f>
        <v>Asumir el riesgo</v>
      </c>
      <c r="AV95" s="280" t="s">
        <v>1140</v>
      </c>
      <c r="AW95" s="173" t="s">
        <v>1136</v>
      </c>
      <c r="AX95" s="174" t="s">
        <v>1141</v>
      </c>
      <c r="AY95" s="175"/>
      <c r="AZ95" s="173" t="s">
        <v>1142</v>
      </c>
      <c r="BA95" s="280" t="s">
        <v>1143</v>
      </c>
      <c r="BB95" s="582"/>
      <c r="BC95" s="585"/>
      <c r="BD95" s="585"/>
      <c r="BE95" s="524"/>
      <c r="BF95" s="527"/>
      <c r="BG95" s="527"/>
    </row>
    <row r="96" spans="1:59" ht="150" x14ac:dyDescent="0.25">
      <c r="A96" s="556"/>
      <c r="B96" s="516"/>
      <c r="C96" s="540"/>
      <c r="D96" s="461"/>
      <c r="E96" s="461"/>
      <c r="F96" s="461"/>
      <c r="G96" s="193" t="s">
        <v>1073</v>
      </c>
      <c r="H96" s="193" t="s">
        <v>16</v>
      </c>
      <c r="I96" s="193" t="s">
        <v>1074</v>
      </c>
      <c r="J96" s="461"/>
      <c r="K96" s="460"/>
      <c r="L96" s="462"/>
      <c r="M96" s="460"/>
      <c r="N96" s="460"/>
      <c r="O96" s="104"/>
      <c r="P96" s="170" t="s">
        <v>1073</v>
      </c>
      <c r="Q96" s="105"/>
      <c r="R96" s="97"/>
      <c r="S96" s="92" t="str">
        <f t="shared" si="138"/>
        <v>0</v>
      </c>
      <c r="T96" s="97"/>
      <c r="U96" s="92" t="str">
        <f t="shared" si="139"/>
        <v>0</v>
      </c>
      <c r="V96" s="97"/>
      <c r="W96" s="92" t="str">
        <f t="shared" si="140"/>
        <v>0</v>
      </c>
      <c r="X96" s="97"/>
      <c r="Y96" s="92" t="str">
        <f t="shared" si="141"/>
        <v>0</v>
      </c>
      <c r="Z96" s="97"/>
      <c r="AA96" s="92" t="str">
        <f t="shared" si="142"/>
        <v>0</v>
      </c>
      <c r="AB96" s="97"/>
      <c r="AC96" s="92" t="str">
        <f t="shared" si="143"/>
        <v>0</v>
      </c>
      <c r="AD96" s="97"/>
      <c r="AE96" s="92" t="str">
        <f t="shared" si="144"/>
        <v>0</v>
      </c>
      <c r="AF96" s="99" t="str">
        <f t="shared" si="145"/>
        <v/>
      </c>
      <c r="AG96" s="99" t="str">
        <f t="shared" si="146"/>
        <v/>
      </c>
      <c r="AH96" s="100"/>
      <c r="AI96" s="99" t="str">
        <f t="shared" si="147"/>
        <v/>
      </c>
      <c r="AJ96" s="99" t="str">
        <f>IFERROR(VLOOKUP((CONCATENATE(AG96,AI96)),Listados!$U$3:$V$11,2,FALSE),"")</f>
        <v/>
      </c>
      <c r="AK96" s="99" t="str">
        <f t="shared" si="148"/>
        <v/>
      </c>
      <c r="AL96" s="456"/>
      <c r="AM96" s="456"/>
      <c r="AN96" s="456"/>
      <c r="AO96" s="456"/>
      <c r="AP96" s="458"/>
      <c r="AQ96" s="458"/>
      <c r="AR96" s="460"/>
      <c r="AS96" s="460"/>
      <c r="AT96" s="460"/>
      <c r="AU96" s="460"/>
      <c r="AV96" s="84"/>
      <c r="AW96" s="84"/>
      <c r="AX96" s="84"/>
      <c r="AY96" s="84"/>
      <c r="AZ96" s="84"/>
      <c r="BA96" s="84"/>
      <c r="BB96" s="582"/>
      <c r="BC96" s="585"/>
      <c r="BD96" s="585"/>
      <c r="BE96" s="524"/>
      <c r="BF96" s="527"/>
      <c r="BG96" s="527"/>
    </row>
    <row r="97" spans="1:59" x14ac:dyDescent="0.25">
      <c r="A97" s="556"/>
      <c r="B97" s="516"/>
      <c r="C97" s="540"/>
      <c r="D97" s="461"/>
      <c r="E97" s="461"/>
      <c r="F97" s="461"/>
      <c r="G97" s="193"/>
      <c r="H97" s="101"/>
      <c r="I97" s="101"/>
      <c r="J97" s="461"/>
      <c r="K97" s="460"/>
      <c r="L97" s="462"/>
      <c r="M97" s="460"/>
      <c r="N97" s="460"/>
      <c r="O97" s="88"/>
      <c r="P97" s="170"/>
      <c r="Q97" s="89"/>
      <c r="R97" s="97"/>
      <c r="S97" s="92" t="str">
        <f t="shared" si="138"/>
        <v>0</v>
      </c>
      <c r="T97" s="97"/>
      <c r="U97" s="92" t="str">
        <f t="shared" si="139"/>
        <v>0</v>
      </c>
      <c r="V97" s="97"/>
      <c r="W97" s="92" t="str">
        <f t="shared" si="140"/>
        <v>0</v>
      </c>
      <c r="X97" s="97"/>
      <c r="Y97" s="92" t="str">
        <f t="shared" si="141"/>
        <v>0</v>
      </c>
      <c r="Z97" s="97"/>
      <c r="AA97" s="92" t="str">
        <f t="shared" si="142"/>
        <v>0</v>
      </c>
      <c r="AB97" s="97"/>
      <c r="AC97" s="92" t="str">
        <f t="shared" si="143"/>
        <v>0</v>
      </c>
      <c r="AD97" s="97"/>
      <c r="AE97" s="92" t="str">
        <f t="shared" si="144"/>
        <v>0</v>
      </c>
      <c r="AF97" s="99" t="str">
        <f t="shared" si="145"/>
        <v/>
      </c>
      <c r="AG97" s="99" t="str">
        <f t="shared" si="146"/>
        <v/>
      </c>
      <c r="AH97" s="100"/>
      <c r="AI97" s="99" t="str">
        <f t="shared" si="147"/>
        <v/>
      </c>
      <c r="AJ97" s="99" t="str">
        <f>IFERROR(VLOOKUP((CONCATENATE(AG97,AI97)),Listados!$U$3:$V$11,2,FALSE),"")</f>
        <v/>
      </c>
      <c r="AK97" s="99" t="str">
        <f t="shared" si="148"/>
        <v/>
      </c>
      <c r="AL97" s="456"/>
      <c r="AM97" s="456"/>
      <c r="AN97" s="456"/>
      <c r="AO97" s="456"/>
      <c r="AP97" s="458"/>
      <c r="AQ97" s="458"/>
      <c r="AR97" s="460"/>
      <c r="AS97" s="460"/>
      <c r="AT97" s="460"/>
      <c r="AU97" s="460"/>
      <c r="AV97" s="84"/>
      <c r="AW97" s="84"/>
      <c r="AX97" s="85"/>
      <c r="AY97" s="85"/>
      <c r="AZ97" s="84"/>
      <c r="BA97" s="84"/>
      <c r="BB97" s="582"/>
      <c r="BC97" s="585"/>
      <c r="BD97" s="585"/>
      <c r="BE97" s="524"/>
      <c r="BF97" s="527"/>
      <c r="BG97" s="527"/>
    </row>
    <row r="98" spans="1:59" ht="15.75" thickBot="1" x14ac:dyDescent="0.3">
      <c r="A98" s="556"/>
      <c r="B98" s="516"/>
      <c r="C98" s="540"/>
      <c r="D98" s="461"/>
      <c r="E98" s="461"/>
      <c r="F98" s="461"/>
      <c r="G98" s="193"/>
      <c r="H98" s="101"/>
      <c r="I98" s="101"/>
      <c r="J98" s="461"/>
      <c r="K98" s="460"/>
      <c r="L98" s="462"/>
      <c r="M98" s="460"/>
      <c r="N98" s="460"/>
      <c r="O98" s="88"/>
      <c r="P98" s="170"/>
      <c r="Q98" s="89"/>
      <c r="R98" s="97"/>
      <c r="S98" s="92" t="str">
        <f t="shared" si="138"/>
        <v>0</v>
      </c>
      <c r="T98" s="97"/>
      <c r="U98" s="92" t="str">
        <f t="shared" si="139"/>
        <v>0</v>
      </c>
      <c r="V98" s="97"/>
      <c r="W98" s="92" t="str">
        <f t="shared" si="140"/>
        <v>0</v>
      </c>
      <c r="X98" s="97"/>
      <c r="Y98" s="92" t="str">
        <f t="shared" si="141"/>
        <v>0</v>
      </c>
      <c r="Z98" s="97"/>
      <c r="AA98" s="92" t="str">
        <f t="shared" si="142"/>
        <v>0</v>
      </c>
      <c r="AB98" s="97"/>
      <c r="AC98" s="92" t="str">
        <f t="shared" si="143"/>
        <v>0</v>
      </c>
      <c r="AD98" s="97"/>
      <c r="AE98" s="92" t="str">
        <f t="shared" si="144"/>
        <v>0</v>
      </c>
      <c r="AF98" s="99" t="str">
        <f t="shared" si="145"/>
        <v/>
      </c>
      <c r="AG98" s="99" t="str">
        <f t="shared" si="146"/>
        <v/>
      </c>
      <c r="AH98" s="100"/>
      <c r="AI98" s="99" t="str">
        <f t="shared" si="147"/>
        <v/>
      </c>
      <c r="AJ98" s="99" t="str">
        <f>IFERROR(VLOOKUP((CONCATENATE(AG98,AI98)),Listados!$U$3:$V$11,2,FALSE),"")</f>
        <v/>
      </c>
      <c r="AK98" s="99" t="str">
        <f t="shared" si="148"/>
        <v/>
      </c>
      <c r="AL98" s="456"/>
      <c r="AM98" s="456"/>
      <c r="AN98" s="456"/>
      <c r="AO98" s="456"/>
      <c r="AP98" s="440"/>
      <c r="AQ98" s="440"/>
      <c r="AR98" s="460"/>
      <c r="AS98" s="460"/>
      <c r="AT98" s="460"/>
      <c r="AU98" s="460"/>
      <c r="AV98" s="84"/>
      <c r="AW98" s="84"/>
      <c r="AX98" s="85"/>
      <c r="AY98" s="85"/>
      <c r="AZ98" s="84"/>
      <c r="BA98" s="84"/>
      <c r="BB98" s="596"/>
      <c r="BC98" s="597"/>
      <c r="BD98" s="597"/>
      <c r="BE98" s="579"/>
      <c r="BF98" s="580"/>
      <c r="BG98" s="580"/>
    </row>
    <row r="99" spans="1:59" ht="135" x14ac:dyDescent="0.25">
      <c r="A99" s="556">
        <v>23</v>
      </c>
      <c r="B99" s="516" t="s">
        <v>63</v>
      </c>
      <c r="C99" s="540" t="s">
        <v>1062</v>
      </c>
      <c r="D99" s="461" t="s">
        <v>1065</v>
      </c>
      <c r="E99" s="465" t="s">
        <v>15</v>
      </c>
      <c r="F99" s="465" t="s">
        <v>662</v>
      </c>
      <c r="G99" s="193" t="s">
        <v>1084</v>
      </c>
      <c r="H99" s="101" t="s">
        <v>16</v>
      </c>
      <c r="I99" s="101" t="s">
        <v>833</v>
      </c>
      <c r="J99" s="461" t="s">
        <v>30</v>
      </c>
      <c r="K99" s="460">
        <f>+VLOOKUP(J99,Listados!$K$8:$L$12,2,0)</f>
        <v>2</v>
      </c>
      <c r="L99" s="462" t="s">
        <v>31</v>
      </c>
      <c r="M99" s="460">
        <f>+VLOOKUP(L99,Listados!$K$13:$L$17,2,0)</f>
        <v>2</v>
      </c>
      <c r="N99" s="460" t="str">
        <f>IF(AND(J99&lt;&gt;"",L99&lt;&gt;""),VLOOKUP(J99&amp;L99,Listados!$M$3:$N$27,2,FALSE),"")</f>
        <v>Bajo</v>
      </c>
      <c r="O99" s="369" t="s">
        <v>1079</v>
      </c>
      <c r="P99" s="102" t="s">
        <v>1084</v>
      </c>
      <c r="Q99" s="105" t="s">
        <v>20</v>
      </c>
      <c r="R99" s="97" t="s">
        <v>111</v>
      </c>
      <c r="S99" s="92">
        <f t="shared" si="138"/>
        <v>15</v>
      </c>
      <c r="T99" s="97" t="s">
        <v>111</v>
      </c>
      <c r="U99" s="92">
        <f t="shared" si="139"/>
        <v>15</v>
      </c>
      <c r="V99" s="97" t="s">
        <v>111</v>
      </c>
      <c r="W99" s="92">
        <f t="shared" si="140"/>
        <v>15</v>
      </c>
      <c r="X99" s="97" t="s">
        <v>20</v>
      </c>
      <c r="Y99" s="92">
        <f t="shared" si="141"/>
        <v>15</v>
      </c>
      <c r="Z99" s="97" t="s">
        <v>111</v>
      </c>
      <c r="AA99" s="92">
        <f t="shared" si="142"/>
        <v>15</v>
      </c>
      <c r="AB99" s="97" t="s">
        <v>111</v>
      </c>
      <c r="AC99" s="92">
        <f t="shared" si="143"/>
        <v>15</v>
      </c>
      <c r="AD99" s="97" t="s">
        <v>112</v>
      </c>
      <c r="AE99" s="92">
        <f t="shared" si="144"/>
        <v>10</v>
      </c>
      <c r="AF99" s="99">
        <f t="shared" si="145"/>
        <v>100</v>
      </c>
      <c r="AG99" s="99" t="str">
        <f t="shared" si="146"/>
        <v>Fuerte</v>
      </c>
      <c r="AH99" s="100" t="s">
        <v>113</v>
      </c>
      <c r="AI99" s="99" t="str">
        <f t="shared" si="147"/>
        <v>Fuerte</v>
      </c>
      <c r="AJ99" s="99" t="str">
        <f>IFERROR(VLOOKUP((CONCATENATE(AG99,AI99)),Listados!$U$3:$V$11,2,FALSE),"")</f>
        <v>Fuerte</v>
      </c>
      <c r="AK99" s="99">
        <f t="shared" si="148"/>
        <v>100</v>
      </c>
      <c r="AL99" s="456">
        <f t="shared" ref="AL99" si="173">AVERAGE(AK99:AK102)</f>
        <v>100</v>
      </c>
      <c r="AM99" s="456" t="str">
        <f t="shared" ref="AM99" si="174">IF(AL99&lt;=50,"Débil",IF(AL99&lt;=99,"Moderado",IF(AL99=100,"fuerte","")))</f>
        <v>fuerte</v>
      </c>
      <c r="AN99" s="456">
        <f t="shared" ref="AN99" si="175">+IF(AND(Q99="Preventivo",AM99="Fuerte"),2,IF(AND(Q99="Preventivo",AM99="Moderado"),1,0))</f>
        <v>2</v>
      </c>
      <c r="AO99" s="456">
        <f t="shared" ref="AO99" si="176">+IF(AND(Q99="Detectivo",$AM99="Fuerte"),2,IF(AND(Q99="Detectivo",$AM99="Moderado"),1,IF(AND(Q99="Preventivo",$AM99="Fuerte"),1,0)))</f>
        <v>1</v>
      </c>
      <c r="AP99" s="439">
        <f t="shared" ref="AP99" si="177">+K99-AN99</f>
        <v>0</v>
      </c>
      <c r="AQ99" s="439">
        <f t="shared" ref="AQ99" si="178">+M99-AO99</f>
        <v>1</v>
      </c>
      <c r="AR99" s="460" t="str">
        <f>+VLOOKUP(MIN(AP99),Listados!$J$18:$K$24,2,TRUE)</f>
        <v>Rara Vez</v>
      </c>
      <c r="AS99" s="460" t="str">
        <f>+VLOOKUP(MIN(AQ99),Listados!$J$26:$K$32,2,TRUE)</f>
        <v>Insignificante</v>
      </c>
      <c r="AT99" s="460" t="str">
        <f>IF(AND(AR99&lt;&gt;"",AS99&lt;&gt;""),VLOOKUP(AR99&amp;AS99,Listados!$M$3:$N$27,2,FALSE),"")</f>
        <v>Bajo</v>
      </c>
      <c r="AU99" s="460" t="str">
        <f>+VLOOKUP(AT99,Listados!$P$3:$Q$6,2,FALSE)</f>
        <v>Asumir el riesgo</v>
      </c>
      <c r="AV99" s="230" t="s">
        <v>1144</v>
      </c>
      <c r="AW99" s="84" t="s">
        <v>1136</v>
      </c>
      <c r="AX99" s="85">
        <v>45658</v>
      </c>
      <c r="AY99" s="95">
        <v>46022</v>
      </c>
      <c r="AZ99" s="84" t="s">
        <v>1145</v>
      </c>
      <c r="BA99" s="84" t="s">
        <v>1146</v>
      </c>
      <c r="BB99" s="582"/>
      <c r="BC99" s="585"/>
      <c r="BD99" s="585"/>
      <c r="BE99" s="524"/>
      <c r="BF99" s="527"/>
      <c r="BG99" s="527"/>
    </row>
    <row r="100" spans="1:59" ht="120" x14ac:dyDescent="0.25">
      <c r="A100" s="556"/>
      <c r="B100" s="516"/>
      <c r="C100" s="540"/>
      <c r="D100" s="461"/>
      <c r="E100" s="461"/>
      <c r="F100" s="461"/>
      <c r="G100" s="380" t="s">
        <v>1081</v>
      </c>
      <c r="H100" s="101" t="s">
        <v>16</v>
      </c>
      <c r="I100" s="101" t="s">
        <v>1072</v>
      </c>
      <c r="J100" s="461"/>
      <c r="K100" s="460"/>
      <c r="L100" s="462"/>
      <c r="M100" s="460"/>
      <c r="N100" s="460"/>
      <c r="O100" s="369" t="s">
        <v>1080</v>
      </c>
      <c r="P100" s="102" t="s">
        <v>1083</v>
      </c>
      <c r="Q100" s="105" t="s">
        <v>20</v>
      </c>
      <c r="R100" s="97" t="s">
        <v>111</v>
      </c>
      <c r="S100" s="92">
        <f t="shared" si="138"/>
        <v>15</v>
      </c>
      <c r="T100" s="97" t="s">
        <v>111</v>
      </c>
      <c r="U100" s="92">
        <f t="shared" si="139"/>
        <v>15</v>
      </c>
      <c r="V100" s="97" t="s">
        <v>111</v>
      </c>
      <c r="W100" s="92">
        <f t="shared" si="140"/>
        <v>15</v>
      </c>
      <c r="X100" s="97" t="s">
        <v>20</v>
      </c>
      <c r="Y100" s="92">
        <f t="shared" si="141"/>
        <v>15</v>
      </c>
      <c r="Z100" s="97" t="s">
        <v>111</v>
      </c>
      <c r="AA100" s="92">
        <f t="shared" si="142"/>
        <v>15</v>
      </c>
      <c r="AB100" s="97" t="s">
        <v>111</v>
      </c>
      <c r="AC100" s="92">
        <f t="shared" si="143"/>
        <v>15</v>
      </c>
      <c r="AD100" s="97" t="s">
        <v>112</v>
      </c>
      <c r="AE100" s="92">
        <f t="shared" si="144"/>
        <v>10</v>
      </c>
      <c r="AF100" s="99">
        <f t="shared" si="145"/>
        <v>100</v>
      </c>
      <c r="AG100" s="99" t="str">
        <f t="shared" si="146"/>
        <v>Fuerte</v>
      </c>
      <c r="AH100" s="100" t="s">
        <v>113</v>
      </c>
      <c r="AI100" s="99" t="str">
        <f t="shared" si="147"/>
        <v>Fuerte</v>
      </c>
      <c r="AJ100" s="99" t="str">
        <f>IFERROR(VLOOKUP((CONCATENATE(AG100,AI100)),Listados!$U$3:$V$11,2,FALSE),"")</f>
        <v>Fuerte</v>
      </c>
      <c r="AK100" s="99">
        <f t="shared" si="148"/>
        <v>100</v>
      </c>
      <c r="AL100" s="456"/>
      <c r="AM100" s="456"/>
      <c r="AN100" s="456"/>
      <c r="AO100" s="456"/>
      <c r="AP100" s="458"/>
      <c r="AQ100" s="458"/>
      <c r="AR100" s="460"/>
      <c r="AS100" s="460"/>
      <c r="AT100" s="460"/>
      <c r="AU100" s="460"/>
      <c r="AV100" s="84"/>
      <c r="AW100" s="84"/>
      <c r="AX100" s="84"/>
      <c r="AY100" s="84"/>
      <c r="AZ100" s="84"/>
      <c r="BA100" s="84"/>
      <c r="BB100" s="582"/>
      <c r="BC100" s="585"/>
      <c r="BD100" s="585"/>
      <c r="BE100" s="524"/>
      <c r="BF100" s="527"/>
      <c r="BG100" s="527"/>
    </row>
    <row r="101" spans="1:59" ht="75" x14ac:dyDescent="0.25">
      <c r="A101" s="556"/>
      <c r="B101" s="516"/>
      <c r="C101" s="540"/>
      <c r="D101" s="461"/>
      <c r="E101" s="461"/>
      <c r="F101" s="461"/>
      <c r="G101" s="380" t="s">
        <v>1082</v>
      </c>
      <c r="H101" s="101" t="s">
        <v>16</v>
      </c>
      <c r="I101" s="101"/>
      <c r="J101" s="461"/>
      <c r="K101" s="460"/>
      <c r="L101" s="462"/>
      <c r="M101" s="460"/>
      <c r="N101" s="460"/>
      <c r="O101" s="88"/>
      <c r="P101" s="102"/>
      <c r="Q101" s="89"/>
      <c r="R101" s="97"/>
      <c r="S101" s="92" t="str">
        <f t="shared" si="138"/>
        <v>0</v>
      </c>
      <c r="T101" s="97"/>
      <c r="U101" s="92" t="str">
        <f t="shared" si="139"/>
        <v>0</v>
      </c>
      <c r="V101" s="97"/>
      <c r="W101" s="92" t="str">
        <f t="shared" si="140"/>
        <v>0</v>
      </c>
      <c r="X101" s="97"/>
      <c r="Y101" s="92" t="str">
        <f t="shared" si="141"/>
        <v>0</v>
      </c>
      <c r="Z101" s="97"/>
      <c r="AA101" s="92" t="str">
        <f t="shared" si="142"/>
        <v>0</v>
      </c>
      <c r="AB101" s="97"/>
      <c r="AC101" s="92" t="str">
        <f t="shared" si="143"/>
        <v>0</v>
      </c>
      <c r="AD101" s="97"/>
      <c r="AE101" s="92" t="str">
        <f t="shared" si="144"/>
        <v>0</v>
      </c>
      <c r="AF101" s="99" t="str">
        <f t="shared" si="145"/>
        <v/>
      </c>
      <c r="AG101" s="99" t="str">
        <f t="shared" si="146"/>
        <v/>
      </c>
      <c r="AH101" s="100"/>
      <c r="AI101" s="99" t="str">
        <f t="shared" si="147"/>
        <v/>
      </c>
      <c r="AJ101" s="99" t="str">
        <f>IFERROR(VLOOKUP((CONCATENATE(AG101,AI101)),Listados!$U$3:$V$11,2,FALSE),"")</f>
        <v/>
      </c>
      <c r="AK101" s="99" t="str">
        <f t="shared" si="148"/>
        <v/>
      </c>
      <c r="AL101" s="456"/>
      <c r="AM101" s="456"/>
      <c r="AN101" s="456"/>
      <c r="AO101" s="456"/>
      <c r="AP101" s="458"/>
      <c r="AQ101" s="458"/>
      <c r="AR101" s="460"/>
      <c r="AS101" s="460"/>
      <c r="AT101" s="460"/>
      <c r="AU101" s="460"/>
      <c r="AV101" s="84"/>
      <c r="AW101" s="84"/>
      <c r="AX101" s="85"/>
      <c r="AY101" s="85"/>
      <c r="AZ101" s="84"/>
      <c r="BA101" s="84"/>
      <c r="BB101" s="582"/>
      <c r="BC101" s="585"/>
      <c r="BD101" s="585"/>
      <c r="BE101" s="524"/>
      <c r="BF101" s="527"/>
      <c r="BG101" s="527"/>
    </row>
    <row r="102" spans="1:59" ht="60.75" thickBot="1" x14ac:dyDescent="0.3">
      <c r="A102" s="557"/>
      <c r="B102" s="558"/>
      <c r="C102" s="559"/>
      <c r="D102" s="443"/>
      <c r="E102" s="443"/>
      <c r="F102" s="443"/>
      <c r="G102" s="383" t="s">
        <v>1083</v>
      </c>
      <c r="H102" s="298" t="s">
        <v>29</v>
      </c>
      <c r="I102" s="298"/>
      <c r="J102" s="443"/>
      <c r="K102" s="450"/>
      <c r="L102" s="448"/>
      <c r="M102" s="450"/>
      <c r="N102" s="450"/>
      <c r="O102" s="263"/>
      <c r="P102" s="102"/>
      <c r="Q102" s="264"/>
      <c r="R102" s="262"/>
      <c r="S102" s="261" t="str">
        <f t="shared" si="138"/>
        <v>0</v>
      </c>
      <c r="T102" s="262"/>
      <c r="U102" s="261" t="str">
        <f t="shared" si="139"/>
        <v>0</v>
      </c>
      <c r="V102" s="262"/>
      <c r="W102" s="261" t="str">
        <f t="shared" si="140"/>
        <v>0</v>
      </c>
      <c r="X102" s="262"/>
      <c r="Y102" s="261" t="str">
        <f t="shared" si="141"/>
        <v>0</v>
      </c>
      <c r="Z102" s="262"/>
      <c r="AA102" s="261" t="str">
        <f t="shared" si="142"/>
        <v>0</v>
      </c>
      <c r="AB102" s="262"/>
      <c r="AC102" s="261" t="str">
        <f t="shared" si="143"/>
        <v>0</v>
      </c>
      <c r="AD102" s="262"/>
      <c r="AE102" s="261" t="str">
        <f t="shared" si="144"/>
        <v>0</v>
      </c>
      <c r="AF102" s="265" t="str">
        <f t="shared" si="145"/>
        <v/>
      </c>
      <c r="AG102" s="265" t="str">
        <f t="shared" si="146"/>
        <v/>
      </c>
      <c r="AH102" s="266"/>
      <c r="AI102" s="265" t="str">
        <f t="shared" si="147"/>
        <v/>
      </c>
      <c r="AJ102" s="265" t="str">
        <f>IFERROR(VLOOKUP((CONCATENATE(AG102,AI102)),Listados!$U$3:$V$11,2,FALSE),"")</f>
        <v/>
      </c>
      <c r="AK102" s="265" t="str">
        <f t="shared" si="148"/>
        <v/>
      </c>
      <c r="AL102" s="452"/>
      <c r="AM102" s="452"/>
      <c r="AN102" s="452"/>
      <c r="AO102" s="452"/>
      <c r="AP102" s="458"/>
      <c r="AQ102" s="458"/>
      <c r="AR102" s="450"/>
      <c r="AS102" s="450"/>
      <c r="AT102" s="450"/>
      <c r="AU102" s="450"/>
      <c r="AV102" s="267"/>
      <c r="AW102" s="267"/>
      <c r="AX102" s="268"/>
      <c r="AY102" s="268"/>
      <c r="AZ102" s="267"/>
      <c r="BA102" s="267"/>
      <c r="BB102" s="582"/>
      <c r="BC102" s="585"/>
      <c r="BD102" s="585"/>
      <c r="BE102" s="524"/>
      <c r="BF102" s="527"/>
      <c r="BG102" s="527"/>
    </row>
    <row r="103" spans="1:59" ht="135" x14ac:dyDescent="0.25">
      <c r="A103" s="512">
        <v>24</v>
      </c>
      <c r="B103" s="515" t="s">
        <v>66</v>
      </c>
      <c r="C103" s="554" t="s">
        <v>1121</v>
      </c>
      <c r="D103" s="466" t="s">
        <v>1122</v>
      </c>
      <c r="E103" s="466" t="s">
        <v>15</v>
      </c>
      <c r="F103" s="466" t="s">
        <v>657</v>
      </c>
      <c r="G103" s="198" t="s">
        <v>1124</v>
      </c>
      <c r="H103" s="254" t="s">
        <v>16</v>
      </c>
      <c r="I103" s="198" t="s">
        <v>1129</v>
      </c>
      <c r="J103" s="466" t="s">
        <v>42</v>
      </c>
      <c r="K103" s="463">
        <f>+VLOOKUP(J103,Listados!$K$8:$L$12,2,0)</f>
        <v>3</v>
      </c>
      <c r="L103" s="468" t="s">
        <v>51</v>
      </c>
      <c r="M103" s="463">
        <f>+VLOOKUP(L103,Listados!$K$13:$L$17,2,0)</f>
        <v>4</v>
      </c>
      <c r="N103" s="463" t="str">
        <f>IF(AND(J103&lt;&gt;"",L103&lt;&gt;""),VLOOKUP(J103&amp;L103,Listados!$M$3:$N$27,2,FALSE),"")</f>
        <v>Extremo</v>
      </c>
      <c r="O103" s="290" t="s">
        <v>1131</v>
      </c>
      <c r="P103" s="102" t="s">
        <v>1124</v>
      </c>
      <c r="Q103" s="256" t="s">
        <v>20</v>
      </c>
      <c r="R103" s="200" t="s">
        <v>111</v>
      </c>
      <c r="S103" s="199">
        <f t="shared" si="138"/>
        <v>15</v>
      </c>
      <c r="T103" s="200" t="s">
        <v>111</v>
      </c>
      <c r="U103" s="199">
        <f t="shared" si="139"/>
        <v>15</v>
      </c>
      <c r="V103" s="200" t="s">
        <v>111</v>
      </c>
      <c r="W103" s="199">
        <f t="shared" si="140"/>
        <v>15</v>
      </c>
      <c r="X103" s="200" t="s">
        <v>20</v>
      </c>
      <c r="Y103" s="199">
        <f t="shared" si="141"/>
        <v>15</v>
      </c>
      <c r="Z103" s="200" t="s">
        <v>111</v>
      </c>
      <c r="AA103" s="199">
        <f t="shared" si="142"/>
        <v>15</v>
      </c>
      <c r="AB103" s="200" t="s">
        <v>111</v>
      </c>
      <c r="AC103" s="199">
        <f t="shared" si="143"/>
        <v>15</v>
      </c>
      <c r="AD103" s="200" t="s">
        <v>112</v>
      </c>
      <c r="AE103" s="199">
        <f t="shared" si="144"/>
        <v>10</v>
      </c>
      <c r="AF103" s="202">
        <f t="shared" si="145"/>
        <v>100</v>
      </c>
      <c r="AG103" s="202" t="str">
        <f t="shared" si="146"/>
        <v>Fuerte</v>
      </c>
      <c r="AH103" s="220" t="s">
        <v>113</v>
      </c>
      <c r="AI103" s="202" t="str">
        <f t="shared" si="147"/>
        <v>Fuerte</v>
      </c>
      <c r="AJ103" s="202" t="str">
        <f>IFERROR(VLOOKUP((CONCATENATE(AG103,AI103)),Listados!$U$3:$V$11,2,FALSE),"")</f>
        <v>Fuerte</v>
      </c>
      <c r="AK103" s="202">
        <f t="shared" si="148"/>
        <v>100</v>
      </c>
      <c r="AL103" s="455">
        <f t="shared" ref="AL103" si="179">AVERAGE(AK103:AK106)</f>
        <v>100</v>
      </c>
      <c r="AM103" s="455" t="str">
        <f t="shared" ref="AM103" si="180">IF(AL103&lt;=50,"Débil",IF(AL103&lt;=99,"Moderado",IF(AL103=100,"fuerte","")))</f>
        <v>fuerte</v>
      </c>
      <c r="AN103" s="455">
        <f t="shared" ref="AN103" si="181">+IF(AND(Q103="Preventivo",AM103="Fuerte"),2,IF(AND(Q103="Preventivo",AM103="Moderado"),1,0))</f>
        <v>2</v>
      </c>
      <c r="AO103" s="455">
        <f t="shared" ref="AO103" si="182">+IF(AND(Q103="Detectivo",$AM103="Fuerte"),2,IF(AND(Q103="Detectivo",$AM103="Moderado"),1,IF(AND(Q103="Preventivo",$AM103="Fuerte"),1,0)))</f>
        <v>1</v>
      </c>
      <c r="AP103" s="439">
        <f t="shared" ref="AP103" si="183">+K103-AN103</f>
        <v>1</v>
      </c>
      <c r="AQ103" s="439">
        <f t="shared" ref="AQ103" si="184">+M103-AO103</f>
        <v>3</v>
      </c>
      <c r="AR103" s="463" t="str">
        <f>+VLOOKUP(MIN(AP103),Listados!$J$18:$K$24,2,TRUE)</f>
        <v>Rara Vez</v>
      </c>
      <c r="AS103" s="463" t="str">
        <f>+VLOOKUP(MIN(AQ103),Listados!$J$26:$K$32,2,TRUE)</f>
        <v>Moderado</v>
      </c>
      <c r="AT103" s="463" t="str">
        <f>IF(AND(AR103&lt;&gt;"",AS103&lt;&gt;""),VLOOKUP(AR103&amp;AS103,Listados!$M$3:$N$27,2,FALSE),"")</f>
        <v>Moderado</v>
      </c>
      <c r="AU103" s="463" t="str">
        <f>+VLOOKUP(AT103,Listados!$P$3:$Q$6,2,FALSE)</f>
        <v>Asumir el riesgo</v>
      </c>
      <c r="AV103" s="84" t="s">
        <v>1108</v>
      </c>
      <c r="AW103" s="203"/>
      <c r="AX103" s="204"/>
      <c r="AY103" s="205"/>
      <c r="AZ103" s="203"/>
      <c r="BA103" s="203"/>
      <c r="BB103" s="356"/>
      <c r="BC103" s="584"/>
      <c r="BD103" s="584"/>
      <c r="BE103" s="523"/>
      <c r="BF103" s="526"/>
      <c r="BG103" s="529"/>
    </row>
    <row r="104" spans="1:59" ht="120" x14ac:dyDescent="0.25">
      <c r="A104" s="513"/>
      <c r="B104" s="516"/>
      <c r="C104" s="540"/>
      <c r="D104" s="461"/>
      <c r="E104" s="461"/>
      <c r="F104" s="461"/>
      <c r="G104" s="193" t="s">
        <v>1125</v>
      </c>
      <c r="H104" s="101" t="s">
        <v>16</v>
      </c>
      <c r="I104" s="193" t="s">
        <v>1130</v>
      </c>
      <c r="J104" s="461"/>
      <c r="K104" s="460"/>
      <c r="L104" s="462"/>
      <c r="M104" s="460"/>
      <c r="N104" s="460"/>
      <c r="O104" s="104" t="s">
        <v>1132</v>
      </c>
      <c r="P104" s="102" t="s">
        <v>1125</v>
      </c>
      <c r="Q104" s="105" t="s">
        <v>20</v>
      </c>
      <c r="R104" s="97" t="s">
        <v>111</v>
      </c>
      <c r="S104" s="92">
        <f t="shared" si="138"/>
        <v>15</v>
      </c>
      <c r="T104" s="97" t="s">
        <v>111</v>
      </c>
      <c r="U104" s="92">
        <f t="shared" si="139"/>
        <v>15</v>
      </c>
      <c r="V104" s="97" t="s">
        <v>111</v>
      </c>
      <c r="W104" s="92">
        <f t="shared" si="140"/>
        <v>15</v>
      </c>
      <c r="X104" s="97" t="s">
        <v>20</v>
      </c>
      <c r="Y104" s="92">
        <f t="shared" si="141"/>
        <v>15</v>
      </c>
      <c r="Z104" s="97" t="s">
        <v>111</v>
      </c>
      <c r="AA104" s="92">
        <f t="shared" si="142"/>
        <v>15</v>
      </c>
      <c r="AB104" s="97" t="s">
        <v>111</v>
      </c>
      <c r="AC104" s="92">
        <f t="shared" si="143"/>
        <v>15</v>
      </c>
      <c r="AD104" s="97" t="s">
        <v>112</v>
      </c>
      <c r="AE104" s="92">
        <f t="shared" si="144"/>
        <v>10</v>
      </c>
      <c r="AF104" s="99">
        <f t="shared" si="145"/>
        <v>100</v>
      </c>
      <c r="AG104" s="99" t="str">
        <f t="shared" si="146"/>
        <v>Fuerte</v>
      </c>
      <c r="AH104" s="100" t="s">
        <v>113</v>
      </c>
      <c r="AI104" s="99" t="str">
        <f t="shared" si="147"/>
        <v>Fuerte</v>
      </c>
      <c r="AJ104" s="99" t="str">
        <f>IFERROR(VLOOKUP((CONCATENATE(AG104,AI104)),Listados!$U$3:$V$11,2,FALSE),"")</f>
        <v>Fuerte</v>
      </c>
      <c r="AK104" s="99">
        <f t="shared" si="148"/>
        <v>100</v>
      </c>
      <c r="AL104" s="456"/>
      <c r="AM104" s="456"/>
      <c r="AN104" s="456"/>
      <c r="AO104" s="456"/>
      <c r="AP104" s="458"/>
      <c r="AQ104" s="458"/>
      <c r="AR104" s="460"/>
      <c r="AS104" s="460"/>
      <c r="AT104" s="460"/>
      <c r="AU104" s="460"/>
      <c r="AV104" s="84" t="s">
        <v>1108</v>
      </c>
      <c r="AW104" s="84"/>
      <c r="AX104" s="84"/>
      <c r="AY104" s="84"/>
      <c r="AZ104" s="84"/>
      <c r="BA104" s="84"/>
      <c r="BB104" s="356"/>
      <c r="BC104" s="585"/>
      <c r="BD104" s="585"/>
      <c r="BE104" s="524"/>
      <c r="BF104" s="527"/>
      <c r="BG104" s="530"/>
    </row>
    <row r="105" spans="1:59" x14ac:dyDescent="0.25">
      <c r="A105" s="513"/>
      <c r="B105" s="516"/>
      <c r="C105" s="540"/>
      <c r="D105" s="461"/>
      <c r="E105" s="461"/>
      <c r="F105" s="461"/>
      <c r="G105" s="193"/>
      <c r="H105" s="101"/>
      <c r="I105" s="193"/>
      <c r="J105" s="461"/>
      <c r="K105" s="460"/>
      <c r="L105" s="462"/>
      <c r="M105" s="460"/>
      <c r="N105" s="460"/>
      <c r="O105" s="88"/>
      <c r="P105" s="102"/>
      <c r="Q105" s="89"/>
      <c r="R105" s="97"/>
      <c r="S105" s="92" t="str">
        <f t="shared" si="138"/>
        <v>0</v>
      </c>
      <c r="T105" s="97"/>
      <c r="U105" s="92" t="str">
        <f t="shared" si="139"/>
        <v>0</v>
      </c>
      <c r="V105" s="97"/>
      <c r="W105" s="92" t="str">
        <f t="shared" si="140"/>
        <v>0</v>
      </c>
      <c r="X105" s="97"/>
      <c r="Y105" s="92" t="str">
        <f t="shared" si="141"/>
        <v>0</v>
      </c>
      <c r="Z105" s="97"/>
      <c r="AA105" s="92" t="str">
        <f t="shared" si="142"/>
        <v>0</v>
      </c>
      <c r="AB105" s="97"/>
      <c r="AC105" s="92" t="str">
        <f t="shared" si="143"/>
        <v>0</v>
      </c>
      <c r="AD105" s="97"/>
      <c r="AE105" s="92" t="str">
        <f t="shared" si="144"/>
        <v>0</v>
      </c>
      <c r="AF105" s="99" t="str">
        <f t="shared" si="145"/>
        <v/>
      </c>
      <c r="AG105" s="99" t="str">
        <f t="shared" si="146"/>
        <v/>
      </c>
      <c r="AH105" s="100"/>
      <c r="AI105" s="99" t="str">
        <f t="shared" si="147"/>
        <v/>
      </c>
      <c r="AJ105" s="99" t="str">
        <f>IFERROR(VLOOKUP((CONCATENATE(AG105,AI105)),Listados!$U$3:$V$11,2,FALSE),"")</f>
        <v/>
      </c>
      <c r="AK105" s="99" t="str">
        <f t="shared" si="148"/>
        <v/>
      </c>
      <c r="AL105" s="456"/>
      <c r="AM105" s="456"/>
      <c r="AN105" s="456"/>
      <c r="AO105" s="456"/>
      <c r="AP105" s="458"/>
      <c r="AQ105" s="458"/>
      <c r="AR105" s="460"/>
      <c r="AS105" s="460"/>
      <c r="AT105" s="460"/>
      <c r="AU105" s="460"/>
      <c r="AV105" s="84"/>
      <c r="AW105" s="84"/>
      <c r="AX105" s="85"/>
      <c r="AY105" s="85"/>
      <c r="AZ105" s="84"/>
      <c r="BA105" s="84"/>
      <c r="BB105" s="84"/>
      <c r="BC105" s="585"/>
      <c r="BD105" s="585"/>
      <c r="BE105" s="524"/>
      <c r="BF105" s="527"/>
      <c r="BG105" s="530"/>
    </row>
    <row r="106" spans="1:59" ht="15.75" thickBot="1" x14ac:dyDescent="0.3">
      <c r="A106" s="514"/>
      <c r="B106" s="517"/>
      <c r="C106" s="541"/>
      <c r="D106" s="467"/>
      <c r="E106" s="467"/>
      <c r="F106" s="467"/>
      <c r="G106" s="208"/>
      <c r="H106" s="221"/>
      <c r="I106" s="208"/>
      <c r="J106" s="467"/>
      <c r="K106" s="464"/>
      <c r="L106" s="469"/>
      <c r="M106" s="464"/>
      <c r="N106" s="464"/>
      <c r="O106" s="88"/>
      <c r="P106" s="102"/>
      <c r="Q106" s="248"/>
      <c r="R106" s="210"/>
      <c r="S106" s="209" t="str">
        <f t="shared" si="138"/>
        <v>0</v>
      </c>
      <c r="T106" s="210"/>
      <c r="U106" s="209" t="str">
        <f t="shared" si="139"/>
        <v>0</v>
      </c>
      <c r="V106" s="210"/>
      <c r="W106" s="209" t="str">
        <f t="shared" si="140"/>
        <v>0</v>
      </c>
      <c r="X106" s="210"/>
      <c r="Y106" s="209" t="str">
        <f t="shared" si="141"/>
        <v>0</v>
      </c>
      <c r="Z106" s="210"/>
      <c r="AA106" s="209" t="str">
        <f t="shared" si="142"/>
        <v>0</v>
      </c>
      <c r="AB106" s="210"/>
      <c r="AC106" s="209" t="str">
        <f t="shared" si="143"/>
        <v>0</v>
      </c>
      <c r="AD106" s="210"/>
      <c r="AE106" s="209" t="str">
        <f t="shared" si="144"/>
        <v>0</v>
      </c>
      <c r="AF106" s="215" t="str">
        <f t="shared" si="145"/>
        <v/>
      </c>
      <c r="AG106" s="215" t="str">
        <f t="shared" si="146"/>
        <v/>
      </c>
      <c r="AH106" s="224"/>
      <c r="AI106" s="215" t="str">
        <f t="shared" si="147"/>
        <v/>
      </c>
      <c r="AJ106" s="215" t="str">
        <f>IFERROR(VLOOKUP((CONCATENATE(AG106,AI106)),Listados!$U$3:$V$11,2,FALSE),"")</f>
        <v/>
      </c>
      <c r="AK106" s="215" t="str">
        <f t="shared" si="148"/>
        <v/>
      </c>
      <c r="AL106" s="457"/>
      <c r="AM106" s="457"/>
      <c r="AN106" s="457"/>
      <c r="AO106" s="457"/>
      <c r="AP106" s="459"/>
      <c r="AQ106" s="459"/>
      <c r="AR106" s="464"/>
      <c r="AS106" s="464"/>
      <c r="AT106" s="464"/>
      <c r="AU106" s="464"/>
      <c r="AV106" s="216"/>
      <c r="AW106" s="216"/>
      <c r="AX106" s="217"/>
      <c r="AY106" s="217"/>
      <c r="AZ106" s="216"/>
      <c r="BA106" s="216"/>
      <c r="BB106" s="355"/>
      <c r="BC106" s="586"/>
      <c r="BD106" s="586"/>
      <c r="BE106" s="525"/>
      <c r="BF106" s="528"/>
      <c r="BG106" s="531"/>
    </row>
    <row r="107" spans="1:59" ht="135" x14ac:dyDescent="0.25">
      <c r="A107" s="512">
        <v>25</v>
      </c>
      <c r="B107" s="515" t="s">
        <v>66</v>
      </c>
      <c r="C107" s="554" t="s">
        <v>1121</v>
      </c>
      <c r="D107" s="504" t="s">
        <v>1123</v>
      </c>
      <c r="E107" s="466" t="s">
        <v>15</v>
      </c>
      <c r="F107" s="466" t="s">
        <v>657</v>
      </c>
      <c r="G107" s="198" t="s">
        <v>1126</v>
      </c>
      <c r="H107" s="254" t="s">
        <v>16</v>
      </c>
      <c r="I107" s="198" t="s">
        <v>1128</v>
      </c>
      <c r="J107" s="466" t="s">
        <v>50</v>
      </c>
      <c r="K107" s="463">
        <f>+VLOOKUP(J107,Listados!$K$8:$L$12,2,0)</f>
        <v>4</v>
      </c>
      <c r="L107" s="468" t="s">
        <v>51</v>
      </c>
      <c r="M107" s="463">
        <f>+VLOOKUP(L107,Listados!$K$13:$L$17,2,0)</f>
        <v>4</v>
      </c>
      <c r="N107" s="463" t="str">
        <f>IF(AND(J107&lt;&gt;"",L107&lt;&gt;""),VLOOKUP(J107&amp;L107,Listados!$M$3:$N$27,2,FALSE),"")</f>
        <v>Extremo</v>
      </c>
      <c r="O107" s="295" t="s">
        <v>1133</v>
      </c>
      <c r="P107" s="170" t="s">
        <v>1126</v>
      </c>
      <c r="Q107" s="256" t="s">
        <v>20</v>
      </c>
      <c r="R107" s="200" t="s">
        <v>111</v>
      </c>
      <c r="S107" s="199">
        <f t="shared" si="138"/>
        <v>15</v>
      </c>
      <c r="T107" s="200" t="s">
        <v>111</v>
      </c>
      <c r="U107" s="199">
        <f t="shared" si="139"/>
        <v>15</v>
      </c>
      <c r="V107" s="200" t="s">
        <v>111</v>
      </c>
      <c r="W107" s="199">
        <f t="shared" si="140"/>
        <v>15</v>
      </c>
      <c r="X107" s="200" t="s">
        <v>20</v>
      </c>
      <c r="Y107" s="199">
        <f t="shared" si="141"/>
        <v>15</v>
      </c>
      <c r="Z107" s="200" t="s">
        <v>111</v>
      </c>
      <c r="AA107" s="199">
        <f t="shared" si="142"/>
        <v>15</v>
      </c>
      <c r="AB107" s="200" t="s">
        <v>111</v>
      </c>
      <c r="AC107" s="199">
        <f t="shared" si="143"/>
        <v>15</v>
      </c>
      <c r="AD107" s="200" t="s">
        <v>112</v>
      </c>
      <c r="AE107" s="199">
        <f t="shared" si="144"/>
        <v>10</v>
      </c>
      <c r="AF107" s="202">
        <f t="shared" si="145"/>
        <v>100</v>
      </c>
      <c r="AG107" s="202" t="str">
        <f t="shared" si="146"/>
        <v>Fuerte</v>
      </c>
      <c r="AH107" s="220" t="s">
        <v>113</v>
      </c>
      <c r="AI107" s="202" t="str">
        <f t="shared" si="147"/>
        <v>Fuerte</v>
      </c>
      <c r="AJ107" s="202" t="str">
        <f>IFERROR(VLOOKUP((CONCATENATE(AG107,AI107)),Listados!$U$3:$V$11,2,FALSE),"")</f>
        <v>Fuerte</v>
      </c>
      <c r="AK107" s="202">
        <f t="shared" si="148"/>
        <v>100</v>
      </c>
      <c r="AL107" s="455">
        <f t="shared" ref="AL107" si="185">AVERAGE(AK107:AK110)</f>
        <v>100</v>
      </c>
      <c r="AM107" s="455" t="str">
        <f t="shared" ref="AM107" si="186">IF(AL107&lt;=50,"Débil",IF(AL107&lt;=99,"Moderado",IF(AL107=100,"fuerte","")))</f>
        <v>fuerte</v>
      </c>
      <c r="AN107" s="455">
        <f t="shared" ref="AN107" si="187">+IF(AND(Q107="Preventivo",AM107="Fuerte"),2,IF(AND(Q107="Preventivo",AM107="Moderado"),1,0))</f>
        <v>2</v>
      </c>
      <c r="AO107" s="455">
        <f t="shared" ref="AO107" si="188">+IF(AND(Q107="Detectivo",$AM107="Fuerte"),2,IF(AND(Q107="Detectivo",$AM107="Moderado"),1,IF(AND(Q107="Preventivo",$AM107="Fuerte"),1,0)))</f>
        <v>1</v>
      </c>
      <c r="AP107" s="439">
        <f t="shared" ref="AP107" si="189">+K107-AN107</f>
        <v>2</v>
      </c>
      <c r="AQ107" s="439">
        <f t="shared" ref="AQ107" si="190">+M107-AO107</f>
        <v>3</v>
      </c>
      <c r="AR107" s="463" t="str">
        <f>+VLOOKUP(MIN(AP107),Listados!$J$18:$K$24,2,TRUE)</f>
        <v>Improbable</v>
      </c>
      <c r="AS107" s="463" t="str">
        <f>+VLOOKUP(MIN(AQ107),Listados!$J$26:$K$32,2,TRUE)</f>
        <v>Moderado</v>
      </c>
      <c r="AT107" s="463" t="str">
        <f>IF(AND(AR107&lt;&gt;"",AS107&lt;&gt;""),VLOOKUP(AR107&amp;AS107,Listados!$M$3:$N$27,2,FALSE),"")</f>
        <v>Moderado</v>
      </c>
      <c r="AU107" s="463" t="str">
        <f>+VLOOKUP(AT107,Listados!$P$3:$Q$6,2,FALSE)</f>
        <v>Asumir el riesgo</v>
      </c>
      <c r="AV107" s="84" t="s">
        <v>1108</v>
      </c>
      <c r="AW107" s="203"/>
      <c r="AX107" s="204"/>
      <c r="AY107" s="205"/>
      <c r="AZ107" s="203"/>
      <c r="BA107" s="203"/>
      <c r="BB107" s="356"/>
      <c r="BC107" s="584"/>
      <c r="BD107" s="584"/>
      <c r="BE107" s="523"/>
      <c r="BF107" s="526"/>
      <c r="BG107" s="529"/>
    </row>
    <row r="108" spans="1:59" ht="120" x14ac:dyDescent="0.25">
      <c r="A108" s="513"/>
      <c r="B108" s="516"/>
      <c r="C108" s="540"/>
      <c r="D108" s="505"/>
      <c r="E108" s="461"/>
      <c r="F108" s="461"/>
      <c r="G108" s="193" t="s">
        <v>1127</v>
      </c>
      <c r="H108" s="101" t="s">
        <v>16</v>
      </c>
      <c r="I108" s="193" t="s">
        <v>1128</v>
      </c>
      <c r="J108" s="461"/>
      <c r="K108" s="460"/>
      <c r="L108" s="462"/>
      <c r="M108" s="460"/>
      <c r="N108" s="460"/>
      <c r="O108" s="257" t="s">
        <v>1134</v>
      </c>
      <c r="P108" s="170" t="s">
        <v>1127</v>
      </c>
      <c r="Q108" s="105" t="s">
        <v>20</v>
      </c>
      <c r="R108" s="97" t="s">
        <v>111</v>
      </c>
      <c r="S108" s="92">
        <f t="shared" si="138"/>
        <v>15</v>
      </c>
      <c r="T108" s="97" t="s">
        <v>111</v>
      </c>
      <c r="U108" s="92">
        <f t="shared" si="139"/>
        <v>15</v>
      </c>
      <c r="V108" s="97" t="s">
        <v>111</v>
      </c>
      <c r="W108" s="92">
        <f t="shared" si="140"/>
        <v>15</v>
      </c>
      <c r="X108" s="97" t="s">
        <v>20</v>
      </c>
      <c r="Y108" s="92">
        <f t="shared" si="141"/>
        <v>15</v>
      </c>
      <c r="Z108" s="97" t="s">
        <v>111</v>
      </c>
      <c r="AA108" s="92">
        <f t="shared" si="142"/>
        <v>15</v>
      </c>
      <c r="AB108" s="97" t="s">
        <v>111</v>
      </c>
      <c r="AC108" s="92">
        <f t="shared" si="143"/>
        <v>15</v>
      </c>
      <c r="AD108" s="97" t="s">
        <v>112</v>
      </c>
      <c r="AE108" s="92">
        <f t="shared" si="144"/>
        <v>10</v>
      </c>
      <c r="AF108" s="99">
        <f t="shared" si="145"/>
        <v>100</v>
      </c>
      <c r="AG108" s="99" t="str">
        <f t="shared" si="146"/>
        <v>Fuerte</v>
      </c>
      <c r="AH108" s="100" t="s">
        <v>113</v>
      </c>
      <c r="AI108" s="99" t="str">
        <f t="shared" si="147"/>
        <v>Fuerte</v>
      </c>
      <c r="AJ108" s="99" t="str">
        <f>IFERROR(VLOOKUP((CONCATENATE(AG108,AI108)),Listados!$U$3:$V$11,2,FALSE),"")</f>
        <v>Fuerte</v>
      </c>
      <c r="AK108" s="99">
        <f t="shared" si="148"/>
        <v>100</v>
      </c>
      <c r="AL108" s="456"/>
      <c r="AM108" s="456"/>
      <c r="AN108" s="456"/>
      <c r="AO108" s="456"/>
      <c r="AP108" s="458"/>
      <c r="AQ108" s="458"/>
      <c r="AR108" s="460"/>
      <c r="AS108" s="460"/>
      <c r="AT108" s="460"/>
      <c r="AU108" s="460"/>
      <c r="AV108" s="84" t="s">
        <v>1108</v>
      </c>
      <c r="AW108" s="84"/>
      <c r="AX108" s="84"/>
      <c r="AY108" s="84"/>
      <c r="AZ108" s="84"/>
      <c r="BA108" s="84"/>
      <c r="BB108" s="356"/>
      <c r="BC108" s="585"/>
      <c r="BD108" s="585"/>
      <c r="BE108" s="524"/>
      <c r="BF108" s="527"/>
      <c r="BG108" s="530"/>
    </row>
    <row r="109" spans="1:59" x14ac:dyDescent="0.25">
      <c r="A109" s="513"/>
      <c r="B109" s="516"/>
      <c r="C109" s="540"/>
      <c r="D109" s="505"/>
      <c r="E109" s="461"/>
      <c r="F109" s="461"/>
      <c r="G109" s="193"/>
      <c r="H109" s="101"/>
      <c r="I109" s="101"/>
      <c r="J109" s="461"/>
      <c r="K109" s="460"/>
      <c r="L109" s="462"/>
      <c r="M109" s="460"/>
      <c r="N109" s="460"/>
      <c r="O109" s="88"/>
      <c r="P109" s="170"/>
      <c r="Q109" s="89"/>
      <c r="R109" s="97"/>
      <c r="S109" s="92" t="str">
        <f t="shared" si="138"/>
        <v>0</v>
      </c>
      <c r="T109" s="97"/>
      <c r="U109" s="92" t="str">
        <f t="shared" si="139"/>
        <v>0</v>
      </c>
      <c r="V109" s="97"/>
      <c r="W109" s="92" t="str">
        <f t="shared" si="140"/>
        <v>0</v>
      </c>
      <c r="X109" s="97"/>
      <c r="Y109" s="92" t="str">
        <f t="shared" si="141"/>
        <v>0</v>
      </c>
      <c r="Z109" s="97"/>
      <c r="AA109" s="92" t="str">
        <f t="shared" si="142"/>
        <v>0</v>
      </c>
      <c r="AB109" s="97"/>
      <c r="AC109" s="92" t="str">
        <f t="shared" si="143"/>
        <v>0</v>
      </c>
      <c r="AD109" s="97"/>
      <c r="AE109" s="92" t="str">
        <f t="shared" si="144"/>
        <v>0</v>
      </c>
      <c r="AF109" s="99" t="str">
        <f t="shared" si="145"/>
        <v/>
      </c>
      <c r="AG109" s="99" t="str">
        <f t="shared" si="146"/>
        <v/>
      </c>
      <c r="AH109" s="100"/>
      <c r="AI109" s="99" t="str">
        <f t="shared" si="147"/>
        <v/>
      </c>
      <c r="AJ109" s="99" t="str">
        <f>IFERROR(VLOOKUP((CONCATENATE(AG109,AI109)),Listados!$U$3:$V$11,2,FALSE),"")</f>
        <v/>
      </c>
      <c r="AK109" s="99" t="str">
        <f t="shared" si="148"/>
        <v/>
      </c>
      <c r="AL109" s="456"/>
      <c r="AM109" s="456"/>
      <c r="AN109" s="456"/>
      <c r="AO109" s="456"/>
      <c r="AP109" s="458"/>
      <c r="AQ109" s="458"/>
      <c r="AR109" s="460"/>
      <c r="AS109" s="460"/>
      <c r="AT109" s="460"/>
      <c r="AU109" s="460"/>
      <c r="AV109" s="84"/>
      <c r="AW109" s="84"/>
      <c r="AX109" s="85"/>
      <c r="AY109" s="85"/>
      <c r="AZ109" s="84"/>
      <c r="BA109" s="84"/>
      <c r="BB109" s="84"/>
      <c r="BC109" s="585"/>
      <c r="BD109" s="585"/>
      <c r="BE109" s="524"/>
      <c r="BF109" s="527"/>
      <c r="BG109" s="530"/>
    </row>
    <row r="110" spans="1:59" ht="15.75" thickBot="1" x14ac:dyDescent="0.3">
      <c r="A110" s="560"/>
      <c r="B110" s="558"/>
      <c r="C110" s="559"/>
      <c r="D110" s="505"/>
      <c r="E110" s="443"/>
      <c r="F110" s="443"/>
      <c r="G110" s="259"/>
      <c r="H110" s="298"/>
      <c r="I110" s="298"/>
      <c r="J110" s="443"/>
      <c r="K110" s="450"/>
      <c r="L110" s="448"/>
      <c r="M110" s="450"/>
      <c r="N110" s="450"/>
      <c r="O110" s="263"/>
      <c r="P110" s="375"/>
      <c r="Q110" s="264"/>
      <c r="R110" s="262"/>
      <c r="S110" s="261" t="str">
        <f t="shared" si="138"/>
        <v>0</v>
      </c>
      <c r="T110" s="262"/>
      <c r="U110" s="261" t="str">
        <f t="shared" si="139"/>
        <v>0</v>
      </c>
      <c r="V110" s="262"/>
      <c r="W110" s="261" t="str">
        <f t="shared" si="140"/>
        <v>0</v>
      </c>
      <c r="X110" s="262"/>
      <c r="Y110" s="261" t="str">
        <f t="shared" si="141"/>
        <v>0</v>
      </c>
      <c r="Z110" s="262"/>
      <c r="AA110" s="261" t="str">
        <f t="shared" si="142"/>
        <v>0</v>
      </c>
      <c r="AB110" s="262"/>
      <c r="AC110" s="261" t="str">
        <f t="shared" si="143"/>
        <v>0</v>
      </c>
      <c r="AD110" s="262"/>
      <c r="AE110" s="261" t="str">
        <f t="shared" si="144"/>
        <v>0</v>
      </c>
      <c r="AF110" s="265" t="str">
        <f t="shared" si="145"/>
        <v/>
      </c>
      <c r="AG110" s="265" t="str">
        <f t="shared" si="146"/>
        <v/>
      </c>
      <c r="AH110" s="266"/>
      <c r="AI110" s="265" t="str">
        <f t="shared" si="147"/>
        <v/>
      </c>
      <c r="AJ110" s="265" t="str">
        <f>IFERROR(VLOOKUP((CONCATENATE(AG110,AI110)),Listados!$U$3:$V$11,2,FALSE),"")</f>
        <v/>
      </c>
      <c r="AK110" s="265" t="str">
        <f t="shared" si="148"/>
        <v/>
      </c>
      <c r="AL110" s="452"/>
      <c r="AM110" s="452"/>
      <c r="AN110" s="452"/>
      <c r="AO110" s="452"/>
      <c r="AP110" s="458"/>
      <c r="AQ110" s="458"/>
      <c r="AR110" s="450"/>
      <c r="AS110" s="450"/>
      <c r="AT110" s="450"/>
      <c r="AU110" s="450"/>
      <c r="AV110" s="267"/>
      <c r="AW110" s="267"/>
      <c r="AX110" s="268"/>
      <c r="AY110" s="268"/>
      <c r="AZ110" s="267"/>
      <c r="BA110" s="267"/>
      <c r="BB110" s="354"/>
      <c r="BC110" s="585"/>
      <c r="BD110" s="585"/>
      <c r="BE110" s="524"/>
      <c r="BF110" s="527"/>
      <c r="BG110" s="530"/>
    </row>
    <row r="111" spans="1:59" ht="210" customHeight="1" x14ac:dyDescent="0.25">
      <c r="A111" s="512">
        <v>26</v>
      </c>
      <c r="B111" s="515" t="s">
        <v>63</v>
      </c>
      <c r="C111" s="554" t="s">
        <v>1147</v>
      </c>
      <c r="D111" s="504" t="s">
        <v>1148</v>
      </c>
      <c r="E111" s="466" t="s">
        <v>742</v>
      </c>
      <c r="F111" s="466" t="s">
        <v>660</v>
      </c>
      <c r="G111" s="388" t="s">
        <v>1149</v>
      </c>
      <c r="H111" s="254" t="s">
        <v>16</v>
      </c>
      <c r="I111" s="254" t="s">
        <v>1150</v>
      </c>
      <c r="J111" s="466" t="s">
        <v>59</v>
      </c>
      <c r="K111" s="463">
        <f>+VLOOKUP(J111,Listados!$K$8:$L$12,2,0)</f>
        <v>5</v>
      </c>
      <c r="L111" s="468" t="s">
        <v>51</v>
      </c>
      <c r="M111" s="463">
        <f>+VLOOKUP(L111,Listados!$K$13:$L$17,2,0)</f>
        <v>4</v>
      </c>
      <c r="N111" s="463" t="str">
        <f>IF(AND(J111&lt;&gt;"",L111&lt;&gt;""),VLOOKUP(J111&amp;L111,Listados!$M$3:$N$27,2,FALSE),"")</f>
        <v>Extremo</v>
      </c>
      <c r="O111" s="198" t="s">
        <v>1151</v>
      </c>
      <c r="P111" s="218" t="s">
        <v>1149</v>
      </c>
      <c r="Q111" s="256" t="s">
        <v>20</v>
      </c>
      <c r="R111" s="200" t="s">
        <v>111</v>
      </c>
      <c r="S111" s="199">
        <f t="shared" si="138"/>
        <v>15</v>
      </c>
      <c r="T111" s="200" t="s">
        <v>111</v>
      </c>
      <c r="U111" s="199">
        <f t="shared" si="139"/>
        <v>15</v>
      </c>
      <c r="V111" s="200" t="s">
        <v>111</v>
      </c>
      <c r="W111" s="199">
        <f t="shared" si="140"/>
        <v>15</v>
      </c>
      <c r="X111" s="200" t="s">
        <v>20</v>
      </c>
      <c r="Y111" s="199">
        <f t="shared" si="141"/>
        <v>15</v>
      </c>
      <c r="Z111" s="200" t="s">
        <v>111</v>
      </c>
      <c r="AA111" s="199">
        <f t="shared" si="142"/>
        <v>15</v>
      </c>
      <c r="AB111" s="200" t="s">
        <v>111</v>
      </c>
      <c r="AC111" s="199">
        <f t="shared" si="143"/>
        <v>15</v>
      </c>
      <c r="AD111" s="200" t="s">
        <v>112</v>
      </c>
      <c r="AE111" s="199">
        <f t="shared" si="144"/>
        <v>10</v>
      </c>
      <c r="AF111" s="202">
        <f t="shared" si="145"/>
        <v>100</v>
      </c>
      <c r="AG111" s="202" t="str">
        <f t="shared" si="146"/>
        <v>Fuerte</v>
      </c>
      <c r="AH111" s="220" t="s">
        <v>113</v>
      </c>
      <c r="AI111" s="202" t="str">
        <f t="shared" si="147"/>
        <v>Fuerte</v>
      </c>
      <c r="AJ111" s="202" t="str">
        <f>IFERROR(VLOOKUP((CONCATENATE(AG111,AI111)),Listados!$U$3:$V$11,2,FALSE),"")</f>
        <v>Fuerte</v>
      </c>
      <c r="AK111" s="202">
        <f t="shared" si="148"/>
        <v>100</v>
      </c>
      <c r="AL111" s="455">
        <f t="shared" ref="AL111" si="191">AVERAGE(AK111:AK114)</f>
        <v>100</v>
      </c>
      <c r="AM111" s="455" t="str">
        <f t="shared" ref="AM111" si="192">IF(AL111&lt;=50,"Débil",IF(AL111&lt;=99,"Moderado",IF(AL111=100,"fuerte","")))</f>
        <v>fuerte</v>
      </c>
      <c r="AN111" s="455">
        <f t="shared" ref="AN111" si="193">+IF(AND(Q111="Preventivo",AM111="Fuerte"),2,IF(AND(Q111="Preventivo",AM111="Moderado"),1,0))</f>
        <v>2</v>
      </c>
      <c r="AO111" s="455">
        <f t="shared" ref="AO111" si="194">+IF(AND(Q111="Detectivo",$AM111="Fuerte"),2,IF(AND(Q111="Detectivo",$AM111="Moderado"),1,IF(AND(Q111="Preventivo",$AM111="Fuerte"),1,0)))</f>
        <v>1</v>
      </c>
      <c r="AP111" s="439">
        <f t="shared" ref="AP111" si="195">+K111-AN111</f>
        <v>3</v>
      </c>
      <c r="AQ111" s="439">
        <f t="shared" ref="AQ111" si="196">+M111-AO111</f>
        <v>3</v>
      </c>
      <c r="AR111" s="463" t="str">
        <f>+VLOOKUP(MIN(AP111),Listados!$J$18:$K$24,2,TRUE)</f>
        <v>Posible</v>
      </c>
      <c r="AS111" s="463" t="str">
        <f>+VLOOKUP(MIN(AQ111),Listados!$J$26:$K$32,2,TRUE)</f>
        <v>Moderado</v>
      </c>
      <c r="AT111" s="463" t="str">
        <f>IF(AND(AR111&lt;&gt;"",AS111&lt;&gt;""),VLOOKUP(AR111&amp;AS111,Listados!$M$3:$N$27,2,FALSE),"")</f>
        <v>Alto</v>
      </c>
      <c r="AU111" s="463" t="str">
        <f>+VLOOKUP(AT111,Listados!$P$3:$Q$6,2,FALSE)</f>
        <v>Reducir el riesgo</v>
      </c>
      <c r="AV111" s="242" t="s">
        <v>1152</v>
      </c>
      <c r="AW111" s="203" t="s">
        <v>1136</v>
      </c>
      <c r="AX111" s="387">
        <v>45292</v>
      </c>
      <c r="AY111" s="387">
        <v>45657</v>
      </c>
      <c r="AZ111" s="203" t="s">
        <v>1153</v>
      </c>
      <c r="BA111" s="203" t="s">
        <v>1154</v>
      </c>
      <c r="BB111" s="581"/>
      <c r="BC111" s="584"/>
      <c r="BD111" s="584"/>
      <c r="BE111" s="523"/>
      <c r="BF111" s="526"/>
      <c r="BG111" s="529"/>
    </row>
    <row r="112" spans="1:59" ht="42" customHeight="1" x14ac:dyDescent="0.25">
      <c r="A112" s="513"/>
      <c r="B112" s="516"/>
      <c r="C112" s="540"/>
      <c r="D112" s="505"/>
      <c r="E112" s="461"/>
      <c r="F112" s="461"/>
      <c r="G112" s="192"/>
      <c r="H112" s="101"/>
      <c r="I112" s="101"/>
      <c r="J112" s="461"/>
      <c r="K112" s="460"/>
      <c r="L112" s="462"/>
      <c r="M112" s="460"/>
      <c r="N112" s="460"/>
      <c r="O112" s="104"/>
      <c r="P112" s="170"/>
      <c r="Q112" s="105"/>
      <c r="R112" s="97"/>
      <c r="S112" s="92" t="str">
        <f t="shared" si="138"/>
        <v>0</v>
      </c>
      <c r="T112" s="97"/>
      <c r="U112" s="92" t="str">
        <f t="shared" si="139"/>
        <v>0</v>
      </c>
      <c r="V112" s="97"/>
      <c r="W112" s="92" t="str">
        <f t="shared" si="140"/>
        <v>0</v>
      </c>
      <c r="X112" s="97"/>
      <c r="Y112" s="92" t="str">
        <f t="shared" si="141"/>
        <v>0</v>
      </c>
      <c r="Z112" s="97"/>
      <c r="AA112" s="92" t="str">
        <f t="shared" si="142"/>
        <v>0</v>
      </c>
      <c r="AB112" s="97"/>
      <c r="AC112" s="92" t="str">
        <f t="shared" si="143"/>
        <v>0</v>
      </c>
      <c r="AD112" s="97"/>
      <c r="AE112" s="92" t="str">
        <f t="shared" si="144"/>
        <v>0</v>
      </c>
      <c r="AF112" s="99" t="str">
        <f t="shared" si="145"/>
        <v/>
      </c>
      <c r="AG112" s="99" t="str">
        <f t="shared" si="146"/>
        <v/>
      </c>
      <c r="AH112" s="100"/>
      <c r="AI112" s="99" t="str">
        <f t="shared" si="147"/>
        <v/>
      </c>
      <c r="AJ112" s="99" t="str">
        <f>IFERROR(VLOOKUP((CONCATENATE(AG112,AI112)),Listados!$U$3:$V$11,2,FALSE),"")</f>
        <v/>
      </c>
      <c r="AK112" s="99" t="str">
        <f t="shared" si="148"/>
        <v/>
      </c>
      <c r="AL112" s="456"/>
      <c r="AM112" s="456"/>
      <c r="AN112" s="456"/>
      <c r="AO112" s="456"/>
      <c r="AP112" s="458"/>
      <c r="AQ112" s="458"/>
      <c r="AR112" s="460"/>
      <c r="AS112" s="460"/>
      <c r="AT112" s="460"/>
      <c r="AU112" s="460"/>
      <c r="AV112" s="84"/>
      <c r="AW112" s="84"/>
      <c r="AX112" s="84"/>
      <c r="AY112" s="84"/>
      <c r="AZ112" s="84"/>
      <c r="BA112" s="84"/>
      <c r="BB112" s="582"/>
      <c r="BC112" s="585"/>
      <c r="BD112" s="585"/>
      <c r="BE112" s="524"/>
      <c r="BF112" s="527"/>
      <c r="BG112" s="530"/>
    </row>
    <row r="113" spans="1:59" ht="30" customHeight="1" x14ac:dyDescent="0.25">
      <c r="A113" s="513"/>
      <c r="B113" s="516"/>
      <c r="C113" s="540"/>
      <c r="D113" s="505"/>
      <c r="E113" s="461"/>
      <c r="F113" s="461"/>
      <c r="G113" s="193"/>
      <c r="H113" s="101"/>
      <c r="I113" s="101"/>
      <c r="J113" s="461"/>
      <c r="K113" s="460"/>
      <c r="L113" s="462"/>
      <c r="M113" s="460"/>
      <c r="N113" s="460"/>
      <c r="O113" s="88"/>
      <c r="P113" s="170"/>
      <c r="Q113" s="89"/>
      <c r="R113" s="97"/>
      <c r="S113" s="92" t="str">
        <f t="shared" si="138"/>
        <v>0</v>
      </c>
      <c r="T113" s="97"/>
      <c r="U113" s="92" t="str">
        <f t="shared" si="139"/>
        <v>0</v>
      </c>
      <c r="V113" s="97"/>
      <c r="W113" s="92" t="str">
        <f t="shared" si="140"/>
        <v>0</v>
      </c>
      <c r="X113" s="97"/>
      <c r="Y113" s="92" t="str">
        <f t="shared" si="141"/>
        <v>0</v>
      </c>
      <c r="Z113" s="97"/>
      <c r="AA113" s="92" t="str">
        <f t="shared" si="142"/>
        <v>0</v>
      </c>
      <c r="AB113" s="97"/>
      <c r="AC113" s="92" t="str">
        <f t="shared" si="143"/>
        <v>0</v>
      </c>
      <c r="AD113" s="97"/>
      <c r="AE113" s="92" t="str">
        <f t="shared" si="144"/>
        <v>0</v>
      </c>
      <c r="AF113" s="99" t="str">
        <f t="shared" si="145"/>
        <v/>
      </c>
      <c r="AG113" s="99" t="str">
        <f t="shared" si="146"/>
        <v/>
      </c>
      <c r="AH113" s="100"/>
      <c r="AI113" s="99" t="str">
        <f t="shared" si="147"/>
        <v/>
      </c>
      <c r="AJ113" s="99" t="str">
        <f>IFERROR(VLOOKUP((CONCATENATE(AG113,AI113)),Listados!$U$3:$V$11,2,FALSE),"")</f>
        <v/>
      </c>
      <c r="AK113" s="99" t="str">
        <f t="shared" si="148"/>
        <v/>
      </c>
      <c r="AL113" s="456"/>
      <c r="AM113" s="456"/>
      <c r="AN113" s="456"/>
      <c r="AO113" s="456"/>
      <c r="AP113" s="458"/>
      <c r="AQ113" s="458"/>
      <c r="AR113" s="460"/>
      <c r="AS113" s="460"/>
      <c r="AT113" s="460"/>
      <c r="AU113" s="460"/>
      <c r="AV113" s="84"/>
      <c r="AW113" s="84"/>
      <c r="AX113" s="85"/>
      <c r="AY113" s="85"/>
      <c r="AZ113" s="84"/>
      <c r="BA113" s="84"/>
      <c r="BB113" s="582"/>
      <c r="BC113" s="585"/>
      <c r="BD113" s="585"/>
      <c r="BE113" s="524"/>
      <c r="BF113" s="527"/>
      <c r="BG113" s="530"/>
    </row>
    <row r="114" spans="1:59" ht="15.75" thickBot="1" x14ac:dyDescent="0.3">
      <c r="A114" s="514"/>
      <c r="B114" s="517"/>
      <c r="C114" s="541"/>
      <c r="D114" s="444"/>
      <c r="E114" s="467"/>
      <c r="F114" s="467"/>
      <c r="G114" s="208"/>
      <c r="H114" s="221"/>
      <c r="I114" s="221"/>
      <c r="J114" s="467"/>
      <c r="K114" s="464"/>
      <c r="L114" s="469"/>
      <c r="M114" s="464"/>
      <c r="N114" s="464"/>
      <c r="O114" s="222"/>
      <c r="P114" s="300"/>
      <c r="Q114" s="248"/>
      <c r="R114" s="210"/>
      <c r="S114" s="209" t="str">
        <f t="shared" si="138"/>
        <v>0</v>
      </c>
      <c r="T114" s="210"/>
      <c r="U114" s="209" t="str">
        <f t="shared" si="139"/>
        <v>0</v>
      </c>
      <c r="V114" s="210"/>
      <c r="W114" s="209" t="str">
        <f t="shared" si="140"/>
        <v>0</v>
      </c>
      <c r="X114" s="210"/>
      <c r="Y114" s="209" t="str">
        <f t="shared" si="141"/>
        <v>0</v>
      </c>
      <c r="Z114" s="210"/>
      <c r="AA114" s="209" t="str">
        <f t="shared" si="142"/>
        <v>0</v>
      </c>
      <c r="AB114" s="210"/>
      <c r="AC114" s="209" t="str">
        <f t="shared" si="143"/>
        <v>0</v>
      </c>
      <c r="AD114" s="210"/>
      <c r="AE114" s="209" t="str">
        <f t="shared" si="144"/>
        <v>0</v>
      </c>
      <c r="AF114" s="215" t="str">
        <f t="shared" si="145"/>
        <v/>
      </c>
      <c r="AG114" s="215" t="str">
        <f t="shared" si="146"/>
        <v/>
      </c>
      <c r="AH114" s="224"/>
      <c r="AI114" s="215" t="str">
        <f t="shared" si="147"/>
        <v/>
      </c>
      <c r="AJ114" s="215" t="str">
        <f>IFERROR(VLOOKUP((CONCATENATE(AG114,AI114)),Listados!$U$3:$V$11,2,FALSE),"")</f>
        <v/>
      </c>
      <c r="AK114" s="215" t="str">
        <f t="shared" si="148"/>
        <v/>
      </c>
      <c r="AL114" s="457"/>
      <c r="AM114" s="457"/>
      <c r="AN114" s="457"/>
      <c r="AO114" s="457"/>
      <c r="AP114" s="459"/>
      <c r="AQ114" s="459"/>
      <c r="AR114" s="464"/>
      <c r="AS114" s="464"/>
      <c r="AT114" s="464"/>
      <c r="AU114" s="464"/>
      <c r="AV114" s="216"/>
      <c r="AW114" s="216"/>
      <c r="AX114" s="217"/>
      <c r="AY114" s="217"/>
      <c r="AZ114" s="216"/>
      <c r="BA114" s="216"/>
      <c r="BB114" s="583"/>
      <c r="BC114" s="586"/>
      <c r="BD114" s="586"/>
      <c r="BE114" s="525"/>
      <c r="BF114" s="528"/>
      <c r="BG114" s="531"/>
    </row>
    <row r="115" spans="1:59" ht="105" x14ac:dyDescent="0.25">
      <c r="A115" s="512">
        <v>27</v>
      </c>
      <c r="B115" s="515" t="s">
        <v>63</v>
      </c>
      <c r="C115" s="554" t="s">
        <v>1147</v>
      </c>
      <c r="D115" s="504" t="s">
        <v>1155</v>
      </c>
      <c r="E115" s="466" t="s">
        <v>39</v>
      </c>
      <c r="F115" s="466" t="s">
        <v>660</v>
      </c>
      <c r="G115" s="198" t="s">
        <v>1156</v>
      </c>
      <c r="H115" s="254" t="s">
        <v>16</v>
      </c>
      <c r="I115" s="198" t="s">
        <v>1158</v>
      </c>
      <c r="J115" s="466" t="s">
        <v>42</v>
      </c>
      <c r="K115" s="463">
        <f>+VLOOKUP(J115,Listados!$K$8:$L$12,2,0)</f>
        <v>3</v>
      </c>
      <c r="L115" s="468" t="s">
        <v>51</v>
      </c>
      <c r="M115" s="463">
        <f>+VLOOKUP(L115,Listados!$K$13:$L$17,2,0)</f>
        <v>4</v>
      </c>
      <c r="N115" s="463" t="str">
        <f>IF(AND(J115&lt;&gt;"",L115&lt;&gt;""),VLOOKUP(J115&amp;L115,Listados!$M$3:$N$27,2,FALSE),"")</f>
        <v>Extremo</v>
      </c>
      <c r="O115" s="255" t="s">
        <v>1160</v>
      </c>
      <c r="P115" s="218" t="s">
        <v>1156</v>
      </c>
      <c r="Q115" s="256" t="s">
        <v>20</v>
      </c>
      <c r="R115" s="200" t="s">
        <v>111</v>
      </c>
      <c r="S115" s="199">
        <f t="shared" si="138"/>
        <v>15</v>
      </c>
      <c r="T115" s="200" t="s">
        <v>111</v>
      </c>
      <c r="U115" s="199">
        <f t="shared" si="139"/>
        <v>15</v>
      </c>
      <c r="V115" s="200" t="s">
        <v>111</v>
      </c>
      <c r="W115" s="199">
        <f t="shared" si="140"/>
        <v>15</v>
      </c>
      <c r="X115" s="200" t="s">
        <v>20</v>
      </c>
      <c r="Y115" s="199">
        <f t="shared" si="141"/>
        <v>15</v>
      </c>
      <c r="Z115" s="200" t="s">
        <v>111</v>
      </c>
      <c r="AA115" s="199">
        <f t="shared" si="142"/>
        <v>15</v>
      </c>
      <c r="AB115" s="200" t="s">
        <v>111</v>
      </c>
      <c r="AC115" s="199">
        <f t="shared" si="143"/>
        <v>15</v>
      </c>
      <c r="AD115" s="200" t="s">
        <v>112</v>
      </c>
      <c r="AE115" s="199">
        <f t="shared" si="144"/>
        <v>10</v>
      </c>
      <c r="AF115" s="202">
        <f t="shared" si="145"/>
        <v>100</v>
      </c>
      <c r="AG115" s="202" t="str">
        <f t="shared" si="146"/>
        <v>Fuerte</v>
      </c>
      <c r="AH115" s="220" t="s">
        <v>113</v>
      </c>
      <c r="AI115" s="202" t="str">
        <f t="shared" si="147"/>
        <v>Fuerte</v>
      </c>
      <c r="AJ115" s="202" t="str">
        <f>IFERROR(VLOOKUP((CONCATENATE(AG115,AI115)),Listados!$U$3:$V$11,2,FALSE),"")</f>
        <v>Fuerte</v>
      </c>
      <c r="AK115" s="202">
        <f t="shared" si="148"/>
        <v>100</v>
      </c>
      <c r="AL115" s="455">
        <f t="shared" ref="AL115" si="197">AVERAGE(AK115:AK118)</f>
        <v>100</v>
      </c>
      <c r="AM115" s="455" t="str">
        <f t="shared" ref="AM115" si="198">IF(AL115&lt;=50,"Débil",IF(AL115&lt;=99,"Moderado",IF(AL115=100,"fuerte","")))</f>
        <v>fuerte</v>
      </c>
      <c r="AN115" s="455">
        <f t="shared" ref="AN115" si="199">+IF(AND(Q115="Preventivo",AM115="Fuerte"),2,IF(AND(Q115="Preventivo",AM115="Moderado"),1,0))</f>
        <v>2</v>
      </c>
      <c r="AO115" s="455">
        <f t="shared" ref="AO115" si="200">+IF(AND(Q115="Detectivo",$AM115="Fuerte"),2,IF(AND(Q115="Detectivo",$AM115="Moderado"),1,IF(AND(Q115="Preventivo",$AM115="Fuerte"),1,0)))</f>
        <v>1</v>
      </c>
      <c r="AP115" s="439">
        <f t="shared" ref="AP115" si="201">+K115-AN115</f>
        <v>1</v>
      </c>
      <c r="AQ115" s="439">
        <f t="shared" ref="AQ115" si="202">+M115-AO115</f>
        <v>3</v>
      </c>
      <c r="AR115" s="463" t="str">
        <f>+VLOOKUP(MIN(AP115),Listados!$J$18:$K$24,2,TRUE)</f>
        <v>Rara Vez</v>
      </c>
      <c r="AS115" s="463" t="str">
        <f>+VLOOKUP(MIN(AQ115),Listados!$J$26:$K$32,2,TRUE)</f>
        <v>Moderado</v>
      </c>
      <c r="AT115" s="463" t="str">
        <f>IF(AND(AR115&lt;&gt;"",AS115&lt;&gt;""),VLOOKUP(AR115&amp;AS115,Listados!$M$3:$N$27,2,FALSE),"")</f>
        <v>Moderado</v>
      </c>
      <c r="AU115" s="463" t="str">
        <f>+VLOOKUP(AT115,Listados!$P$3:$Q$6,2,FALSE)</f>
        <v>Asumir el riesgo</v>
      </c>
      <c r="AV115" s="242" t="s">
        <v>1162</v>
      </c>
      <c r="AW115" s="203" t="s">
        <v>927</v>
      </c>
      <c r="AX115" s="204">
        <v>45292</v>
      </c>
      <c r="AY115" s="205">
        <v>45657</v>
      </c>
      <c r="AZ115" s="242" t="s">
        <v>1163</v>
      </c>
      <c r="BA115" s="242" t="s">
        <v>1164</v>
      </c>
      <c r="BB115" s="390"/>
      <c r="BC115" s="584"/>
      <c r="BD115" s="584"/>
      <c r="BE115" s="523"/>
      <c r="BF115" s="526"/>
      <c r="BG115" s="529"/>
    </row>
    <row r="116" spans="1:59" ht="105" x14ac:dyDescent="0.25">
      <c r="A116" s="513"/>
      <c r="B116" s="516"/>
      <c r="C116" s="540"/>
      <c r="D116" s="505"/>
      <c r="E116" s="461"/>
      <c r="F116" s="461"/>
      <c r="G116" s="193" t="s">
        <v>1157</v>
      </c>
      <c r="H116" s="101" t="s">
        <v>16</v>
      </c>
      <c r="I116" s="193" t="s">
        <v>1159</v>
      </c>
      <c r="J116" s="461"/>
      <c r="K116" s="460"/>
      <c r="L116" s="462"/>
      <c r="M116" s="460"/>
      <c r="N116" s="460"/>
      <c r="O116" s="104" t="s">
        <v>1161</v>
      </c>
      <c r="P116" s="170" t="s">
        <v>1157</v>
      </c>
      <c r="Q116" s="105" t="s">
        <v>20</v>
      </c>
      <c r="R116" s="97" t="s">
        <v>111</v>
      </c>
      <c r="S116" s="92">
        <f t="shared" si="138"/>
        <v>15</v>
      </c>
      <c r="T116" s="97" t="s">
        <v>111</v>
      </c>
      <c r="U116" s="92">
        <f t="shared" si="139"/>
        <v>15</v>
      </c>
      <c r="V116" s="97" t="s">
        <v>111</v>
      </c>
      <c r="W116" s="92">
        <f t="shared" si="140"/>
        <v>15</v>
      </c>
      <c r="X116" s="97" t="s">
        <v>20</v>
      </c>
      <c r="Y116" s="92">
        <f t="shared" si="141"/>
        <v>15</v>
      </c>
      <c r="Z116" s="97" t="s">
        <v>111</v>
      </c>
      <c r="AA116" s="92">
        <f t="shared" si="142"/>
        <v>15</v>
      </c>
      <c r="AB116" s="97" t="s">
        <v>111</v>
      </c>
      <c r="AC116" s="92">
        <f t="shared" si="143"/>
        <v>15</v>
      </c>
      <c r="AD116" s="97" t="s">
        <v>112</v>
      </c>
      <c r="AE116" s="92">
        <f t="shared" si="144"/>
        <v>10</v>
      </c>
      <c r="AF116" s="99">
        <f t="shared" si="145"/>
        <v>100</v>
      </c>
      <c r="AG116" s="99" t="str">
        <f t="shared" si="146"/>
        <v>Fuerte</v>
      </c>
      <c r="AH116" s="100" t="s">
        <v>113</v>
      </c>
      <c r="AI116" s="99" t="str">
        <f t="shared" si="147"/>
        <v>Fuerte</v>
      </c>
      <c r="AJ116" s="99" t="str">
        <f>IFERROR(VLOOKUP((CONCATENATE(AG116,AI116)),Listados!$U$3:$V$11,2,FALSE),"")</f>
        <v>Fuerte</v>
      </c>
      <c r="AK116" s="99">
        <f t="shared" si="148"/>
        <v>100</v>
      </c>
      <c r="AL116" s="456"/>
      <c r="AM116" s="456"/>
      <c r="AN116" s="456"/>
      <c r="AO116" s="456"/>
      <c r="AP116" s="458"/>
      <c r="AQ116" s="458"/>
      <c r="AR116" s="460"/>
      <c r="AS116" s="460"/>
      <c r="AT116" s="460"/>
      <c r="AU116" s="460"/>
      <c r="AV116" s="230" t="s">
        <v>1165</v>
      </c>
      <c r="AW116" s="84" t="s">
        <v>927</v>
      </c>
      <c r="AX116" s="84">
        <v>45292</v>
      </c>
      <c r="AY116" s="84">
        <v>45657</v>
      </c>
      <c r="AZ116" s="230" t="s">
        <v>1163</v>
      </c>
      <c r="BA116" s="230" t="s">
        <v>1166</v>
      </c>
      <c r="BB116" s="389"/>
      <c r="BC116" s="585"/>
      <c r="BD116" s="585"/>
      <c r="BE116" s="524"/>
      <c r="BF116" s="527"/>
      <c r="BG116" s="530"/>
    </row>
    <row r="117" spans="1:59" x14ac:dyDescent="0.25">
      <c r="A117" s="513"/>
      <c r="B117" s="516"/>
      <c r="C117" s="540"/>
      <c r="D117" s="505"/>
      <c r="E117" s="461"/>
      <c r="F117" s="461"/>
      <c r="G117" s="193"/>
      <c r="H117" s="101"/>
      <c r="I117" s="101"/>
      <c r="J117" s="461"/>
      <c r="K117" s="460"/>
      <c r="L117" s="462"/>
      <c r="M117" s="460"/>
      <c r="N117" s="460"/>
      <c r="O117" s="88"/>
      <c r="P117" s="170"/>
      <c r="Q117" s="89"/>
      <c r="R117" s="97"/>
      <c r="S117" s="92" t="str">
        <f t="shared" si="138"/>
        <v>0</v>
      </c>
      <c r="T117" s="97"/>
      <c r="U117" s="92" t="str">
        <f t="shared" si="139"/>
        <v>0</v>
      </c>
      <c r="V117" s="97"/>
      <c r="W117" s="92" t="str">
        <f t="shared" si="140"/>
        <v>0</v>
      </c>
      <c r="X117" s="97"/>
      <c r="Y117" s="92" t="str">
        <f t="shared" si="141"/>
        <v>0</v>
      </c>
      <c r="Z117" s="97"/>
      <c r="AA117" s="92" t="str">
        <f t="shared" si="142"/>
        <v>0</v>
      </c>
      <c r="AB117" s="97"/>
      <c r="AC117" s="92" t="str">
        <f t="shared" si="143"/>
        <v>0</v>
      </c>
      <c r="AD117" s="97"/>
      <c r="AE117" s="92" t="str">
        <f t="shared" si="144"/>
        <v>0</v>
      </c>
      <c r="AF117" s="99" t="str">
        <f t="shared" si="145"/>
        <v/>
      </c>
      <c r="AG117" s="99" t="str">
        <f t="shared" si="146"/>
        <v/>
      </c>
      <c r="AH117" s="100"/>
      <c r="AI117" s="99" t="str">
        <f t="shared" si="147"/>
        <v/>
      </c>
      <c r="AJ117" s="99" t="str">
        <f>IFERROR(VLOOKUP((CONCATENATE(AG117,AI117)),Listados!$U$3:$V$11,2,FALSE),"")</f>
        <v/>
      </c>
      <c r="AK117" s="99" t="str">
        <f t="shared" si="148"/>
        <v/>
      </c>
      <c r="AL117" s="456"/>
      <c r="AM117" s="456"/>
      <c r="AN117" s="456"/>
      <c r="AO117" s="456"/>
      <c r="AP117" s="458"/>
      <c r="AQ117" s="458"/>
      <c r="AR117" s="460"/>
      <c r="AS117" s="460"/>
      <c r="AT117" s="460"/>
      <c r="AU117" s="460"/>
      <c r="AV117" s="84"/>
      <c r="AW117" s="84"/>
      <c r="AX117" s="85"/>
      <c r="AY117" s="85"/>
      <c r="AZ117" s="84"/>
      <c r="BA117" s="84"/>
      <c r="BB117" s="354"/>
      <c r="BC117" s="585"/>
      <c r="BD117" s="585"/>
      <c r="BE117" s="524"/>
      <c r="BF117" s="527"/>
      <c r="BG117" s="530"/>
    </row>
    <row r="118" spans="1:59" ht="15.75" thickBot="1" x14ac:dyDescent="0.3">
      <c r="A118" s="514"/>
      <c r="B118" s="517"/>
      <c r="C118" s="541"/>
      <c r="D118" s="444"/>
      <c r="E118" s="467"/>
      <c r="F118" s="467"/>
      <c r="G118" s="208"/>
      <c r="H118" s="221"/>
      <c r="I118" s="221"/>
      <c r="J118" s="467"/>
      <c r="K118" s="464"/>
      <c r="L118" s="469"/>
      <c r="M118" s="464"/>
      <c r="N118" s="464"/>
      <c r="O118" s="222"/>
      <c r="P118" s="300"/>
      <c r="Q118" s="248"/>
      <c r="R118" s="210"/>
      <c r="S118" s="209" t="str">
        <f t="shared" si="138"/>
        <v>0</v>
      </c>
      <c r="T118" s="210"/>
      <c r="U118" s="209" t="str">
        <f t="shared" si="139"/>
        <v>0</v>
      </c>
      <c r="V118" s="210"/>
      <c r="W118" s="209" t="str">
        <f t="shared" si="140"/>
        <v>0</v>
      </c>
      <c r="X118" s="210"/>
      <c r="Y118" s="209" t="str">
        <f t="shared" si="141"/>
        <v>0</v>
      </c>
      <c r="Z118" s="210"/>
      <c r="AA118" s="209" t="str">
        <f t="shared" si="142"/>
        <v>0</v>
      </c>
      <c r="AB118" s="210"/>
      <c r="AC118" s="209" t="str">
        <f t="shared" si="143"/>
        <v>0</v>
      </c>
      <c r="AD118" s="210"/>
      <c r="AE118" s="209" t="str">
        <f t="shared" si="144"/>
        <v>0</v>
      </c>
      <c r="AF118" s="215" t="str">
        <f t="shared" si="145"/>
        <v/>
      </c>
      <c r="AG118" s="215" t="str">
        <f t="shared" si="146"/>
        <v/>
      </c>
      <c r="AH118" s="224"/>
      <c r="AI118" s="215" t="str">
        <f t="shared" si="147"/>
        <v/>
      </c>
      <c r="AJ118" s="215" t="str">
        <f>IFERROR(VLOOKUP((CONCATENATE(AG118,AI118)),Listados!$U$3:$V$11,2,FALSE),"")</f>
        <v/>
      </c>
      <c r="AK118" s="215" t="str">
        <f t="shared" si="148"/>
        <v/>
      </c>
      <c r="AL118" s="457"/>
      <c r="AM118" s="457"/>
      <c r="AN118" s="457"/>
      <c r="AO118" s="457"/>
      <c r="AP118" s="459"/>
      <c r="AQ118" s="459"/>
      <c r="AR118" s="464"/>
      <c r="AS118" s="464"/>
      <c r="AT118" s="464"/>
      <c r="AU118" s="464"/>
      <c r="AV118" s="216"/>
      <c r="AW118" s="216"/>
      <c r="AX118" s="217"/>
      <c r="AY118" s="217"/>
      <c r="AZ118" s="216"/>
      <c r="BA118" s="216"/>
      <c r="BB118" s="355"/>
      <c r="BC118" s="586"/>
      <c r="BD118" s="586"/>
      <c r="BE118" s="525"/>
      <c r="BF118" s="528"/>
      <c r="BG118" s="531"/>
    </row>
    <row r="119" spans="1:59" ht="75.75" thickBot="1" x14ac:dyDescent="0.3">
      <c r="A119" s="512">
        <v>28</v>
      </c>
      <c r="B119" s="515" t="s">
        <v>37</v>
      </c>
      <c r="C119" s="554" t="s">
        <v>1167</v>
      </c>
      <c r="D119" s="466" t="s">
        <v>1168</v>
      </c>
      <c r="E119" s="466" t="s">
        <v>28</v>
      </c>
      <c r="F119" s="466" t="s">
        <v>661</v>
      </c>
      <c r="G119" s="235" t="s">
        <v>1169</v>
      </c>
      <c r="H119" s="254" t="s">
        <v>16</v>
      </c>
      <c r="I119" s="391" t="s">
        <v>1173</v>
      </c>
      <c r="J119" s="466" t="s">
        <v>50</v>
      </c>
      <c r="K119" s="463">
        <f>+VLOOKUP(J119,Listados!$K$8:$L$12,2,0)</f>
        <v>4</v>
      </c>
      <c r="L119" s="468" t="s">
        <v>51</v>
      </c>
      <c r="M119" s="463">
        <f>+VLOOKUP(L119,Listados!$K$13:$L$17,2,0)</f>
        <v>4</v>
      </c>
      <c r="N119" s="463" t="str">
        <f>IF(AND(J119&lt;&gt;"",L119&lt;&gt;""),VLOOKUP(J119&amp;L119,Listados!$M$3:$N$27,2,FALSE),"")</f>
        <v>Extremo</v>
      </c>
      <c r="O119" s="198" t="s">
        <v>1177</v>
      </c>
      <c r="P119" s="218" t="s">
        <v>1181</v>
      </c>
      <c r="Q119" s="256" t="s">
        <v>118</v>
      </c>
      <c r="R119" s="200" t="s">
        <v>111</v>
      </c>
      <c r="S119" s="199">
        <f t="shared" si="138"/>
        <v>15</v>
      </c>
      <c r="T119" s="200" t="s">
        <v>111</v>
      </c>
      <c r="U119" s="199">
        <f t="shared" si="139"/>
        <v>15</v>
      </c>
      <c r="V119" s="200" t="s">
        <v>111</v>
      </c>
      <c r="W119" s="199">
        <f t="shared" si="140"/>
        <v>15</v>
      </c>
      <c r="X119" s="200" t="s">
        <v>118</v>
      </c>
      <c r="Y119" s="199">
        <f t="shared" si="141"/>
        <v>10</v>
      </c>
      <c r="Z119" s="200" t="s">
        <v>111</v>
      </c>
      <c r="AA119" s="199">
        <f t="shared" si="142"/>
        <v>15</v>
      </c>
      <c r="AB119" s="200" t="s">
        <v>111</v>
      </c>
      <c r="AC119" s="199">
        <f t="shared" si="143"/>
        <v>15</v>
      </c>
      <c r="AD119" s="200" t="s">
        <v>112</v>
      </c>
      <c r="AE119" s="199">
        <f t="shared" si="144"/>
        <v>10</v>
      </c>
      <c r="AF119" s="202">
        <f t="shared" si="145"/>
        <v>95</v>
      </c>
      <c r="AG119" s="202" t="str">
        <f t="shared" si="146"/>
        <v>Moderado</v>
      </c>
      <c r="AH119" s="220" t="s">
        <v>113</v>
      </c>
      <c r="AI119" s="202" t="str">
        <f t="shared" si="147"/>
        <v>Fuerte</v>
      </c>
      <c r="AJ119" s="202" t="str">
        <f>IFERROR(VLOOKUP((CONCATENATE(AG119,AI119)),Listados!$U$3:$V$11,2,FALSE),"")</f>
        <v>Moderado</v>
      </c>
      <c r="AK119" s="202">
        <f t="shared" si="148"/>
        <v>50</v>
      </c>
      <c r="AL119" s="455">
        <f t="shared" ref="AL119" si="203">AVERAGE(AK119:AK122)</f>
        <v>75</v>
      </c>
      <c r="AM119" s="455" t="str">
        <f t="shared" ref="AM119" si="204">IF(AL119&lt;=50,"Débil",IF(AL119&lt;=99,"Moderado",IF(AL119=100,"fuerte","")))</f>
        <v>Moderado</v>
      </c>
      <c r="AN119" s="455">
        <f t="shared" ref="AN119" si="205">+IF(AND(Q119="Preventivo",AM119="Fuerte"),2,IF(AND(Q119="Preventivo",AM119="Moderado"),1,0))</f>
        <v>0</v>
      </c>
      <c r="AO119" s="455">
        <f t="shared" ref="AO119" si="206">+IF(AND(Q119="Detectivo",$AM119="Fuerte"),2,IF(AND(Q119="Detectivo",$AM119="Moderado"),1,IF(AND(Q119="Preventivo",$AM119="Fuerte"),1,0)))</f>
        <v>1</v>
      </c>
      <c r="AP119" s="439">
        <f t="shared" ref="AP119" si="207">+K119-AN119</f>
        <v>4</v>
      </c>
      <c r="AQ119" s="439">
        <f t="shared" ref="AQ119" si="208">+M119-AO119</f>
        <v>3</v>
      </c>
      <c r="AR119" s="463" t="str">
        <f>+VLOOKUP(MIN(AP119),Listados!$J$18:$K$24,2,TRUE)</f>
        <v>Probable</v>
      </c>
      <c r="AS119" s="463" t="str">
        <f>+VLOOKUP(MIN(AQ119),Listados!$J$26:$K$32,2,TRUE)</f>
        <v>Moderado</v>
      </c>
      <c r="AT119" s="463" t="str">
        <f>IF(AND(AR119&lt;&gt;"",AS119&lt;&gt;""),VLOOKUP(AR119&amp;AS119,Listados!$M$3:$N$27,2,FALSE),"")</f>
        <v>Alto</v>
      </c>
      <c r="AU119" s="463" t="str">
        <f>+VLOOKUP(AT119,Listados!$P$3:$Q$6,2,FALSE)</f>
        <v>Reducir el riesgo</v>
      </c>
      <c r="AV119" s="394" t="s">
        <v>1185</v>
      </c>
      <c r="AW119" s="392" t="s">
        <v>1018</v>
      </c>
      <c r="AX119" s="244">
        <v>45658</v>
      </c>
      <c r="AY119" s="245">
        <v>45991</v>
      </c>
      <c r="AZ119" s="235" t="s">
        <v>1186</v>
      </c>
      <c r="BA119" s="397" t="s">
        <v>1196</v>
      </c>
      <c r="BB119" s="581"/>
      <c r="BC119" s="584"/>
      <c r="BD119" s="584"/>
      <c r="BE119" s="523"/>
      <c r="BF119" s="526"/>
      <c r="BG119" s="529"/>
    </row>
    <row r="120" spans="1:59" ht="105.75" thickBot="1" x14ac:dyDescent="0.3">
      <c r="A120" s="513"/>
      <c r="B120" s="516"/>
      <c r="C120" s="540"/>
      <c r="D120" s="461"/>
      <c r="E120" s="461"/>
      <c r="F120" s="461"/>
      <c r="G120" s="225" t="s">
        <v>1170</v>
      </c>
      <c r="H120" s="101" t="s">
        <v>16</v>
      </c>
      <c r="I120" s="254" t="s">
        <v>1174</v>
      </c>
      <c r="J120" s="461"/>
      <c r="K120" s="460"/>
      <c r="L120" s="462"/>
      <c r="M120" s="460"/>
      <c r="N120" s="460"/>
      <c r="O120" s="193" t="s">
        <v>1178</v>
      </c>
      <c r="P120" s="170" t="s">
        <v>1182</v>
      </c>
      <c r="Q120" s="105" t="s">
        <v>20</v>
      </c>
      <c r="R120" s="97" t="s">
        <v>111</v>
      </c>
      <c r="S120" s="92">
        <f t="shared" si="138"/>
        <v>15</v>
      </c>
      <c r="T120" s="97" t="s">
        <v>111</v>
      </c>
      <c r="U120" s="92">
        <f t="shared" si="139"/>
        <v>15</v>
      </c>
      <c r="V120" s="97" t="s">
        <v>111</v>
      </c>
      <c r="W120" s="92">
        <f t="shared" si="140"/>
        <v>15</v>
      </c>
      <c r="X120" s="97" t="s">
        <v>20</v>
      </c>
      <c r="Y120" s="92">
        <f t="shared" si="141"/>
        <v>15</v>
      </c>
      <c r="Z120" s="97" t="s">
        <v>111</v>
      </c>
      <c r="AA120" s="92">
        <f t="shared" si="142"/>
        <v>15</v>
      </c>
      <c r="AB120" s="97" t="s">
        <v>111</v>
      </c>
      <c r="AC120" s="92">
        <f t="shared" si="143"/>
        <v>15</v>
      </c>
      <c r="AD120" s="97" t="s">
        <v>112</v>
      </c>
      <c r="AE120" s="92">
        <f t="shared" si="144"/>
        <v>10</v>
      </c>
      <c r="AF120" s="99">
        <f t="shared" si="145"/>
        <v>100</v>
      </c>
      <c r="AG120" s="99" t="str">
        <f t="shared" si="146"/>
        <v>Fuerte</v>
      </c>
      <c r="AH120" s="100" t="s">
        <v>113</v>
      </c>
      <c r="AI120" s="99" t="str">
        <f t="shared" si="147"/>
        <v>Fuerte</v>
      </c>
      <c r="AJ120" s="99" t="str">
        <f>IFERROR(VLOOKUP((CONCATENATE(AG120,AI120)),Listados!$U$3:$V$11,2,FALSE),"")</f>
        <v>Fuerte</v>
      </c>
      <c r="AK120" s="99">
        <f t="shared" si="148"/>
        <v>100</v>
      </c>
      <c r="AL120" s="456"/>
      <c r="AM120" s="456"/>
      <c r="AN120" s="456"/>
      <c r="AO120" s="456"/>
      <c r="AP120" s="458"/>
      <c r="AQ120" s="458"/>
      <c r="AR120" s="460"/>
      <c r="AS120" s="460"/>
      <c r="AT120" s="460"/>
      <c r="AU120" s="460"/>
      <c r="AV120" s="395" t="s">
        <v>1187</v>
      </c>
      <c r="AW120" s="393" t="s">
        <v>736</v>
      </c>
      <c r="AX120" s="229">
        <v>45658</v>
      </c>
      <c r="AY120" s="328">
        <v>45991</v>
      </c>
      <c r="AZ120" s="225" t="s">
        <v>1188</v>
      </c>
      <c r="BA120" s="398" t="s">
        <v>1189</v>
      </c>
      <c r="BB120" s="582"/>
      <c r="BC120" s="585"/>
      <c r="BD120" s="585"/>
      <c r="BE120" s="524"/>
      <c r="BF120" s="527"/>
      <c r="BG120" s="530"/>
    </row>
    <row r="121" spans="1:59" ht="90" thickBot="1" x14ac:dyDescent="0.3">
      <c r="A121" s="513"/>
      <c r="B121" s="516"/>
      <c r="C121" s="540"/>
      <c r="D121" s="461"/>
      <c r="E121" s="461"/>
      <c r="F121" s="461"/>
      <c r="G121" s="225" t="s">
        <v>1171</v>
      </c>
      <c r="H121" s="101" t="s">
        <v>16</v>
      </c>
      <c r="I121" s="254" t="s">
        <v>1175</v>
      </c>
      <c r="J121" s="461"/>
      <c r="K121" s="460"/>
      <c r="L121" s="462"/>
      <c r="M121" s="460"/>
      <c r="N121" s="460"/>
      <c r="O121" s="196" t="s">
        <v>1179</v>
      </c>
      <c r="P121" s="170" t="s">
        <v>1183</v>
      </c>
      <c r="Q121" s="89" t="s">
        <v>20</v>
      </c>
      <c r="R121" s="97" t="s">
        <v>111</v>
      </c>
      <c r="S121" s="92">
        <f t="shared" si="138"/>
        <v>15</v>
      </c>
      <c r="T121" s="97" t="s">
        <v>111</v>
      </c>
      <c r="U121" s="92">
        <f t="shared" si="139"/>
        <v>15</v>
      </c>
      <c r="V121" s="97" t="s">
        <v>111</v>
      </c>
      <c r="W121" s="92">
        <f t="shared" si="140"/>
        <v>15</v>
      </c>
      <c r="X121" s="97" t="s">
        <v>20</v>
      </c>
      <c r="Y121" s="92">
        <f t="shared" si="141"/>
        <v>15</v>
      </c>
      <c r="Z121" s="97" t="s">
        <v>111</v>
      </c>
      <c r="AA121" s="92">
        <f t="shared" si="142"/>
        <v>15</v>
      </c>
      <c r="AB121" s="97" t="s">
        <v>111</v>
      </c>
      <c r="AC121" s="92">
        <f t="shared" si="143"/>
        <v>15</v>
      </c>
      <c r="AD121" s="97" t="s">
        <v>112</v>
      </c>
      <c r="AE121" s="92">
        <f t="shared" si="144"/>
        <v>10</v>
      </c>
      <c r="AF121" s="99">
        <f t="shared" si="145"/>
        <v>100</v>
      </c>
      <c r="AG121" s="99" t="str">
        <f t="shared" si="146"/>
        <v>Fuerte</v>
      </c>
      <c r="AH121" s="100" t="s">
        <v>113</v>
      </c>
      <c r="AI121" s="99" t="str">
        <f t="shared" si="147"/>
        <v>Fuerte</v>
      </c>
      <c r="AJ121" s="99" t="str">
        <f>IFERROR(VLOOKUP((CONCATENATE(AG121,AI121)),Listados!$U$3:$V$11,2,FALSE),"")</f>
        <v>Fuerte</v>
      </c>
      <c r="AK121" s="99">
        <f t="shared" si="148"/>
        <v>100</v>
      </c>
      <c r="AL121" s="456"/>
      <c r="AM121" s="456"/>
      <c r="AN121" s="456"/>
      <c r="AO121" s="456"/>
      <c r="AP121" s="458"/>
      <c r="AQ121" s="458"/>
      <c r="AR121" s="460"/>
      <c r="AS121" s="460"/>
      <c r="AT121" s="460"/>
      <c r="AU121" s="460"/>
      <c r="AV121" s="396" t="s">
        <v>1190</v>
      </c>
      <c r="AW121" s="393" t="s">
        <v>691</v>
      </c>
      <c r="AX121" s="229">
        <v>45658</v>
      </c>
      <c r="AY121" s="328">
        <v>45991</v>
      </c>
      <c r="AZ121" s="395" t="s">
        <v>1191</v>
      </c>
      <c r="BA121" s="395" t="s">
        <v>1192</v>
      </c>
      <c r="BB121" s="582"/>
      <c r="BC121" s="585"/>
      <c r="BD121" s="585"/>
      <c r="BE121" s="524"/>
      <c r="BF121" s="527"/>
      <c r="BG121" s="530"/>
    </row>
    <row r="122" spans="1:59" ht="128.25" thickBot="1" x14ac:dyDescent="0.3">
      <c r="A122" s="514"/>
      <c r="B122" s="517"/>
      <c r="C122" s="541"/>
      <c r="D122" s="467"/>
      <c r="E122" s="467"/>
      <c r="F122" s="467"/>
      <c r="G122" s="329" t="s">
        <v>1172</v>
      </c>
      <c r="H122" s="221" t="s">
        <v>16</v>
      </c>
      <c r="I122" s="221" t="s">
        <v>1176</v>
      </c>
      <c r="J122" s="467"/>
      <c r="K122" s="464"/>
      <c r="L122" s="469"/>
      <c r="M122" s="464"/>
      <c r="N122" s="464"/>
      <c r="O122" s="313" t="s">
        <v>1180</v>
      </c>
      <c r="P122" s="300" t="s">
        <v>1184</v>
      </c>
      <c r="Q122" s="248" t="s">
        <v>118</v>
      </c>
      <c r="R122" s="210" t="s">
        <v>111</v>
      </c>
      <c r="S122" s="209">
        <f t="shared" si="138"/>
        <v>15</v>
      </c>
      <c r="T122" s="210" t="s">
        <v>111</v>
      </c>
      <c r="U122" s="209">
        <f t="shared" si="139"/>
        <v>15</v>
      </c>
      <c r="V122" s="210" t="s">
        <v>111</v>
      </c>
      <c r="W122" s="209">
        <f t="shared" si="140"/>
        <v>15</v>
      </c>
      <c r="X122" s="210" t="s">
        <v>118</v>
      </c>
      <c r="Y122" s="209">
        <f t="shared" si="141"/>
        <v>10</v>
      </c>
      <c r="Z122" s="210" t="s">
        <v>111</v>
      </c>
      <c r="AA122" s="209">
        <f t="shared" si="142"/>
        <v>15</v>
      </c>
      <c r="AB122" s="210" t="s">
        <v>111</v>
      </c>
      <c r="AC122" s="209">
        <f t="shared" si="143"/>
        <v>15</v>
      </c>
      <c r="AD122" s="210" t="s">
        <v>112</v>
      </c>
      <c r="AE122" s="209">
        <f t="shared" si="144"/>
        <v>10</v>
      </c>
      <c r="AF122" s="215">
        <f t="shared" si="145"/>
        <v>95</v>
      </c>
      <c r="AG122" s="215" t="str">
        <f t="shared" si="146"/>
        <v>Moderado</v>
      </c>
      <c r="AH122" s="224" t="s">
        <v>113</v>
      </c>
      <c r="AI122" s="215" t="str">
        <f t="shared" si="147"/>
        <v>Fuerte</v>
      </c>
      <c r="AJ122" s="215" t="str">
        <f>IFERROR(VLOOKUP((CONCATENATE(AG122,AI122)),Listados!$U$3:$V$11,2,FALSE),"")</f>
        <v>Moderado</v>
      </c>
      <c r="AK122" s="215">
        <f t="shared" si="148"/>
        <v>50</v>
      </c>
      <c r="AL122" s="457"/>
      <c r="AM122" s="457"/>
      <c r="AN122" s="457"/>
      <c r="AO122" s="457"/>
      <c r="AP122" s="459"/>
      <c r="AQ122" s="459"/>
      <c r="AR122" s="464"/>
      <c r="AS122" s="464"/>
      <c r="AT122" s="464"/>
      <c r="AU122" s="464"/>
      <c r="AV122" s="399" t="s">
        <v>1193</v>
      </c>
      <c r="AW122" s="400" t="s">
        <v>1018</v>
      </c>
      <c r="AX122" s="302">
        <v>45658</v>
      </c>
      <c r="AY122" s="401">
        <v>45991</v>
      </c>
      <c r="AZ122" s="402" t="s">
        <v>1194</v>
      </c>
      <c r="BA122" s="403" t="s">
        <v>1195</v>
      </c>
      <c r="BB122" s="583"/>
      <c r="BC122" s="586"/>
      <c r="BD122" s="586"/>
      <c r="BE122" s="525"/>
      <c r="BF122" s="528"/>
      <c r="BG122" s="531"/>
    </row>
    <row r="123" spans="1:59" ht="60" x14ac:dyDescent="0.25">
      <c r="A123" s="512">
        <v>29</v>
      </c>
      <c r="B123" s="515" t="s">
        <v>63</v>
      </c>
      <c r="C123" s="554" t="s">
        <v>971</v>
      </c>
      <c r="D123" s="466" t="s">
        <v>1197</v>
      </c>
      <c r="E123" s="466" t="s">
        <v>28</v>
      </c>
      <c r="F123" s="466" t="s">
        <v>658</v>
      </c>
      <c r="G123" s="198" t="s">
        <v>1198</v>
      </c>
      <c r="H123" s="254" t="s">
        <v>29</v>
      </c>
      <c r="I123" s="198" t="s">
        <v>1202</v>
      </c>
      <c r="J123" s="466" t="s">
        <v>21</v>
      </c>
      <c r="K123" s="463">
        <f>+VLOOKUP(J123,Listados!$K$8:$L$12,2,0)</f>
        <v>1</v>
      </c>
      <c r="L123" s="468" t="s">
        <v>35</v>
      </c>
      <c r="M123" s="463">
        <f>+VLOOKUP(L123,Listados!$K$13:$L$17,2,0)</f>
        <v>3</v>
      </c>
      <c r="N123" s="463" t="str">
        <f>IF(AND(J123&lt;&gt;"",L123&lt;&gt;""),VLOOKUP(J123&amp;L123,Listados!$M$3:$N$27,2,FALSE),"")</f>
        <v>Moderado</v>
      </c>
      <c r="O123" s="255" t="s">
        <v>1206</v>
      </c>
      <c r="P123" s="218" t="s">
        <v>1198</v>
      </c>
      <c r="Q123" s="256" t="s">
        <v>118</v>
      </c>
      <c r="R123" s="200" t="s">
        <v>111</v>
      </c>
      <c r="S123" s="199">
        <f t="shared" si="138"/>
        <v>15</v>
      </c>
      <c r="T123" s="200" t="s">
        <v>111</v>
      </c>
      <c r="U123" s="199">
        <f t="shared" si="139"/>
        <v>15</v>
      </c>
      <c r="V123" s="200" t="s">
        <v>111</v>
      </c>
      <c r="W123" s="199">
        <f t="shared" si="140"/>
        <v>15</v>
      </c>
      <c r="X123" s="200" t="s">
        <v>118</v>
      </c>
      <c r="Y123" s="199">
        <f t="shared" si="141"/>
        <v>10</v>
      </c>
      <c r="Z123" s="200" t="s">
        <v>111</v>
      </c>
      <c r="AA123" s="199">
        <f t="shared" si="142"/>
        <v>15</v>
      </c>
      <c r="AB123" s="200" t="s">
        <v>111</v>
      </c>
      <c r="AC123" s="199">
        <f t="shared" si="143"/>
        <v>15</v>
      </c>
      <c r="AD123" s="200" t="s">
        <v>112</v>
      </c>
      <c r="AE123" s="199">
        <f t="shared" si="144"/>
        <v>10</v>
      </c>
      <c r="AF123" s="202">
        <f t="shared" si="145"/>
        <v>95</v>
      </c>
      <c r="AG123" s="202" t="str">
        <f t="shared" si="146"/>
        <v>Moderado</v>
      </c>
      <c r="AH123" s="220" t="s">
        <v>113</v>
      </c>
      <c r="AI123" s="202" t="str">
        <f t="shared" si="147"/>
        <v>Fuerte</v>
      </c>
      <c r="AJ123" s="202" t="str">
        <f>IFERROR(VLOOKUP((CONCATENATE(AG123,AI123)),Listados!$U$3:$V$11,2,FALSE),"")</f>
        <v>Moderado</v>
      </c>
      <c r="AK123" s="202">
        <f t="shared" si="148"/>
        <v>50</v>
      </c>
      <c r="AL123" s="455">
        <f t="shared" ref="AL123" si="209">AVERAGE(AK123:AK126)</f>
        <v>75</v>
      </c>
      <c r="AM123" s="455" t="str">
        <f t="shared" ref="AM123" si="210">IF(AL123&lt;=50,"Débil",IF(AL123&lt;=99,"Moderado",IF(AL123=100,"fuerte","")))</f>
        <v>Moderado</v>
      </c>
      <c r="AN123" s="455">
        <f t="shared" ref="AN123" si="211">+IF(AND(Q123="Preventivo",AM123="Fuerte"),2,IF(AND(Q123="Preventivo",AM123="Moderado"),1,0))</f>
        <v>0</v>
      </c>
      <c r="AO123" s="455">
        <f t="shared" ref="AO123" si="212">+IF(AND(Q123="Detectivo",$AM123="Fuerte"),2,IF(AND(Q123="Detectivo",$AM123="Moderado"),1,IF(AND(Q123="Preventivo",$AM123="Fuerte"),1,0)))</f>
        <v>1</v>
      </c>
      <c r="AP123" s="439">
        <f t="shared" ref="AP123" si="213">+K123-AN123</f>
        <v>1</v>
      </c>
      <c r="AQ123" s="439">
        <f t="shared" ref="AQ123" si="214">+M123-AO123</f>
        <v>2</v>
      </c>
      <c r="AR123" s="463" t="str">
        <f>+VLOOKUP(MIN(AP123),Listados!$J$18:$K$24,2,TRUE)</f>
        <v>Rara Vez</v>
      </c>
      <c r="AS123" s="463" t="str">
        <f>+VLOOKUP(MIN(AQ123),Listados!$J$26:$K$32,2,TRUE)</f>
        <v>Menor</v>
      </c>
      <c r="AT123" s="463" t="str">
        <f>IF(AND(AR123&lt;&gt;"",AS123&lt;&gt;""),VLOOKUP(AR123&amp;AS123,Listados!$M$3:$N$27,2,FALSE),"")</f>
        <v>Bajo</v>
      </c>
      <c r="AU123" s="463" t="str">
        <f>+VLOOKUP(AT123,Listados!$P$3:$Q$6,2,FALSE)</f>
        <v>Asumir el riesgo</v>
      </c>
      <c r="AV123" s="242" t="s">
        <v>1208</v>
      </c>
      <c r="AW123" s="407" t="s">
        <v>982</v>
      </c>
      <c r="AX123" s="408">
        <v>45839</v>
      </c>
      <c r="AY123" s="408">
        <v>45960</v>
      </c>
      <c r="AZ123" s="242" t="s">
        <v>983</v>
      </c>
      <c r="BA123" s="242" t="s">
        <v>1209</v>
      </c>
      <c r="BB123" s="581"/>
      <c r="BC123" s="584"/>
      <c r="BD123" s="584"/>
      <c r="BE123" s="523"/>
      <c r="BF123" s="526"/>
      <c r="BG123" s="529"/>
    </row>
    <row r="124" spans="1:59" ht="75" x14ac:dyDescent="0.25">
      <c r="A124" s="513"/>
      <c r="B124" s="516"/>
      <c r="C124" s="540"/>
      <c r="D124" s="461"/>
      <c r="E124" s="461"/>
      <c r="F124" s="461"/>
      <c r="G124" s="193" t="s">
        <v>1199</v>
      </c>
      <c r="H124" s="101" t="s">
        <v>16</v>
      </c>
      <c r="I124" s="193" t="s">
        <v>1203</v>
      </c>
      <c r="J124" s="461"/>
      <c r="K124" s="460"/>
      <c r="L124" s="462"/>
      <c r="M124" s="460"/>
      <c r="N124" s="460"/>
      <c r="O124" s="104" t="s">
        <v>1207</v>
      </c>
      <c r="P124" s="170" t="s">
        <v>1201</v>
      </c>
      <c r="Q124" s="105" t="s">
        <v>20</v>
      </c>
      <c r="R124" s="97" t="s">
        <v>111</v>
      </c>
      <c r="S124" s="92">
        <f t="shared" si="138"/>
        <v>15</v>
      </c>
      <c r="T124" s="97" t="s">
        <v>111</v>
      </c>
      <c r="U124" s="92">
        <f t="shared" si="139"/>
        <v>15</v>
      </c>
      <c r="V124" s="97" t="s">
        <v>111</v>
      </c>
      <c r="W124" s="92">
        <f t="shared" si="140"/>
        <v>15</v>
      </c>
      <c r="X124" s="97" t="s">
        <v>20</v>
      </c>
      <c r="Y124" s="92">
        <f t="shared" si="141"/>
        <v>15</v>
      </c>
      <c r="Z124" s="97" t="s">
        <v>111</v>
      </c>
      <c r="AA124" s="92">
        <f t="shared" si="142"/>
        <v>15</v>
      </c>
      <c r="AB124" s="97" t="s">
        <v>111</v>
      </c>
      <c r="AC124" s="92">
        <f t="shared" si="143"/>
        <v>15</v>
      </c>
      <c r="AD124" s="97" t="s">
        <v>112</v>
      </c>
      <c r="AE124" s="92">
        <f t="shared" si="144"/>
        <v>10</v>
      </c>
      <c r="AF124" s="99">
        <f t="shared" si="145"/>
        <v>100</v>
      </c>
      <c r="AG124" s="99" t="str">
        <f t="shared" si="146"/>
        <v>Fuerte</v>
      </c>
      <c r="AH124" s="100" t="s">
        <v>113</v>
      </c>
      <c r="AI124" s="99" t="str">
        <f t="shared" si="147"/>
        <v>Fuerte</v>
      </c>
      <c r="AJ124" s="99" t="str">
        <f>IFERROR(VLOOKUP((CONCATENATE(AG124,AI124)),Listados!$U$3:$V$11,2,FALSE),"")</f>
        <v>Fuerte</v>
      </c>
      <c r="AK124" s="99">
        <f t="shared" si="148"/>
        <v>100</v>
      </c>
      <c r="AL124" s="456"/>
      <c r="AM124" s="456"/>
      <c r="AN124" s="456"/>
      <c r="AO124" s="456"/>
      <c r="AP124" s="458"/>
      <c r="AQ124" s="458"/>
      <c r="AR124" s="460"/>
      <c r="AS124" s="460"/>
      <c r="AT124" s="460"/>
      <c r="AU124" s="460"/>
      <c r="AV124" s="230" t="s">
        <v>985</v>
      </c>
      <c r="AW124" s="405" t="s">
        <v>986</v>
      </c>
      <c r="AX124" s="406">
        <v>45748</v>
      </c>
      <c r="AY124" s="406">
        <v>46022</v>
      </c>
      <c r="AZ124" s="230" t="s">
        <v>983</v>
      </c>
      <c r="BA124" s="230" t="s">
        <v>987</v>
      </c>
      <c r="BB124" s="582"/>
      <c r="BC124" s="585"/>
      <c r="BD124" s="585"/>
      <c r="BE124" s="524"/>
      <c r="BF124" s="527"/>
      <c r="BG124" s="530"/>
    </row>
    <row r="125" spans="1:59" ht="45" x14ac:dyDescent="0.25">
      <c r="A125" s="513"/>
      <c r="B125" s="516"/>
      <c r="C125" s="540"/>
      <c r="D125" s="461"/>
      <c r="E125" s="461"/>
      <c r="F125" s="461"/>
      <c r="G125" s="193" t="s">
        <v>1200</v>
      </c>
      <c r="H125" s="101" t="s">
        <v>16</v>
      </c>
      <c r="I125" s="193" t="s">
        <v>1204</v>
      </c>
      <c r="J125" s="461"/>
      <c r="K125" s="460"/>
      <c r="L125" s="462"/>
      <c r="M125" s="460"/>
      <c r="N125" s="460"/>
      <c r="O125" s="88"/>
      <c r="P125" s="170"/>
      <c r="Q125" s="89"/>
      <c r="R125" s="97"/>
      <c r="S125" s="92" t="str">
        <f t="shared" si="138"/>
        <v>0</v>
      </c>
      <c r="T125" s="97"/>
      <c r="U125" s="92" t="str">
        <f t="shared" si="139"/>
        <v>0</v>
      </c>
      <c r="V125" s="97"/>
      <c r="W125" s="92" t="str">
        <f t="shared" si="140"/>
        <v>0</v>
      </c>
      <c r="X125" s="97"/>
      <c r="Y125" s="92" t="str">
        <f t="shared" si="141"/>
        <v>0</v>
      </c>
      <c r="Z125" s="97"/>
      <c r="AA125" s="92" t="str">
        <f t="shared" si="142"/>
        <v>0</v>
      </c>
      <c r="AB125" s="97"/>
      <c r="AC125" s="92" t="str">
        <f t="shared" si="143"/>
        <v>0</v>
      </c>
      <c r="AD125" s="97"/>
      <c r="AE125" s="92" t="str">
        <f t="shared" si="144"/>
        <v>0</v>
      </c>
      <c r="AF125" s="99" t="str">
        <f t="shared" si="145"/>
        <v/>
      </c>
      <c r="AG125" s="99" t="str">
        <f t="shared" si="146"/>
        <v/>
      </c>
      <c r="AH125" s="100"/>
      <c r="AI125" s="99" t="str">
        <f t="shared" si="147"/>
        <v/>
      </c>
      <c r="AJ125" s="99" t="str">
        <f>IFERROR(VLOOKUP((CONCATENATE(AG125,AI125)),Listados!$U$3:$V$11,2,FALSE),"")</f>
        <v/>
      </c>
      <c r="AK125" s="99" t="str">
        <f t="shared" si="148"/>
        <v/>
      </c>
      <c r="AL125" s="456"/>
      <c r="AM125" s="456"/>
      <c r="AN125" s="456"/>
      <c r="AO125" s="456"/>
      <c r="AP125" s="458"/>
      <c r="AQ125" s="458"/>
      <c r="AR125" s="460"/>
      <c r="AS125" s="460"/>
      <c r="AT125" s="460"/>
      <c r="AU125" s="460"/>
      <c r="AV125" s="84"/>
      <c r="AW125" s="84"/>
      <c r="AX125" s="85"/>
      <c r="AY125" s="85"/>
      <c r="AZ125" s="84"/>
      <c r="BA125" s="84"/>
      <c r="BB125" s="582"/>
      <c r="BC125" s="585"/>
      <c r="BD125" s="585"/>
      <c r="BE125" s="524"/>
      <c r="BF125" s="527"/>
      <c r="BG125" s="530"/>
    </row>
    <row r="126" spans="1:59" ht="59.25" customHeight="1" thickBot="1" x14ac:dyDescent="0.3">
      <c r="A126" s="514"/>
      <c r="B126" s="517"/>
      <c r="C126" s="541"/>
      <c r="D126" s="467"/>
      <c r="E126" s="467"/>
      <c r="F126" s="467"/>
      <c r="G126" s="208" t="s">
        <v>1201</v>
      </c>
      <c r="H126" s="221" t="s">
        <v>16</v>
      </c>
      <c r="I126" s="208" t="s">
        <v>1205</v>
      </c>
      <c r="J126" s="467"/>
      <c r="K126" s="464"/>
      <c r="L126" s="469"/>
      <c r="M126" s="464"/>
      <c r="N126" s="464"/>
      <c r="O126" s="222"/>
      <c r="P126" s="300"/>
      <c r="Q126" s="248"/>
      <c r="R126" s="210"/>
      <c r="S126" s="209" t="str">
        <f t="shared" si="138"/>
        <v>0</v>
      </c>
      <c r="T126" s="210"/>
      <c r="U126" s="209" t="str">
        <f t="shared" si="139"/>
        <v>0</v>
      </c>
      <c r="V126" s="210"/>
      <c r="W126" s="209" t="str">
        <f t="shared" si="140"/>
        <v>0</v>
      </c>
      <c r="X126" s="210"/>
      <c r="Y126" s="209" t="str">
        <f t="shared" si="141"/>
        <v>0</v>
      </c>
      <c r="Z126" s="210"/>
      <c r="AA126" s="209" t="str">
        <f t="shared" si="142"/>
        <v>0</v>
      </c>
      <c r="AB126" s="210"/>
      <c r="AC126" s="209" t="str">
        <f t="shared" si="143"/>
        <v>0</v>
      </c>
      <c r="AD126" s="210"/>
      <c r="AE126" s="209" t="str">
        <f t="shared" si="144"/>
        <v>0</v>
      </c>
      <c r="AF126" s="215" t="str">
        <f t="shared" si="145"/>
        <v/>
      </c>
      <c r="AG126" s="215" t="str">
        <f t="shared" si="146"/>
        <v/>
      </c>
      <c r="AH126" s="224"/>
      <c r="AI126" s="215" t="str">
        <f t="shared" si="147"/>
        <v/>
      </c>
      <c r="AJ126" s="215" t="str">
        <f>IFERROR(VLOOKUP((CONCATENATE(AG126,AI126)),Listados!$U$3:$V$11,2,FALSE),"")</f>
        <v/>
      </c>
      <c r="AK126" s="215" t="str">
        <f t="shared" si="148"/>
        <v/>
      </c>
      <c r="AL126" s="457"/>
      <c r="AM126" s="457"/>
      <c r="AN126" s="457"/>
      <c r="AO126" s="457"/>
      <c r="AP126" s="459"/>
      <c r="AQ126" s="459"/>
      <c r="AR126" s="464"/>
      <c r="AS126" s="464"/>
      <c r="AT126" s="464"/>
      <c r="AU126" s="464"/>
      <c r="AV126" s="216"/>
      <c r="AW126" s="216"/>
      <c r="AX126" s="217"/>
      <c r="AY126" s="217"/>
      <c r="AZ126" s="216"/>
      <c r="BA126" s="216"/>
      <c r="BB126" s="583"/>
      <c r="BC126" s="586"/>
      <c r="BD126" s="586"/>
      <c r="BE126" s="525"/>
      <c r="BF126" s="528"/>
      <c r="BG126" s="531"/>
    </row>
    <row r="127" spans="1:59" ht="90" x14ac:dyDescent="0.25">
      <c r="A127" s="512">
        <v>30</v>
      </c>
      <c r="B127" s="515" t="s">
        <v>63</v>
      </c>
      <c r="C127" s="518" t="s">
        <v>1147</v>
      </c>
      <c r="D127" s="532" t="s">
        <v>1210</v>
      </c>
      <c r="E127" s="532" t="s">
        <v>15</v>
      </c>
      <c r="F127" s="532" t="s">
        <v>659</v>
      </c>
      <c r="G127" s="198" t="s">
        <v>1211</v>
      </c>
      <c r="H127" s="254" t="s">
        <v>16</v>
      </c>
      <c r="I127" s="254" t="s">
        <v>1214</v>
      </c>
      <c r="J127" s="466" t="s">
        <v>21</v>
      </c>
      <c r="K127" s="463">
        <f>+VLOOKUP(J127,Listados!$K$8:$L$12,2,0)</f>
        <v>1</v>
      </c>
      <c r="L127" s="468" t="s">
        <v>35</v>
      </c>
      <c r="M127" s="463">
        <f>+VLOOKUP(L127,Listados!$K$13:$L$17,2,0)</f>
        <v>3</v>
      </c>
      <c r="N127" s="463" t="str">
        <f>IF(AND(J127&lt;&gt;"",L127&lt;&gt;""),VLOOKUP(J127&amp;L127,Listados!$M$3:$N$27,2,FALSE),"")</f>
        <v>Moderado</v>
      </c>
      <c r="O127" s="198" t="s">
        <v>1217</v>
      </c>
      <c r="P127" s="218" t="s">
        <v>1211</v>
      </c>
      <c r="Q127" s="256" t="s">
        <v>20</v>
      </c>
      <c r="R127" s="200" t="s">
        <v>111</v>
      </c>
      <c r="S127" s="199">
        <f t="shared" si="138"/>
        <v>15</v>
      </c>
      <c r="T127" s="200" t="s">
        <v>111</v>
      </c>
      <c r="U127" s="199">
        <f t="shared" si="139"/>
        <v>15</v>
      </c>
      <c r="V127" s="200" t="s">
        <v>111</v>
      </c>
      <c r="W127" s="199">
        <f t="shared" si="140"/>
        <v>15</v>
      </c>
      <c r="X127" s="200" t="s">
        <v>20</v>
      </c>
      <c r="Y127" s="199">
        <f t="shared" si="141"/>
        <v>15</v>
      </c>
      <c r="Z127" s="200" t="s">
        <v>111</v>
      </c>
      <c r="AA127" s="199">
        <f t="shared" si="142"/>
        <v>15</v>
      </c>
      <c r="AB127" s="200" t="s">
        <v>111</v>
      </c>
      <c r="AC127" s="199">
        <f t="shared" si="143"/>
        <v>15</v>
      </c>
      <c r="AD127" s="200" t="s">
        <v>112</v>
      </c>
      <c r="AE127" s="199">
        <f t="shared" si="144"/>
        <v>10</v>
      </c>
      <c r="AF127" s="202">
        <f t="shared" si="145"/>
        <v>100</v>
      </c>
      <c r="AG127" s="202" t="str">
        <f t="shared" si="146"/>
        <v>Fuerte</v>
      </c>
      <c r="AH127" s="220" t="s">
        <v>113</v>
      </c>
      <c r="AI127" s="202" t="str">
        <f t="shared" si="147"/>
        <v>Fuerte</v>
      </c>
      <c r="AJ127" s="202" t="str">
        <f>IFERROR(VLOOKUP((CONCATENATE(AG127,AI127)),Listados!$U$3:$V$11,2,FALSE),"")</f>
        <v>Fuerte</v>
      </c>
      <c r="AK127" s="202">
        <f t="shared" si="148"/>
        <v>100</v>
      </c>
      <c r="AL127" s="455">
        <f t="shared" ref="AL127" si="215">AVERAGE(AK127:AK130)</f>
        <v>100</v>
      </c>
      <c r="AM127" s="455" t="str">
        <f t="shared" ref="AM127" si="216">IF(AL127&lt;=50,"Débil",IF(AL127&lt;=99,"Moderado",IF(AL127=100,"fuerte","")))</f>
        <v>fuerte</v>
      </c>
      <c r="AN127" s="455">
        <f t="shared" ref="AN127" si="217">+IF(AND(Q127="Preventivo",AM127="Fuerte"),2,IF(AND(Q127="Preventivo",AM127="Moderado"),1,0))</f>
        <v>2</v>
      </c>
      <c r="AO127" s="455">
        <f t="shared" ref="AO127" si="218">+IF(AND(Q127="Detectivo",$AM127="Fuerte"),2,IF(AND(Q127="Detectivo",$AM127="Moderado"),1,IF(AND(Q127="Preventivo",$AM127="Fuerte"),1,0)))</f>
        <v>1</v>
      </c>
      <c r="AP127" s="439">
        <f t="shared" ref="AP127" si="219">+K127-AN127</f>
        <v>-1</v>
      </c>
      <c r="AQ127" s="439">
        <f t="shared" ref="AQ127" si="220">+M127-AO127</f>
        <v>2</v>
      </c>
      <c r="AR127" s="463" t="str">
        <f>+VLOOKUP(MIN(AP127),Listados!$J$18:$K$24,2,TRUE)</f>
        <v>Rara Vez</v>
      </c>
      <c r="AS127" s="463" t="str">
        <f>+VLOOKUP(MIN(AQ127),Listados!$J$26:$K$32,2,TRUE)</f>
        <v>Menor</v>
      </c>
      <c r="AT127" s="463" t="str">
        <f>IF(AND(AR127&lt;&gt;"",AS127&lt;&gt;""),VLOOKUP(AR127&amp;AS127,Listados!$M$3:$N$27,2,FALSE),"")</f>
        <v>Bajo</v>
      </c>
      <c r="AU127" s="463" t="str">
        <f>+VLOOKUP(AT127,Listados!$P$3:$Q$6,2,FALSE)</f>
        <v>Asumir el riesgo</v>
      </c>
      <c r="AV127" s="584" t="s">
        <v>1219</v>
      </c>
      <c r="AW127" s="584" t="s">
        <v>1220</v>
      </c>
      <c r="AX127" s="598">
        <v>45823</v>
      </c>
      <c r="AY127" s="600">
        <v>46022</v>
      </c>
      <c r="AZ127" s="584" t="s">
        <v>1221</v>
      </c>
      <c r="BA127" s="584" t="s">
        <v>1222</v>
      </c>
      <c r="BB127" s="581"/>
      <c r="BC127" s="584"/>
      <c r="BD127" s="584"/>
      <c r="BE127" s="523"/>
      <c r="BF127" s="526"/>
      <c r="BG127" s="529"/>
    </row>
    <row r="128" spans="1:59" ht="105" x14ac:dyDescent="0.25">
      <c r="A128" s="513"/>
      <c r="B128" s="516"/>
      <c r="C128" s="519"/>
      <c r="D128" s="533"/>
      <c r="E128" s="533"/>
      <c r="F128" s="533"/>
      <c r="G128" s="193" t="s">
        <v>1212</v>
      </c>
      <c r="H128" s="101" t="s">
        <v>16</v>
      </c>
      <c r="I128" s="101" t="s">
        <v>1215</v>
      </c>
      <c r="J128" s="461"/>
      <c r="K128" s="460"/>
      <c r="L128" s="462"/>
      <c r="M128" s="460"/>
      <c r="N128" s="460"/>
      <c r="O128" s="193" t="s">
        <v>1218</v>
      </c>
      <c r="P128" s="102" t="s">
        <v>664</v>
      </c>
      <c r="Q128" s="105" t="s">
        <v>20</v>
      </c>
      <c r="R128" s="97" t="s">
        <v>111</v>
      </c>
      <c r="S128" s="92">
        <f t="shared" si="138"/>
        <v>15</v>
      </c>
      <c r="T128" s="97" t="s">
        <v>111</v>
      </c>
      <c r="U128" s="92">
        <f t="shared" si="139"/>
        <v>15</v>
      </c>
      <c r="V128" s="97" t="s">
        <v>111</v>
      </c>
      <c r="W128" s="92">
        <f t="shared" si="140"/>
        <v>15</v>
      </c>
      <c r="X128" s="97" t="s">
        <v>20</v>
      </c>
      <c r="Y128" s="92">
        <f t="shared" si="141"/>
        <v>15</v>
      </c>
      <c r="Z128" s="97" t="s">
        <v>111</v>
      </c>
      <c r="AA128" s="92">
        <f t="shared" si="142"/>
        <v>15</v>
      </c>
      <c r="AB128" s="97" t="s">
        <v>111</v>
      </c>
      <c r="AC128" s="92">
        <f t="shared" si="143"/>
        <v>15</v>
      </c>
      <c r="AD128" s="97" t="s">
        <v>112</v>
      </c>
      <c r="AE128" s="92">
        <f t="shared" si="144"/>
        <v>10</v>
      </c>
      <c r="AF128" s="99">
        <f t="shared" si="145"/>
        <v>100</v>
      </c>
      <c r="AG128" s="99" t="str">
        <f t="shared" si="146"/>
        <v>Fuerte</v>
      </c>
      <c r="AH128" s="100" t="s">
        <v>113</v>
      </c>
      <c r="AI128" s="99" t="str">
        <f t="shared" si="147"/>
        <v>Fuerte</v>
      </c>
      <c r="AJ128" s="99" t="str">
        <f>IFERROR(VLOOKUP((CONCATENATE(AG128,AI128)),Listados!$U$3:$V$11,2,FALSE),"")</f>
        <v>Fuerte</v>
      </c>
      <c r="AK128" s="99">
        <f t="shared" si="148"/>
        <v>100</v>
      </c>
      <c r="AL128" s="456"/>
      <c r="AM128" s="456"/>
      <c r="AN128" s="456"/>
      <c r="AO128" s="456"/>
      <c r="AP128" s="458"/>
      <c r="AQ128" s="458"/>
      <c r="AR128" s="460"/>
      <c r="AS128" s="460"/>
      <c r="AT128" s="460"/>
      <c r="AU128" s="460"/>
      <c r="AV128" s="585"/>
      <c r="AW128" s="585"/>
      <c r="AX128" s="605"/>
      <c r="AY128" s="607"/>
      <c r="AZ128" s="585"/>
      <c r="BA128" s="585"/>
      <c r="BB128" s="582"/>
      <c r="BC128" s="585"/>
      <c r="BD128" s="585"/>
      <c r="BE128" s="524"/>
      <c r="BF128" s="527"/>
      <c r="BG128" s="530"/>
    </row>
    <row r="129" spans="1:59" ht="30" x14ac:dyDescent="0.25">
      <c r="A129" s="513"/>
      <c r="B129" s="516"/>
      <c r="C129" s="519"/>
      <c r="D129" s="533"/>
      <c r="E129" s="533"/>
      <c r="F129" s="533"/>
      <c r="G129" s="193" t="s">
        <v>1213</v>
      </c>
      <c r="H129" s="101" t="s">
        <v>16</v>
      </c>
      <c r="I129" s="101" t="s">
        <v>1216</v>
      </c>
      <c r="J129" s="461"/>
      <c r="K129" s="460"/>
      <c r="L129" s="462"/>
      <c r="M129" s="460"/>
      <c r="N129" s="460"/>
      <c r="O129" s="88"/>
      <c r="P129" s="103"/>
      <c r="Q129" s="89"/>
      <c r="R129" s="97"/>
      <c r="S129" s="92" t="str">
        <f t="shared" si="138"/>
        <v>0</v>
      </c>
      <c r="T129" s="97"/>
      <c r="U129" s="92" t="str">
        <f t="shared" si="139"/>
        <v>0</v>
      </c>
      <c r="V129" s="97"/>
      <c r="W129" s="92" t="str">
        <f t="shared" si="140"/>
        <v>0</v>
      </c>
      <c r="X129" s="97"/>
      <c r="Y129" s="92" t="str">
        <f t="shared" si="141"/>
        <v>0</v>
      </c>
      <c r="Z129" s="97"/>
      <c r="AA129" s="92" t="str">
        <f t="shared" si="142"/>
        <v>0</v>
      </c>
      <c r="AB129" s="97"/>
      <c r="AC129" s="92" t="str">
        <f t="shared" si="143"/>
        <v>0</v>
      </c>
      <c r="AD129" s="97"/>
      <c r="AE129" s="92" t="str">
        <f t="shared" si="144"/>
        <v>0</v>
      </c>
      <c r="AF129" s="99" t="str">
        <f t="shared" si="145"/>
        <v/>
      </c>
      <c r="AG129" s="99" t="str">
        <f t="shared" si="146"/>
        <v/>
      </c>
      <c r="AH129" s="100"/>
      <c r="AI129" s="99" t="str">
        <f t="shared" si="147"/>
        <v/>
      </c>
      <c r="AJ129" s="99" t="str">
        <f>IFERROR(VLOOKUP((CONCATENATE(AG129,AI129)),Listados!$U$3:$V$11,2,FALSE),"")</f>
        <v/>
      </c>
      <c r="AK129" s="99" t="str">
        <f t="shared" si="148"/>
        <v/>
      </c>
      <c r="AL129" s="456"/>
      <c r="AM129" s="456"/>
      <c r="AN129" s="456"/>
      <c r="AO129" s="456"/>
      <c r="AP129" s="458"/>
      <c r="AQ129" s="458"/>
      <c r="AR129" s="460"/>
      <c r="AS129" s="460"/>
      <c r="AT129" s="460"/>
      <c r="AU129" s="460"/>
      <c r="AV129" s="585"/>
      <c r="AW129" s="585"/>
      <c r="AX129" s="605"/>
      <c r="AY129" s="607"/>
      <c r="AZ129" s="585"/>
      <c r="BA129" s="585"/>
      <c r="BB129" s="582"/>
      <c r="BC129" s="585"/>
      <c r="BD129" s="585"/>
      <c r="BE129" s="524"/>
      <c r="BF129" s="527"/>
      <c r="BG129" s="530"/>
    </row>
    <row r="130" spans="1:59" ht="15.75" thickBot="1" x14ac:dyDescent="0.3">
      <c r="A130" s="514"/>
      <c r="B130" s="517"/>
      <c r="C130" s="520"/>
      <c r="D130" s="534"/>
      <c r="E130" s="534"/>
      <c r="F130" s="534"/>
      <c r="G130" s="208"/>
      <c r="H130" s="221"/>
      <c r="I130" s="221"/>
      <c r="J130" s="467"/>
      <c r="K130" s="464"/>
      <c r="L130" s="469"/>
      <c r="M130" s="464"/>
      <c r="N130" s="464"/>
      <c r="O130" s="222"/>
      <c r="P130" s="223"/>
      <c r="Q130" s="248"/>
      <c r="R130" s="210"/>
      <c r="S130" s="209" t="str">
        <f t="shared" si="138"/>
        <v>0</v>
      </c>
      <c r="T130" s="210"/>
      <c r="U130" s="209" t="str">
        <f t="shared" si="139"/>
        <v>0</v>
      </c>
      <c r="V130" s="210"/>
      <c r="W130" s="209" t="str">
        <f t="shared" si="140"/>
        <v>0</v>
      </c>
      <c r="X130" s="210"/>
      <c r="Y130" s="209" t="str">
        <f t="shared" si="141"/>
        <v>0</v>
      </c>
      <c r="Z130" s="210"/>
      <c r="AA130" s="209" t="str">
        <f t="shared" si="142"/>
        <v>0</v>
      </c>
      <c r="AB130" s="210"/>
      <c r="AC130" s="209" t="str">
        <f t="shared" si="143"/>
        <v>0</v>
      </c>
      <c r="AD130" s="210"/>
      <c r="AE130" s="209" t="str">
        <f t="shared" si="144"/>
        <v>0</v>
      </c>
      <c r="AF130" s="215" t="str">
        <f t="shared" si="145"/>
        <v/>
      </c>
      <c r="AG130" s="215" t="str">
        <f t="shared" si="146"/>
        <v/>
      </c>
      <c r="AH130" s="224"/>
      <c r="AI130" s="215" t="str">
        <f t="shared" si="147"/>
        <v/>
      </c>
      <c r="AJ130" s="215" t="str">
        <f>IFERROR(VLOOKUP((CONCATENATE(AG130,AI130)),Listados!$U$3:$V$11,2,FALSE),"")</f>
        <v/>
      </c>
      <c r="AK130" s="215" t="str">
        <f t="shared" si="148"/>
        <v/>
      </c>
      <c r="AL130" s="457"/>
      <c r="AM130" s="457"/>
      <c r="AN130" s="457"/>
      <c r="AO130" s="457"/>
      <c r="AP130" s="459"/>
      <c r="AQ130" s="459"/>
      <c r="AR130" s="464"/>
      <c r="AS130" s="464"/>
      <c r="AT130" s="464"/>
      <c r="AU130" s="464"/>
      <c r="AV130" s="586"/>
      <c r="AW130" s="586"/>
      <c r="AX130" s="606"/>
      <c r="AY130" s="608"/>
      <c r="AZ130" s="586"/>
      <c r="BA130" s="586"/>
      <c r="BB130" s="583"/>
      <c r="BC130" s="586"/>
      <c r="BD130" s="586"/>
      <c r="BE130" s="525"/>
      <c r="BF130" s="528"/>
      <c r="BG130" s="531"/>
    </row>
    <row r="131" spans="1:59" ht="90" x14ac:dyDescent="0.25">
      <c r="A131" s="561">
        <v>31</v>
      </c>
      <c r="B131" s="564" t="s">
        <v>63</v>
      </c>
      <c r="C131" s="518" t="s">
        <v>1147</v>
      </c>
      <c r="D131" s="532" t="s">
        <v>1223</v>
      </c>
      <c r="E131" s="532" t="s">
        <v>15</v>
      </c>
      <c r="F131" s="532" t="s">
        <v>659</v>
      </c>
      <c r="G131" s="289" t="s">
        <v>1224</v>
      </c>
      <c r="H131" s="254" t="s">
        <v>16</v>
      </c>
      <c r="I131" s="254" t="s">
        <v>1215</v>
      </c>
      <c r="J131" s="466" t="s">
        <v>21</v>
      </c>
      <c r="K131" s="463">
        <f>+VLOOKUP(J131,Listados!$K$8:$L$12,2,0)</f>
        <v>1</v>
      </c>
      <c r="L131" s="468" t="s">
        <v>35</v>
      </c>
      <c r="M131" s="463">
        <f>+VLOOKUP(L131,Listados!$K$13:$L$17,2,0)</f>
        <v>3</v>
      </c>
      <c r="N131" s="463" t="str">
        <f>IF(AND(J131&lt;&gt;"",L131&lt;&gt;""),VLOOKUP(J131&amp;L131,Listados!$M$3:$N$27,2,FALSE),"")</f>
        <v>Moderado</v>
      </c>
      <c r="O131" s="198" t="s">
        <v>1226</v>
      </c>
      <c r="P131" s="218" t="s">
        <v>1224</v>
      </c>
      <c r="Q131" s="256" t="s">
        <v>20</v>
      </c>
      <c r="R131" s="200" t="s">
        <v>111</v>
      </c>
      <c r="S131" s="199">
        <f t="shared" si="138"/>
        <v>15</v>
      </c>
      <c r="T131" s="200" t="s">
        <v>111</v>
      </c>
      <c r="U131" s="199">
        <f t="shared" si="139"/>
        <v>15</v>
      </c>
      <c r="V131" s="200" t="s">
        <v>111</v>
      </c>
      <c r="W131" s="199">
        <f t="shared" si="140"/>
        <v>15</v>
      </c>
      <c r="X131" s="200" t="s">
        <v>20</v>
      </c>
      <c r="Y131" s="199">
        <f t="shared" si="141"/>
        <v>15</v>
      </c>
      <c r="Z131" s="200" t="s">
        <v>111</v>
      </c>
      <c r="AA131" s="199">
        <f t="shared" si="142"/>
        <v>15</v>
      </c>
      <c r="AB131" s="200" t="s">
        <v>111</v>
      </c>
      <c r="AC131" s="199">
        <f t="shared" si="143"/>
        <v>15</v>
      </c>
      <c r="AD131" s="200" t="s">
        <v>112</v>
      </c>
      <c r="AE131" s="199">
        <f t="shared" si="144"/>
        <v>10</v>
      </c>
      <c r="AF131" s="202">
        <f t="shared" si="145"/>
        <v>100</v>
      </c>
      <c r="AG131" s="202" t="str">
        <f t="shared" si="146"/>
        <v>Fuerte</v>
      </c>
      <c r="AH131" s="220" t="s">
        <v>113</v>
      </c>
      <c r="AI131" s="202" t="str">
        <f t="shared" si="147"/>
        <v>Fuerte</v>
      </c>
      <c r="AJ131" s="202" t="str">
        <f>IFERROR(VLOOKUP((CONCATENATE(AG131,AI131)),Listados!$U$3:$V$11,2,FALSE),"")</f>
        <v>Fuerte</v>
      </c>
      <c r="AK131" s="202">
        <f t="shared" si="148"/>
        <v>100</v>
      </c>
      <c r="AL131" s="455">
        <f t="shared" ref="AL131" si="221">AVERAGE(AK131:AK134)</f>
        <v>100</v>
      </c>
      <c r="AM131" s="455" t="str">
        <f t="shared" ref="AM131" si="222">IF(AL131&lt;=50,"Débil",IF(AL131&lt;=99,"Moderado",IF(AL131=100,"fuerte","")))</f>
        <v>fuerte</v>
      </c>
      <c r="AN131" s="455">
        <f t="shared" ref="AN131" si="223">+IF(AND(Q131="Preventivo",AM131="Fuerte"),2,IF(AND(Q131="Preventivo",AM131="Moderado"),1,0))</f>
        <v>2</v>
      </c>
      <c r="AO131" s="455">
        <f t="shared" ref="AO131" si="224">+IF(AND(Q131="Detectivo",$AM131="Fuerte"),2,IF(AND(Q131="Detectivo",$AM131="Moderado"),1,IF(AND(Q131="Preventivo",$AM131="Fuerte"),1,0)))</f>
        <v>1</v>
      </c>
      <c r="AP131" s="439">
        <f t="shared" ref="AP131" si="225">+K131-AN131</f>
        <v>-1</v>
      </c>
      <c r="AQ131" s="439">
        <f t="shared" ref="AQ131" si="226">+M131-AO131</f>
        <v>2</v>
      </c>
      <c r="AR131" s="463" t="str">
        <f>+VLOOKUP(MIN(AP131),Listados!$J$18:$K$24,2,TRUE)</f>
        <v>Rara Vez</v>
      </c>
      <c r="AS131" s="463" t="str">
        <f>+VLOOKUP(MIN(AQ131),Listados!$J$26:$K$32,2,TRUE)</f>
        <v>Menor</v>
      </c>
      <c r="AT131" s="463" t="str">
        <f>IF(AND(AR131&lt;&gt;"",AS131&lt;&gt;""),VLOOKUP(AR131&amp;AS131,Listados!$M$3:$N$27,2,FALSE),"")</f>
        <v>Bajo</v>
      </c>
      <c r="AU131" s="463" t="str">
        <f>+VLOOKUP(AT131,Listados!$P$3:$Q$6,2,FALSE)</f>
        <v>Asumir el riesgo</v>
      </c>
      <c r="AV131" s="584" t="s">
        <v>1228</v>
      </c>
      <c r="AW131" s="584" t="s">
        <v>1229</v>
      </c>
      <c r="AX131" s="598">
        <v>45658</v>
      </c>
      <c r="AY131" s="600">
        <v>46022</v>
      </c>
      <c r="AZ131" s="584" t="s">
        <v>1230</v>
      </c>
      <c r="BA131" s="584" t="s">
        <v>1231</v>
      </c>
      <c r="BB131" s="581"/>
      <c r="BC131" s="584"/>
      <c r="BD131" s="584"/>
      <c r="BE131" s="523"/>
      <c r="BF131" s="526"/>
      <c r="BG131" s="529"/>
    </row>
    <row r="132" spans="1:59" ht="54.75" customHeight="1" x14ac:dyDescent="0.25">
      <c r="A132" s="562"/>
      <c r="B132" s="565"/>
      <c r="C132" s="519"/>
      <c r="D132" s="533"/>
      <c r="E132" s="533"/>
      <c r="F132" s="533"/>
      <c r="G132" s="290" t="s">
        <v>1225</v>
      </c>
      <c r="H132" s="101" t="s">
        <v>16</v>
      </c>
      <c r="I132" s="101" t="s">
        <v>1216</v>
      </c>
      <c r="J132" s="461"/>
      <c r="K132" s="460"/>
      <c r="L132" s="462"/>
      <c r="M132" s="460"/>
      <c r="N132" s="460"/>
      <c r="O132" s="193" t="s">
        <v>1227</v>
      </c>
      <c r="P132" s="102" t="s">
        <v>1225</v>
      </c>
      <c r="Q132" s="105" t="s">
        <v>20</v>
      </c>
      <c r="R132" s="97" t="s">
        <v>111</v>
      </c>
      <c r="S132" s="92">
        <f t="shared" si="138"/>
        <v>15</v>
      </c>
      <c r="T132" s="97" t="s">
        <v>111</v>
      </c>
      <c r="U132" s="92">
        <f t="shared" si="139"/>
        <v>15</v>
      </c>
      <c r="V132" s="97" t="s">
        <v>111</v>
      </c>
      <c r="W132" s="92">
        <f t="shared" si="140"/>
        <v>15</v>
      </c>
      <c r="X132" s="97" t="s">
        <v>20</v>
      </c>
      <c r="Y132" s="92">
        <f t="shared" si="141"/>
        <v>15</v>
      </c>
      <c r="Z132" s="97" t="s">
        <v>111</v>
      </c>
      <c r="AA132" s="92">
        <f t="shared" si="142"/>
        <v>15</v>
      </c>
      <c r="AB132" s="97" t="s">
        <v>111</v>
      </c>
      <c r="AC132" s="92">
        <f t="shared" si="143"/>
        <v>15</v>
      </c>
      <c r="AD132" s="97" t="s">
        <v>112</v>
      </c>
      <c r="AE132" s="92">
        <f t="shared" si="144"/>
        <v>10</v>
      </c>
      <c r="AF132" s="99">
        <f t="shared" si="145"/>
        <v>100</v>
      </c>
      <c r="AG132" s="99" t="str">
        <f t="shared" si="146"/>
        <v>Fuerte</v>
      </c>
      <c r="AH132" s="100" t="s">
        <v>113</v>
      </c>
      <c r="AI132" s="99" t="str">
        <f t="shared" si="147"/>
        <v>Fuerte</v>
      </c>
      <c r="AJ132" s="99" t="str">
        <f>IFERROR(VLOOKUP((CONCATENATE(AG132,AI132)),Listados!$U$3:$V$11,2,FALSE),"")</f>
        <v>Fuerte</v>
      </c>
      <c r="AK132" s="99">
        <f t="shared" si="148"/>
        <v>100</v>
      </c>
      <c r="AL132" s="456"/>
      <c r="AM132" s="456"/>
      <c r="AN132" s="456"/>
      <c r="AO132" s="456"/>
      <c r="AP132" s="458"/>
      <c r="AQ132" s="458"/>
      <c r="AR132" s="460"/>
      <c r="AS132" s="460"/>
      <c r="AT132" s="460"/>
      <c r="AU132" s="460"/>
      <c r="AV132" s="597"/>
      <c r="AW132" s="597"/>
      <c r="AX132" s="599"/>
      <c r="AY132" s="601"/>
      <c r="AZ132" s="597"/>
      <c r="BA132" s="597"/>
      <c r="BB132" s="582"/>
      <c r="BC132" s="585"/>
      <c r="BD132" s="585"/>
      <c r="BE132" s="524"/>
      <c r="BF132" s="527"/>
      <c r="BG132" s="530"/>
    </row>
    <row r="133" spans="1:59" x14ac:dyDescent="0.25">
      <c r="A133" s="562"/>
      <c r="B133" s="565"/>
      <c r="C133" s="519"/>
      <c r="D133" s="533"/>
      <c r="E133" s="533"/>
      <c r="F133" s="533"/>
      <c r="G133" s="193"/>
      <c r="H133" s="101"/>
      <c r="I133" s="101"/>
      <c r="J133" s="461"/>
      <c r="K133" s="460"/>
      <c r="L133" s="462"/>
      <c r="M133" s="460"/>
      <c r="N133" s="460"/>
      <c r="O133" s="88"/>
      <c r="P133" s="102"/>
      <c r="Q133" s="89"/>
      <c r="R133" s="97"/>
      <c r="S133" s="92" t="str">
        <f t="shared" si="138"/>
        <v>0</v>
      </c>
      <c r="T133" s="97"/>
      <c r="U133" s="92" t="str">
        <f t="shared" si="139"/>
        <v>0</v>
      </c>
      <c r="V133" s="97"/>
      <c r="W133" s="92" t="str">
        <f t="shared" si="140"/>
        <v>0</v>
      </c>
      <c r="X133" s="97"/>
      <c r="Y133" s="92" t="str">
        <f t="shared" si="141"/>
        <v>0</v>
      </c>
      <c r="Z133" s="97"/>
      <c r="AA133" s="92" t="str">
        <f t="shared" si="142"/>
        <v>0</v>
      </c>
      <c r="AB133" s="97"/>
      <c r="AC133" s="92" t="str">
        <f t="shared" si="143"/>
        <v>0</v>
      </c>
      <c r="AD133" s="97"/>
      <c r="AE133" s="92" t="str">
        <f t="shared" si="144"/>
        <v>0</v>
      </c>
      <c r="AF133" s="99" t="str">
        <f t="shared" si="145"/>
        <v/>
      </c>
      <c r="AG133" s="99" t="str">
        <f t="shared" si="146"/>
        <v/>
      </c>
      <c r="AH133" s="100"/>
      <c r="AI133" s="99" t="str">
        <f t="shared" si="147"/>
        <v/>
      </c>
      <c r="AJ133" s="99" t="str">
        <f>IFERROR(VLOOKUP((CONCATENATE(AG133,AI133)),Listados!$U$3:$V$11,2,FALSE),"")</f>
        <v/>
      </c>
      <c r="AK133" s="99" t="str">
        <f t="shared" si="148"/>
        <v/>
      </c>
      <c r="AL133" s="456"/>
      <c r="AM133" s="456"/>
      <c r="AN133" s="456"/>
      <c r="AO133" s="456"/>
      <c r="AP133" s="458"/>
      <c r="AQ133" s="458"/>
      <c r="AR133" s="460"/>
      <c r="AS133" s="460"/>
      <c r="AT133" s="460"/>
      <c r="AU133" s="460"/>
      <c r="AV133" s="84"/>
      <c r="AW133" s="84"/>
      <c r="AX133" s="85"/>
      <c r="AY133" s="85"/>
      <c r="AZ133" s="84"/>
      <c r="BA133" s="84"/>
      <c r="BB133" s="582"/>
      <c r="BC133" s="585"/>
      <c r="BD133" s="585"/>
      <c r="BE133" s="524"/>
      <c r="BF133" s="527"/>
      <c r="BG133" s="530"/>
    </row>
    <row r="134" spans="1:59" ht="15.75" thickBot="1" x14ac:dyDescent="0.3">
      <c r="A134" s="563"/>
      <c r="B134" s="566"/>
      <c r="C134" s="520"/>
      <c r="D134" s="534"/>
      <c r="E134" s="534"/>
      <c r="F134" s="534"/>
      <c r="G134" s="208"/>
      <c r="H134" s="221"/>
      <c r="I134" s="221"/>
      <c r="J134" s="467"/>
      <c r="K134" s="464"/>
      <c r="L134" s="469"/>
      <c r="M134" s="464"/>
      <c r="N134" s="464"/>
      <c r="O134" s="222"/>
      <c r="P134" s="271"/>
      <c r="Q134" s="248"/>
      <c r="R134" s="210"/>
      <c r="S134" s="209" t="str">
        <f t="shared" si="138"/>
        <v>0</v>
      </c>
      <c r="T134" s="210"/>
      <c r="U134" s="209" t="str">
        <f t="shared" si="139"/>
        <v>0</v>
      </c>
      <c r="V134" s="210"/>
      <c r="W134" s="209" t="str">
        <f t="shared" si="140"/>
        <v>0</v>
      </c>
      <c r="X134" s="210"/>
      <c r="Y134" s="209" t="str">
        <f t="shared" si="141"/>
        <v>0</v>
      </c>
      <c r="Z134" s="210"/>
      <c r="AA134" s="209" t="str">
        <f t="shared" si="142"/>
        <v>0</v>
      </c>
      <c r="AB134" s="210"/>
      <c r="AC134" s="209" t="str">
        <f t="shared" si="143"/>
        <v>0</v>
      </c>
      <c r="AD134" s="210"/>
      <c r="AE134" s="209" t="str">
        <f t="shared" si="144"/>
        <v>0</v>
      </c>
      <c r="AF134" s="215" t="str">
        <f t="shared" si="145"/>
        <v/>
      </c>
      <c r="AG134" s="215" t="str">
        <f t="shared" si="146"/>
        <v/>
      </c>
      <c r="AH134" s="224"/>
      <c r="AI134" s="215" t="str">
        <f t="shared" si="147"/>
        <v/>
      </c>
      <c r="AJ134" s="215" t="str">
        <f>IFERROR(VLOOKUP((CONCATENATE(AG134,AI134)),Listados!$U$3:$V$11,2,FALSE),"")</f>
        <v/>
      </c>
      <c r="AK134" s="215" t="str">
        <f t="shared" si="148"/>
        <v/>
      </c>
      <c r="AL134" s="457"/>
      <c r="AM134" s="457"/>
      <c r="AN134" s="457"/>
      <c r="AO134" s="457"/>
      <c r="AP134" s="459"/>
      <c r="AQ134" s="459"/>
      <c r="AR134" s="464"/>
      <c r="AS134" s="464"/>
      <c r="AT134" s="464"/>
      <c r="AU134" s="464"/>
      <c r="AV134" s="216"/>
      <c r="AW134" s="216"/>
      <c r="AX134" s="217"/>
      <c r="AY134" s="217"/>
      <c r="AZ134" s="216"/>
      <c r="BA134" s="216"/>
      <c r="BB134" s="583"/>
      <c r="BC134" s="586"/>
      <c r="BD134" s="586"/>
      <c r="BE134" s="525"/>
      <c r="BF134" s="528"/>
      <c r="BG134" s="531"/>
    </row>
    <row r="135" spans="1:59" ht="180" x14ac:dyDescent="0.25">
      <c r="A135" s="512">
        <v>32</v>
      </c>
      <c r="B135" s="515" t="s">
        <v>90</v>
      </c>
      <c r="C135" s="518" t="s">
        <v>1232</v>
      </c>
      <c r="D135" s="532" t="s">
        <v>1233</v>
      </c>
      <c r="E135" s="466" t="s">
        <v>49</v>
      </c>
      <c r="F135" s="532" t="s">
        <v>661</v>
      </c>
      <c r="G135" s="198" t="s">
        <v>1236</v>
      </c>
      <c r="H135" s="254" t="s">
        <v>16</v>
      </c>
      <c r="I135" s="254" t="s">
        <v>1239</v>
      </c>
      <c r="J135" s="466" t="s">
        <v>42</v>
      </c>
      <c r="K135" s="463">
        <f>+VLOOKUP(J135,Listados!$K$8:$L$12,2,0)</f>
        <v>3</v>
      </c>
      <c r="L135" s="468" t="s">
        <v>51</v>
      </c>
      <c r="M135" s="463">
        <f>+VLOOKUP(L135,Listados!$K$13:$L$17,2,0)</f>
        <v>4</v>
      </c>
      <c r="N135" s="463" t="str">
        <f>IF(AND(J135&lt;&gt;"",L135&lt;&gt;""),VLOOKUP(J135&amp;L135,Listados!$M$3:$N$27,2,FALSE),"")</f>
        <v>Extremo</v>
      </c>
      <c r="O135" s="255" t="s">
        <v>1242</v>
      </c>
      <c r="P135" s="372" t="s">
        <v>1236</v>
      </c>
      <c r="Q135" s="256" t="s">
        <v>20</v>
      </c>
      <c r="R135" s="200" t="s">
        <v>111</v>
      </c>
      <c r="S135" s="199">
        <f t="shared" si="138"/>
        <v>15</v>
      </c>
      <c r="T135" s="200" t="s">
        <v>111</v>
      </c>
      <c r="U135" s="199">
        <f t="shared" si="139"/>
        <v>15</v>
      </c>
      <c r="V135" s="200" t="s">
        <v>111</v>
      </c>
      <c r="W135" s="199">
        <f t="shared" si="140"/>
        <v>15</v>
      </c>
      <c r="X135" s="200" t="s">
        <v>20</v>
      </c>
      <c r="Y135" s="199">
        <f t="shared" si="141"/>
        <v>15</v>
      </c>
      <c r="Z135" s="200" t="s">
        <v>111</v>
      </c>
      <c r="AA135" s="199">
        <f t="shared" si="142"/>
        <v>15</v>
      </c>
      <c r="AB135" s="200" t="s">
        <v>111</v>
      </c>
      <c r="AC135" s="199">
        <f t="shared" si="143"/>
        <v>15</v>
      </c>
      <c r="AD135" s="200" t="s">
        <v>112</v>
      </c>
      <c r="AE135" s="199">
        <f t="shared" si="144"/>
        <v>10</v>
      </c>
      <c r="AF135" s="202">
        <f t="shared" si="145"/>
        <v>100</v>
      </c>
      <c r="AG135" s="202" t="str">
        <f t="shared" si="146"/>
        <v>Fuerte</v>
      </c>
      <c r="AH135" s="220" t="s">
        <v>113</v>
      </c>
      <c r="AI135" s="202" t="str">
        <f t="shared" si="147"/>
        <v>Fuerte</v>
      </c>
      <c r="AJ135" s="202" t="str">
        <f>IFERROR(VLOOKUP((CONCATENATE(AG135,AI135)),Listados!$U$3:$V$11,2,FALSE),"")</f>
        <v>Fuerte</v>
      </c>
      <c r="AK135" s="202">
        <f t="shared" si="148"/>
        <v>100</v>
      </c>
      <c r="AL135" s="455">
        <f t="shared" ref="AL135" si="227">AVERAGE(AK135:AK138)</f>
        <v>100</v>
      </c>
      <c r="AM135" s="455" t="str">
        <f t="shared" ref="AM135" si="228">IF(AL135&lt;=50,"Débil",IF(AL135&lt;=99,"Moderado",IF(AL135=100,"fuerte","")))</f>
        <v>fuerte</v>
      </c>
      <c r="AN135" s="455">
        <f t="shared" ref="AN135" si="229">+IF(AND(Q135="Preventivo",AM135="Fuerte"),2,IF(AND(Q135="Preventivo",AM135="Moderado"),1,0))</f>
        <v>2</v>
      </c>
      <c r="AO135" s="455">
        <f t="shared" ref="AO135" si="230">+IF(AND(Q135="Detectivo",$AM135="Fuerte"),2,IF(AND(Q135="Detectivo",$AM135="Moderado"),1,IF(AND(Q135="Preventivo",$AM135="Fuerte"),1,0)))</f>
        <v>1</v>
      </c>
      <c r="AP135" s="439">
        <f t="shared" ref="AP135" si="231">+K135-AN135</f>
        <v>1</v>
      </c>
      <c r="AQ135" s="439">
        <f t="shared" ref="AQ135" si="232">+M135-AO135</f>
        <v>3</v>
      </c>
      <c r="AR135" s="463" t="str">
        <f>+VLOOKUP(MIN(AP135),Listados!$J$18:$K$24,2,TRUE)</f>
        <v>Rara Vez</v>
      </c>
      <c r="AS135" s="463" t="str">
        <f>+VLOOKUP(MIN(AQ135),Listados!$J$26:$K$32,2,TRUE)</f>
        <v>Moderado</v>
      </c>
      <c r="AT135" s="463" t="str">
        <f>IF(AND(AR135&lt;&gt;"",AS135&lt;&gt;""),VLOOKUP(AR135&amp;AS135,Listados!$M$3:$N$27,2,FALSE),"")</f>
        <v>Moderado</v>
      </c>
      <c r="AU135" s="463" t="str">
        <f>+VLOOKUP(AT135,Listados!$P$3:$Q$6,2,FALSE)</f>
        <v>Asumir el riesgo</v>
      </c>
      <c r="AV135" s="203" t="s">
        <v>1253</v>
      </c>
      <c r="AW135" s="203" t="s">
        <v>1254</v>
      </c>
      <c r="AX135" s="204">
        <v>45658</v>
      </c>
      <c r="AY135" s="205">
        <v>46022</v>
      </c>
      <c r="AZ135" s="203" t="s">
        <v>1255</v>
      </c>
      <c r="BA135" s="203" t="s">
        <v>1256</v>
      </c>
      <c r="BB135" s="581"/>
      <c r="BC135" s="584"/>
      <c r="BD135" s="584"/>
      <c r="BE135" s="523"/>
      <c r="BF135" s="526"/>
      <c r="BG135" s="529"/>
    </row>
    <row r="136" spans="1:59" x14ac:dyDescent="0.25">
      <c r="A136" s="513"/>
      <c r="B136" s="516"/>
      <c r="C136" s="519"/>
      <c r="D136" s="533"/>
      <c r="E136" s="461"/>
      <c r="F136" s="533"/>
      <c r="G136" s="193"/>
      <c r="H136" s="101"/>
      <c r="I136" s="101"/>
      <c r="J136" s="461"/>
      <c r="K136" s="460"/>
      <c r="L136" s="462"/>
      <c r="M136" s="460"/>
      <c r="N136" s="460"/>
      <c r="O136" s="104"/>
      <c r="P136" s="102"/>
      <c r="Q136" s="105"/>
      <c r="R136" s="97"/>
      <c r="S136" s="92" t="str">
        <f t="shared" si="138"/>
        <v>0</v>
      </c>
      <c r="T136" s="97"/>
      <c r="U136" s="92" t="str">
        <f t="shared" si="139"/>
        <v>0</v>
      </c>
      <c r="V136" s="97"/>
      <c r="W136" s="92" t="str">
        <f t="shared" si="140"/>
        <v>0</v>
      </c>
      <c r="X136" s="97"/>
      <c r="Y136" s="92" t="str">
        <f t="shared" si="141"/>
        <v>0</v>
      </c>
      <c r="Z136" s="97"/>
      <c r="AA136" s="92" t="str">
        <f t="shared" si="142"/>
        <v>0</v>
      </c>
      <c r="AB136" s="97"/>
      <c r="AC136" s="92" t="str">
        <f t="shared" si="143"/>
        <v>0</v>
      </c>
      <c r="AD136" s="97"/>
      <c r="AE136" s="92" t="str">
        <f t="shared" si="144"/>
        <v>0</v>
      </c>
      <c r="AF136" s="99" t="str">
        <f t="shared" si="145"/>
        <v/>
      </c>
      <c r="AG136" s="99" t="str">
        <f t="shared" si="146"/>
        <v/>
      </c>
      <c r="AH136" s="100"/>
      <c r="AI136" s="99" t="str">
        <f t="shared" si="147"/>
        <v/>
      </c>
      <c r="AJ136" s="99" t="str">
        <f>IFERROR(VLOOKUP((CONCATENATE(AG136,AI136)),Listados!$U$3:$V$11,2,FALSE),"")</f>
        <v/>
      </c>
      <c r="AK136" s="99" t="str">
        <f t="shared" si="148"/>
        <v/>
      </c>
      <c r="AL136" s="456"/>
      <c r="AM136" s="456"/>
      <c r="AN136" s="456"/>
      <c r="AO136" s="456"/>
      <c r="AP136" s="458"/>
      <c r="AQ136" s="458"/>
      <c r="AR136" s="460"/>
      <c r="AS136" s="460"/>
      <c r="AT136" s="460"/>
      <c r="AU136" s="460"/>
      <c r="AV136" s="84"/>
      <c r="AW136" s="84"/>
      <c r="AX136" s="84"/>
      <c r="AY136" s="84"/>
      <c r="AZ136" s="84"/>
      <c r="BA136" s="84"/>
      <c r="BB136" s="582"/>
      <c r="BC136" s="585"/>
      <c r="BD136" s="585"/>
      <c r="BE136" s="524"/>
      <c r="BF136" s="527"/>
      <c r="BG136" s="530"/>
    </row>
    <row r="137" spans="1:59" x14ac:dyDescent="0.25">
      <c r="A137" s="513"/>
      <c r="B137" s="516"/>
      <c r="C137" s="519"/>
      <c r="D137" s="533"/>
      <c r="E137" s="461"/>
      <c r="F137" s="533"/>
      <c r="G137" s="193"/>
      <c r="H137" s="101"/>
      <c r="I137" s="101"/>
      <c r="J137" s="461"/>
      <c r="K137" s="460"/>
      <c r="L137" s="462"/>
      <c r="M137" s="460"/>
      <c r="N137" s="460"/>
      <c r="O137" s="88"/>
      <c r="P137" s="102"/>
      <c r="Q137" s="89"/>
      <c r="R137" s="97"/>
      <c r="S137" s="92" t="str">
        <f t="shared" si="138"/>
        <v>0</v>
      </c>
      <c r="T137" s="97"/>
      <c r="U137" s="92" t="str">
        <f t="shared" si="139"/>
        <v>0</v>
      </c>
      <c r="V137" s="97"/>
      <c r="W137" s="92" t="str">
        <f t="shared" si="140"/>
        <v>0</v>
      </c>
      <c r="X137" s="97"/>
      <c r="Y137" s="92" t="str">
        <f t="shared" si="141"/>
        <v>0</v>
      </c>
      <c r="Z137" s="97"/>
      <c r="AA137" s="92" t="str">
        <f t="shared" si="142"/>
        <v>0</v>
      </c>
      <c r="AB137" s="97"/>
      <c r="AC137" s="92" t="str">
        <f t="shared" si="143"/>
        <v>0</v>
      </c>
      <c r="AD137" s="97"/>
      <c r="AE137" s="92" t="str">
        <f t="shared" si="144"/>
        <v>0</v>
      </c>
      <c r="AF137" s="99" t="str">
        <f t="shared" si="145"/>
        <v/>
      </c>
      <c r="AG137" s="99" t="str">
        <f t="shared" si="146"/>
        <v/>
      </c>
      <c r="AH137" s="100"/>
      <c r="AI137" s="99" t="str">
        <f t="shared" si="147"/>
        <v/>
      </c>
      <c r="AJ137" s="99" t="str">
        <f>IFERROR(VLOOKUP((CONCATENATE(AG137,AI137)),Listados!$U$3:$V$11,2,FALSE),"")</f>
        <v/>
      </c>
      <c r="AK137" s="99" t="str">
        <f t="shared" si="148"/>
        <v/>
      </c>
      <c r="AL137" s="456"/>
      <c r="AM137" s="456"/>
      <c r="AN137" s="456"/>
      <c r="AO137" s="456"/>
      <c r="AP137" s="458"/>
      <c r="AQ137" s="458"/>
      <c r="AR137" s="460"/>
      <c r="AS137" s="460"/>
      <c r="AT137" s="460"/>
      <c r="AU137" s="460"/>
      <c r="AV137" s="84"/>
      <c r="AW137" s="84"/>
      <c r="AX137" s="85"/>
      <c r="AY137" s="85"/>
      <c r="AZ137" s="84"/>
      <c r="BA137" s="84"/>
      <c r="BB137" s="582"/>
      <c r="BC137" s="585"/>
      <c r="BD137" s="585"/>
      <c r="BE137" s="524"/>
      <c r="BF137" s="527"/>
      <c r="BG137" s="530"/>
    </row>
    <row r="138" spans="1:59" ht="15.75" thickBot="1" x14ac:dyDescent="0.3">
      <c r="A138" s="514"/>
      <c r="B138" s="517"/>
      <c r="C138" s="520"/>
      <c r="D138" s="534"/>
      <c r="E138" s="467"/>
      <c r="F138" s="534"/>
      <c r="G138" s="208"/>
      <c r="H138" s="221"/>
      <c r="I138" s="221"/>
      <c r="J138" s="467"/>
      <c r="K138" s="464"/>
      <c r="L138" s="469"/>
      <c r="M138" s="464"/>
      <c r="N138" s="464"/>
      <c r="O138" s="222"/>
      <c r="P138" s="223"/>
      <c r="Q138" s="248"/>
      <c r="R138" s="210"/>
      <c r="S138" s="209" t="str">
        <f t="shared" si="138"/>
        <v>0</v>
      </c>
      <c r="T138" s="210"/>
      <c r="U138" s="209" t="str">
        <f t="shared" si="139"/>
        <v>0</v>
      </c>
      <c r="V138" s="210"/>
      <c r="W138" s="209" t="str">
        <f t="shared" si="140"/>
        <v>0</v>
      </c>
      <c r="X138" s="210"/>
      <c r="Y138" s="209" t="str">
        <f t="shared" si="141"/>
        <v>0</v>
      </c>
      <c r="Z138" s="210"/>
      <c r="AA138" s="209" t="str">
        <f t="shared" si="142"/>
        <v>0</v>
      </c>
      <c r="AB138" s="210"/>
      <c r="AC138" s="209" t="str">
        <f t="shared" si="143"/>
        <v>0</v>
      </c>
      <c r="AD138" s="210"/>
      <c r="AE138" s="209" t="str">
        <f t="shared" si="144"/>
        <v>0</v>
      </c>
      <c r="AF138" s="215" t="str">
        <f t="shared" si="145"/>
        <v/>
      </c>
      <c r="AG138" s="215" t="str">
        <f t="shared" si="146"/>
        <v/>
      </c>
      <c r="AH138" s="224"/>
      <c r="AI138" s="215" t="str">
        <f t="shared" si="147"/>
        <v/>
      </c>
      <c r="AJ138" s="215" t="str">
        <f>IFERROR(VLOOKUP((CONCATENATE(AG138,AI138)),Listados!$U$3:$V$11,2,FALSE),"")</f>
        <v/>
      </c>
      <c r="AK138" s="215" t="str">
        <f t="shared" si="148"/>
        <v/>
      </c>
      <c r="AL138" s="457"/>
      <c r="AM138" s="457"/>
      <c r="AN138" s="457"/>
      <c r="AO138" s="457"/>
      <c r="AP138" s="459"/>
      <c r="AQ138" s="459"/>
      <c r="AR138" s="464"/>
      <c r="AS138" s="464"/>
      <c r="AT138" s="464"/>
      <c r="AU138" s="464"/>
      <c r="AV138" s="216"/>
      <c r="AW138" s="216"/>
      <c r="AX138" s="217"/>
      <c r="AY138" s="217"/>
      <c r="AZ138" s="216"/>
      <c r="BA138" s="216"/>
      <c r="BB138" s="583"/>
      <c r="BC138" s="586"/>
      <c r="BD138" s="586"/>
      <c r="BE138" s="525"/>
      <c r="BF138" s="528"/>
      <c r="BG138" s="531"/>
    </row>
    <row r="139" spans="1:59" ht="120" x14ac:dyDescent="0.25">
      <c r="A139" s="512">
        <v>33</v>
      </c>
      <c r="B139" s="515" t="s">
        <v>90</v>
      </c>
      <c r="C139" s="518" t="s">
        <v>1232</v>
      </c>
      <c r="D139" s="532" t="s">
        <v>1234</v>
      </c>
      <c r="E139" s="466" t="s">
        <v>39</v>
      </c>
      <c r="F139" s="532" t="s">
        <v>661</v>
      </c>
      <c r="G139" s="198" t="s">
        <v>1237</v>
      </c>
      <c r="H139" s="254" t="s">
        <v>16</v>
      </c>
      <c r="I139" s="254" t="s">
        <v>1240</v>
      </c>
      <c r="J139" s="466" t="s">
        <v>21</v>
      </c>
      <c r="K139" s="463">
        <f>+VLOOKUP(J139,Listados!$K$8:$L$12,2,0)</f>
        <v>1</v>
      </c>
      <c r="L139" s="468" t="s">
        <v>51</v>
      </c>
      <c r="M139" s="463">
        <f>+VLOOKUP(L139,Listados!$K$13:$L$17,2,0)</f>
        <v>4</v>
      </c>
      <c r="N139" s="463" t="str">
        <f>IF(AND(J139&lt;&gt;"",L139&lt;&gt;""),VLOOKUP(J139&amp;L139,Listados!$M$3:$N$27,2,FALSE),"")</f>
        <v>Alto</v>
      </c>
      <c r="O139" s="255" t="s">
        <v>1243</v>
      </c>
      <c r="P139" s="218" t="s">
        <v>1237</v>
      </c>
      <c r="Q139" s="256" t="s">
        <v>118</v>
      </c>
      <c r="R139" s="200" t="s">
        <v>111</v>
      </c>
      <c r="S139" s="199">
        <f t="shared" si="138"/>
        <v>15</v>
      </c>
      <c r="T139" s="200" t="s">
        <v>111</v>
      </c>
      <c r="U139" s="199">
        <f t="shared" si="139"/>
        <v>15</v>
      </c>
      <c r="V139" s="200" t="s">
        <v>111</v>
      </c>
      <c r="W139" s="199">
        <f t="shared" si="140"/>
        <v>15</v>
      </c>
      <c r="X139" s="200" t="s">
        <v>118</v>
      </c>
      <c r="Y139" s="199">
        <f t="shared" si="141"/>
        <v>10</v>
      </c>
      <c r="Z139" s="200" t="s">
        <v>111</v>
      </c>
      <c r="AA139" s="199">
        <f t="shared" si="142"/>
        <v>15</v>
      </c>
      <c r="AB139" s="200" t="s">
        <v>111</v>
      </c>
      <c r="AC139" s="199">
        <f t="shared" si="143"/>
        <v>15</v>
      </c>
      <c r="AD139" s="200" t="s">
        <v>112</v>
      </c>
      <c r="AE139" s="199">
        <f t="shared" si="144"/>
        <v>10</v>
      </c>
      <c r="AF139" s="202">
        <f t="shared" si="145"/>
        <v>95</v>
      </c>
      <c r="AG139" s="202" t="str">
        <f t="shared" si="146"/>
        <v>Moderado</v>
      </c>
      <c r="AH139" s="220" t="s">
        <v>113</v>
      </c>
      <c r="AI139" s="202" t="str">
        <f t="shared" si="147"/>
        <v>Fuerte</v>
      </c>
      <c r="AJ139" s="202" t="str">
        <f>IFERROR(VLOOKUP((CONCATENATE(AG139,AI139)),Listados!$U$3:$V$11,2,FALSE),"")</f>
        <v>Moderado</v>
      </c>
      <c r="AK139" s="202">
        <f t="shared" si="148"/>
        <v>50</v>
      </c>
      <c r="AL139" s="455">
        <f t="shared" ref="AL139" si="233">AVERAGE(AK139:AK142)</f>
        <v>50</v>
      </c>
      <c r="AM139" s="455" t="str">
        <f t="shared" ref="AM139" si="234">IF(AL139&lt;=50,"Débil",IF(AL139&lt;=99,"Moderado",IF(AL139=100,"fuerte","")))</f>
        <v>Débil</v>
      </c>
      <c r="AN139" s="455">
        <f t="shared" ref="AN139" si="235">+IF(AND(Q139="Preventivo",AM139="Fuerte"),2,IF(AND(Q139="Preventivo",AM139="Moderado"),1,0))</f>
        <v>0</v>
      </c>
      <c r="AO139" s="455">
        <f t="shared" ref="AO139" si="236">+IF(AND(Q139="Detectivo",$AM139="Fuerte"),2,IF(AND(Q139="Detectivo",$AM139="Moderado"),1,IF(AND(Q139="Preventivo",$AM139="Fuerte"),1,0)))</f>
        <v>0</v>
      </c>
      <c r="AP139" s="439">
        <f t="shared" ref="AP139" si="237">+K139-AN139</f>
        <v>1</v>
      </c>
      <c r="AQ139" s="439">
        <f t="shared" ref="AQ139" si="238">+M139-AO139</f>
        <v>4</v>
      </c>
      <c r="AR139" s="463" t="str">
        <f>+VLOOKUP(MIN(AP139),Listados!$J$18:$K$24,2,TRUE)</f>
        <v>Rara Vez</v>
      </c>
      <c r="AS139" s="463" t="str">
        <f>+VLOOKUP(MIN(AQ139),Listados!$J$26:$K$32,2,TRUE)</f>
        <v>Mayor</v>
      </c>
      <c r="AT139" s="463" t="str">
        <f>IF(AND(AR139&lt;&gt;"",AS139&lt;&gt;""),VLOOKUP(AR139&amp;AS139,Listados!$M$3:$N$27,2,FALSE),"")</f>
        <v>Alto</v>
      </c>
      <c r="AU139" s="463" t="str">
        <f>+VLOOKUP(AT139,Listados!$P$3:$Q$6,2,FALSE)</f>
        <v>Reducir el riesgo</v>
      </c>
      <c r="AV139" s="203" t="s">
        <v>1257</v>
      </c>
      <c r="AW139" s="203" t="s">
        <v>1258</v>
      </c>
      <c r="AX139" s="204">
        <v>45658</v>
      </c>
      <c r="AY139" s="205">
        <v>46022</v>
      </c>
      <c r="AZ139" s="203" t="s">
        <v>1259</v>
      </c>
      <c r="BA139" s="203" t="s">
        <v>1260</v>
      </c>
      <c r="BB139" s="581"/>
      <c r="BC139" s="584"/>
      <c r="BD139" s="584"/>
      <c r="BE139" s="523"/>
      <c r="BF139" s="526"/>
      <c r="BG139" s="529"/>
    </row>
    <row r="140" spans="1:59" x14ac:dyDescent="0.25">
      <c r="A140" s="513"/>
      <c r="B140" s="516"/>
      <c r="C140" s="519"/>
      <c r="D140" s="533"/>
      <c r="E140" s="461"/>
      <c r="F140" s="533"/>
      <c r="G140" s="193"/>
      <c r="H140" s="101"/>
      <c r="I140" s="101"/>
      <c r="J140" s="461"/>
      <c r="K140" s="460"/>
      <c r="L140" s="462"/>
      <c r="M140" s="460"/>
      <c r="N140" s="460"/>
      <c r="O140" s="104"/>
      <c r="P140" s="102"/>
      <c r="Q140" s="105"/>
      <c r="R140" s="97"/>
      <c r="S140" s="92" t="str">
        <f t="shared" si="138"/>
        <v>0</v>
      </c>
      <c r="T140" s="97"/>
      <c r="U140" s="92" t="str">
        <f t="shared" si="139"/>
        <v>0</v>
      </c>
      <c r="V140" s="97"/>
      <c r="W140" s="92" t="str">
        <f t="shared" si="140"/>
        <v>0</v>
      </c>
      <c r="X140" s="97"/>
      <c r="Y140" s="92" t="str">
        <f t="shared" si="141"/>
        <v>0</v>
      </c>
      <c r="Z140" s="97"/>
      <c r="AA140" s="92" t="str">
        <f t="shared" si="142"/>
        <v>0</v>
      </c>
      <c r="AB140" s="97"/>
      <c r="AC140" s="92" t="str">
        <f t="shared" si="143"/>
        <v>0</v>
      </c>
      <c r="AD140" s="97"/>
      <c r="AE140" s="92" t="str">
        <f t="shared" si="144"/>
        <v>0</v>
      </c>
      <c r="AF140" s="99" t="str">
        <f t="shared" si="145"/>
        <v/>
      </c>
      <c r="AG140" s="99" t="str">
        <f t="shared" si="146"/>
        <v/>
      </c>
      <c r="AH140" s="100"/>
      <c r="AI140" s="99" t="str">
        <f t="shared" si="147"/>
        <v/>
      </c>
      <c r="AJ140" s="99" t="str">
        <f>IFERROR(VLOOKUP((CONCATENATE(AG140,AI140)),Listados!$U$3:$V$11,2,FALSE),"")</f>
        <v/>
      </c>
      <c r="AK140" s="99" t="str">
        <f t="shared" si="148"/>
        <v/>
      </c>
      <c r="AL140" s="456"/>
      <c r="AM140" s="456"/>
      <c r="AN140" s="456"/>
      <c r="AO140" s="456"/>
      <c r="AP140" s="458"/>
      <c r="AQ140" s="458"/>
      <c r="AR140" s="460"/>
      <c r="AS140" s="460"/>
      <c r="AT140" s="460"/>
      <c r="AU140" s="460"/>
      <c r="AV140" s="84"/>
      <c r="AW140" s="84"/>
      <c r="AX140" s="84"/>
      <c r="AY140" s="84"/>
      <c r="AZ140" s="84"/>
      <c r="BA140" s="84"/>
      <c r="BB140" s="582"/>
      <c r="BC140" s="585"/>
      <c r="BD140" s="585"/>
      <c r="BE140" s="524"/>
      <c r="BF140" s="527"/>
      <c r="BG140" s="530"/>
    </row>
    <row r="141" spans="1:59" x14ac:dyDescent="0.25">
      <c r="A141" s="513"/>
      <c r="B141" s="516"/>
      <c r="C141" s="519"/>
      <c r="D141" s="533"/>
      <c r="E141" s="461"/>
      <c r="F141" s="533"/>
      <c r="G141" s="193"/>
      <c r="H141" s="101"/>
      <c r="I141" s="101"/>
      <c r="J141" s="461"/>
      <c r="K141" s="460"/>
      <c r="L141" s="462"/>
      <c r="M141" s="460"/>
      <c r="N141" s="460"/>
      <c r="O141" s="88"/>
      <c r="P141" s="103"/>
      <c r="Q141" s="89"/>
      <c r="R141" s="97"/>
      <c r="S141" s="92" t="str">
        <f t="shared" si="138"/>
        <v>0</v>
      </c>
      <c r="T141" s="97"/>
      <c r="U141" s="92" t="str">
        <f t="shared" si="139"/>
        <v>0</v>
      </c>
      <c r="V141" s="97"/>
      <c r="W141" s="92" t="str">
        <f t="shared" si="140"/>
        <v>0</v>
      </c>
      <c r="X141" s="97"/>
      <c r="Y141" s="92" t="str">
        <f t="shared" si="141"/>
        <v>0</v>
      </c>
      <c r="Z141" s="97"/>
      <c r="AA141" s="92" t="str">
        <f t="shared" si="142"/>
        <v>0</v>
      </c>
      <c r="AB141" s="97"/>
      <c r="AC141" s="92" t="str">
        <f t="shared" si="143"/>
        <v>0</v>
      </c>
      <c r="AD141" s="97"/>
      <c r="AE141" s="92" t="str">
        <f t="shared" si="144"/>
        <v>0</v>
      </c>
      <c r="AF141" s="99" t="str">
        <f t="shared" si="145"/>
        <v/>
      </c>
      <c r="AG141" s="99" t="str">
        <f t="shared" si="146"/>
        <v/>
      </c>
      <c r="AH141" s="100"/>
      <c r="AI141" s="99" t="str">
        <f t="shared" si="147"/>
        <v/>
      </c>
      <c r="AJ141" s="99" t="str">
        <f>IFERROR(VLOOKUP((CONCATENATE(AG141,AI141)),Listados!$U$3:$V$11,2,FALSE),"")</f>
        <v/>
      </c>
      <c r="AK141" s="99" t="str">
        <f t="shared" si="148"/>
        <v/>
      </c>
      <c r="AL141" s="456"/>
      <c r="AM141" s="456"/>
      <c r="AN141" s="456"/>
      <c r="AO141" s="456"/>
      <c r="AP141" s="458"/>
      <c r="AQ141" s="458"/>
      <c r="AR141" s="460"/>
      <c r="AS141" s="460"/>
      <c r="AT141" s="460"/>
      <c r="AU141" s="460"/>
      <c r="AV141" s="84"/>
      <c r="AW141" s="84"/>
      <c r="AX141" s="85"/>
      <c r="AY141" s="85"/>
      <c r="AZ141" s="84"/>
      <c r="BA141" s="84"/>
      <c r="BB141" s="582"/>
      <c r="BC141" s="585"/>
      <c r="BD141" s="585"/>
      <c r="BE141" s="524"/>
      <c r="BF141" s="527"/>
      <c r="BG141" s="530"/>
    </row>
    <row r="142" spans="1:59" ht="15.75" thickBot="1" x14ac:dyDescent="0.3">
      <c r="A142" s="560"/>
      <c r="B142" s="558"/>
      <c r="C142" s="567"/>
      <c r="D142" s="472"/>
      <c r="E142" s="443"/>
      <c r="F142" s="472"/>
      <c r="G142" s="259"/>
      <c r="H142" s="298"/>
      <c r="I142" s="298"/>
      <c r="J142" s="443"/>
      <c r="K142" s="450"/>
      <c r="L142" s="448"/>
      <c r="M142" s="450"/>
      <c r="N142" s="450"/>
      <c r="O142" s="263"/>
      <c r="P142" s="375"/>
      <c r="Q142" s="264"/>
      <c r="R142" s="262"/>
      <c r="S142" s="261" t="str">
        <f t="shared" si="138"/>
        <v>0</v>
      </c>
      <c r="T142" s="262"/>
      <c r="U142" s="261" t="str">
        <f t="shared" si="139"/>
        <v>0</v>
      </c>
      <c r="V142" s="262"/>
      <c r="W142" s="261" t="str">
        <f t="shared" si="140"/>
        <v>0</v>
      </c>
      <c r="X142" s="262"/>
      <c r="Y142" s="261" t="str">
        <f t="shared" si="141"/>
        <v>0</v>
      </c>
      <c r="Z142" s="262"/>
      <c r="AA142" s="261" t="str">
        <f t="shared" si="142"/>
        <v>0</v>
      </c>
      <c r="AB142" s="262"/>
      <c r="AC142" s="261" t="str">
        <f t="shared" si="143"/>
        <v>0</v>
      </c>
      <c r="AD142" s="262"/>
      <c r="AE142" s="261" t="str">
        <f t="shared" si="144"/>
        <v>0</v>
      </c>
      <c r="AF142" s="265" t="str">
        <f t="shared" si="145"/>
        <v/>
      </c>
      <c r="AG142" s="265" t="str">
        <f t="shared" si="146"/>
        <v/>
      </c>
      <c r="AH142" s="266"/>
      <c r="AI142" s="265" t="str">
        <f t="shared" si="147"/>
        <v/>
      </c>
      <c r="AJ142" s="265" t="str">
        <f>IFERROR(VLOOKUP((CONCATENATE(AG142,AI142)),Listados!$U$3:$V$11,2,FALSE),"")</f>
        <v/>
      </c>
      <c r="AK142" s="265" t="str">
        <f t="shared" si="148"/>
        <v/>
      </c>
      <c r="AL142" s="452"/>
      <c r="AM142" s="452"/>
      <c r="AN142" s="452"/>
      <c r="AO142" s="452"/>
      <c r="AP142" s="458"/>
      <c r="AQ142" s="458"/>
      <c r="AR142" s="450"/>
      <c r="AS142" s="450"/>
      <c r="AT142" s="450"/>
      <c r="AU142" s="450"/>
      <c r="AV142" s="267"/>
      <c r="AW142" s="267"/>
      <c r="AX142" s="268"/>
      <c r="AY142" s="268"/>
      <c r="AZ142" s="267"/>
      <c r="BA142" s="267"/>
      <c r="BB142" s="582"/>
      <c r="BC142" s="585"/>
      <c r="BD142" s="585"/>
      <c r="BE142" s="524"/>
      <c r="BF142" s="527"/>
      <c r="BG142" s="530"/>
    </row>
    <row r="143" spans="1:59" ht="120" x14ac:dyDescent="0.25">
      <c r="A143" s="512">
        <v>34</v>
      </c>
      <c r="B143" s="515" t="s">
        <v>90</v>
      </c>
      <c r="C143" s="518" t="s">
        <v>1232</v>
      </c>
      <c r="D143" s="532" t="s">
        <v>1235</v>
      </c>
      <c r="E143" s="466" t="s">
        <v>49</v>
      </c>
      <c r="F143" s="532" t="s">
        <v>661</v>
      </c>
      <c r="G143" s="198" t="s">
        <v>1238</v>
      </c>
      <c r="H143" s="254" t="s">
        <v>16</v>
      </c>
      <c r="I143" s="254" t="s">
        <v>1241</v>
      </c>
      <c r="J143" s="466" t="s">
        <v>21</v>
      </c>
      <c r="K143" s="463">
        <f>+VLOOKUP(J143,Listados!$K$8:$L$12,2,0)</f>
        <v>1</v>
      </c>
      <c r="L143" s="468" t="s">
        <v>31</v>
      </c>
      <c r="M143" s="463">
        <f>+VLOOKUP(L143,Listados!$K$13:$L$17,2,0)</f>
        <v>2</v>
      </c>
      <c r="N143" s="463" t="str">
        <f>IF(AND(J143&lt;&gt;"",L143&lt;&gt;""),VLOOKUP(J143&amp;L143,Listados!$M$3:$N$27,2,FALSE),"")</f>
        <v>Bajo</v>
      </c>
      <c r="O143" s="255" t="s">
        <v>1261</v>
      </c>
      <c r="P143" s="218" t="s">
        <v>1238</v>
      </c>
      <c r="Q143" s="256" t="s">
        <v>20</v>
      </c>
      <c r="R143" s="200" t="s">
        <v>111</v>
      </c>
      <c r="S143" s="199">
        <f t="shared" si="138"/>
        <v>15</v>
      </c>
      <c r="T143" s="200" t="s">
        <v>111</v>
      </c>
      <c r="U143" s="199">
        <f t="shared" si="139"/>
        <v>15</v>
      </c>
      <c r="V143" s="200" t="s">
        <v>111</v>
      </c>
      <c r="W143" s="199">
        <f t="shared" si="140"/>
        <v>15</v>
      </c>
      <c r="X143" s="200" t="s">
        <v>20</v>
      </c>
      <c r="Y143" s="199">
        <f t="shared" si="141"/>
        <v>15</v>
      </c>
      <c r="Z143" s="200" t="s">
        <v>111</v>
      </c>
      <c r="AA143" s="199">
        <f t="shared" si="142"/>
        <v>15</v>
      </c>
      <c r="AB143" s="200" t="s">
        <v>111</v>
      </c>
      <c r="AC143" s="199">
        <f t="shared" si="143"/>
        <v>15</v>
      </c>
      <c r="AD143" s="200" t="s">
        <v>112</v>
      </c>
      <c r="AE143" s="199">
        <f t="shared" si="144"/>
        <v>10</v>
      </c>
      <c r="AF143" s="202">
        <f t="shared" si="145"/>
        <v>100</v>
      </c>
      <c r="AG143" s="202" t="str">
        <f t="shared" si="146"/>
        <v>Fuerte</v>
      </c>
      <c r="AH143" s="220" t="s">
        <v>113</v>
      </c>
      <c r="AI143" s="202" t="str">
        <f t="shared" si="147"/>
        <v>Fuerte</v>
      </c>
      <c r="AJ143" s="202" t="str">
        <f>IFERROR(VLOOKUP((CONCATENATE(AG143,AI143)),Listados!$U$3:$V$11,2,FALSE),"")</f>
        <v>Fuerte</v>
      </c>
      <c r="AK143" s="202">
        <f t="shared" si="148"/>
        <v>100</v>
      </c>
      <c r="AL143" s="455">
        <f t="shared" ref="AL143" si="239">AVERAGE(AK143:AK146)</f>
        <v>100</v>
      </c>
      <c r="AM143" s="455" t="str">
        <f t="shared" ref="AM143" si="240">IF(AL143&lt;=50,"Débil",IF(AL143&lt;=99,"Moderado",IF(AL143=100,"fuerte","")))</f>
        <v>fuerte</v>
      </c>
      <c r="AN143" s="455">
        <f t="shared" ref="AN143" si="241">+IF(AND(Q143="Preventivo",AM143="Fuerte"),2,IF(AND(Q143="Preventivo",AM143="Moderado"),1,0))</f>
        <v>2</v>
      </c>
      <c r="AO143" s="455">
        <f t="shared" ref="AO143" si="242">+IF(AND(Q143="Detectivo",$AM143="Fuerte"),2,IF(AND(Q143="Detectivo",$AM143="Moderado"),1,IF(AND(Q143="Preventivo",$AM143="Fuerte"),1,0)))</f>
        <v>1</v>
      </c>
      <c r="AP143" s="455">
        <f t="shared" ref="AP143" si="243">+K143-AN143</f>
        <v>-1</v>
      </c>
      <c r="AQ143" s="455">
        <f t="shared" ref="AQ143" si="244">+M143-AO143</f>
        <v>1</v>
      </c>
      <c r="AR143" s="463" t="str">
        <f>+VLOOKUP(MIN(AP143),Listados!$J$18:$K$24,2,TRUE)</f>
        <v>Rara Vez</v>
      </c>
      <c r="AS143" s="463" t="str">
        <f>+VLOOKUP(MIN(AQ143),Listados!$J$26:$K$32,2,TRUE)</f>
        <v>Insignificante</v>
      </c>
      <c r="AT143" s="463" t="str">
        <f>IF(AND(AR143&lt;&gt;"",AS143&lt;&gt;""),VLOOKUP(AR143&amp;AS143,Listados!$M$3:$N$27,2,FALSE),"")</f>
        <v>Bajo</v>
      </c>
      <c r="AU143" s="463" t="str">
        <f>+VLOOKUP(AT143,Listados!$P$3:$Q$6,2,FALSE)</f>
        <v>Asumir el riesgo</v>
      </c>
      <c r="AV143" s="203" t="s">
        <v>1262</v>
      </c>
      <c r="AW143" s="203" t="s">
        <v>1258</v>
      </c>
      <c r="AX143" s="204">
        <v>45658</v>
      </c>
      <c r="AY143" s="204">
        <v>46022</v>
      </c>
      <c r="AZ143" s="203" t="s">
        <v>1255</v>
      </c>
      <c r="BA143" s="203" t="s">
        <v>1260</v>
      </c>
      <c r="BB143" s="203"/>
      <c r="BC143" s="590"/>
      <c r="BD143" s="590"/>
      <c r="BE143" s="570"/>
      <c r="BF143" s="573"/>
      <c r="BG143" s="576"/>
    </row>
    <row r="144" spans="1:59" x14ac:dyDescent="0.25">
      <c r="A144" s="513"/>
      <c r="B144" s="516"/>
      <c r="C144" s="519"/>
      <c r="D144" s="533"/>
      <c r="E144" s="461"/>
      <c r="F144" s="533"/>
      <c r="G144" s="193"/>
      <c r="H144" s="101"/>
      <c r="I144" s="101"/>
      <c r="J144" s="461"/>
      <c r="K144" s="460"/>
      <c r="L144" s="462"/>
      <c r="M144" s="460"/>
      <c r="N144" s="460"/>
      <c r="O144" s="104"/>
      <c r="P144" s="102"/>
      <c r="Q144" s="105"/>
      <c r="R144" s="97"/>
      <c r="S144" s="92" t="str">
        <f t="shared" ref="S144:S207" si="245">+IF(R144="si",15,"0")</f>
        <v>0</v>
      </c>
      <c r="T144" s="97"/>
      <c r="U144" s="92" t="str">
        <f t="shared" ref="U144:U207" si="246">+IF(T144="si",15,"0")</f>
        <v>0</v>
      </c>
      <c r="V144" s="97"/>
      <c r="W144" s="92" t="str">
        <f t="shared" ref="W144:W207" si="247">+IF(V144="si",15,"0")</f>
        <v>0</v>
      </c>
      <c r="X144" s="97"/>
      <c r="Y144" s="92" t="str">
        <f t="shared" ref="Y144:Y207" si="248">+IF(X144="Preventivo",15,IF(X144="Detectivo",10,"0"))</f>
        <v>0</v>
      </c>
      <c r="Z144" s="97"/>
      <c r="AA144" s="92" t="str">
        <f t="shared" ref="AA144:AA207" si="249">+IF(Z144="si",15,"0")</f>
        <v>0</v>
      </c>
      <c r="AB144" s="97"/>
      <c r="AC144" s="92" t="str">
        <f t="shared" ref="AC144:AC207" si="250">+IF(AB144="si",15,"0")</f>
        <v>0</v>
      </c>
      <c r="AD144" s="97"/>
      <c r="AE144" s="92" t="str">
        <f t="shared" ref="AE144:AE207" si="251">+IF(AD144="Completa",10,IF(AD144="Incompleta",5,"0"))</f>
        <v>0</v>
      </c>
      <c r="AF144" s="99" t="str">
        <f t="shared" ref="AF144:AF207" si="252">IF((SUM(S144,U144,W144,Y144,AA144,AC144,AE144)=0),"",(SUM(S144,U144,W144,Y144,AA144,AC144,AE144)))</f>
        <v/>
      </c>
      <c r="AG144" s="99" t="str">
        <f t="shared" ref="AG144:AG207" si="253">IF(AF144&lt;=85,"Débil",IF(AF144&lt;=95,"Moderado",IF(AF144=100,"Fuerte","")))</f>
        <v/>
      </c>
      <c r="AH144" s="100"/>
      <c r="AI144" s="99" t="str">
        <f t="shared" ref="AI144:AI207" si="254">+IF(AH144="siempre","Fuerte",IF(AH144="Algunas veces","Moderado",IF(AH144="No se ejecuta","Débil","")))</f>
        <v/>
      </c>
      <c r="AJ144" s="99" t="str">
        <f>IFERROR(VLOOKUP((CONCATENATE(AG144,AI144)),Listados!$U$3:$V$11,2,FALSE),"")</f>
        <v/>
      </c>
      <c r="AK144" s="99" t="str">
        <f t="shared" ref="AK144:AK207" si="255">IF(AJ144="","",IF(AJ144="Débil", 0, IF(AJ144="Moderado",50,100)))</f>
        <v/>
      </c>
      <c r="AL144" s="456"/>
      <c r="AM144" s="456"/>
      <c r="AN144" s="456"/>
      <c r="AO144" s="456"/>
      <c r="AP144" s="456"/>
      <c r="AQ144" s="456"/>
      <c r="AR144" s="460"/>
      <c r="AS144" s="460"/>
      <c r="AT144" s="460"/>
      <c r="AU144" s="460"/>
      <c r="AV144" s="84"/>
      <c r="AW144" s="84"/>
      <c r="AX144" s="85"/>
      <c r="AY144" s="85"/>
      <c r="AZ144" s="84"/>
      <c r="BA144" s="84"/>
      <c r="BB144" s="84"/>
      <c r="BC144" s="591"/>
      <c r="BD144" s="591"/>
      <c r="BE144" s="571"/>
      <c r="BF144" s="574"/>
      <c r="BG144" s="577"/>
    </row>
    <row r="145" spans="1:59" x14ac:dyDescent="0.25">
      <c r="A145" s="513"/>
      <c r="B145" s="516"/>
      <c r="C145" s="519"/>
      <c r="D145" s="533"/>
      <c r="E145" s="461"/>
      <c r="F145" s="533"/>
      <c r="G145" s="193"/>
      <c r="H145" s="101"/>
      <c r="I145" s="101"/>
      <c r="J145" s="461"/>
      <c r="K145" s="460"/>
      <c r="L145" s="462"/>
      <c r="M145" s="460"/>
      <c r="N145" s="460"/>
      <c r="O145" s="88"/>
      <c r="P145" s="102"/>
      <c r="Q145" s="89"/>
      <c r="R145" s="97"/>
      <c r="S145" s="92" t="str">
        <f t="shared" si="245"/>
        <v>0</v>
      </c>
      <c r="T145" s="97"/>
      <c r="U145" s="92" t="str">
        <f t="shared" si="246"/>
        <v>0</v>
      </c>
      <c r="V145" s="97"/>
      <c r="W145" s="92" t="str">
        <f t="shared" si="247"/>
        <v>0</v>
      </c>
      <c r="X145" s="97"/>
      <c r="Y145" s="92" t="str">
        <f t="shared" si="248"/>
        <v>0</v>
      </c>
      <c r="Z145" s="97"/>
      <c r="AA145" s="92" t="str">
        <f t="shared" si="249"/>
        <v>0</v>
      </c>
      <c r="AB145" s="97"/>
      <c r="AC145" s="92" t="str">
        <f t="shared" si="250"/>
        <v>0</v>
      </c>
      <c r="AD145" s="97"/>
      <c r="AE145" s="92" t="str">
        <f t="shared" si="251"/>
        <v>0</v>
      </c>
      <c r="AF145" s="99" t="str">
        <f t="shared" si="252"/>
        <v/>
      </c>
      <c r="AG145" s="99" t="str">
        <f t="shared" si="253"/>
        <v/>
      </c>
      <c r="AH145" s="100"/>
      <c r="AI145" s="99" t="str">
        <f t="shared" si="254"/>
        <v/>
      </c>
      <c r="AJ145" s="99" t="str">
        <f>IFERROR(VLOOKUP((CONCATENATE(AG145,AI145)),Listados!$U$3:$V$11,2,FALSE),"")</f>
        <v/>
      </c>
      <c r="AK145" s="99" t="str">
        <f t="shared" si="255"/>
        <v/>
      </c>
      <c r="AL145" s="456"/>
      <c r="AM145" s="456"/>
      <c r="AN145" s="456"/>
      <c r="AO145" s="456"/>
      <c r="AP145" s="456"/>
      <c r="AQ145" s="456"/>
      <c r="AR145" s="460"/>
      <c r="AS145" s="460"/>
      <c r="AT145" s="460"/>
      <c r="AU145" s="460"/>
      <c r="AV145" s="84"/>
      <c r="AW145" s="84"/>
      <c r="AX145" s="85"/>
      <c r="AY145" s="85"/>
      <c r="AZ145" s="84"/>
      <c r="BA145" s="84"/>
      <c r="BB145" s="84"/>
      <c r="BC145" s="591"/>
      <c r="BD145" s="591"/>
      <c r="BE145" s="571"/>
      <c r="BF145" s="574"/>
      <c r="BG145" s="577"/>
    </row>
    <row r="146" spans="1:59" ht="15.75" thickBot="1" x14ac:dyDescent="0.3">
      <c r="A146" s="514"/>
      <c r="B146" s="517"/>
      <c r="C146" s="520"/>
      <c r="D146" s="534"/>
      <c r="E146" s="467"/>
      <c r="F146" s="534"/>
      <c r="G146" s="208"/>
      <c r="H146" s="221"/>
      <c r="I146" s="221"/>
      <c r="J146" s="467"/>
      <c r="K146" s="464"/>
      <c r="L146" s="469"/>
      <c r="M146" s="464"/>
      <c r="N146" s="464"/>
      <c r="O146" s="222"/>
      <c r="P146" s="223"/>
      <c r="Q146" s="248"/>
      <c r="R146" s="210"/>
      <c r="S146" s="209" t="str">
        <f t="shared" si="245"/>
        <v>0</v>
      </c>
      <c r="T146" s="210"/>
      <c r="U146" s="209" t="str">
        <f t="shared" si="246"/>
        <v>0</v>
      </c>
      <c r="V146" s="210"/>
      <c r="W146" s="209" t="str">
        <f t="shared" si="247"/>
        <v>0</v>
      </c>
      <c r="X146" s="210"/>
      <c r="Y146" s="209" t="str">
        <f t="shared" si="248"/>
        <v>0</v>
      </c>
      <c r="Z146" s="210"/>
      <c r="AA146" s="209" t="str">
        <f t="shared" si="249"/>
        <v>0</v>
      </c>
      <c r="AB146" s="210"/>
      <c r="AC146" s="209" t="str">
        <f t="shared" si="250"/>
        <v>0</v>
      </c>
      <c r="AD146" s="210"/>
      <c r="AE146" s="209" t="str">
        <f t="shared" si="251"/>
        <v>0</v>
      </c>
      <c r="AF146" s="215" t="str">
        <f t="shared" si="252"/>
        <v/>
      </c>
      <c r="AG146" s="215" t="str">
        <f t="shared" si="253"/>
        <v/>
      </c>
      <c r="AH146" s="224"/>
      <c r="AI146" s="215" t="str">
        <f t="shared" si="254"/>
        <v/>
      </c>
      <c r="AJ146" s="215" t="str">
        <f>IFERROR(VLOOKUP((CONCATENATE(AG146,AI146)),Listados!$U$3:$V$11,2,FALSE),"")</f>
        <v/>
      </c>
      <c r="AK146" s="215" t="str">
        <f t="shared" si="255"/>
        <v/>
      </c>
      <c r="AL146" s="457"/>
      <c r="AM146" s="457"/>
      <c r="AN146" s="457"/>
      <c r="AO146" s="457"/>
      <c r="AP146" s="457"/>
      <c r="AQ146" s="457"/>
      <c r="AR146" s="464"/>
      <c r="AS146" s="464"/>
      <c r="AT146" s="464"/>
      <c r="AU146" s="464"/>
      <c r="AV146" s="216"/>
      <c r="AW146" s="216"/>
      <c r="AX146" s="217"/>
      <c r="AY146" s="217"/>
      <c r="AZ146" s="216"/>
      <c r="BA146" s="216"/>
      <c r="BB146" s="216"/>
      <c r="BC146" s="592"/>
      <c r="BD146" s="592"/>
      <c r="BE146" s="572"/>
      <c r="BF146" s="575"/>
      <c r="BG146" s="578"/>
    </row>
    <row r="147" spans="1:59" ht="120" x14ac:dyDescent="0.25">
      <c r="A147" s="537">
        <v>35</v>
      </c>
      <c r="B147" s="538" t="s">
        <v>90</v>
      </c>
      <c r="C147" s="569" t="s">
        <v>1232</v>
      </c>
      <c r="D147" s="568" t="s">
        <v>1244</v>
      </c>
      <c r="E147" s="465" t="s">
        <v>49</v>
      </c>
      <c r="F147" s="568" t="s">
        <v>661</v>
      </c>
      <c r="G147" s="192" t="s">
        <v>1247</v>
      </c>
      <c r="H147" s="169" t="s">
        <v>16</v>
      </c>
      <c r="I147" s="169" t="s">
        <v>1252</v>
      </c>
      <c r="J147" s="465" t="s">
        <v>42</v>
      </c>
      <c r="K147" s="451">
        <f>+VLOOKUP(J147,Listados!$K$8:$L$12,2,0)</f>
        <v>3</v>
      </c>
      <c r="L147" s="449" t="s">
        <v>31</v>
      </c>
      <c r="M147" s="451">
        <f>+VLOOKUP(L147,Listados!$K$13:$L$17,2,0)</f>
        <v>2</v>
      </c>
      <c r="N147" s="451" t="str">
        <f>IF(AND(J147&lt;&gt;"",L147&lt;&gt;""),VLOOKUP(J147&amp;L147,Listados!$M$3:$N$27,2,FALSE),"")</f>
        <v>Moderado</v>
      </c>
      <c r="O147" s="192" t="s">
        <v>1263</v>
      </c>
      <c r="P147" s="170" t="s">
        <v>1247</v>
      </c>
      <c r="Q147" s="171" t="s">
        <v>20</v>
      </c>
      <c r="R147" s="55" t="s">
        <v>111</v>
      </c>
      <c r="S147" s="111">
        <f t="shared" si="245"/>
        <v>15</v>
      </c>
      <c r="T147" s="55" t="s">
        <v>111</v>
      </c>
      <c r="U147" s="111">
        <f t="shared" si="246"/>
        <v>15</v>
      </c>
      <c r="V147" s="55" t="s">
        <v>111</v>
      </c>
      <c r="W147" s="111">
        <f t="shared" si="247"/>
        <v>15</v>
      </c>
      <c r="X147" s="55" t="s">
        <v>20</v>
      </c>
      <c r="Y147" s="111">
        <f t="shared" si="248"/>
        <v>15</v>
      </c>
      <c r="Z147" s="55" t="s">
        <v>111</v>
      </c>
      <c r="AA147" s="111">
        <f t="shared" si="249"/>
        <v>15</v>
      </c>
      <c r="AB147" s="55" t="s">
        <v>111</v>
      </c>
      <c r="AC147" s="111">
        <f t="shared" si="250"/>
        <v>15</v>
      </c>
      <c r="AD147" s="55" t="s">
        <v>112</v>
      </c>
      <c r="AE147" s="111">
        <f t="shared" si="251"/>
        <v>10</v>
      </c>
      <c r="AF147" s="168">
        <f t="shared" si="252"/>
        <v>100</v>
      </c>
      <c r="AG147" s="168" t="str">
        <f t="shared" si="253"/>
        <v>Fuerte</v>
      </c>
      <c r="AH147" s="172" t="s">
        <v>113</v>
      </c>
      <c r="AI147" s="168" t="str">
        <f t="shared" si="254"/>
        <v>Fuerte</v>
      </c>
      <c r="AJ147" s="168" t="str">
        <f>IFERROR(VLOOKUP((CONCATENATE(AG147,AI147)),Listados!$U$3:$V$11,2,FALSE),"")</f>
        <v>Fuerte</v>
      </c>
      <c r="AK147" s="168">
        <f t="shared" si="255"/>
        <v>100</v>
      </c>
      <c r="AL147" s="440">
        <f t="shared" ref="AL147" si="256">AVERAGE(AK147:AK150)</f>
        <v>100</v>
      </c>
      <c r="AM147" s="440" t="str">
        <f t="shared" ref="AM147" si="257">IF(AL147&lt;=50,"Débil",IF(AL147&lt;=99,"Moderado",IF(AL147=100,"fuerte","")))</f>
        <v>fuerte</v>
      </c>
      <c r="AN147" s="440">
        <f t="shared" ref="AN147" si="258">+IF(AND(Q147="Preventivo",AM147="Fuerte"),2,IF(AND(Q147="Preventivo",AM147="Moderado"),1,0))</f>
        <v>2</v>
      </c>
      <c r="AO147" s="440">
        <f t="shared" ref="AO147" si="259">+IF(AND(Q147="Detectivo",$AM147="Fuerte"),2,IF(AND(Q147="Detectivo",$AM147="Moderado"),1,IF(AND(Q147="Preventivo",$AM147="Fuerte"),1,0)))</f>
        <v>1</v>
      </c>
      <c r="AP147" s="458">
        <f t="shared" ref="AP147" si="260">+K147-AN147</f>
        <v>1</v>
      </c>
      <c r="AQ147" s="458">
        <f t="shared" ref="AQ147" si="261">+M147-AO147</f>
        <v>1</v>
      </c>
      <c r="AR147" s="451" t="str">
        <f>+VLOOKUP(MIN(AP147),Listados!$J$18:$K$24,2,TRUE)</f>
        <v>Rara Vez</v>
      </c>
      <c r="AS147" s="451" t="str">
        <f>+VLOOKUP(MIN(AQ147),Listados!$J$26:$K$32,2,TRUE)</f>
        <v>Insignificante</v>
      </c>
      <c r="AT147" s="451" t="str">
        <f>IF(AND(AR147&lt;&gt;"",AS147&lt;&gt;""),VLOOKUP(AR147&amp;AS147,Listados!$M$3:$N$27,2,FALSE),"")</f>
        <v>Bajo</v>
      </c>
      <c r="AU147" s="451" t="str">
        <f>+VLOOKUP(AT147,Listados!$P$3:$Q$6,2,FALSE)</f>
        <v>Asumir el riesgo</v>
      </c>
      <c r="AV147" s="280" t="s">
        <v>1264</v>
      </c>
      <c r="AW147" s="413" t="s">
        <v>1258</v>
      </c>
      <c r="AX147" s="414">
        <v>45658</v>
      </c>
      <c r="AY147" s="414">
        <v>46022</v>
      </c>
      <c r="AZ147" s="413" t="s">
        <v>1255</v>
      </c>
      <c r="BA147" s="413" t="s">
        <v>1265</v>
      </c>
      <c r="BB147" s="354"/>
      <c r="BC147" s="585"/>
      <c r="BD147" s="585"/>
      <c r="BE147" s="524"/>
      <c r="BF147" s="527"/>
      <c r="BG147" s="530"/>
    </row>
    <row r="148" spans="1:59" x14ac:dyDescent="0.25">
      <c r="A148" s="513"/>
      <c r="B148" s="516"/>
      <c r="C148" s="519"/>
      <c r="D148" s="533"/>
      <c r="E148" s="461"/>
      <c r="F148" s="533"/>
      <c r="G148" s="193"/>
      <c r="H148" s="101"/>
      <c r="I148" s="101"/>
      <c r="J148" s="461"/>
      <c r="K148" s="460"/>
      <c r="L148" s="462"/>
      <c r="M148" s="460"/>
      <c r="N148" s="460"/>
      <c r="O148" s="104"/>
      <c r="P148" s="170"/>
      <c r="Q148" s="105"/>
      <c r="R148" s="97"/>
      <c r="S148" s="92" t="str">
        <f t="shared" si="245"/>
        <v>0</v>
      </c>
      <c r="T148" s="97"/>
      <c r="U148" s="92" t="str">
        <f t="shared" si="246"/>
        <v>0</v>
      </c>
      <c r="V148" s="97"/>
      <c r="W148" s="92" t="str">
        <f t="shared" si="247"/>
        <v>0</v>
      </c>
      <c r="X148" s="97"/>
      <c r="Y148" s="92" t="str">
        <f t="shared" si="248"/>
        <v>0</v>
      </c>
      <c r="Z148" s="97"/>
      <c r="AA148" s="92" t="str">
        <f t="shared" si="249"/>
        <v>0</v>
      </c>
      <c r="AB148" s="97"/>
      <c r="AC148" s="92" t="str">
        <f t="shared" si="250"/>
        <v>0</v>
      </c>
      <c r="AD148" s="97"/>
      <c r="AE148" s="92" t="str">
        <f t="shared" si="251"/>
        <v>0</v>
      </c>
      <c r="AF148" s="99" t="str">
        <f t="shared" si="252"/>
        <v/>
      </c>
      <c r="AG148" s="99" t="str">
        <f t="shared" si="253"/>
        <v/>
      </c>
      <c r="AH148" s="100"/>
      <c r="AI148" s="99" t="str">
        <f t="shared" si="254"/>
        <v/>
      </c>
      <c r="AJ148" s="99" t="str">
        <f>IFERROR(VLOOKUP((CONCATENATE(AG148,AI148)),Listados!$U$3:$V$11,2,FALSE),"")</f>
        <v/>
      </c>
      <c r="AK148" s="99" t="str">
        <f t="shared" si="255"/>
        <v/>
      </c>
      <c r="AL148" s="456"/>
      <c r="AM148" s="456"/>
      <c r="AN148" s="456"/>
      <c r="AO148" s="456"/>
      <c r="AP148" s="458"/>
      <c r="AQ148" s="458"/>
      <c r="AR148" s="460"/>
      <c r="AS148" s="460"/>
      <c r="AT148" s="460"/>
      <c r="AU148" s="460"/>
      <c r="AV148" s="84"/>
      <c r="AW148" s="84"/>
      <c r="AX148" s="84"/>
      <c r="AY148" s="84"/>
      <c r="AZ148" s="84"/>
      <c r="BA148" s="84"/>
      <c r="BB148" s="354"/>
      <c r="BC148" s="585"/>
      <c r="BD148" s="585"/>
      <c r="BE148" s="524"/>
      <c r="BF148" s="527"/>
      <c r="BG148" s="530"/>
    </row>
    <row r="149" spans="1:59" x14ac:dyDescent="0.25">
      <c r="A149" s="513"/>
      <c r="B149" s="516"/>
      <c r="C149" s="519"/>
      <c r="D149" s="533"/>
      <c r="E149" s="461"/>
      <c r="F149" s="533"/>
      <c r="G149" s="193"/>
      <c r="H149" s="101"/>
      <c r="I149" s="101"/>
      <c r="J149" s="461"/>
      <c r="K149" s="460"/>
      <c r="L149" s="462"/>
      <c r="M149" s="460"/>
      <c r="N149" s="460"/>
      <c r="O149" s="88"/>
      <c r="P149" s="170"/>
      <c r="Q149" s="89"/>
      <c r="R149" s="97"/>
      <c r="S149" s="92" t="str">
        <f t="shared" si="245"/>
        <v>0</v>
      </c>
      <c r="T149" s="97"/>
      <c r="U149" s="92" t="str">
        <f t="shared" si="246"/>
        <v>0</v>
      </c>
      <c r="V149" s="97"/>
      <c r="W149" s="92" t="str">
        <f t="shared" si="247"/>
        <v>0</v>
      </c>
      <c r="X149" s="97"/>
      <c r="Y149" s="92" t="str">
        <f t="shared" si="248"/>
        <v>0</v>
      </c>
      <c r="Z149" s="97"/>
      <c r="AA149" s="92" t="str">
        <f t="shared" si="249"/>
        <v>0</v>
      </c>
      <c r="AB149" s="97"/>
      <c r="AC149" s="92" t="str">
        <f t="shared" si="250"/>
        <v>0</v>
      </c>
      <c r="AD149" s="97"/>
      <c r="AE149" s="92" t="str">
        <f t="shared" si="251"/>
        <v>0</v>
      </c>
      <c r="AF149" s="99" t="str">
        <f t="shared" si="252"/>
        <v/>
      </c>
      <c r="AG149" s="99" t="str">
        <f t="shared" si="253"/>
        <v/>
      </c>
      <c r="AH149" s="100"/>
      <c r="AI149" s="99" t="str">
        <f t="shared" si="254"/>
        <v/>
      </c>
      <c r="AJ149" s="99" t="str">
        <f>IFERROR(VLOOKUP((CONCATENATE(AG149,AI149)),Listados!$U$3:$V$11,2,FALSE),"")</f>
        <v/>
      </c>
      <c r="AK149" s="99" t="str">
        <f t="shared" si="255"/>
        <v/>
      </c>
      <c r="AL149" s="456"/>
      <c r="AM149" s="456"/>
      <c r="AN149" s="456"/>
      <c r="AO149" s="456"/>
      <c r="AP149" s="458"/>
      <c r="AQ149" s="458"/>
      <c r="AR149" s="460"/>
      <c r="AS149" s="460"/>
      <c r="AT149" s="460"/>
      <c r="AU149" s="460"/>
      <c r="AV149" s="84"/>
      <c r="AW149" s="84"/>
      <c r="AX149" s="85"/>
      <c r="AY149" s="85"/>
      <c r="AZ149" s="84"/>
      <c r="BA149" s="84"/>
      <c r="BB149" s="354"/>
      <c r="BC149" s="585"/>
      <c r="BD149" s="585"/>
      <c r="BE149" s="524"/>
      <c r="BF149" s="527"/>
      <c r="BG149" s="530"/>
    </row>
    <row r="150" spans="1:59" ht="15.75" thickBot="1" x14ac:dyDescent="0.3">
      <c r="A150" s="514"/>
      <c r="B150" s="517"/>
      <c r="C150" s="520"/>
      <c r="D150" s="534"/>
      <c r="E150" s="467"/>
      <c r="F150" s="534"/>
      <c r="G150" s="208"/>
      <c r="H150" s="221"/>
      <c r="I150" s="221"/>
      <c r="J150" s="467"/>
      <c r="K150" s="464"/>
      <c r="L150" s="469"/>
      <c r="M150" s="464"/>
      <c r="N150" s="464"/>
      <c r="O150" s="222"/>
      <c r="P150" s="223"/>
      <c r="Q150" s="248"/>
      <c r="R150" s="210"/>
      <c r="S150" s="209" t="str">
        <f t="shared" si="245"/>
        <v>0</v>
      </c>
      <c r="T150" s="210"/>
      <c r="U150" s="209" t="str">
        <f t="shared" si="246"/>
        <v>0</v>
      </c>
      <c r="V150" s="210"/>
      <c r="W150" s="209" t="str">
        <f t="shared" si="247"/>
        <v>0</v>
      </c>
      <c r="X150" s="210"/>
      <c r="Y150" s="209" t="str">
        <f t="shared" si="248"/>
        <v>0</v>
      </c>
      <c r="Z150" s="210"/>
      <c r="AA150" s="209" t="str">
        <f t="shared" si="249"/>
        <v>0</v>
      </c>
      <c r="AB150" s="210"/>
      <c r="AC150" s="209" t="str">
        <f t="shared" si="250"/>
        <v>0</v>
      </c>
      <c r="AD150" s="210"/>
      <c r="AE150" s="209" t="str">
        <f t="shared" si="251"/>
        <v>0</v>
      </c>
      <c r="AF150" s="215" t="str">
        <f t="shared" si="252"/>
        <v/>
      </c>
      <c r="AG150" s="215" t="str">
        <f t="shared" si="253"/>
        <v/>
      </c>
      <c r="AH150" s="224"/>
      <c r="AI150" s="215" t="str">
        <f t="shared" si="254"/>
        <v/>
      </c>
      <c r="AJ150" s="215" t="str">
        <f>IFERROR(VLOOKUP((CONCATENATE(AG150,AI150)),Listados!$U$3:$V$11,2,FALSE),"")</f>
        <v/>
      </c>
      <c r="AK150" s="215" t="str">
        <f t="shared" si="255"/>
        <v/>
      </c>
      <c r="AL150" s="457"/>
      <c r="AM150" s="457"/>
      <c r="AN150" s="457"/>
      <c r="AO150" s="457"/>
      <c r="AP150" s="459"/>
      <c r="AQ150" s="459"/>
      <c r="AR150" s="464"/>
      <c r="AS150" s="464"/>
      <c r="AT150" s="464"/>
      <c r="AU150" s="464"/>
      <c r="AV150" s="216"/>
      <c r="AW150" s="216"/>
      <c r="AX150" s="217"/>
      <c r="AY150" s="217"/>
      <c r="AZ150" s="216"/>
      <c r="BA150" s="216"/>
      <c r="BB150" s="355"/>
      <c r="BC150" s="586"/>
      <c r="BD150" s="586"/>
      <c r="BE150" s="525"/>
      <c r="BF150" s="528"/>
      <c r="BG150" s="531"/>
    </row>
    <row r="151" spans="1:59" ht="135" x14ac:dyDescent="0.25">
      <c r="A151" s="512">
        <v>36</v>
      </c>
      <c r="B151" s="515" t="s">
        <v>90</v>
      </c>
      <c r="C151" s="518" t="s">
        <v>1232</v>
      </c>
      <c r="D151" s="532" t="s">
        <v>1245</v>
      </c>
      <c r="E151" s="466" t="s">
        <v>15</v>
      </c>
      <c r="F151" s="532" t="s">
        <v>661</v>
      </c>
      <c r="G151" s="198" t="s">
        <v>1248</v>
      </c>
      <c r="H151" s="254" t="s">
        <v>16</v>
      </c>
      <c r="I151" s="254" t="s">
        <v>1251</v>
      </c>
      <c r="J151" s="466" t="s">
        <v>30</v>
      </c>
      <c r="K151" s="463">
        <f>+VLOOKUP(J151,Listados!$K$8:$L$12,2,0)</f>
        <v>2</v>
      </c>
      <c r="L151" s="468" t="s">
        <v>31</v>
      </c>
      <c r="M151" s="463">
        <f>+VLOOKUP(L151,Listados!$K$13:$L$17,2,0)</f>
        <v>2</v>
      </c>
      <c r="N151" s="463" t="str">
        <f>IF(AND(J151&lt;&gt;"",L151&lt;&gt;""),VLOOKUP(J151&amp;L151,Listados!$M$3:$N$27,2,FALSE),"")</f>
        <v>Bajo</v>
      </c>
      <c r="O151" s="255" t="s">
        <v>1266</v>
      </c>
      <c r="P151" s="372" t="s">
        <v>1248</v>
      </c>
      <c r="Q151" s="256" t="s">
        <v>20</v>
      </c>
      <c r="R151" s="200" t="s">
        <v>111</v>
      </c>
      <c r="S151" s="199">
        <f t="shared" si="245"/>
        <v>15</v>
      </c>
      <c r="T151" s="200" t="s">
        <v>111</v>
      </c>
      <c r="U151" s="199">
        <f t="shared" si="246"/>
        <v>15</v>
      </c>
      <c r="V151" s="200" t="s">
        <v>111</v>
      </c>
      <c r="W151" s="199">
        <f t="shared" si="247"/>
        <v>15</v>
      </c>
      <c r="X151" s="200" t="s">
        <v>20</v>
      </c>
      <c r="Y151" s="199">
        <f t="shared" si="248"/>
        <v>15</v>
      </c>
      <c r="Z151" s="200" t="s">
        <v>111</v>
      </c>
      <c r="AA151" s="199">
        <f t="shared" si="249"/>
        <v>15</v>
      </c>
      <c r="AB151" s="200" t="s">
        <v>111</v>
      </c>
      <c r="AC151" s="199">
        <f t="shared" si="250"/>
        <v>15</v>
      </c>
      <c r="AD151" s="200" t="s">
        <v>112</v>
      </c>
      <c r="AE151" s="199">
        <f t="shared" si="251"/>
        <v>10</v>
      </c>
      <c r="AF151" s="202">
        <f t="shared" si="252"/>
        <v>100</v>
      </c>
      <c r="AG151" s="202" t="str">
        <f t="shared" si="253"/>
        <v>Fuerte</v>
      </c>
      <c r="AH151" s="220" t="s">
        <v>113</v>
      </c>
      <c r="AI151" s="202" t="str">
        <f t="shared" si="254"/>
        <v>Fuerte</v>
      </c>
      <c r="AJ151" s="202" t="str">
        <f>IFERROR(VLOOKUP((CONCATENATE(AG151,AI151)),Listados!$U$3:$V$11,2,FALSE),"")</f>
        <v>Fuerte</v>
      </c>
      <c r="AK151" s="202">
        <f t="shared" si="255"/>
        <v>100</v>
      </c>
      <c r="AL151" s="455">
        <f t="shared" ref="AL151" si="262">AVERAGE(AK151:AK154)</f>
        <v>100</v>
      </c>
      <c r="AM151" s="455" t="str">
        <f t="shared" ref="AM151" si="263">IF(AL151&lt;=50,"Débil",IF(AL151&lt;=99,"Moderado",IF(AL151=100,"fuerte","")))</f>
        <v>fuerte</v>
      </c>
      <c r="AN151" s="455">
        <f t="shared" ref="AN151" si="264">+IF(AND(Q151="Preventivo",AM151="Fuerte"),2,IF(AND(Q151="Preventivo",AM151="Moderado"),1,0))</f>
        <v>2</v>
      </c>
      <c r="AO151" s="455">
        <f t="shared" ref="AO151" si="265">+IF(AND(Q151="Detectivo",$AM151="Fuerte"),2,IF(AND(Q151="Detectivo",$AM151="Moderado"),1,IF(AND(Q151="Preventivo",$AM151="Fuerte"),1,0)))</f>
        <v>1</v>
      </c>
      <c r="AP151" s="439">
        <f t="shared" ref="AP151" si="266">+K151-AN151</f>
        <v>0</v>
      </c>
      <c r="AQ151" s="439">
        <f t="shared" ref="AQ151" si="267">+M151-AO151</f>
        <v>1</v>
      </c>
      <c r="AR151" s="463" t="str">
        <f>+VLOOKUP(MIN(AP151),Listados!$J$18:$K$24,2,TRUE)</f>
        <v>Rara Vez</v>
      </c>
      <c r="AS151" s="463" t="str">
        <f>+VLOOKUP(MIN(AQ151),Listados!$J$26:$K$32,2,TRUE)</f>
        <v>Insignificante</v>
      </c>
      <c r="AT151" s="463" t="str">
        <f>IF(AND(AR151&lt;&gt;"",AS151&lt;&gt;""),VLOOKUP(AR151&amp;AS151,Listados!$M$3:$N$27,2,FALSE),"")</f>
        <v>Bajo</v>
      </c>
      <c r="AU151" s="463" t="str">
        <f>+VLOOKUP(AT151,Listados!$P$3:$Q$6,2,FALSE)</f>
        <v>Asumir el riesgo</v>
      </c>
      <c r="AV151" s="242" t="s">
        <v>1267</v>
      </c>
      <c r="AW151" s="267" t="s">
        <v>1258</v>
      </c>
      <c r="AX151" s="268">
        <v>45658</v>
      </c>
      <c r="AY151" s="412">
        <v>46022</v>
      </c>
      <c r="AZ151" s="267" t="s">
        <v>1255</v>
      </c>
      <c r="BA151" s="267" t="s">
        <v>1256</v>
      </c>
      <c r="BB151" s="582"/>
      <c r="BC151" s="584"/>
      <c r="BD151" s="584"/>
      <c r="BE151" s="523"/>
      <c r="BF151" s="526"/>
      <c r="BG151" s="529"/>
    </row>
    <row r="152" spans="1:59" x14ac:dyDescent="0.25">
      <c r="A152" s="513"/>
      <c r="B152" s="516"/>
      <c r="C152" s="519"/>
      <c r="D152" s="533"/>
      <c r="E152" s="461"/>
      <c r="F152" s="533"/>
      <c r="G152" s="193"/>
      <c r="H152" s="101"/>
      <c r="I152" s="101"/>
      <c r="J152" s="461"/>
      <c r="K152" s="460"/>
      <c r="L152" s="462"/>
      <c r="M152" s="460"/>
      <c r="N152" s="460"/>
      <c r="O152" s="104"/>
      <c r="P152" s="102"/>
      <c r="Q152" s="105"/>
      <c r="R152" s="97"/>
      <c r="S152" s="92" t="str">
        <f t="shared" si="245"/>
        <v>0</v>
      </c>
      <c r="T152" s="97"/>
      <c r="U152" s="92" t="str">
        <f t="shared" si="246"/>
        <v>0</v>
      </c>
      <c r="V152" s="97"/>
      <c r="W152" s="92" t="str">
        <f t="shared" si="247"/>
        <v>0</v>
      </c>
      <c r="X152" s="97"/>
      <c r="Y152" s="92" t="str">
        <f t="shared" si="248"/>
        <v>0</v>
      </c>
      <c r="Z152" s="97"/>
      <c r="AA152" s="92" t="str">
        <f t="shared" si="249"/>
        <v>0</v>
      </c>
      <c r="AB152" s="97"/>
      <c r="AC152" s="92" t="str">
        <f t="shared" si="250"/>
        <v>0</v>
      </c>
      <c r="AD152" s="97"/>
      <c r="AE152" s="92" t="str">
        <f t="shared" si="251"/>
        <v>0</v>
      </c>
      <c r="AF152" s="99" t="str">
        <f t="shared" si="252"/>
        <v/>
      </c>
      <c r="AG152" s="99" t="str">
        <f t="shared" si="253"/>
        <v/>
      </c>
      <c r="AH152" s="100"/>
      <c r="AI152" s="99" t="str">
        <f t="shared" si="254"/>
        <v/>
      </c>
      <c r="AJ152" s="99" t="str">
        <f>IFERROR(VLOOKUP((CONCATENATE(AG152,AI152)),Listados!$U$3:$V$11,2,FALSE),"")</f>
        <v/>
      </c>
      <c r="AK152" s="99" t="str">
        <f t="shared" si="255"/>
        <v/>
      </c>
      <c r="AL152" s="456"/>
      <c r="AM152" s="456"/>
      <c r="AN152" s="456"/>
      <c r="AO152" s="456"/>
      <c r="AP152" s="458"/>
      <c r="AQ152" s="458"/>
      <c r="AR152" s="460"/>
      <c r="AS152" s="460"/>
      <c r="AT152" s="460"/>
      <c r="AU152" s="460"/>
      <c r="AV152" s="84"/>
      <c r="AW152" s="84"/>
      <c r="AX152" s="85"/>
      <c r="AY152" s="95"/>
      <c r="AZ152" s="84"/>
      <c r="BA152" s="84"/>
      <c r="BB152" s="582"/>
      <c r="BC152" s="585"/>
      <c r="BD152" s="585"/>
      <c r="BE152" s="524"/>
      <c r="BF152" s="527"/>
      <c r="BG152" s="530"/>
    </row>
    <row r="153" spans="1:59" x14ac:dyDescent="0.25">
      <c r="A153" s="513"/>
      <c r="B153" s="516"/>
      <c r="C153" s="519"/>
      <c r="D153" s="533"/>
      <c r="E153" s="461"/>
      <c r="F153" s="533"/>
      <c r="G153" s="193"/>
      <c r="H153" s="101"/>
      <c r="I153" s="101"/>
      <c r="J153" s="461"/>
      <c r="K153" s="460"/>
      <c r="L153" s="462"/>
      <c r="M153" s="460"/>
      <c r="N153" s="460"/>
      <c r="O153" s="88"/>
      <c r="P153" s="170"/>
      <c r="Q153" s="89"/>
      <c r="R153" s="97"/>
      <c r="S153" s="92" t="str">
        <f t="shared" si="245"/>
        <v>0</v>
      </c>
      <c r="T153" s="97"/>
      <c r="U153" s="92" t="str">
        <f t="shared" si="246"/>
        <v>0</v>
      </c>
      <c r="V153" s="97"/>
      <c r="W153" s="92" t="str">
        <f t="shared" si="247"/>
        <v>0</v>
      </c>
      <c r="X153" s="97"/>
      <c r="Y153" s="92" t="str">
        <f t="shared" si="248"/>
        <v>0</v>
      </c>
      <c r="Z153" s="97"/>
      <c r="AA153" s="92" t="str">
        <f t="shared" si="249"/>
        <v>0</v>
      </c>
      <c r="AB153" s="97"/>
      <c r="AC153" s="92" t="str">
        <f t="shared" si="250"/>
        <v>0</v>
      </c>
      <c r="AD153" s="97"/>
      <c r="AE153" s="92" t="str">
        <f t="shared" si="251"/>
        <v>0</v>
      </c>
      <c r="AF153" s="99" t="str">
        <f t="shared" si="252"/>
        <v/>
      </c>
      <c r="AG153" s="99" t="str">
        <f t="shared" si="253"/>
        <v/>
      </c>
      <c r="AH153" s="100"/>
      <c r="AI153" s="99" t="str">
        <f t="shared" si="254"/>
        <v/>
      </c>
      <c r="AJ153" s="99" t="str">
        <f>IFERROR(VLOOKUP((CONCATENATE(AG153,AI153)),Listados!$U$3:$V$11,2,FALSE),"")</f>
        <v/>
      </c>
      <c r="AK153" s="99" t="str">
        <f t="shared" si="255"/>
        <v/>
      </c>
      <c r="AL153" s="456"/>
      <c r="AM153" s="456"/>
      <c r="AN153" s="456"/>
      <c r="AO153" s="456"/>
      <c r="AP153" s="458"/>
      <c r="AQ153" s="458"/>
      <c r="AR153" s="460"/>
      <c r="AS153" s="460"/>
      <c r="AT153" s="460"/>
      <c r="AU153" s="460"/>
      <c r="AV153" s="84"/>
      <c r="AW153" s="84"/>
      <c r="AX153" s="85"/>
      <c r="AY153" s="95"/>
      <c r="AZ153" s="84"/>
      <c r="BA153" s="84"/>
      <c r="BB153" s="582"/>
      <c r="BC153" s="585"/>
      <c r="BD153" s="585"/>
      <c r="BE153" s="524"/>
      <c r="BF153" s="527"/>
      <c r="BG153" s="530"/>
    </row>
    <row r="154" spans="1:59" ht="15.75" thickBot="1" x14ac:dyDescent="0.3">
      <c r="A154" s="560"/>
      <c r="B154" s="558"/>
      <c r="C154" s="567"/>
      <c r="D154" s="472"/>
      <c r="E154" s="443"/>
      <c r="F154" s="472"/>
      <c r="G154" s="259"/>
      <c r="H154" s="298"/>
      <c r="I154" s="298"/>
      <c r="J154" s="443"/>
      <c r="K154" s="450"/>
      <c r="L154" s="448"/>
      <c r="M154" s="450"/>
      <c r="N154" s="450"/>
      <c r="O154" s="263"/>
      <c r="P154" s="375"/>
      <c r="Q154" s="264"/>
      <c r="R154" s="262"/>
      <c r="S154" s="261" t="str">
        <f t="shared" si="245"/>
        <v>0</v>
      </c>
      <c r="T154" s="262"/>
      <c r="U154" s="261" t="str">
        <f t="shared" si="246"/>
        <v>0</v>
      </c>
      <c r="V154" s="262"/>
      <c r="W154" s="261" t="str">
        <f t="shared" si="247"/>
        <v>0</v>
      </c>
      <c r="X154" s="262"/>
      <c r="Y154" s="261" t="str">
        <f t="shared" si="248"/>
        <v>0</v>
      </c>
      <c r="Z154" s="262"/>
      <c r="AA154" s="261" t="str">
        <f t="shared" si="249"/>
        <v>0</v>
      </c>
      <c r="AB154" s="262"/>
      <c r="AC154" s="261" t="str">
        <f t="shared" si="250"/>
        <v>0</v>
      </c>
      <c r="AD154" s="262"/>
      <c r="AE154" s="261" t="str">
        <f t="shared" si="251"/>
        <v>0</v>
      </c>
      <c r="AF154" s="265" t="str">
        <f t="shared" si="252"/>
        <v/>
      </c>
      <c r="AG154" s="265" t="str">
        <f t="shared" si="253"/>
        <v/>
      </c>
      <c r="AH154" s="266"/>
      <c r="AI154" s="265" t="str">
        <f t="shared" si="254"/>
        <v/>
      </c>
      <c r="AJ154" s="265" t="str">
        <f>IFERROR(VLOOKUP((CONCATENATE(AG154,AI154)),Listados!$U$3:$V$11,2,FALSE),"")</f>
        <v/>
      </c>
      <c r="AK154" s="265" t="str">
        <f t="shared" si="255"/>
        <v/>
      </c>
      <c r="AL154" s="452"/>
      <c r="AM154" s="452"/>
      <c r="AN154" s="452"/>
      <c r="AO154" s="452"/>
      <c r="AP154" s="458"/>
      <c r="AQ154" s="458"/>
      <c r="AR154" s="450"/>
      <c r="AS154" s="450"/>
      <c r="AT154" s="450"/>
      <c r="AU154" s="450"/>
      <c r="AV154" s="267"/>
      <c r="AW154" s="354"/>
      <c r="AX154" s="411"/>
      <c r="AY154" s="415"/>
      <c r="AZ154" s="354"/>
      <c r="BA154" s="354"/>
      <c r="BB154" s="582"/>
      <c r="BC154" s="585"/>
      <c r="BD154" s="585"/>
      <c r="BE154" s="524"/>
      <c r="BF154" s="527"/>
      <c r="BG154" s="530"/>
    </row>
    <row r="155" spans="1:59" ht="135" x14ac:dyDescent="0.25">
      <c r="A155" s="512">
        <v>37</v>
      </c>
      <c r="B155" s="515" t="s">
        <v>90</v>
      </c>
      <c r="C155" s="518" t="s">
        <v>1232</v>
      </c>
      <c r="D155" s="532" t="s">
        <v>1246</v>
      </c>
      <c r="E155" s="466" t="s">
        <v>15</v>
      </c>
      <c r="F155" s="532" t="s">
        <v>661</v>
      </c>
      <c r="G155" s="198" t="s">
        <v>1249</v>
      </c>
      <c r="H155" s="254" t="s">
        <v>16</v>
      </c>
      <c r="I155" s="254" t="s">
        <v>1250</v>
      </c>
      <c r="J155" s="466" t="s">
        <v>42</v>
      </c>
      <c r="K155" s="463">
        <f>+VLOOKUP(J155,Listados!$K$8:$L$12,2,0)</f>
        <v>3</v>
      </c>
      <c r="L155" s="468" t="s">
        <v>18</v>
      </c>
      <c r="M155" s="463">
        <f>+VLOOKUP(L155,Listados!$K$13:$L$17,2,0)</f>
        <v>1</v>
      </c>
      <c r="N155" s="463" t="str">
        <f>IF(AND(J155&lt;&gt;"",L155&lt;&gt;""),VLOOKUP(J155&amp;L155,Listados!$M$3:$N$27,2,FALSE),"")</f>
        <v>Bajo</v>
      </c>
      <c r="O155" s="255" t="s">
        <v>1268</v>
      </c>
      <c r="P155" s="218" t="s">
        <v>1249</v>
      </c>
      <c r="Q155" s="256" t="s">
        <v>20</v>
      </c>
      <c r="R155" s="200" t="s">
        <v>111</v>
      </c>
      <c r="S155" s="199">
        <f t="shared" si="245"/>
        <v>15</v>
      </c>
      <c r="T155" s="200" t="s">
        <v>111</v>
      </c>
      <c r="U155" s="199">
        <f t="shared" si="246"/>
        <v>15</v>
      </c>
      <c r="V155" s="200" t="s">
        <v>111</v>
      </c>
      <c r="W155" s="199">
        <f t="shared" si="247"/>
        <v>15</v>
      </c>
      <c r="X155" s="200" t="s">
        <v>20</v>
      </c>
      <c r="Y155" s="199">
        <f t="shared" si="248"/>
        <v>15</v>
      </c>
      <c r="Z155" s="200" t="s">
        <v>111</v>
      </c>
      <c r="AA155" s="199">
        <f t="shared" si="249"/>
        <v>15</v>
      </c>
      <c r="AB155" s="200" t="s">
        <v>111</v>
      </c>
      <c r="AC155" s="199">
        <f t="shared" si="250"/>
        <v>15</v>
      </c>
      <c r="AD155" s="200" t="s">
        <v>112</v>
      </c>
      <c r="AE155" s="199">
        <f t="shared" si="251"/>
        <v>10</v>
      </c>
      <c r="AF155" s="202">
        <f t="shared" si="252"/>
        <v>100</v>
      </c>
      <c r="AG155" s="202" t="str">
        <f t="shared" si="253"/>
        <v>Fuerte</v>
      </c>
      <c r="AH155" s="220" t="s">
        <v>113</v>
      </c>
      <c r="AI155" s="202" t="str">
        <f t="shared" si="254"/>
        <v>Fuerte</v>
      </c>
      <c r="AJ155" s="202" t="str">
        <f>IFERROR(VLOOKUP((CONCATENATE(AG155,AI155)),Listados!$U$3:$V$11,2,FALSE),"")</f>
        <v>Fuerte</v>
      </c>
      <c r="AK155" s="202">
        <f t="shared" si="255"/>
        <v>100</v>
      </c>
      <c r="AL155" s="455">
        <f t="shared" ref="AL155" si="268">AVERAGE(AK155:AK158)</f>
        <v>100</v>
      </c>
      <c r="AM155" s="455" t="str">
        <f t="shared" ref="AM155" si="269">IF(AL155&lt;=50,"Débil",IF(AL155&lt;=99,"Moderado",IF(AL155=100,"fuerte","")))</f>
        <v>fuerte</v>
      </c>
      <c r="AN155" s="455">
        <f t="shared" ref="AN155" si="270">+IF(AND(Q155="Preventivo",AM155="Fuerte"),2,IF(AND(Q155="Preventivo",AM155="Moderado"),1,0))</f>
        <v>2</v>
      </c>
      <c r="AO155" s="455">
        <f t="shared" ref="AO155" si="271">+IF(AND(Q155="Detectivo",$AM155="Fuerte"),2,IF(AND(Q155="Detectivo",$AM155="Moderado"),1,IF(AND(Q155="Preventivo",$AM155="Fuerte"),1,0)))</f>
        <v>1</v>
      </c>
      <c r="AP155" s="439">
        <f t="shared" ref="AP155" si="272">+K155-AN155</f>
        <v>1</v>
      </c>
      <c r="AQ155" s="439">
        <f t="shared" ref="AQ155" si="273">+M155-AO155</f>
        <v>0</v>
      </c>
      <c r="AR155" s="463" t="str">
        <f>+VLOOKUP(MIN(AP155),Listados!$J$18:$K$24,2,TRUE)</f>
        <v>Rara Vez</v>
      </c>
      <c r="AS155" s="463" t="str">
        <f>+VLOOKUP(MIN(AQ155),Listados!$J$26:$K$32,2,TRUE)</f>
        <v>Insignificante</v>
      </c>
      <c r="AT155" s="463" t="str">
        <f>IF(AND(AR155&lt;&gt;"",AS155&lt;&gt;""),VLOOKUP(AR155&amp;AS155,Listados!$M$3:$N$27,2,FALSE),"")</f>
        <v>Bajo</v>
      </c>
      <c r="AU155" s="463" t="str">
        <f>+VLOOKUP(AT155,Listados!$P$3:$Q$6,2,FALSE)</f>
        <v>Asumir el riesgo</v>
      </c>
      <c r="AV155" s="242" t="s">
        <v>1269</v>
      </c>
      <c r="AW155" s="253" t="s">
        <v>1254</v>
      </c>
      <c r="AX155" s="409">
        <v>45658</v>
      </c>
      <c r="AY155" s="410">
        <v>46022</v>
      </c>
      <c r="AZ155" s="253" t="s">
        <v>1255</v>
      </c>
      <c r="BA155" s="253" t="s">
        <v>1265</v>
      </c>
      <c r="BB155" s="353"/>
      <c r="BC155" s="584"/>
      <c r="BD155" s="584"/>
      <c r="BE155" s="523"/>
      <c r="BF155" s="526"/>
      <c r="BG155" s="529"/>
    </row>
    <row r="156" spans="1:59" x14ac:dyDescent="0.25">
      <c r="A156" s="513"/>
      <c r="B156" s="516"/>
      <c r="C156" s="519"/>
      <c r="D156" s="533"/>
      <c r="E156" s="461"/>
      <c r="F156" s="533"/>
      <c r="G156" s="193"/>
      <c r="H156" s="101"/>
      <c r="I156" s="101"/>
      <c r="J156" s="461"/>
      <c r="K156" s="460"/>
      <c r="L156" s="462"/>
      <c r="M156" s="460"/>
      <c r="N156" s="460"/>
      <c r="O156" s="104"/>
      <c r="P156" s="102"/>
      <c r="Q156" s="105"/>
      <c r="R156" s="97"/>
      <c r="S156" s="92" t="str">
        <f t="shared" si="245"/>
        <v>0</v>
      </c>
      <c r="T156" s="97"/>
      <c r="U156" s="92" t="str">
        <f t="shared" si="246"/>
        <v>0</v>
      </c>
      <c r="V156" s="97"/>
      <c r="W156" s="92" t="str">
        <f t="shared" si="247"/>
        <v>0</v>
      </c>
      <c r="X156" s="97"/>
      <c r="Y156" s="92" t="str">
        <f t="shared" si="248"/>
        <v>0</v>
      </c>
      <c r="Z156" s="97"/>
      <c r="AA156" s="92" t="str">
        <f t="shared" si="249"/>
        <v>0</v>
      </c>
      <c r="AB156" s="97"/>
      <c r="AC156" s="92" t="str">
        <f t="shared" si="250"/>
        <v>0</v>
      </c>
      <c r="AD156" s="97"/>
      <c r="AE156" s="92" t="str">
        <f t="shared" si="251"/>
        <v>0</v>
      </c>
      <c r="AF156" s="99" t="str">
        <f t="shared" si="252"/>
        <v/>
      </c>
      <c r="AG156" s="99" t="str">
        <f t="shared" si="253"/>
        <v/>
      </c>
      <c r="AH156" s="100"/>
      <c r="AI156" s="99" t="str">
        <f t="shared" si="254"/>
        <v/>
      </c>
      <c r="AJ156" s="99" t="str">
        <f>IFERROR(VLOOKUP((CONCATENATE(AG156,AI156)),Listados!$U$3:$V$11,2,FALSE),"")</f>
        <v/>
      </c>
      <c r="AK156" s="99" t="str">
        <f t="shared" si="255"/>
        <v/>
      </c>
      <c r="AL156" s="456"/>
      <c r="AM156" s="456"/>
      <c r="AN156" s="456"/>
      <c r="AO156" s="456"/>
      <c r="AP156" s="458"/>
      <c r="AQ156" s="458"/>
      <c r="AR156" s="460"/>
      <c r="AS156" s="460"/>
      <c r="AT156" s="460"/>
      <c r="AU156" s="460"/>
      <c r="AV156" s="84"/>
      <c r="AW156" s="84"/>
      <c r="AX156" s="85"/>
      <c r="AY156" s="95"/>
      <c r="AZ156" s="84"/>
      <c r="BA156" s="84"/>
      <c r="BB156" s="84"/>
      <c r="BC156" s="585"/>
      <c r="BD156" s="585"/>
      <c r="BE156" s="524"/>
      <c r="BF156" s="527"/>
      <c r="BG156" s="530"/>
    </row>
    <row r="157" spans="1:59" x14ac:dyDescent="0.25">
      <c r="A157" s="513"/>
      <c r="B157" s="516"/>
      <c r="C157" s="519"/>
      <c r="D157" s="533"/>
      <c r="E157" s="461"/>
      <c r="F157" s="533"/>
      <c r="G157" s="193"/>
      <c r="H157" s="101"/>
      <c r="I157" s="101"/>
      <c r="J157" s="461"/>
      <c r="K157" s="460"/>
      <c r="L157" s="462"/>
      <c r="M157" s="460"/>
      <c r="N157" s="460"/>
      <c r="O157" s="88"/>
      <c r="P157" s="103"/>
      <c r="Q157" s="89"/>
      <c r="R157" s="97"/>
      <c r="S157" s="92" t="str">
        <f t="shared" si="245"/>
        <v>0</v>
      </c>
      <c r="T157" s="97"/>
      <c r="U157" s="92" t="str">
        <f t="shared" si="246"/>
        <v>0</v>
      </c>
      <c r="V157" s="97"/>
      <c r="W157" s="92" t="str">
        <f t="shared" si="247"/>
        <v>0</v>
      </c>
      <c r="X157" s="97"/>
      <c r="Y157" s="92" t="str">
        <f t="shared" si="248"/>
        <v>0</v>
      </c>
      <c r="Z157" s="97"/>
      <c r="AA157" s="92" t="str">
        <f t="shared" si="249"/>
        <v>0</v>
      </c>
      <c r="AB157" s="97"/>
      <c r="AC157" s="92" t="str">
        <f t="shared" si="250"/>
        <v>0</v>
      </c>
      <c r="AD157" s="97"/>
      <c r="AE157" s="92" t="str">
        <f t="shared" si="251"/>
        <v>0</v>
      </c>
      <c r="AF157" s="99" t="str">
        <f t="shared" si="252"/>
        <v/>
      </c>
      <c r="AG157" s="99" t="str">
        <f t="shared" si="253"/>
        <v/>
      </c>
      <c r="AH157" s="100"/>
      <c r="AI157" s="99" t="str">
        <f t="shared" si="254"/>
        <v/>
      </c>
      <c r="AJ157" s="99" t="str">
        <f>IFERROR(VLOOKUP((CONCATENATE(AG157,AI157)),Listados!$U$3:$V$11,2,FALSE),"")</f>
        <v/>
      </c>
      <c r="AK157" s="99" t="str">
        <f t="shared" si="255"/>
        <v/>
      </c>
      <c r="AL157" s="456"/>
      <c r="AM157" s="456"/>
      <c r="AN157" s="456"/>
      <c r="AO157" s="456"/>
      <c r="AP157" s="458"/>
      <c r="AQ157" s="458"/>
      <c r="AR157" s="460"/>
      <c r="AS157" s="460"/>
      <c r="AT157" s="460"/>
      <c r="AU157" s="460"/>
      <c r="AV157" s="84"/>
      <c r="AW157" s="84"/>
      <c r="AX157" s="85"/>
      <c r="AY157" s="95"/>
      <c r="AZ157" s="84"/>
      <c r="BA157" s="84"/>
      <c r="BB157" s="84"/>
      <c r="BC157" s="585"/>
      <c r="BD157" s="585"/>
      <c r="BE157" s="524"/>
      <c r="BF157" s="527"/>
      <c r="BG157" s="530"/>
    </row>
    <row r="158" spans="1:59" ht="15.75" thickBot="1" x14ac:dyDescent="0.3">
      <c r="A158" s="560"/>
      <c r="B158" s="558"/>
      <c r="C158" s="567"/>
      <c r="D158" s="472"/>
      <c r="E158" s="443"/>
      <c r="F158" s="472"/>
      <c r="G158" s="259"/>
      <c r="H158" s="298"/>
      <c r="I158" s="298"/>
      <c r="J158" s="443"/>
      <c r="K158" s="450"/>
      <c r="L158" s="448"/>
      <c r="M158" s="450"/>
      <c r="N158" s="450"/>
      <c r="O158" s="263"/>
      <c r="P158" s="375"/>
      <c r="Q158" s="264"/>
      <c r="R158" s="262"/>
      <c r="S158" s="261" t="str">
        <f t="shared" si="245"/>
        <v>0</v>
      </c>
      <c r="T158" s="262"/>
      <c r="U158" s="261" t="str">
        <f t="shared" si="246"/>
        <v>0</v>
      </c>
      <c r="V158" s="262"/>
      <c r="W158" s="261" t="str">
        <f t="shared" si="247"/>
        <v>0</v>
      </c>
      <c r="X158" s="262"/>
      <c r="Y158" s="261" t="str">
        <f t="shared" si="248"/>
        <v>0</v>
      </c>
      <c r="Z158" s="262"/>
      <c r="AA158" s="261" t="str">
        <f t="shared" si="249"/>
        <v>0</v>
      </c>
      <c r="AB158" s="262"/>
      <c r="AC158" s="261" t="str">
        <f t="shared" si="250"/>
        <v>0</v>
      </c>
      <c r="AD158" s="262"/>
      <c r="AE158" s="261" t="str">
        <f t="shared" si="251"/>
        <v>0</v>
      </c>
      <c r="AF158" s="265" t="str">
        <f t="shared" si="252"/>
        <v/>
      </c>
      <c r="AG158" s="265" t="str">
        <f t="shared" si="253"/>
        <v/>
      </c>
      <c r="AH158" s="266"/>
      <c r="AI158" s="265" t="str">
        <f t="shared" si="254"/>
        <v/>
      </c>
      <c r="AJ158" s="265" t="str">
        <f>IFERROR(VLOOKUP((CONCATENATE(AG158,AI158)),Listados!$U$3:$V$11,2,FALSE),"")</f>
        <v/>
      </c>
      <c r="AK158" s="265" t="str">
        <f t="shared" si="255"/>
        <v/>
      </c>
      <c r="AL158" s="452"/>
      <c r="AM158" s="452"/>
      <c r="AN158" s="452"/>
      <c r="AO158" s="452"/>
      <c r="AP158" s="458"/>
      <c r="AQ158" s="458"/>
      <c r="AR158" s="450"/>
      <c r="AS158" s="450"/>
      <c r="AT158" s="450"/>
      <c r="AU158" s="450"/>
      <c r="AV158" s="267"/>
      <c r="AW158" s="267"/>
      <c r="AX158" s="268"/>
      <c r="AY158" s="412"/>
      <c r="AZ158" s="267"/>
      <c r="BA158" s="267"/>
      <c r="BB158" s="267"/>
      <c r="BC158" s="585"/>
      <c r="BD158" s="585"/>
      <c r="BE158" s="524"/>
      <c r="BF158" s="527"/>
      <c r="BG158" s="530"/>
    </row>
    <row r="159" spans="1:59" ht="120" x14ac:dyDescent="0.25">
      <c r="A159" s="512">
        <v>38</v>
      </c>
      <c r="B159" s="515" t="s">
        <v>84</v>
      </c>
      <c r="C159" s="518" t="s">
        <v>1270</v>
      </c>
      <c r="D159" s="532" t="s">
        <v>1271</v>
      </c>
      <c r="E159" s="466" t="s">
        <v>15</v>
      </c>
      <c r="F159" s="532" t="s">
        <v>661</v>
      </c>
      <c r="G159" s="198" t="s">
        <v>1276</v>
      </c>
      <c r="H159" s="197" t="s">
        <v>1277</v>
      </c>
      <c r="I159" s="198" t="s">
        <v>1278</v>
      </c>
      <c r="J159" s="466" t="s">
        <v>42</v>
      </c>
      <c r="K159" s="463">
        <f>+VLOOKUP(J159,Listados!$K$8:$L$12,2,0)</f>
        <v>3</v>
      </c>
      <c r="L159" s="468" t="s">
        <v>60</v>
      </c>
      <c r="M159" s="463">
        <f>+VLOOKUP(L159,Listados!$K$13:$L$17,2,0)</f>
        <v>5</v>
      </c>
      <c r="N159" s="463" t="str">
        <f>IF(AND(J159&lt;&gt;"",L159&lt;&gt;""),VLOOKUP(J159&amp;L159,Listados!$M$3:$N$27,2,FALSE),"")</f>
        <v>Extremo</v>
      </c>
      <c r="O159" s="198" t="s">
        <v>1294</v>
      </c>
      <c r="P159" s="418" t="s">
        <v>1276</v>
      </c>
      <c r="Q159" s="256" t="s">
        <v>118</v>
      </c>
      <c r="R159" s="200" t="s">
        <v>111</v>
      </c>
      <c r="S159" s="199">
        <f t="shared" si="245"/>
        <v>15</v>
      </c>
      <c r="T159" s="200" t="s">
        <v>111</v>
      </c>
      <c r="U159" s="199">
        <f t="shared" si="246"/>
        <v>15</v>
      </c>
      <c r="V159" s="200" t="s">
        <v>111</v>
      </c>
      <c r="W159" s="199">
        <f t="shared" si="247"/>
        <v>15</v>
      </c>
      <c r="X159" s="200" t="s">
        <v>118</v>
      </c>
      <c r="Y159" s="199">
        <f t="shared" si="248"/>
        <v>10</v>
      </c>
      <c r="Z159" s="200" t="s">
        <v>111</v>
      </c>
      <c r="AA159" s="199">
        <f t="shared" si="249"/>
        <v>15</v>
      </c>
      <c r="AB159" s="200" t="s">
        <v>111</v>
      </c>
      <c r="AC159" s="199">
        <f t="shared" si="250"/>
        <v>15</v>
      </c>
      <c r="AD159" s="200" t="s">
        <v>112</v>
      </c>
      <c r="AE159" s="199">
        <f t="shared" si="251"/>
        <v>10</v>
      </c>
      <c r="AF159" s="202">
        <f t="shared" si="252"/>
        <v>95</v>
      </c>
      <c r="AG159" s="202" t="str">
        <f t="shared" si="253"/>
        <v>Moderado</v>
      </c>
      <c r="AH159" s="220" t="s">
        <v>113</v>
      </c>
      <c r="AI159" s="202" t="str">
        <f t="shared" si="254"/>
        <v>Fuerte</v>
      </c>
      <c r="AJ159" s="202" t="str">
        <f>IFERROR(VLOOKUP((CONCATENATE(AG159,AI159)),Listados!$U$3:$V$11,2,FALSE),"")</f>
        <v>Moderado</v>
      </c>
      <c r="AK159" s="202">
        <f t="shared" si="255"/>
        <v>50</v>
      </c>
      <c r="AL159" s="455">
        <f t="shared" ref="AL159" si="274">AVERAGE(AK159:AK162)</f>
        <v>66.666666666666671</v>
      </c>
      <c r="AM159" s="455" t="str">
        <f t="shared" ref="AM159" si="275">IF(AL159&lt;=50,"Débil",IF(AL159&lt;=99,"Moderado",IF(AL159=100,"fuerte","")))</f>
        <v>Moderado</v>
      </c>
      <c r="AN159" s="455">
        <f t="shared" ref="AN159" si="276">+IF(AND(Q159="Preventivo",AM159="Fuerte"),2,IF(AND(Q159="Preventivo",AM159="Moderado"),1,0))</f>
        <v>0</v>
      </c>
      <c r="AO159" s="455">
        <f t="shared" ref="AO159" si="277">+IF(AND(Q159="Detectivo",$AM159="Fuerte"),2,IF(AND(Q159="Detectivo",$AM159="Moderado"),1,IF(AND(Q159="Preventivo",$AM159="Fuerte"),1,0)))</f>
        <v>1</v>
      </c>
      <c r="AP159" s="439">
        <f t="shared" ref="AP159" si="278">+K159-AN159</f>
        <v>3</v>
      </c>
      <c r="AQ159" s="439">
        <f t="shared" ref="AQ159" si="279">+M159-AO159</f>
        <v>4</v>
      </c>
      <c r="AR159" s="463" t="str">
        <f>+VLOOKUP(MIN(AP159),Listados!$J$18:$K$24,2,TRUE)</f>
        <v>Posible</v>
      </c>
      <c r="AS159" s="463" t="str">
        <f>+VLOOKUP(MIN(AQ159),Listados!$J$26:$K$32,2,TRUE)</f>
        <v>Mayor</v>
      </c>
      <c r="AT159" s="463" t="str">
        <f>IF(AND(AR159&lt;&gt;"",AS159&lt;&gt;""),VLOOKUP(AR159&amp;AS159,Listados!$M$3:$N$27,2,FALSE),"")</f>
        <v>Extremo</v>
      </c>
      <c r="AU159" s="463" t="str">
        <f>+VLOOKUP(AT159,Listados!$P$3:$Q$6,2,FALSE)</f>
        <v>Reducir el riesgo</v>
      </c>
      <c r="AV159" s="242" t="s">
        <v>1297</v>
      </c>
      <c r="AW159" s="407" t="s">
        <v>1298</v>
      </c>
      <c r="AX159" s="408">
        <v>45658</v>
      </c>
      <c r="AY159" s="408">
        <v>46022</v>
      </c>
      <c r="AZ159" s="407" t="s">
        <v>1299</v>
      </c>
      <c r="BA159" s="407" t="s">
        <v>1300</v>
      </c>
      <c r="BB159" s="242"/>
      <c r="BC159" s="584"/>
      <c r="BD159" s="584"/>
      <c r="BE159" s="523"/>
      <c r="BF159" s="526"/>
      <c r="BG159" s="529"/>
    </row>
    <row r="160" spans="1:59" ht="150" x14ac:dyDescent="0.25">
      <c r="A160" s="513"/>
      <c r="B160" s="516"/>
      <c r="C160" s="519"/>
      <c r="D160" s="533"/>
      <c r="E160" s="461"/>
      <c r="F160" s="533"/>
      <c r="G160" s="193" t="s">
        <v>1279</v>
      </c>
      <c r="H160" s="182" t="s">
        <v>1277</v>
      </c>
      <c r="I160" s="193" t="s">
        <v>1278</v>
      </c>
      <c r="J160" s="461"/>
      <c r="K160" s="460"/>
      <c r="L160" s="462"/>
      <c r="M160" s="460"/>
      <c r="N160" s="460"/>
      <c r="O160" s="193" t="s">
        <v>1295</v>
      </c>
      <c r="P160" s="417" t="s">
        <v>1279</v>
      </c>
      <c r="Q160" s="105" t="s">
        <v>20</v>
      </c>
      <c r="R160" s="97" t="s">
        <v>111</v>
      </c>
      <c r="S160" s="92">
        <f t="shared" si="245"/>
        <v>15</v>
      </c>
      <c r="T160" s="97" t="s">
        <v>111</v>
      </c>
      <c r="U160" s="92">
        <f t="shared" si="246"/>
        <v>15</v>
      </c>
      <c r="V160" s="97" t="s">
        <v>111</v>
      </c>
      <c r="W160" s="92">
        <f t="shared" si="247"/>
        <v>15</v>
      </c>
      <c r="X160" s="97" t="s">
        <v>20</v>
      </c>
      <c r="Y160" s="92">
        <f t="shared" si="248"/>
        <v>15</v>
      </c>
      <c r="Z160" s="97" t="s">
        <v>111</v>
      </c>
      <c r="AA160" s="92">
        <f t="shared" si="249"/>
        <v>15</v>
      </c>
      <c r="AB160" s="97" t="s">
        <v>111</v>
      </c>
      <c r="AC160" s="92">
        <f t="shared" si="250"/>
        <v>15</v>
      </c>
      <c r="AD160" s="97" t="s">
        <v>112</v>
      </c>
      <c r="AE160" s="92">
        <f t="shared" si="251"/>
        <v>10</v>
      </c>
      <c r="AF160" s="99">
        <f t="shared" si="252"/>
        <v>100</v>
      </c>
      <c r="AG160" s="99" t="str">
        <f t="shared" si="253"/>
        <v>Fuerte</v>
      </c>
      <c r="AH160" s="100" t="s">
        <v>113</v>
      </c>
      <c r="AI160" s="99" t="str">
        <f t="shared" si="254"/>
        <v>Fuerte</v>
      </c>
      <c r="AJ160" s="99" t="str">
        <f>IFERROR(VLOOKUP((CONCATENATE(AG160,AI160)),Listados!$U$3:$V$11,2,FALSE),"")</f>
        <v>Fuerte</v>
      </c>
      <c r="AK160" s="99">
        <f t="shared" si="255"/>
        <v>100</v>
      </c>
      <c r="AL160" s="456"/>
      <c r="AM160" s="456"/>
      <c r="AN160" s="456"/>
      <c r="AO160" s="456"/>
      <c r="AP160" s="458"/>
      <c r="AQ160" s="458"/>
      <c r="AR160" s="460"/>
      <c r="AS160" s="460"/>
      <c r="AT160" s="460"/>
      <c r="AU160" s="460"/>
      <c r="AV160" s="230" t="s">
        <v>1301</v>
      </c>
      <c r="AW160" s="405" t="s">
        <v>1298</v>
      </c>
      <c r="AX160" s="404">
        <v>45658</v>
      </c>
      <c r="AY160" s="404">
        <v>46022</v>
      </c>
      <c r="AZ160" s="405" t="s">
        <v>1299</v>
      </c>
      <c r="BA160" s="405" t="s">
        <v>1302</v>
      </c>
      <c r="BB160" s="230"/>
      <c r="BC160" s="585"/>
      <c r="BD160" s="585"/>
      <c r="BE160" s="524"/>
      <c r="BF160" s="527"/>
      <c r="BG160" s="530"/>
    </row>
    <row r="161" spans="1:59" ht="105" x14ac:dyDescent="0.25">
      <c r="A161" s="513"/>
      <c r="B161" s="516"/>
      <c r="C161" s="519"/>
      <c r="D161" s="533"/>
      <c r="E161" s="461"/>
      <c r="F161" s="533"/>
      <c r="G161" s="193" t="s">
        <v>1280</v>
      </c>
      <c r="H161" s="182" t="s">
        <v>1277</v>
      </c>
      <c r="I161" s="193" t="s">
        <v>1278</v>
      </c>
      <c r="J161" s="461"/>
      <c r="K161" s="460"/>
      <c r="L161" s="462"/>
      <c r="M161" s="460"/>
      <c r="N161" s="460"/>
      <c r="O161" s="196" t="s">
        <v>1296</v>
      </c>
      <c r="P161" s="417" t="s">
        <v>1280</v>
      </c>
      <c r="Q161" s="89" t="s">
        <v>118</v>
      </c>
      <c r="R161" s="97" t="s">
        <v>111</v>
      </c>
      <c r="S161" s="92">
        <f t="shared" si="245"/>
        <v>15</v>
      </c>
      <c r="T161" s="97" t="s">
        <v>111</v>
      </c>
      <c r="U161" s="92">
        <f t="shared" si="246"/>
        <v>15</v>
      </c>
      <c r="V161" s="97" t="s">
        <v>111</v>
      </c>
      <c r="W161" s="92">
        <f t="shared" si="247"/>
        <v>15</v>
      </c>
      <c r="X161" s="97" t="s">
        <v>118</v>
      </c>
      <c r="Y161" s="92">
        <f t="shared" si="248"/>
        <v>10</v>
      </c>
      <c r="Z161" s="97" t="s">
        <v>111</v>
      </c>
      <c r="AA161" s="92">
        <f t="shared" si="249"/>
        <v>15</v>
      </c>
      <c r="AB161" s="97" t="s">
        <v>111</v>
      </c>
      <c r="AC161" s="92">
        <f t="shared" si="250"/>
        <v>15</v>
      </c>
      <c r="AD161" s="97" t="s">
        <v>112</v>
      </c>
      <c r="AE161" s="92">
        <f t="shared" si="251"/>
        <v>10</v>
      </c>
      <c r="AF161" s="99">
        <f t="shared" si="252"/>
        <v>95</v>
      </c>
      <c r="AG161" s="99" t="str">
        <f t="shared" si="253"/>
        <v>Moderado</v>
      </c>
      <c r="AH161" s="100" t="s">
        <v>113</v>
      </c>
      <c r="AI161" s="99" t="str">
        <f t="shared" si="254"/>
        <v>Fuerte</v>
      </c>
      <c r="AJ161" s="99" t="str">
        <f>IFERROR(VLOOKUP((CONCATENATE(AG161,AI161)),Listados!$U$3:$V$11,2,FALSE),"")</f>
        <v>Moderado</v>
      </c>
      <c r="AK161" s="99">
        <f t="shared" si="255"/>
        <v>50</v>
      </c>
      <c r="AL161" s="456"/>
      <c r="AM161" s="456"/>
      <c r="AN161" s="456"/>
      <c r="AO161" s="456"/>
      <c r="AP161" s="458"/>
      <c r="AQ161" s="458"/>
      <c r="AR161" s="460"/>
      <c r="AS161" s="460"/>
      <c r="AT161" s="460"/>
      <c r="AU161" s="460"/>
      <c r="AV161" s="230" t="s">
        <v>1303</v>
      </c>
      <c r="AW161" s="405" t="s">
        <v>1298</v>
      </c>
      <c r="AX161" s="406">
        <v>45658</v>
      </c>
      <c r="AY161" s="406">
        <v>46022</v>
      </c>
      <c r="AZ161" s="405" t="s">
        <v>1299</v>
      </c>
      <c r="BA161" s="405" t="s">
        <v>1300</v>
      </c>
      <c r="BB161" s="230"/>
      <c r="BC161" s="585"/>
      <c r="BD161" s="585"/>
      <c r="BE161" s="524"/>
      <c r="BF161" s="527"/>
      <c r="BG161" s="530"/>
    </row>
    <row r="162" spans="1:59" ht="15.75" thickBot="1" x14ac:dyDescent="0.3">
      <c r="A162" s="514"/>
      <c r="B162" s="517"/>
      <c r="C162" s="520"/>
      <c r="D162" s="534"/>
      <c r="E162" s="467"/>
      <c r="F162" s="534"/>
      <c r="G162" s="208"/>
      <c r="H162" s="221"/>
      <c r="I162" s="221"/>
      <c r="J162" s="467"/>
      <c r="K162" s="464"/>
      <c r="L162" s="469"/>
      <c r="M162" s="464"/>
      <c r="N162" s="464"/>
      <c r="O162" s="222"/>
      <c r="P162" s="300"/>
      <c r="Q162" s="248"/>
      <c r="R162" s="210"/>
      <c r="S162" s="209" t="str">
        <f t="shared" si="245"/>
        <v>0</v>
      </c>
      <c r="T162" s="210"/>
      <c r="U162" s="209" t="str">
        <f t="shared" si="246"/>
        <v>0</v>
      </c>
      <c r="V162" s="210"/>
      <c r="W162" s="209" t="str">
        <f t="shared" si="247"/>
        <v>0</v>
      </c>
      <c r="X162" s="210"/>
      <c r="Y162" s="209" t="str">
        <f t="shared" si="248"/>
        <v>0</v>
      </c>
      <c r="Z162" s="210"/>
      <c r="AA162" s="209" t="str">
        <f t="shared" si="249"/>
        <v>0</v>
      </c>
      <c r="AB162" s="210"/>
      <c r="AC162" s="209" t="str">
        <f t="shared" si="250"/>
        <v>0</v>
      </c>
      <c r="AD162" s="210"/>
      <c r="AE162" s="209" t="str">
        <f t="shared" si="251"/>
        <v>0</v>
      </c>
      <c r="AF162" s="215" t="str">
        <f t="shared" si="252"/>
        <v/>
      </c>
      <c r="AG162" s="215" t="str">
        <f t="shared" si="253"/>
        <v/>
      </c>
      <c r="AH162" s="224"/>
      <c r="AI162" s="215" t="str">
        <f t="shared" si="254"/>
        <v/>
      </c>
      <c r="AJ162" s="215" t="str">
        <f>IFERROR(VLOOKUP((CONCATENATE(AG162,AI162)),Listados!$U$3:$V$11,2,FALSE),"")</f>
        <v/>
      </c>
      <c r="AK162" s="215" t="str">
        <f t="shared" si="255"/>
        <v/>
      </c>
      <c r="AL162" s="457"/>
      <c r="AM162" s="457"/>
      <c r="AN162" s="457"/>
      <c r="AO162" s="457"/>
      <c r="AP162" s="459"/>
      <c r="AQ162" s="459"/>
      <c r="AR162" s="464"/>
      <c r="AS162" s="464"/>
      <c r="AT162" s="464"/>
      <c r="AU162" s="464"/>
      <c r="AV162" s="216"/>
      <c r="AW162" s="216"/>
      <c r="AX162" s="217"/>
      <c r="AY162" s="217"/>
      <c r="AZ162" s="216"/>
      <c r="BA162" s="216"/>
      <c r="BB162" s="355"/>
      <c r="BC162" s="586"/>
      <c r="BD162" s="586"/>
      <c r="BE162" s="525"/>
      <c r="BF162" s="528"/>
      <c r="BG162" s="531"/>
    </row>
    <row r="163" spans="1:59" ht="108" customHeight="1" x14ac:dyDescent="0.25">
      <c r="A163" s="512">
        <v>39</v>
      </c>
      <c r="B163" s="515" t="s">
        <v>84</v>
      </c>
      <c r="C163" s="518" t="s">
        <v>1270</v>
      </c>
      <c r="D163" s="532" t="s">
        <v>1272</v>
      </c>
      <c r="E163" s="466" t="s">
        <v>58</v>
      </c>
      <c r="F163" s="532" t="s">
        <v>661</v>
      </c>
      <c r="G163" s="198" t="s">
        <v>1281</v>
      </c>
      <c r="H163" s="197" t="s">
        <v>1277</v>
      </c>
      <c r="I163" s="254" t="s">
        <v>1282</v>
      </c>
      <c r="J163" s="466" t="s">
        <v>21</v>
      </c>
      <c r="K163" s="463">
        <f>+VLOOKUP(J163,Listados!$K$8:$L$12,2,0)</f>
        <v>1</v>
      </c>
      <c r="L163" s="468" t="s">
        <v>51</v>
      </c>
      <c r="M163" s="463">
        <f>+VLOOKUP(L163,Listados!$K$13:$L$17,2,0)</f>
        <v>4</v>
      </c>
      <c r="N163" s="463" t="str">
        <f>IF(AND(J163&lt;&gt;"",L163&lt;&gt;""),VLOOKUP(J163&amp;L163,Listados!$M$3:$N$27,2,FALSE),"")</f>
        <v>Alto</v>
      </c>
      <c r="O163" s="423" t="s">
        <v>1304</v>
      </c>
      <c r="P163" s="218" t="s">
        <v>1281</v>
      </c>
      <c r="Q163" s="256" t="s">
        <v>20</v>
      </c>
      <c r="R163" s="200" t="s">
        <v>111</v>
      </c>
      <c r="S163" s="199">
        <f t="shared" si="245"/>
        <v>15</v>
      </c>
      <c r="T163" s="200" t="s">
        <v>111</v>
      </c>
      <c r="U163" s="199">
        <f t="shared" si="246"/>
        <v>15</v>
      </c>
      <c r="V163" s="200" t="s">
        <v>111</v>
      </c>
      <c r="W163" s="199">
        <f t="shared" si="247"/>
        <v>15</v>
      </c>
      <c r="X163" s="200" t="s">
        <v>20</v>
      </c>
      <c r="Y163" s="199">
        <f t="shared" si="248"/>
        <v>15</v>
      </c>
      <c r="Z163" s="200" t="s">
        <v>111</v>
      </c>
      <c r="AA163" s="199">
        <f t="shared" si="249"/>
        <v>15</v>
      </c>
      <c r="AB163" s="200" t="s">
        <v>111</v>
      </c>
      <c r="AC163" s="199">
        <f t="shared" si="250"/>
        <v>15</v>
      </c>
      <c r="AD163" s="200" t="s">
        <v>112</v>
      </c>
      <c r="AE163" s="199">
        <f t="shared" si="251"/>
        <v>10</v>
      </c>
      <c r="AF163" s="202">
        <f t="shared" si="252"/>
        <v>100</v>
      </c>
      <c r="AG163" s="202" t="str">
        <f t="shared" si="253"/>
        <v>Fuerte</v>
      </c>
      <c r="AH163" s="220" t="s">
        <v>113</v>
      </c>
      <c r="AI163" s="202" t="str">
        <f t="shared" si="254"/>
        <v>Fuerte</v>
      </c>
      <c r="AJ163" s="202" t="str">
        <f>IFERROR(VLOOKUP((CONCATENATE(AG163,AI163)),Listados!$U$3:$V$11,2,FALSE),"")</f>
        <v>Fuerte</v>
      </c>
      <c r="AK163" s="202">
        <f t="shared" si="255"/>
        <v>100</v>
      </c>
      <c r="AL163" s="455">
        <f t="shared" ref="AL163" si="280">AVERAGE(AK163:AK166)</f>
        <v>100</v>
      </c>
      <c r="AM163" s="455" t="str">
        <f t="shared" ref="AM163" si="281">IF(AL163&lt;=50,"Débil",IF(AL163&lt;=99,"Moderado",IF(AL163=100,"fuerte","")))</f>
        <v>fuerte</v>
      </c>
      <c r="AN163" s="455">
        <f t="shared" ref="AN163" si="282">+IF(AND(Q163="Preventivo",AM163="Fuerte"),2,IF(AND(Q163="Preventivo",AM163="Moderado"),1,0))</f>
        <v>2</v>
      </c>
      <c r="AO163" s="455">
        <f t="shared" ref="AO163" si="283">+IF(AND(Q163="Detectivo",$AM163="Fuerte"),2,IF(AND(Q163="Detectivo",$AM163="Moderado"),1,IF(AND(Q163="Preventivo",$AM163="Fuerte"),1,0)))</f>
        <v>1</v>
      </c>
      <c r="AP163" s="439">
        <f t="shared" ref="AP163" si="284">+K163-AN163</f>
        <v>-1</v>
      </c>
      <c r="AQ163" s="439">
        <f t="shared" ref="AQ163" si="285">+M163-AO163</f>
        <v>3</v>
      </c>
      <c r="AR163" s="463" t="str">
        <f>+VLOOKUP(MIN(AP163),Listados!$J$18:$K$24,2,TRUE)</f>
        <v>Rara Vez</v>
      </c>
      <c r="AS163" s="463" t="str">
        <f>+VLOOKUP(MIN(AQ163),Listados!$J$26:$K$32,2,TRUE)</f>
        <v>Moderado</v>
      </c>
      <c r="AT163" s="463" t="str">
        <f>IF(AND(AR163&lt;&gt;"",AS163&lt;&gt;""),VLOOKUP(AR163&amp;AS163,Listados!$M$3:$N$27,2,FALSE),"")</f>
        <v>Moderado</v>
      </c>
      <c r="AU163" s="463" t="str">
        <f>+VLOOKUP(AT163,Listados!$P$3:$Q$6,2,FALSE)</f>
        <v>Asumir el riesgo</v>
      </c>
      <c r="AV163" s="203" t="s">
        <v>1306</v>
      </c>
      <c r="AW163" s="424" t="s">
        <v>1298</v>
      </c>
      <c r="AX163" s="425">
        <v>45658</v>
      </c>
      <c r="AY163" s="425">
        <v>46022</v>
      </c>
      <c r="AZ163" s="426" t="s">
        <v>1307</v>
      </c>
      <c r="BA163" s="242" t="s">
        <v>1308</v>
      </c>
      <c r="BB163" s="581"/>
      <c r="BC163" s="584"/>
      <c r="BD163" s="584"/>
      <c r="BE163" s="523"/>
      <c r="BF163" s="526"/>
      <c r="BG163" s="529"/>
    </row>
    <row r="164" spans="1:59" ht="94.5" x14ac:dyDescent="0.25">
      <c r="A164" s="513"/>
      <c r="B164" s="516"/>
      <c r="C164" s="519"/>
      <c r="D164" s="533"/>
      <c r="E164" s="461"/>
      <c r="F164" s="533"/>
      <c r="G164" s="193" t="s">
        <v>1283</v>
      </c>
      <c r="H164" s="182" t="s">
        <v>1277</v>
      </c>
      <c r="I164" s="101" t="s">
        <v>1282</v>
      </c>
      <c r="J164" s="461"/>
      <c r="K164" s="460"/>
      <c r="L164" s="462"/>
      <c r="M164" s="460"/>
      <c r="N164" s="460"/>
      <c r="O164" s="427" t="s">
        <v>1305</v>
      </c>
      <c r="P164" s="170" t="s">
        <v>1283</v>
      </c>
      <c r="Q164" s="105" t="s">
        <v>20</v>
      </c>
      <c r="R164" s="97" t="s">
        <v>111</v>
      </c>
      <c r="S164" s="92">
        <f t="shared" si="245"/>
        <v>15</v>
      </c>
      <c r="T164" s="97" t="s">
        <v>111</v>
      </c>
      <c r="U164" s="92">
        <f t="shared" si="246"/>
        <v>15</v>
      </c>
      <c r="V164" s="97" t="s">
        <v>111</v>
      </c>
      <c r="W164" s="92">
        <f t="shared" si="247"/>
        <v>15</v>
      </c>
      <c r="X164" s="97" t="s">
        <v>20</v>
      </c>
      <c r="Y164" s="92">
        <f t="shared" si="248"/>
        <v>15</v>
      </c>
      <c r="Z164" s="97" t="s">
        <v>111</v>
      </c>
      <c r="AA164" s="92">
        <f t="shared" si="249"/>
        <v>15</v>
      </c>
      <c r="AB164" s="97" t="s">
        <v>111</v>
      </c>
      <c r="AC164" s="92">
        <f t="shared" si="250"/>
        <v>15</v>
      </c>
      <c r="AD164" s="97" t="s">
        <v>112</v>
      </c>
      <c r="AE164" s="92">
        <f t="shared" si="251"/>
        <v>10</v>
      </c>
      <c r="AF164" s="99">
        <f t="shared" si="252"/>
        <v>100</v>
      </c>
      <c r="AG164" s="99" t="str">
        <f t="shared" si="253"/>
        <v>Fuerte</v>
      </c>
      <c r="AH164" s="100" t="s">
        <v>113</v>
      </c>
      <c r="AI164" s="99" t="str">
        <f t="shared" si="254"/>
        <v>Fuerte</v>
      </c>
      <c r="AJ164" s="99" t="str">
        <f>IFERROR(VLOOKUP((CONCATENATE(AG164,AI164)),Listados!$U$3:$V$11,2,FALSE),"")</f>
        <v>Fuerte</v>
      </c>
      <c r="AK164" s="99">
        <f t="shared" si="255"/>
        <v>100</v>
      </c>
      <c r="AL164" s="456"/>
      <c r="AM164" s="456"/>
      <c r="AN164" s="456"/>
      <c r="AO164" s="456"/>
      <c r="AP164" s="458"/>
      <c r="AQ164" s="458"/>
      <c r="AR164" s="460"/>
      <c r="AS164" s="460"/>
      <c r="AT164" s="460"/>
      <c r="AU164" s="460"/>
      <c r="AV164" s="84" t="s">
        <v>1309</v>
      </c>
      <c r="AW164" s="419" t="s">
        <v>1298</v>
      </c>
      <c r="AX164" s="420">
        <v>45658</v>
      </c>
      <c r="AY164" s="420">
        <v>46022</v>
      </c>
      <c r="AZ164" s="421" t="s">
        <v>1307</v>
      </c>
      <c r="BA164" s="230" t="s">
        <v>1310</v>
      </c>
      <c r="BB164" s="582"/>
      <c r="BC164" s="585"/>
      <c r="BD164" s="585"/>
      <c r="BE164" s="524"/>
      <c r="BF164" s="527"/>
      <c r="BG164" s="530"/>
    </row>
    <row r="165" spans="1:59" x14ac:dyDescent="0.25">
      <c r="A165" s="513"/>
      <c r="B165" s="516"/>
      <c r="C165" s="519"/>
      <c r="D165" s="533"/>
      <c r="E165" s="461"/>
      <c r="F165" s="533"/>
      <c r="G165" s="193"/>
      <c r="H165" s="101"/>
      <c r="I165" s="101"/>
      <c r="J165" s="461"/>
      <c r="K165" s="460"/>
      <c r="L165" s="462"/>
      <c r="M165" s="460"/>
      <c r="N165" s="460"/>
      <c r="O165" s="88"/>
      <c r="P165" s="170"/>
      <c r="Q165" s="89"/>
      <c r="R165" s="97"/>
      <c r="S165" s="92" t="str">
        <f t="shared" si="245"/>
        <v>0</v>
      </c>
      <c r="T165" s="97"/>
      <c r="U165" s="92" t="str">
        <f t="shared" si="246"/>
        <v>0</v>
      </c>
      <c r="V165" s="97"/>
      <c r="W165" s="92" t="str">
        <f t="shared" si="247"/>
        <v>0</v>
      </c>
      <c r="X165" s="97"/>
      <c r="Y165" s="92" t="str">
        <f t="shared" si="248"/>
        <v>0</v>
      </c>
      <c r="Z165" s="97"/>
      <c r="AA165" s="92" t="str">
        <f t="shared" si="249"/>
        <v>0</v>
      </c>
      <c r="AB165" s="97"/>
      <c r="AC165" s="92" t="str">
        <f t="shared" si="250"/>
        <v>0</v>
      </c>
      <c r="AD165" s="97"/>
      <c r="AE165" s="92" t="str">
        <f t="shared" si="251"/>
        <v>0</v>
      </c>
      <c r="AF165" s="99" t="str">
        <f t="shared" si="252"/>
        <v/>
      </c>
      <c r="AG165" s="99" t="str">
        <f t="shared" si="253"/>
        <v/>
      </c>
      <c r="AH165" s="100"/>
      <c r="AI165" s="99" t="str">
        <f t="shared" si="254"/>
        <v/>
      </c>
      <c r="AJ165" s="99" t="str">
        <f>IFERROR(VLOOKUP((CONCATENATE(AG165,AI165)),Listados!$U$3:$V$11,2,FALSE),"")</f>
        <v/>
      </c>
      <c r="AK165" s="99" t="str">
        <f t="shared" si="255"/>
        <v/>
      </c>
      <c r="AL165" s="456"/>
      <c r="AM165" s="456"/>
      <c r="AN165" s="456"/>
      <c r="AO165" s="456"/>
      <c r="AP165" s="458"/>
      <c r="AQ165" s="458"/>
      <c r="AR165" s="460"/>
      <c r="AS165" s="460"/>
      <c r="AT165" s="460"/>
      <c r="AU165" s="460"/>
      <c r="AV165" s="84"/>
      <c r="AW165" s="84"/>
      <c r="AX165" s="85"/>
      <c r="AY165" s="85"/>
      <c r="AZ165" s="84"/>
      <c r="BA165" s="84"/>
      <c r="BB165" s="582"/>
      <c r="BC165" s="585"/>
      <c r="BD165" s="585"/>
      <c r="BE165" s="524"/>
      <c r="BF165" s="527"/>
      <c r="BG165" s="530"/>
    </row>
    <row r="166" spans="1:59" ht="15.75" thickBot="1" x14ac:dyDescent="0.3">
      <c r="A166" s="514"/>
      <c r="B166" s="517"/>
      <c r="C166" s="520"/>
      <c r="D166" s="534"/>
      <c r="E166" s="467"/>
      <c r="F166" s="534"/>
      <c r="G166" s="208"/>
      <c r="H166" s="221"/>
      <c r="I166" s="221"/>
      <c r="J166" s="467"/>
      <c r="K166" s="464"/>
      <c r="L166" s="469"/>
      <c r="M166" s="464"/>
      <c r="N166" s="464"/>
      <c r="O166" s="222"/>
      <c r="P166" s="300"/>
      <c r="Q166" s="248"/>
      <c r="R166" s="210"/>
      <c r="S166" s="209" t="str">
        <f t="shared" si="245"/>
        <v>0</v>
      </c>
      <c r="T166" s="210"/>
      <c r="U166" s="209" t="str">
        <f t="shared" si="246"/>
        <v>0</v>
      </c>
      <c r="V166" s="210"/>
      <c r="W166" s="209" t="str">
        <f t="shared" si="247"/>
        <v>0</v>
      </c>
      <c r="X166" s="210"/>
      <c r="Y166" s="209" t="str">
        <f t="shared" si="248"/>
        <v>0</v>
      </c>
      <c r="Z166" s="210"/>
      <c r="AA166" s="209" t="str">
        <f t="shared" si="249"/>
        <v>0</v>
      </c>
      <c r="AB166" s="210"/>
      <c r="AC166" s="209" t="str">
        <f t="shared" si="250"/>
        <v>0</v>
      </c>
      <c r="AD166" s="210"/>
      <c r="AE166" s="209" t="str">
        <f t="shared" si="251"/>
        <v>0</v>
      </c>
      <c r="AF166" s="215" t="str">
        <f t="shared" si="252"/>
        <v/>
      </c>
      <c r="AG166" s="215" t="str">
        <f t="shared" si="253"/>
        <v/>
      </c>
      <c r="AH166" s="224"/>
      <c r="AI166" s="215" t="str">
        <f t="shared" si="254"/>
        <v/>
      </c>
      <c r="AJ166" s="215" t="str">
        <f>IFERROR(VLOOKUP((CONCATENATE(AG166,AI166)),Listados!$U$3:$V$11,2,FALSE),"")</f>
        <v/>
      </c>
      <c r="AK166" s="215" t="str">
        <f t="shared" si="255"/>
        <v/>
      </c>
      <c r="AL166" s="457"/>
      <c r="AM166" s="457"/>
      <c r="AN166" s="457"/>
      <c r="AO166" s="457"/>
      <c r="AP166" s="459"/>
      <c r="AQ166" s="459"/>
      <c r="AR166" s="464"/>
      <c r="AS166" s="464"/>
      <c r="AT166" s="464"/>
      <c r="AU166" s="464"/>
      <c r="AV166" s="216"/>
      <c r="AW166" s="216"/>
      <c r="AX166" s="217"/>
      <c r="AY166" s="217"/>
      <c r="AZ166" s="216"/>
      <c r="BA166" s="216"/>
      <c r="BB166" s="583"/>
      <c r="BC166" s="586"/>
      <c r="BD166" s="586"/>
      <c r="BE166" s="525"/>
      <c r="BF166" s="528"/>
      <c r="BG166" s="531"/>
    </row>
    <row r="167" spans="1:59" ht="105" x14ac:dyDescent="0.25">
      <c r="A167" s="512">
        <v>40</v>
      </c>
      <c r="B167" s="515" t="s">
        <v>84</v>
      </c>
      <c r="C167" s="518" t="s">
        <v>1270</v>
      </c>
      <c r="D167" s="532" t="s">
        <v>1273</v>
      </c>
      <c r="E167" s="466" t="s">
        <v>58</v>
      </c>
      <c r="F167" s="532" t="s">
        <v>661</v>
      </c>
      <c r="G167" s="428" t="s">
        <v>1284</v>
      </c>
      <c r="H167" s="197" t="s">
        <v>16</v>
      </c>
      <c r="I167" s="331" t="s">
        <v>1285</v>
      </c>
      <c r="J167" s="466" t="s">
        <v>21</v>
      </c>
      <c r="K167" s="463">
        <f>+VLOOKUP(J167,Listados!$K$8:$L$12,2,0)</f>
        <v>1</v>
      </c>
      <c r="L167" s="468" t="s">
        <v>51</v>
      </c>
      <c r="M167" s="463">
        <f>+VLOOKUP(L167,Listados!$K$13:$L$17,2,0)</f>
        <v>4</v>
      </c>
      <c r="N167" s="463" t="str">
        <f>IF(AND(J167&lt;&gt;"",L167&lt;&gt;""),VLOOKUP(J167&amp;L167,Listados!$M$3:$N$27,2,FALSE),"")</f>
        <v>Alto</v>
      </c>
      <c r="O167" s="255" t="s">
        <v>1311</v>
      </c>
      <c r="P167" s="218" t="s">
        <v>1312</v>
      </c>
      <c r="Q167" s="256" t="s">
        <v>20</v>
      </c>
      <c r="R167" s="200" t="s">
        <v>111</v>
      </c>
      <c r="S167" s="199">
        <f t="shared" si="245"/>
        <v>15</v>
      </c>
      <c r="T167" s="200" t="s">
        <v>111</v>
      </c>
      <c r="U167" s="199">
        <f t="shared" si="246"/>
        <v>15</v>
      </c>
      <c r="V167" s="200" t="s">
        <v>111</v>
      </c>
      <c r="W167" s="199">
        <f t="shared" si="247"/>
        <v>15</v>
      </c>
      <c r="X167" s="200" t="s">
        <v>20</v>
      </c>
      <c r="Y167" s="199">
        <f t="shared" si="248"/>
        <v>15</v>
      </c>
      <c r="Z167" s="200" t="s">
        <v>111</v>
      </c>
      <c r="AA167" s="199">
        <f t="shared" si="249"/>
        <v>15</v>
      </c>
      <c r="AB167" s="200" t="s">
        <v>111</v>
      </c>
      <c r="AC167" s="199">
        <f t="shared" si="250"/>
        <v>15</v>
      </c>
      <c r="AD167" s="200" t="s">
        <v>112</v>
      </c>
      <c r="AE167" s="199">
        <f t="shared" si="251"/>
        <v>10</v>
      </c>
      <c r="AF167" s="202">
        <f t="shared" si="252"/>
        <v>100</v>
      </c>
      <c r="AG167" s="202" t="str">
        <f t="shared" si="253"/>
        <v>Fuerte</v>
      </c>
      <c r="AH167" s="220" t="s">
        <v>113</v>
      </c>
      <c r="AI167" s="202" t="str">
        <f t="shared" si="254"/>
        <v>Fuerte</v>
      </c>
      <c r="AJ167" s="202" t="str">
        <f>IFERROR(VLOOKUP((CONCATENATE(AG167,AI167)),Listados!$U$3:$V$11,2,FALSE),"")</f>
        <v>Fuerte</v>
      </c>
      <c r="AK167" s="202">
        <f t="shared" si="255"/>
        <v>100</v>
      </c>
      <c r="AL167" s="455">
        <f t="shared" ref="AL167" si="286">AVERAGE(AK167:AK170)</f>
        <v>100</v>
      </c>
      <c r="AM167" s="455" t="str">
        <f t="shared" ref="AM167" si="287">IF(AL167&lt;=50,"Débil",IF(AL167&lt;=99,"Moderado",IF(AL167=100,"fuerte","")))</f>
        <v>fuerte</v>
      </c>
      <c r="AN167" s="455">
        <f t="shared" ref="AN167" si="288">+IF(AND(Q167="Preventivo",AM167="Fuerte"),2,IF(AND(Q167="Preventivo",AM167="Moderado"),1,0))</f>
        <v>2</v>
      </c>
      <c r="AO167" s="455">
        <f t="shared" ref="AO167" si="289">+IF(AND(Q167="Detectivo",$AM167="Fuerte"),2,IF(AND(Q167="Detectivo",$AM167="Moderado"),1,IF(AND(Q167="Preventivo",$AM167="Fuerte"),1,0)))</f>
        <v>1</v>
      </c>
      <c r="AP167" s="439">
        <f t="shared" ref="AP167" si="290">+K167-AN167</f>
        <v>-1</v>
      </c>
      <c r="AQ167" s="439">
        <f t="shared" ref="AQ167" si="291">+M167-AO167</f>
        <v>3</v>
      </c>
      <c r="AR167" s="463" t="str">
        <f>+VLOOKUP(MIN(AP167),Listados!$J$18:$K$24,2,TRUE)</f>
        <v>Rara Vez</v>
      </c>
      <c r="AS167" s="463" t="str">
        <f>+VLOOKUP(MIN(AQ167),Listados!$J$26:$K$32,2,TRUE)</f>
        <v>Moderado</v>
      </c>
      <c r="AT167" s="463" t="str">
        <f>IF(AND(AR167&lt;&gt;"",AS167&lt;&gt;""),VLOOKUP(AR167&amp;AS167,Listados!$M$3:$N$27,2,FALSE),"")</f>
        <v>Moderado</v>
      </c>
      <c r="AU167" s="463" t="str">
        <f>+VLOOKUP(AT167,Listados!$P$3:$Q$6,2,FALSE)</f>
        <v>Asumir el riesgo</v>
      </c>
      <c r="AV167" s="203" t="s">
        <v>1315</v>
      </c>
      <c r="AW167" s="424" t="s">
        <v>1298</v>
      </c>
      <c r="AX167" s="425">
        <v>45658</v>
      </c>
      <c r="AY167" s="425">
        <v>46022</v>
      </c>
      <c r="AZ167" s="429" t="s">
        <v>969</v>
      </c>
      <c r="BA167" s="203" t="s">
        <v>1316</v>
      </c>
      <c r="BB167" s="581"/>
      <c r="BC167" s="584"/>
      <c r="BD167" s="584"/>
      <c r="BE167" s="523"/>
      <c r="BF167" s="526"/>
      <c r="BG167" s="529"/>
    </row>
    <row r="168" spans="1:59" ht="90" x14ac:dyDescent="0.25">
      <c r="A168" s="513"/>
      <c r="B168" s="516"/>
      <c r="C168" s="519"/>
      <c r="D168" s="533"/>
      <c r="E168" s="461"/>
      <c r="F168" s="533"/>
      <c r="G168" s="416" t="s">
        <v>1286</v>
      </c>
      <c r="H168" s="182" t="s">
        <v>16</v>
      </c>
      <c r="I168" s="310" t="s">
        <v>1287</v>
      </c>
      <c r="J168" s="461"/>
      <c r="K168" s="460"/>
      <c r="L168" s="462"/>
      <c r="M168" s="460"/>
      <c r="N168" s="460"/>
      <c r="O168" s="104" t="s">
        <v>1313</v>
      </c>
      <c r="P168" s="102" t="s">
        <v>1314</v>
      </c>
      <c r="Q168" s="105" t="s">
        <v>20</v>
      </c>
      <c r="R168" s="97" t="s">
        <v>111</v>
      </c>
      <c r="S168" s="92">
        <f t="shared" si="245"/>
        <v>15</v>
      </c>
      <c r="T168" s="97" t="s">
        <v>111</v>
      </c>
      <c r="U168" s="92">
        <f t="shared" si="246"/>
        <v>15</v>
      </c>
      <c r="V168" s="97" t="s">
        <v>111</v>
      </c>
      <c r="W168" s="92">
        <f t="shared" si="247"/>
        <v>15</v>
      </c>
      <c r="X168" s="97" t="s">
        <v>20</v>
      </c>
      <c r="Y168" s="92">
        <f t="shared" si="248"/>
        <v>15</v>
      </c>
      <c r="Z168" s="97" t="s">
        <v>111</v>
      </c>
      <c r="AA168" s="92">
        <f t="shared" si="249"/>
        <v>15</v>
      </c>
      <c r="AB168" s="97" t="s">
        <v>111</v>
      </c>
      <c r="AC168" s="92">
        <f t="shared" si="250"/>
        <v>15</v>
      </c>
      <c r="AD168" s="97" t="s">
        <v>112</v>
      </c>
      <c r="AE168" s="92">
        <f t="shared" si="251"/>
        <v>10</v>
      </c>
      <c r="AF168" s="99">
        <f t="shared" si="252"/>
        <v>100</v>
      </c>
      <c r="AG168" s="99" t="str">
        <f t="shared" si="253"/>
        <v>Fuerte</v>
      </c>
      <c r="AH168" s="100" t="s">
        <v>113</v>
      </c>
      <c r="AI168" s="99" t="str">
        <f t="shared" si="254"/>
        <v>Fuerte</v>
      </c>
      <c r="AJ168" s="99" t="str">
        <f>IFERROR(VLOOKUP((CONCATENATE(AG168,AI168)),Listados!$U$3:$V$11,2,FALSE),"")</f>
        <v>Fuerte</v>
      </c>
      <c r="AK168" s="99">
        <f t="shared" si="255"/>
        <v>100</v>
      </c>
      <c r="AL168" s="456"/>
      <c r="AM168" s="456"/>
      <c r="AN168" s="456"/>
      <c r="AO168" s="456"/>
      <c r="AP168" s="458"/>
      <c r="AQ168" s="458"/>
      <c r="AR168" s="460"/>
      <c r="AS168" s="460"/>
      <c r="AT168" s="460"/>
      <c r="AU168" s="460"/>
      <c r="AV168" s="84" t="s">
        <v>1317</v>
      </c>
      <c r="AW168" s="419" t="s">
        <v>1298</v>
      </c>
      <c r="AX168" s="420">
        <v>45658</v>
      </c>
      <c r="AY168" s="420">
        <v>46022</v>
      </c>
      <c r="AZ168" s="430" t="s">
        <v>969</v>
      </c>
      <c r="BA168" s="84" t="s">
        <v>1318</v>
      </c>
      <c r="BB168" s="582"/>
      <c r="BC168" s="585"/>
      <c r="BD168" s="585"/>
      <c r="BE168" s="524"/>
      <c r="BF168" s="527"/>
      <c r="BG168" s="530"/>
    </row>
    <row r="169" spans="1:59" x14ac:dyDescent="0.25">
      <c r="A169" s="513"/>
      <c r="B169" s="516"/>
      <c r="C169" s="519"/>
      <c r="D169" s="533"/>
      <c r="E169" s="461"/>
      <c r="F169" s="533"/>
      <c r="G169" s="193"/>
      <c r="H169" s="101"/>
      <c r="I169" s="101"/>
      <c r="J169" s="461"/>
      <c r="K169" s="460"/>
      <c r="L169" s="462"/>
      <c r="M169" s="460"/>
      <c r="N169" s="460"/>
      <c r="O169" s="88"/>
      <c r="P169" s="103"/>
      <c r="Q169" s="89"/>
      <c r="R169" s="97"/>
      <c r="S169" s="92" t="str">
        <f t="shared" si="245"/>
        <v>0</v>
      </c>
      <c r="T169" s="97"/>
      <c r="U169" s="92" t="str">
        <f t="shared" si="246"/>
        <v>0</v>
      </c>
      <c r="V169" s="97"/>
      <c r="W169" s="92" t="str">
        <f t="shared" si="247"/>
        <v>0</v>
      </c>
      <c r="X169" s="97"/>
      <c r="Y169" s="92" t="str">
        <f t="shared" si="248"/>
        <v>0</v>
      </c>
      <c r="Z169" s="97"/>
      <c r="AA169" s="92" t="str">
        <f t="shared" si="249"/>
        <v>0</v>
      </c>
      <c r="AB169" s="97"/>
      <c r="AC169" s="92" t="str">
        <f t="shared" si="250"/>
        <v>0</v>
      </c>
      <c r="AD169" s="97"/>
      <c r="AE169" s="92" t="str">
        <f t="shared" si="251"/>
        <v>0</v>
      </c>
      <c r="AF169" s="99" t="str">
        <f t="shared" si="252"/>
        <v/>
      </c>
      <c r="AG169" s="99" t="str">
        <f t="shared" si="253"/>
        <v/>
      </c>
      <c r="AH169" s="100"/>
      <c r="AI169" s="99" t="str">
        <f t="shared" si="254"/>
        <v/>
      </c>
      <c r="AJ169" s="99" t="str">
        <f>IFERROR(VLOOKUP((CONCATENATE(AG169,AI169)),Listados!$U$3:$V$11,2,FALSE),"")</f>
        <v/>
      </c>
      <c r="AK169" s="99" t="str">
        <f t="shared" si="255"/>
        <v/>
      </c>
      <c r="AL169" s="456"/>
      <c r="AM169" s="456"/>
      <c r="AN169" s="456"/>
      <c r="AO169" s="456"/>
      <c r="AP169" s="458"/>
      <c r="AQ169" s="458"/>
      <c r="AR169" s="460"/>
      <c r="AS169" s="460"/>
      <c r="AT169" s="460"/>
      <c r="AU169" s="460"/>
      <c r="AV169" s="84"/>
      <c r="AW169" s="84"/>
      <c r="AX169" s="85"/>
      <c r="AY169" s="85"/>
      <c r="AZ169" s="84"/>
      <c r="BA169" s="84"/>
      <c r="BB169" s="582"/>
      <c r="BC169" s="585"/>
      <c r="BD169" s="585"/>
      <c r="BE169" s="524"/>
      <c r="BF169" s="527"/>
      <c r="BG169" s="530"/>
    </row>
    <row r="170" spans="1:59" ht="15.75" thickBot="1" x14ac:dyDescent="0.3">
      <c r="A170" s="514"/>
      <c r="B170" s="517"/>
      <c r="C170" s="520"/>
      <c r="D170" s="534"/>
      <c r="E170" s="467"/>
      <c r="F170" s="534"/>
      <c r="G170" s="208"/>
      <c r="H170" s="221"/>
      <c r="I170" s="221"/>
      <c r="J170" s="467"/>
      <c r="K170" s="464"/>
      <c r="L170" s="469"/>
      <c r="M170" s="464"/>
      <c r="N170" s="464"/>
      <c r="O170" s="222"/>
      <c r="P170" s="223"/>
      <c r="Q170" s="248"/>
      <c r="R170" s="210"/>
      <c r="S170" s="209" t="str">
        <f t="shared" si="245"/>
        <v>0</v>
      </c>
      <c r="T170" s="210"/>
      <c r="U170" s="209" t="str">
        <f t="shared" si="246"/>
        <v>0</v>
      </c>
      <c r="V170" s="210"/>
      <c r="W170" s="209" t="str">
        <f t="shared" si="247"/>
        <v>0</v>
      </c>
      <c r="X170" s="210"/>
      <c r="Y170" s="209" t="str">
        <f t="shared" si="248"/>
        <v>0</v>
      </c>
      <c r="Z170" s="210"/>
      <c r="AA170" s="209" t="str">
        <f t="shared" si="249"/>
        <v>0</v>
      </c>
      <c r="AB170" s="210"/>
      <c r="AC170" s="209" t="str">
        <f t="shared" si="250"/>
        <v>0</v>
      </c>
      <c r="AD170" s="210"/>
      <c r="AE170" s="209" t="str">
        <f t="shared" si="251"/>
        <v>0</v>
      </c>
      <c r="AF170" s="215" t="str">
        <f t="shared" si="252"/>
        <v/>
      </c>
      <c r="AG170" s="215" t="str">
        <f t="shared" si="253"/>
        <v/>
      </c>
      <c r="AH170" s="224"/>
      <c r="AI170" s="215" t="str">
        <f t="shared" si="254"/>
        <v/>
      </c>
      <c r="AJ170" s="215" t="str">
        <f>IFERROR(VLOOKUP((CONCATENATE(AG170,AI170)),Listados!$U$3:$V$11,2,FALSE),"")</f>
        <v/>
      </c>
      <c r="AK170" s="215" t="str">
        <f t="shared" si="255"/>
        <v/>
      </c>
      <c r="AL170" s="457"/>
      <c r="AM170" s="457"/>
      <c r="AN170" s="457"/>
      <c r="AO170" s="457"/>
      <c r="AP170" s="459"/>
      <c r="AQ170" s="459"/>
      <c r="AR170" s="464"/>
      <c r="AS170" s="464"/>
      <c r="AT170" s="464"/>
      <c r="AU170" s="464"/>
      <c r="AV170" s="216"/>
      <c r="AW170" s="216"/>
      <c r="AX170" s="217"/>
      <c r="AY170" s="217"/>
      <c r="AZ170" s="216"/>
      <c r="BA170" s="216"/>
      <c r="BB170" s="583"/>
      <c r="BC170" s="586"/>
      <c r="BD170" s="586"/>
      <c r="BE170" s="525"/>
      <c r="BF170" s="528"/>
      <c r="BG170" s="531"/>
    </row>
    <row r="171" spans="1:59" ht="105" x14ac:dyDescent="0.25">
      <c r="A171" s="512">
        <v>41</v>
      </c>
      <c r="B171" s="515" t="s">
        <v>84</v>
      </c>
      <c r="C171" s="518" t="s">
        <v>1270</v>
      </c>
      <c r="D171" s="532" t="s">
        <v>1274</v>
      </c>
      <c r="E171" s="466" t="s">
        <v>15</v>
      </c>
      <c r="F171" s="532" t="s">
        <v>661</v>
      </c>
      <c r="G171" s="235" t="s">
        <v>1288</v>
      </c>
      <c r="H171" s="285" t="s">
        <v>1277</v>
      </c>
      <c r="I171" s="331" t="s">
        <v>1289</v>
      </c>
      <c r="J171" s="466" t="s">
        <v>21</v>
      </c>
      <c r="K171" s="463">
        <f>+VLOOKUP(J171,Listados!$K$8:$L$12,2,0)</f>
        <v>1</v>
      </c>
      <c r="L171" s="468" t="s">
        <v>31</v>
      </c>
      <c r="M171" s="463">
        <f>+VLOOKUP(L171,Listados!$K$13:$L$17,2,0)</f>
        <v>2</v>
      </c>
      <c r="N171" s="463" t="str">
        <f>IF(AND(J171&lt;&gt;"",L171&lt;&gt;""),VLOOKUP(J171&amp;L171,Listados!$M$3:$N$27,2,FALSE),"")</f>
        <v>Bajo</v>
      </c>
      <c r="O171" s="255" t="s">
        <v>1319</v>
      </c>
      <c r="P171" s="218" t="s">
        <v>1288</v>
      </c>
      <c r="Q171" s="256" t="s">
        <v>20</v>
      </c>
      <c r="R171" s="200" t="s">
        <v>111</v>
      </c>
      <c r="S171" s="199">
        <f t="shared" si="245"/>
        <v>15</v>
      </c>
      <c r="T171" s="200" t="s">
        <v>111</v>
      </c>
      <c r="U171" s="199">
        <f t="shared" si="246"/>
        <v>15</v>
      </c>
      <c r="V171" s="200" t="s">
        <v>111</v>
      </c>
      <c r="W171" s="199">
        <f t="shared" si="247"/>
        <v>15</v>
      </c>
      <c r="X171" s="200" t="s">
        <v>20</v>
      </c>
      <c r="Y171" s="199">
        <f t="shared" si="248"/>
        <v>15</v>
      </c>
      <c r="Z171" s="200" t="s">
        <v>111</v>
      </c>
      <c r="AA171" s="199">
        <f t="shared" si="249"/>
        <v>15</v>
      </c>
      <c r="AB171" s="200" t="s">
        <v>111</v>
      </c>
      <c r="AC171" s="199">
        <f t="shared" si="250"/>
        <v>15</v>
      </c>
      <c r="AD171" s="200" t="s">
        <v>112</v>
      </c>
      <c r="AE171" s="199">
        <f t="shared" si="251"/>
        <v>10</v>
      </c>
      <c r="AF171" s="202">
        <f t="shared" si="252"/>
        <v>100</v>
      </c>
      <c r="AG171" s="202" t="str">
        <f t="shared" si="253"/>
        <v>Fuerte</v>
      </c>
      <c r="AH171" s="220" t="s">
        <v>113</v>
      </c>
      <c r="AI171" s="202" t="str">
        <f t="shared" si="254"/>
        <v>Fuerte</v>
      </c>
      <c r="AJ171" s="202" t="str">
        <f>IFERROR(VLOOKUP((CONCATENATE(AG171,AI171)),Listados!$U$3:$V$11,2,FALSE),"")</f>
        <v>Fuerte</v>
      </c>
      <c r="AK171" s="202">
        <f t="shared" si="255"/>
        <v>100</v>
      </c>
      <c r="AL171" s="455">
        <f t="shared" ref="AL171" si="292">AVERAGE(AK171:AK174)</f>
        <v>100</v>
      </c>
      <c r="AM171" s="455" t="str">
        <f t="shared" ref="AM171" si="293">IF(AL171&lt;=50,"Débil",IF(AL171&lt;=99,"Moderado",IF(AL171=100,"fuerte","")))</f>
        <v>fuerte</v>
      </c>
      <c r="AN171" s="455">
        <f t="shared" ref="AN171" si="294">+IF(AND(Q171="Preventivo",AM171="Fuerte"),2,IF(AND(Q171="Preventivo",AM171="Moderado"),1,0))</f>
        <v>2</v>
      </c>
      <c r="AO171" s="455">
        <f t="shared" ref="AO171" si="295">+IF(AND(Q171="Detectivo",$AM171="Fuerte"),2,IF(AND(Q171="Detectivo",$AM171="Moderado"),1,IF(AND(Q171="Preventivo",$AM171="Fuerte"),1,0)))</f>
        <v>1</v>
      </c>
      <c r="AP171" s="439">
        <f t="shared" ref="AP171" si="296">+K171-AN171</f>
        <v>-1</v>
      </c>
      <c r="AQ171" s="439">
        <f t="shared" ref="AQ171" si="297">+M171-AO171</f>
        <v>1</v>
      </c>
      <c r="AR171" s="463" t="str">
        <f>+VLOOKUP(MIN(AP171),Listados!$J$18:$K$24,2,TRUE)</f>
        <v>Rara Vez</v>
      </c>
      <c r="AS171" s="463" t="str">
        <f>+VLOOKUP(MIN(AQ171),Listados!$J$26:$K$32,2,TRUE)</f>
        <v>Insignificante</v>
      </c>
      <c r="AT171" s="463" t="str">
        <f>IF(AND(AR171&lt;&gt;"",AS171&lt;&gt;""),VLOOKUP(AR171&amp;AS171,Listados!$M$3:$N$27,2,FALSE),"")</f>
        <v>Bajo</v>
      </c>
      <c r="AU171" s="463" t="str">
        <f>+VLOOKUP(AT171,Listados!$P$3:$Q$6,2,FALSE)</f>
        <v>Asumir el riesgo</v>
      </c>
      <c r="AV171" s="203" t="s">
        <v>1320</v>
      </c>
      <c r="AW171" s="203" t="s">
        <v>1298</v>
      </c>
      <c r="AX171" s="204">
        <v>45658</v>
      </c>
      <c r="AY171" s="205">
        <v>46022</v>
      </c>
      <c r="AZ171" s="203" t="s">
        <v>1321</v>
      </c>
      <c r="BA171" s="297" t="s">
        <v>1322</v>
      </c>
      <c r="BB171" s="581"/>
      <c r="BC171" s="584"/>
      <c r="BD171" s="584"/>
      <c r="BE171" s="523"/>
      <c r="BF171" s="526"/>
      <c r="BG171" s="529"/>
    </row>
    <row r="172" spans="1:59" x14ac:dyDescent="0.25">
      <c r="A172" s="513"/>
      <c r="B172" s="516"/>
      <c r="C172" s="519"/>
      <c r="D172" s="533"/>
      <c r="E172" s="461"/>
      <c r="F172" s="533"/>
      <c r="G172" s="193"/>
      <c r="H172" s="101"/>
      <c r="I172" s="101"/>
      <c r="J172" s="461"/>
      <c r="K172" s="460"/>
      <c r="L172" s="462"/>
      <c r="M172" s="460"/>
      <c r="N172" s="460"/>
      <c r="O172" s="104"/>
      <c r="P172" s="102"/>
      <c r="Q172" s="105"/>
      <c r="R172" s="97"/>
      <c r="S172" s="92" t="str">
        <f t="shared" si="245"/>
        <v>0</v>
      </c>
      <c r="T172" s="97"/>
      <c r="U172" s="92" t="str">
        <f t="shared" si="246"/>
        <v>0</v>
      </c>
      <c r="V172" s="97"/>
      <c r="W172" s="92" t="str">
        <f t="shared" si="247"/>
        <v>0</v>
      </c>
      <c r="X172" s="97"/>
      <c r="Y172" s="92" t="str">
        <f t="shared" si="248"/>
        <v>0</v>
      </c>
      <c r="Z172" s="97"/>
      <c r="AA172" s="92" t="str">
        <f t="shared" si="249"/>
        <v>0</v>
      </c>
      <c r="AB172" s="97"/>
      <c r="AC172" s="92" t="str">
        <f t="shared" si="250"/>
        <v>0</v>
      </c>
      <c r="AD172" s="97"/>
      <c r="AE172" s="92" t="str">
        <f t="shared" si="251"/>
        <v>0</v>
      </c>
      <c r="AF172" s="99" t="str">
        <f t="shared" si="252"/>
        <v/>
      </c>
      <c r="AG172" s="99" t="str">
        <f t="shared" si="253"/>
        <v/>
      </c>
      <c r="AH172" s="100"/>
      <c r="AI172" s="99" t="str">
        <f t="shared" si="254"/>
        <v/>
      </c>
      <c r="AJ172" s="99" t="str">
        <f>IFERROR(VLOOKUP((CONCATENATE(AG172,AI172)),Listados!$U$3:$V$11,2,FALSE),"")</f>
        <v/>
      </c>
      <c r="AK172" s="99" t="str">
        <f t="shared" si="255"/>
        <v/>
      </c>
      <c r="AL172" s="456"/>
      <c r="AM172" s="456"/>
      <c r="AN172" s="456"/>
      <c r="AO172" s="456"/>
      <c r="AP172" s="458"/>
      <c r="AQ172" s="458"/>
      <c r="AR172" s="460"/>
      <c r="AS172" s="460"/>
      <c r="AT172" s="460"/>
      <c r="AU172" s="460"/>
      <c r="AV172" s="84"/>
      <c r="AW172" s="84"/>
      <c r="AX172" s="84"/>
      <c r="AY172" s="84"/>
      <c r="AZ172" s="84"/>
      <c r="BA172" s="84"/>
      <c r="BB172" s="582"/>
      <c r="BC172" s="585"/>
      <c r="BD172" s="585"/>
      <c r="BE172" s="524"/>
      <c r="BF172" s="527"/>
      <c r="BG172" s="530"/>
    </row>
    <row r="173" spans="1:59" x14ac:dyDescent="0.25">
      <c r="A173" s="513"/>
      <c r="B173" s="516"/>
      <c r="C173" s="519"/>
      <c r="D173" s="533"/>
      <c r="E173" s="461"/>
      <c r="F173" s="533"/>
      <c r="G173" s="193"/>
      <c r="H173" s="101"/>
      <c r="I173" s="101"/>
      <c r="J173" s="461"/>
      <c r="K173" s="460"/>
      <c r="L173" s="462"/>
      <c r="M173" s="460"/>
      <c r="N173" s="460"/>
      <c r="O173" s="88"/>
      <c r="P173" s="102"/>
      <c r="Q173" s="89"/>
      <c r="R173" s="97"/>
      <c r="S173" s="92" t="str">
        <f t="shared" si="245"/>
        <v>0</v>
      </c>
      <c r="T173" s="97"/>
      <c r="U173" s="92" t="str">
        <f t="shared" si="246"/>
        <v>0</v>
      </c>
      <c r="V173" s="97"/>
      <c r="W173" s="92" t="str">
        <f t="shared" si="247"/>
        <v>0</v>
      </c>
      <c r="X173" s="97"/>
      <c r="Y173" s="92" t="str">
        <f t="shared" si="248"/>
        <v>0</v>
      </c>
      <c r="Z173" s="97"/>
      <c r="AA173" s="92" t="str">
        <f t="shared" si="249"/>
        <v>0</v>
      </c>
      <c r="AB173" s="97"/>
      <c r="AC173" s="92" t="str">
        <f t="shared" si="250"/>
        <v>0</v>
      </c>
      <c r="AD173" s="97"/>
      <c r="AE173" s="92" t="str">
        <f t="shared" si="251"/>
        <v>0</v>
      </c>
      <c r="AF173" s="99" t="str">
        <f t="shared" si="252"/>
        <v/>
      </c>
      <c r="AG173" s="99" t="str">
        <f t="shared" si="253"/>
        <v/>
      </c>
      <c r="AH173" s="100"/>
      <c r="AI173" s="99" t="str">
        <f t="shared" si="254"/>
        <v/>
      </c>
      <c r="AJ173" s="99" t="str">
        <f>IFERROR(VLOOKUP((CONCATENATE(AG173,AI173)),Listados!$U$3:$V$11,2,FALSE),"")</f>
        <v/>
      </c>
      <c r="AK173" s="99" t="str">
        <f t="shared" si="255"/>
        <v/>
      </c>
      <c r="AL173" s="456"/>
      <c r="AM173" s="456"/>
      <c r="AN173" s="456"/>
      <c r="AO173" s="456"/>
      <c r="AP173" s="458"/>
      <c r="AQ173" s="458"/>
      <c r="AR173" s="460"/>
      <c r="AS173" s="460"/>
      <c r="AT173" s="460"/>
      <c r="AU173" s="460"/>
      <c r="AV173" s="84"/>
      <c r="AW173" s="84"/>
      <c r="AX173" s="85"/>
      <c r="AY173" s="85"/>
      <c r="AZ173" s="84"/>
      <c r="BA173" s="84"/>
      <c r="BB173" s="582"/>
      <c r="BC173" s="585"/>
      <c r="BD173" s="585"/>
      <c r="BE173" s="524"/>
      <c r="BF173" s="527"/>
      <c r="BG173" s="530"/>
    </row>
    <row r="174" spans="1:59" ht="15.75" thickBot="1" x14ac:dyDescent="0.3">
      <c r="A174" s="514"/>
      <c r="B174" s="517"/>
      <c r="C174" s="520"/>
      <c r="D174" s="534"/>
      <c r="E174" s="467"/>
      <c r="F174" s="534"/>
      <c r="G174" s="208"/>
      <c r="H174" s="221"/>
      <c r="I174" s="221"/>
      <c r="J174" s="467"/>
      <c r="K174" s="464"/>
      <c r="L174" s="469"/>
      <c r="M174" s="464"/>
      <c r="N174" s="464"/>
      <c r="O174" s="222"/>
      <c r="P174" s="271"/>
      <c r="Q174" s="248"/>
      <c r="R174" s="210"/>
      <c r="S174" s="209" t="str">
        <f t="shared" si="245"/>
        <v>0</v>
      </c>
      <c r="T174" s="210"/>
      <c r="U174" s="209" t="str">
        <f t="shared" si="246"/>
        <v>0</v>
      </c>
      <c r="V174" s="210"/>
      <c r="W174" s="209" t="str">
        <f t="shared" si="247"/>
        <v>0</v>
      </c>
      <c r="X174" s="210"/>
      <c r="Y174" s="209" t="str">
        <f t="shared" si="248"/>
        <v>0</v>
      </c>
      <c r="Z174" s="210"/>
      <c r="AA174" s="209" t="str">
        <f t="shared" si="249"/>
        <v>0</v>
      </c>
      <c r="AB174" s="210"/>
      <c r="AC174" s="209" t="str">
        <f t="shared" si="250"/>
        <v>0</v>
      </c>
      <c r="AD174" s="210"/>
      <c r="AE174" s="209" t="str">
        <f t="shared" si="251"/>
        <v>0</v>
      </c>
      <c r="AF174" s="215" t="str">
        <f t="shared" si="252"/>
        <v/>
      </c>
      <c r="AG174" s="215" t="str">
        <f t="shared" si="253"/>
        <v/>
      </c>
      <c r="AH174" s="224"/>
      <c r="AI174" s="215" t="str">
        <f t="shared" si="254"/>
        <v/>
      </c>
      <c r="AJ174" s="215" t="str">
        <f>IFERROR(VLOOKUP((CONCATENATE(AG174,AI174)),Listados!$U$3:$V$11,2,FALSE),"")</f>
        <v/>
      </c>
      <c r="AK174" s="215" t="str">
        <f t="shared" si="255"/>
        <v/>
      </c>
      <c r="AL174" s="457"/>
      <c r="AM174" s="457"/>
      <c r="AN174" s="457"/>
      <c r="AO174" s="457"/>
      <c r="AP174" s="459"/>
      <c r="AQ174" s="459"/>
      <c r="AR174" s="464"/>
      <c r="AS174" s="464"/>
      <c r="AT174" s="464"/>
      <c r="AU174" s="464"/>
      <c r="AV174" s="216"/>
      <c r="AW174" s="216"/>
      <c r="AX174" s="217"/>
      <c r="AY174" s="217"/>
      <c r="AZ174" s="216"/>
      <c r="BA174" s="216"/>
      <c r="BB174" s="583"/>
      <c r="BC174" s="586"/>
      <c r="BD174" s="586"/>
      <c r="BE174" s="525"/>
      <c r="BF174" s="528"/>
      <c r="BG174" s="531"/>
    </row>
    <row r="175" spans="1:59" ht="114.75" x14ac:dyDescent="0.25">
      <c r="A175" s="512">
        <v>42</v>
      </c>
      <c r="B175" s="515" t="s">
        <v>84</v>
      </c>
      <c r="C175" s="518" t="s">
        <v>1270</v>
      </c>
      <c r="D175" s="532" t="s">
        <v>1275</v>
      </c>
      <c r="E175" s="466" t="s">
        <v>15</v>
      </c>
      <c r="F175" s="532" t="s">
        <v>661</v>
      </c>
      <c r="G175" s="358" t="s">
        <v>1290</v>
      </c>
      <c r="H175" s="285" t="s">
        <v>1277</v>
      </c>
      <c r="I175" s="331" t="s">
        <v>1291</v>
      </c>
      <c r="J175" s="466" t="s">
        <v>30</v>
      </c>
      <c r="K175" s="463">
        <f>+VLOOKUP(J175,Listados!$K$8:$L$12,2,0)</f>
        <v>2</v>
      </c>
      <c r="L175" s="468" t="s">
        <v>51</v>
      </c>
      <c r="M175" s="463">
        <f>+VLOOKUP(L175,Listados!$K$13:$L$17,2,0)</f>
        <v>4</v>
      </c>
      <c r="N175" s="463" t="str">
        <f>IF(AND(J175&lt;&gt;"",L175&lt;&gt;""),VLOOKUP(J175&amp;L175,Listados!$M$3:$N$27,2,FALSE),"")</f>
        <v>Alto</v>
      </c>
      <c r="O175" s="198" t="s">
        <v>1323</v>
      </c>
      <c r="P175" s="218" t="s">
        <v>1290</v>
      </c>
      <c r="Q175" s="256" t="s">
        <v>20</v>
      </c>
      <c r="R175" s="200" t="s">
        <v>111</v>
      </c>
      <c r="S175" s="199">
        <f t="shared" si="245"/>
        <v>15</v>
      </c>
      <c r="T175" s="200" t="s">
        <v>111</v>
      </c>
      <c r="U175" s="199">
        <f t="shared" si="246"/>
        <v>15</v>
      </c>
      <c r="V175" s="200" t="s">
        <v>111</v>
      </c>
      <c r="W175" s="199">
        <f t="shared" si="247"/>
        <v>15</v>
      </c>
      <c r="X175" s="200" t="s">
        <v>20</v>
      </c>
      <c r="Y175" s="199">
        <f t="shared" si="248"/>
        <v>15</v>
      </c>
      <c r="Z175" s="200" t="s">
        <v>111</v>
      </c>
      <c r="AA175" s="199">
        <f t="shared" si="249"/>
        <v>15</v>
      </c>
      <c r="AB175" s="200" t="s">
        <v>111</v>
      </c>
      <c r="AC175" s="199">
        <f t="shared" si="250"/>
        <v>15</v>
      </c>
      <c r="AD175" s="200" t="s">
        <v>112</v>
      </c>
      <c r="AE175" s="199">
        <f t="shared" si="251"/>
        <v>10</v>
      </c>
      <c r="AF175" s="202">
        <f t="shared" si="252"/>
        <v>100</v>
      </c>
      <c r="AG175" s="202" t="str">
        <f t="shared" si="253"/>
        <v>Fuerte</v>
      </c>
      <c r="AH175" s="220" t="s">
        <v>113</v>
      </c>
      <c r="AI175" s="202" t="str">
        <f t="shared" si="254"/>
        <v>Fuerte</v>
      </c>
      <c r="AJ175" s="202" t="str">
        <f>IFERROR(VLOOKUP((CONCATENATE(AG175,AI175)),Listados!$U$3:$V$11,2,FALSE),"")</f>
        <v>Fuerte</v>
      </c>
      <c r="AK175" s="202">
        <f t="shared" si="255"/>
        <v>100</v>
      </c>
      <c r="AL175" s="455">
        <f t="shared" ref="AL175" si="298">AVERAGE(AK175:AK178)</f>
        <v>100</v>
      </c>
      <c r="AM175" s="455" t="str">
        <f t="shared" ref="AM175" si="299">IF(AL175&lt;=50,"Débil",IF(AL175&lt;=99,"Moderado",IF(AL175=100,"fuerte","")))</f>
        <v>fuerte</v>
      </c>
      <c r="AN175" s="455">
        <f t="shared" ref="AN175" si="300">+IF(AND(Q175="Preventivo",AM175="Fuerte"),2,IF(AND(Q175="Preventivo",AM175="Moderado"),1,0))</f>
        <v>2</v>
      </c>
      <c r="AO175" s="455">
        <f t="shared" ref="AO175" si="301">+IF(AND(Q175="Detectivo",$AM175="Fuerte"),2,IF(AND(Q175="Detectivo",$AM175="Moderado"),1,IF(AND(Q175="Preventivo",$AM175="Fuerte"),1,0)))</f>
        <v>1</v>
      </c>
      <c r="AP175" s="439">
        <f t="shared" ref="AP175" si="302">+K175-AN175</f>
        <v>0</v>
      </c>
      <c r="AQ175" s="439">
        <f t="shared" ref="AQ175" si="303">+M175-AO175</f>
        <v>3</v>
      </c>
      <c r="AR175" s="463" t="str">
        <f>+VLOOKUP(MIN(AP175),Listados!$J$18:$K$24,2,TRUE)</f>
        <v>Rara Vez</v>
      </c>
      <c r="AS175" s="463" t="str">
        <f>+VLOOKUP(MIN(AQ175),Listados!$J$26:$K$32,2,TRUE)</f>
        <v>Moderado</v>
      </c>
      <c r="AT175" s="463" t="str">
        <f>IF(AND(AR175&lt;&gt;"",AS175&lt;&gt;""),VLOOKUP(AR175&amp;AS175,Listados!$M$3:$N$27,2,FALSE),"")</f>
        <v>Moderado</v>
      </c>
      <c r="AU175" s="463" t="str">
        <f>+VLOOKUP(AT175,Listados!$P$3:$Q$6,2,FALSE)</f>
        <v>Asumir el riesgo</v>
      </c>
      <c r="AV175" s="203" t="s">
        <v>1325</v>
      </c>
      <c r="AW175" s="424" t="s">
        <v>1298</v>
      </c>
      <c r="AX175" s="432">
        <v>45658</v>
      </c>
      <c r="AY175" s="432">
        <v>46022</v>
      </c>
      <c r="AZ175" s="203" t="s">
        <v>1321</v>
      </c>
      <c r="BA175" s="203" t="s">
        <v>1326</v>
      </c>
      <c r="BB175" s="581"/>
      <c r="BC175" s="584"/>
      <c r="BD175" s="584"/>
      <c r="BE175" s="523"/>
      <c r="BF175" s="526"/>
      <c r="BG175" s="529"/>
    </row>
    <row r="176" spans="1:59" ht="60" x14ac:dyDescent="0.25">
      <c r="A176" s="513"/>
      <c r="B176" s="516"/>
      <c r="C176" s="519"/>
      <c r="D176" s="533"/>
      <c r="E176" s="461"/>
      <c r="F176" s="533"/>
      <c r="G176" s="225" t="s">
        <v>1292</v>
      </c>
      <c r="H176" s="315" t="s">
        <v>1277</v>
      </c>
      <c r="I176" s="310" t="s">
        <v>1293</v>
      </c>
      <c r="J176" s="461"/>
      <c r="K176" s="460"/>
      <c r="L176" s="462"/>
      <c r="M176" s="460"/>
      <c r="N176" s="460"/>
      <c r="O176" s="193" t="s">
        <v>1324</v>
      </c>
      <c r="P176" s="170" t="s">
        <v>1292</v>
      </c>
      <c r="Q176" s="105" t="s">
        <v>20</v>
      </c>
      <c r="R176" s="97" t="s">
        <v>111</v>
      </c>
      <c r="S176" s="92">
        <f t="shared" si="245"/>
        <v>15</v>
      </c>
      <c r="T176" s="97" t="s">
        <v>111</v>
      </c>
      <c r="U176" s="92">
        <f t="shared" si="246"/>
        <v>15</v>
      </c>
      <c r="V176" s="97" t="s">
        <v>111</v>
      </c>
      <c r="W176" s="92">
        <f t="shared" si="247"/>
        <v>15</v>
      </c>
      <c r="X176" s="97" t="s">
        <v>20</v>
      </c>
      <c r="Y176" s="92">
        <f t="shared" si="248"/>
        <v>15</v>
      </c>
      <c r="Z176" s="97" t="s">
        <v>111</v>
      </c>
      <c r="AA176" s="92">
        <f t="shared" si="249"/>
        <v>15</v>
      </c>
      <c r="AB176" s="97" t="s">
        <v>111</v>
      </c>
      <c r="AC176" s="92">
        <f t="shared" si="250"/>
        <v>15</v>
      </c>
      <c r="AD176" s="97" t="s">
        <v>112</v>
      </c>
      <c r="AE176" s="92">
        <f t="shared" si="251"/>
        <v>10</v>
      </c>
      <c r="AF176" s="99">
        <f t="shared" si="252"/>
        <v>100</v>
      </c>
      <c r="AG176" s="99" t="str">
        <f t="shared" si="253"/>
        <v>Fuerte</v>
      </c>
      <c r="AH176" s="100" t="s">
        <v>113</v>
      </c>
      <c r="AI176" s="99" t="str">
        <f t="shared" si="254"/>
        <v>Fuerte</v>
      </c>
      <c r="AJ176" s="99" t="str">
        <f>IFERROR(VLOOKUP((CONCATENATE(AG176,AI176)),Listados!$U$3:$V$11,2,FALSE),"")</f>
        <v>Fuerte</v>
      </c>
      <c r="AK176" s="99">
        <f t="shared" si="255"/>
        <v>100</v>
      </c>
      <c r="AL176" s="456"/>
      <c r="AM176" s="456"/>
      <c r="AN176" s="456"/>
      <c r="AO176" s="456"/>
      <c r="AP176" s="458"/>
      <c r="AQ176" s="458"/>
      <c r="AR176" s="460"/>
      <c r="AS176" s="460"/>
      <c r="AT176" s="460"/>
      <c r="AU176" s="460"/>
      <c r="AV176" s="84" t="s">
        <v>1325</v>
      </c>
      <c r="AW176" s="419" t="s">
        <v>1298</v>
      </c>
      <c r="AX176" s="422">
        <v>45658</v>
      </c>
      <c r="AY176" s="422">
        <v>46022</v>
      </c>
      <c r="AZ176" s="84" t="s">
        <v>1321</v>
      </c>
      <c r="BA176" s="84" t="s">
        <v>1327</v>
      </c>
      <c r="BB176" s="582"/>
      <c r="BC176" s="585"/>
      <c r="BD176" s="585"/>
      <c r="BE176" s="524"/>
      <c r="BF176" s="527"/>
      <c r="BG176" s="530"/>
    </row>
    <row r="177" spans="1:59" x14ac:dyDescent="0.25">
      <c r="A177" s="513"/>
      <c r="B177" s="516"/>
      <c r="C177" s="519"/>
      <c r="D177" s="533"/>
      <c r="E177" s="461"/>
      <c r="F177" s="533"/>
      <c r="G177" s="193"/>
      <c r="H177" s="182"/>
      <c r="I177" s="101"/>
      <c r="J177" s="461"/>
      <c r="K177" s="460"/>
      <c r="L177" s="462"/>
      <c r="M177" s="460"/>
      <c r="N177" s="460"/>
      <c r="O177" s="88"/>
      <c r="P177" s="170"/>
      <c r="Q177" s="89"/>
      <c r="R177" s="97"/>
      <c r="S177" s="92" t="str">
        <f t="shared" si="245"/>
        <v>0</v>
      </c>
      <c r="T177" s="97"/>
      <c r="U177" s="92" t="str">
        <f t="shared" si="246"/>
        <v>0</v>
      </c>
      <c r="V177" s="97"/>
      <c r="W177" s="92" t="str">
        <f t="shared" si="247"/>
        <v>0</v>
      </c>
      <c r="X177" s="97"/>
      <c r="Y177" s="92" t="str">
        <f t="shared" si="248"/>
        <v>0</v>
      </c>
      <c r="Z177" s="97"/>
      <c r="AA177" s="92" t="str">
        <f t="shared" si="249"/>
        <v>0</v>
      </c>
      <c r="AB177" s="97"/>
      <c r="AC177" s="92" t="str">
        <f t="shared" si="250"/>
        <v>0</v>
      </c>
      <c r="AD177" s="97"/>
      <c r="AE177" s="92" t="str">
        <f t="shared" si="251"/>
        <v>0</v>
      </c>
      <c r="AF177" s="99" t="str">
        <f t="shared" si="252"/>
        <v/>
      </c>
      <c r="AG177" s="99" t="str">
        <f t="shared" si="253"/>
        <v/>
      </c>
      <c r="AH177" s="100"/>
      <c r="AI177" s="99" t="str">
        <f t="shared" si="254"/>
        <v/>
      </c>
      <c r="AJ177" s="99" t="str">
        <f>IFERROR(VLOOKUP((CONCATENATE(AG177,AI177)),Listados!$U$3:$V$11,2,FALSE),"")</f>
        <v/>
      </c>
      <c r="AK177" s="99" t="str">
        <f t="shared" si="255"/>
        <v/>
      </c>
      <c r="AL177" s="456"/>
      <c r="AM177" s="456"/>
      <c r="AN177" s="456"/>
      <c r="AO177" s="456"/>
      <c r="AP177" s="458"/>
      <c r="AQ177" s="458"/>
      <c r="AR177" s="460"/>
      <c r="AS177" s="460"/>
      <c r="AT177" s="460"/>
      <c r="AU177" s="460"/>
      <c r="AV177" s="84"/>
      <c r="AW177" s="84"/>
      <c r="AX177" s="85"/>
      <c r="AY177" s="85"/>
      <c r="AZ177" s="84"/>
      <c r="BA177" s="84"/>
      <c r="BB177" s="582"/>
      <c r="BC177" s="585"/>
      <c r="BD177" s="585"/>
      <c r="BE177" s="524"/>
      <c r="BF177" s="527"/>
      <c r="BG177" s="530"/>
    </row>
    <row r="178" spans="1:59" ht="15.75" thickBot="1" x14ac:dyDescent="0.3">
      <c r="A178" s="514"/>
      <c r="B178" s="517"/>
      <c r="C178" s="520"/>
      <c r="D178" s="534"/>
      <c r="E178" s="467"/>
      <c r="F178" s="534"/>
      <c r="G178" s="208"/>
      <c r="H178" s="206"/>
      <c r="I178" s="221"/>
      <c r="J178" s="467"/>
      <c r="K178" s="464"/>
      <c r="L178" s="469"/>
      <c r="M178" s="464"/>
      <c r="N178" s="464"/>
      <c r="O178" s="222"/>
      <c r="P178" s="300"/>
      <c r="Q178" s="248"/>
      <c r="R178" s="210"/>
      <c r="S178" s="209" t="str">
        <f t="shared" si="245"/>
        <v>0</v>
      </c>
      <c r="T178" s="210"/>
      <c r="U178" s="209" t="str">
        <f t="shared" si="246"/>
        <v>0</v>
      </c>
      <c r="V178" s="210"/>
      <c r="W178" s="209" t="str">
        <f t="shared" si="247"/>
        <v>0</v>
      </c>
      <c r="X178" s="210"/>
      <c r="Y178" s="209" t="str">
        <f t="shared" si="248"/>
        <v>0</v>
      </c>
      <c r="Z178" s="210"/>
      <c r="AA178" s="209" t="str">
        <f t="shared" si="249"/>
        <v>0</v>
      </c>
      <c r="AB178" s="210"/>
      <c r="AC178" s="209" t="str">
        <f t="shared" si="250"/>
        <v>0</v>
      </c>
      <c r="AD178" s="210"/>
      <c r="AE178" s="209" t="str">
        <f t="shared" si="251"/>
        <v>0</v>
      </c>
      <c r="AF178" s="215" t="str">
        <f t="shared" si="252"/>
        <v/>
      </c>
      <c r="AG178" s="215" t="str">
        <f t="shared" si="253"/>
        <v/>
      </c>
      <c r="AH178" s="224"/>
      <c r="AI178" s="215" t="str">
        <f t="shared" si="254"/>
        <v/>
      </c>
      <c r="AJ178" s="215" t="str">
        <f>IFERROR(VLOOKUP((CONCATENATE(AG178,AI178)),Listados!$U$3:$V$11,2,FALSE),"")</f>
        <v/>
      </c>
      <c r="AK178" s="215" t="str">
        <f t="shared" si="255"/>
        <v/>
      </c>
      <c r="AL178" s="457"/>
      <c r="AM178" s="457"/>
      <c r="AN178" s="457"/>
      <c r="AO178" s="457"/>
      <c r="AP178" s="459"/>
      <c r="AQ178" s="459"/>
      <c r="AR178" s="464"/>
      <c r="AS178" s="464"/>
      <c r="AT178" s="464"/>
      <c r="AU178" s="464"/>
      <c r="AV178" s="216"/>
      <c r="AW178" s="216"/>
      <c r="AX178" s="217"/>
      <c r="AY178" s="217"/>
      <c r="AZ178" s="216"/>
      <c r="BA178" s="216"/>
      <c r="BB178" s="583"/>
      <c r="BC178" s="586"/>
      <c r="BD178" s="586"/>
      <c r="BE178" s="525"/>
      <c r="BF178" s="528"/>
      <c r="BG178" s="531"/>
    </row>
    <row r="179" spans="1:59" ht="105" x14ac:dyDescent="0.25">
      <c r="A179" s="512">
        <v>43</v>
      </c>
      <c r="B179" s="515" t="s">
        <v>56</v>
      </c>
      <c r="C179" s="554" t="s">
        <v>1328</v>
      </c>
      <c r="D179" s="466" t="s">
        <v>1330</v>
      </c>
      <c r="E179" s="466" t="s">
        <v>49</v>
      </c>
      <c r="F179" s="466" t="s">
        <v>661</v>
      </c>
      <c r="G179" s="198" t="s">
        <v>1332</v>
      </c>
      <c r="H179" s="197" t="s">
        <v>16</v>
      </c>
      <c r="I179" s="382" t="s">
        <v>1333</v>
      </c>
      <c r="J179" s="466" t="s">
        <v>30</v>
      </c>
      <c r="K179" s="463">
        <f>+VLOOKUP(J179,Listados!$K$8:$L$12,2,0)</f>
        <v>2</v>
      </c>
      <c r="L179" s="468" t="s">
        <v>35</v>
      </c>
      <c r="M179" s="463">
        <f>+VLOOKUP(L179,Listados!$K$13:$L$17,2,0)</f>
        <v>3</v>
      </c>
      <c r="N179" s="463" t="str">
        <f>IF(AND(J179&lt;&gt;"",L179&lt;&gt;""),VLOOKUP(J179&amp;L179,Listados!$M$3:$N$27,2,FALSE),"")</f>
        <v>Moderado</v>
      </c>
      <c r="O179" s="198" t="s">
        <v>1336</v>
      </c>
      <c r="P179" s="201" t="s">
        <v>1332</v>
      </c>
      <c r="Q179" s="256" t="s">
        <v>20</v>
      </c>
      <c r="R179" s="200" t="s">
        <v>111</v>
      </c>
      <c r="S179" s="199">
        <f t="shared" si="245"/>
        <v>15</v>
      </c>
      <c r="T179" s="200" t="s">
        <v>111</v>
      </c>
      <c r="U179" s="199">
        <f t="shared" si="246"/>
        <v>15</v>
      </c>
      <c r="V179" s="200" t="s">
        <v>111</v>
      </c>
      <c r="W179" s="199">
        <f t="shared" si="247"/>
        <v>15</v>
      </c>
      <c r="X179" s="200" t="s">
        <v>20</v>
      </c>
      <c r="Y179" s="199">
        <f t="shared" si="248"/>
        <v>15</v>
      </c>
      <c r="Z179" s="200" t="s">
        <v>111</v>
      </c>
      <c r="AA179" s="199">
        <f t="shared" si="249"/>
        <v>15</v>
      </c>
      <c r="AB179" s="200" t="s">
        <v>111</v>
      </c>
      <c r="AC179" s="199">
        <f t="shared" si="250"/>
        <v>15</v>
      </c>
      <c r="AD179" s="200" t="s">
        <v>112</v>
      </c>
      <c r="AE179" s="199">
        <f t="shared" si="251"/>
        <v>10</v>
      </c>
      <c r="AF179" s="202">
        <f t="shared" si="252"/>
        <v>100</v>
      </c>
      <c r="AG179" s="202" t="str">
        <f t="shared" si="253"/>
        <v>Fuerte</v>
      </c>
      <c r="AH179" s="220" t="s">
        <v>113</v>
      </c>
      <c r="AI179" s="202" t="str">
        <f t="shared" si="254"/>
        <v>Fuerte</v>
      </c>
      <c r="AJ179" s="202" t="str">
        <f>IFERROR(VLOOKUP((CONCATENATE(AG179,AI179)),Listados!$U$3:$V$11,2,FALSE),"")</f>
        <v>Fuerte</v>
      </c>
      <c r="AK179" s="202">
        <f t="shared" si="255"/>
        <v>100</v>
      </c>
      <c r="AL179" s="455">
        <f t="shared" ref="AL179" si="304">AVERAGE(AK179:AK182)</f>
        <v>100</v>
      </c>
      <c r="AM179" s="455" t="str">
        <f t="shared" ref="AM179" si="305">IF(AL179&lt;=50,"Débil",IF(AL179&lt;=99,"Moderado",IF(AL179=100,"fuerte","")))</f>
        <v>fuerte</v>
      </c>
      <c r="AN179" s="455">
        <f t="shared" ref="AN179" si="306">+IF(AND(Q179="Preventivo",AM179="Fuerte"),2,IF(AND(Q179="Preventivo",AM179="Moderado"),1,0))</f>
        <v>2</v>
      </c>
      <c r="AO179" s="455">
        <f t="shared" ref="AO179" si="307">+IF(AND(Q179="Detectivo",$AM179="Fuerte"),2,IF(AND(Q179="Detectivo",$AM179="Moderado"),1,IF(AND(Q179="Preventivo",$AM179="Fuerte"),1,0)))</f>
        <v>1</v>
      </c>
      <c r="AP179" s="439">
        <f t="shared" ref="AP179" si="308">+K179-AN179</f>
        <v>0</v>
      </c>
      <c r="AQ179" s="439">
        <f t="shared" ref="AQ179" si="309">+M179-AO179</f>
        <v>2</v>
      </c>
      <c r="AR179" s="463" t="str">
        <f>+VLOOKUP(MIN(AP179),Listados!$J$18:$K$24,2,TRUE)</f>
        <v>Rara Vez</v>
      </c>
      <c r="AS179" s="463" t="str">
        <f>+VLOOKUP(MIN(AQ179),Listados!$J$26:$K$32,2,TRUE)</f>
        <v>Menor</v>
      </c>
      <c r="AT179" s="463" t="str">
        <f>IF(AND(AR179&lt;&gt;"",AS179&lt;&gt;""),VLOOKUP(AR179&amp;AS179,Listados!$M$3:$N$27,2,FALSE),"")</f>
        <v>Bajo</v>
      </c>
      <c r="AU179" s="463" t="str">
        <f>+VLOOKUP(AT179,Listados!$P$3:$Q$6,2,FALSE)</f>
        <v>Asumir el riesgo</v>
      </c>
      <c r="AV179" s="203"/>
      <c r="AW179" s="203"/>
      <c r="AX179" s="204"/>
      <c r="AY179" s="205"/>
      <c r="AZ179" s="203"/>
      <c r="BA179" s="203"/>
      <c r="BB179" s="348"/>
      <c r="BC179" s="584"/>
      <c r="BD179" s="584"/>
      <c r="BE179" s="523"/>
      <c r="BF179" s="526"/>
      <c r="BG179" s="529"/>
    </row>
    <row r="180" spans="1:59" ht="105" x14ac:dyDescent="0.25">
      <c r="A180" s="513"/>
      <c r="B180" s="516"/>
      <c r="C180" s="540"/>
      <c r="D180" s="461"/>
      <c r="E180" s="461"/>
      <c r="F180" s="461"/>
      <c r="G180" s="193" t="s">
        <v>1334</v>
      </c>
      <c r="H180" s="182" t="s">
        <v>16</v>
      </c>
      <c r="I180" s="193" t="s">
        <v>1335</v>
      </c>
      <c r="J180" s="461"/>
      <c r="K180" s="460"/>
      <c r="L180" s="462"/>
      <c r="M180" s="460"/>
      <c r="N180" s="460"/>
      <c r="O180" s="193" t="s">
        <v>1337</v>
      </c>
      <c r="P180" s="433" t="s">
        <v>1334</v>
      </c>
      <c r="Q180" s="105" t="s">
        <v>20</v>
      </c>
      <c r="R180" s="97" t="s">
        <v>111</v>
      </c>
      <c r="S180" s="92">
        <f t="shared" si="245"/>
        <v>15</v>
      </c>
      <c r="T180" s="97" t="s">
        <v>111</v>
      </c>
      <c r="U180" s="92">
        <f t="shared" si="246"/>
        <v>15</v>
      </c>
      <c r="V180" s="97" t="s">
        <v>111</v>
      </c>
      <c r="W180" s="92">
        <f t="shared" si="247"/>
        <v>15</v>
      </c>
      <c r="X180" s="97" t="s">
        <v>20</v>
      </c>
      <c r="Y180" s="92">
        <f t="shared" si="248"/>
        <v>15</v>
      </c>
      <c r="Z180" s="97" t="s">
        <v>111</v>
      </c>
      <c r="AA180" s="92">
        <f t="shared" si="249"/>
        <v>15</v>
      </c>
      <c r="AB180" s="97" t="s">
        <v>111</v>
      </c>
      <c r="AC180" s="92">
        <f t="shared" si="250"/>
        <v>15</v>
      </c>
      <c r="AD180" s="97" t="s">
        <v>112</v>
      </c>
      <c r="AE180" s="92">
        <f t="shared" si="251"/>
        <v>10</v>
      </c>
      <c r="AF180" s="99">
        <f t="shared" si="252"/>
        <v>100</v>
      </c>
      <c r="AG180" s="99" t="str">
        <f t="shared" si="253"/>
        <v>Fuerte</v>
      </c>
      <c r="AH180" s="100" t="s">
        <v>113</v>
      </c>
      <c r="AI180" s="99" t="str">
        <f t="shared" si="254"/>
        <v>Fuerte</v>
      </c>
      <c r="AJ180" s="99" t="str">
        <f>IFERROR(VLOOKUP((CONCATENATE(AG180,AI180)),Listados!$U$3:$V$11,2,FALSE),"")</f>
        <v>Fuerte</v>
      </c>
      <c r="AK180" s="99">
        <f t="shared" si="255"/>
        <v>100</v>
      </c>
      <c r="AL180" s="456"/>
      <c r="AM180" s="456"/>
      <c r="AN180" s="456"/>
      <c r="AO180" s="456"/>
      <c r="AP180" s="458"/>
      <c r="AQ180" s="458"/>
      <c r="AR180" s="460"/>
      <c r="AS180" s="460"/>
      <c r="AT180" s="460"/>
      <c r="AU180" s="460"/>
      <c r="AV180" s="84"/>
      <c r="AW180" s="84"/>
      <c r="AX180" s="84"/>
      <c r="AY180" s="84"/>
      <c r="AZ180" s="84"/>
      <c r="BA180" s="84"/>
      <c r="BB180" s="230"/>
      <c r="BC180" s="585"/>
      <c r="BD180" s="585"/>
      <c r="BE180" s="524"/>
      <c r="BF180" s="527"/>
      <c r="BG180" s="530"/>
    </row>
    <row r="181" spans="1:59" ht="75" x14ac:dyDescent="0.25">
      <c r="A181" s="513"/>
      <c r="B181" s="516"/>
      <c r="C181" s="540"/>
      <c r="D181" s="461"/>
      <c r="E181" s="461"/>
      <c r="F181" s="461"/>
      <c r="G181" s="193"/>
      <c r="H181" s="101"/>
      <c r="I181" s="101"/>
      <c r="J181" s="461"/>
      <c r="K181" s="460"/>
      <c r="L181" s="462"/>
      <c r="M181" s="460"/>
      <c r="N181" s="460"/>
      <c r="O181" s="193" t="s">
        <v>1337</v>
      </c>
      <c r="P181" s="170" t="s">
        <v>1334</v>
      </c>
      <c r="Q181" s="89" t="s">
        <v>20</v>
      </c>
      <c r="R181" s="97" t="s">
        <v>111</v>
      </c>
      <c r="S181" s="92">
        <f t="shared" si="245"/>
        <v>15</v>
      </c>
      <c r="T181" s="97" t="s">
        <v>111</v>
      </c>
      <c r="U181" s="92">
        <f t="shared" si="246"/>
        <v>15</v>
      </c>
      <c r="V181" s="97" t="s">
        <v>111</v>
      </c>
      <c r="W181" s="92">
        <f t="shared" si="247"/>
        <v>15</v>
      </c>
      <c r="X181" s="97" t="s">
        <v>20</v>
      </c>
      <c r="Y181" s="92">
        <f t="shared" si="248"/>
        <v>15</v>
      </c>
      <c r="Z181" s="97" t="s">
        <v>111</v>
      </c>
      <c r="AA181" s="92">
        <f t="shared" si="249"/>
        <v>15</v>
      </c>
      <c r="AB181" s="97" t="s">
        <v>111</v>
      </c>
      <c r="AC181" s="92">
        <f t="shared" si="250"/>
        <v>15</v>
      </c>
      <c r="AD181" s="97" t="s">
        <v>112</v>
      </c>
      <c r="AE181" s="92">
        <f t="shared" si="251"/>
        <v>10</v>
      </c>
      <c r="AF181" s="99">
        <f t="shared" si="252"/>
        <v>100</v>
      </c>
      <c r="AG181" s="99" t="str">
        <f t="shared" si="253"/>
        <v>Fuerte</v>
      </c>
      <c r="AH181" s="100" t="s">
        <v>113</v>
      </c>
      <c r="AI181" s="99" t="str">
        <f t="shared" si="254"/>
        <v>Fuerte</v>
      </c>
      <c r="AJ181" s="99" t="str">
        <f>IFERROR(VLOOKUP((CONCATENATE(AG181,AI181)),Listados!$U$3:$V$11,2,FALSE),"")</f>
        <v>Fuerte</v>
      </c>
      <c r="AK181" s="99">
        <f t="shared" si="255"/>
        <v>100</v>
      </c>
      <c r="AL181" s="456"/>
      <c r="AM181" s="456"/>
      <c r="AN181" s="456"/>
      <c r="AO181" s="456"/>
      <c r="AP181" s="458"/>
      <c r="AQ181" s="458"/>
      <c r="AR181" s="460"/>
      <c r="AS181" s="460"/>
      <c r="AT181" s="460"/>
      <c r="AU181" s="460"/>
      <c r="AV181" s="84"/>
      <c r="AW181" s="84"/>
      <c r="AX181" s="85"/>
      <c r="AY181" s="85"/>
      <c r="AZ181" s="84"/>
      <c r="BA181" s="84"/>
      <c r="BB181" s="230"/>
      <c r="BC181" s="585"/>
      <c r="BD181" s="585"/>
      <c r="BE181" s="524"/>
      <c r="BF181" s="527"/>
      <c r="BG181" s="530"/>
    </row>
    <row r="182" spans="1:59" ht="15.75" thickBot="1" x14ac:dyDescent="0.3">
      <c r="A182" s="560"/>
      <c r="B182" s="558"/>
      <c r="C182" s="559"/>
      <c r="D182" s="443"/>
      <c r="E182" s="443"/>
      <c r="F182" s="443"/>
      <c r="G182" s="259"/>
      <c r="H182" s="298"/>
      <c r="I182" s="298"/>
      <c r="J182" s="443"/>
      <c r="K182" s="450"/>
      <c r="L182" s="448"/>
      <c r="M182" s="450"/>
      <c r="N182" s="450"/>
      <c r="O182" s="263"/>
      <c r="P182" s="434"/>
      <c r="Q182" s="264"/>
      <c r="R182" s="262"/>
      <c r="S182" s="261" t="str">
        <f t="shared" si="245"/>
        <v>0</v>
      </c>
      <c r="T182" s="262"/>
      <c r="U182" s="261" t="str">
        <f t="shared" si="246"/>
        <v>0</v>
      </c>
      <c r="V182" s="262"/>
      <c r="W182" s="261" t="str">
        <f t="shared" si="247"/>
        <v>0</v>
      </c>
      <c r="X182" s="262"/>
      <c r="Y182" s="261" t="str">
        <f t="shared" si="248"/>
        <v>0</v>
      </c>
      <c r="Z182" s="262"/>
      <c r="AA182" s="261" t="str">
        <f t="shared" si="249"/>
        <v>0</v>
      </c>
      <c r="AB182" s="262"/>
      <c r="AC182" s="261" t="str">
        <f t="shared" si="250"/>
        <v>0</v>
      </c>
      <c r="AD182" s="262"/>
      <c r="AE182" s="261" t="str">
        <f t="shared" si="251"/>
        <v>0</v>
      </c>
      <c r="AF182" s="265" t="str">
        <f t="shared" si="252"/>
        <v/>
      </c>
      <c r="AG182" s="265" t="str">
        <f t="shared" si="253"/>
        <v/>
      </c>
      <c r="AH182" s="266"/>
      <c r="AI182" s="265" t="str">
        <f t="shared" si="254"/>
        <v/>
      </c>
      <c r="AJ182" s="265" t="str">
        <f>IFERROR(VLOOKUP((CONCATENATE(AG182,AI182)),Listados!$U$3:$V$11,2,FALSE),"")</f>
        <v/>
      </c>
      <c r="AK182" s="265" t="str">
        <f t="shared" si="255"/>
        <v/>
      </c>
      <c r="AL182" s="452"/>
      <c r="AM182" s="452"/>
      <c r="AN182" s="452"/>
      <c r="AO182" s="452"/>
      <c r="AP182" s="458"/>
      <c r="AQ182" s="458"/>
      <c r="AR182" s="450"/>
      <c r="AS182" s="450"/>
      <c r="AT182" s="450"/>
      <c r="AU182" s="450"/>
      <c r="AV182" s="267"/>
      <c r="AW182" s="267"/>
      <c r="AX182" s="268"/>
      <c r="AY182" s="268"/>
      <c r="AZ182" s="267"/>
      <c r="BA182" s="267"/>
      <c r="BB182" s="354"/>
      <c r="BC182" s="585"/>
      <c r="BD182" s="585"/>
      <c r="BE182" s="524"/>
      <c r="BF182" s="527"/>
      <c r="BG182" s="530"/>
    </row>
    <row r="183" spans="1:59" ht="90" x14ac:dyDescent="0.25">
      <c r="A183" s="512">
        <v>44</v>
      </c>
      <c r="B183" s="515" t="s">
        <v>56</v>
      </c>
      <c r="C183" s="554" t="s">
        <v>1329</v>
      </c>
      <c r="D183" s="466" t="s">
        <v>1331</v>
      </c>
      <c r="E183" s="466" t="s">
        <v>49</v>
      </c>
      <c r="F183" s="466" t="s">
        <v>661</v>
      </c>
      <c r="G183" s="198" t="s">
        <v>1338</v>
      </c>
      <c r="H183" s="197" t="s">
        <v>16</v>
      </c>
      <c r="I183" s="198" t="s">
        <v>1342</v>
      </c>
      <c r="J183" s="466" t="s">
        <v>30</v>
      </c>
      <c r="K183" s="463">
        <f>+VLOOKUP(J183,Listados!$K$8:$L$12,2,0)</f>
        <v>2</v>
      </c>
      <c r="L183" s="468" t="s">
        <v>51</v>
      </c>
      <c r="M183" s="463">
        <f>+VLOOKUP(L183,Listados!$K$13:$L$17,2,0)</f>
        <v>4</v>
      </c>
      <c r="N183" s="463" t="str">
        <f>IF(AND(J183&lt;&gt;"",L183&lt;&gt;""),VLOOKUP(J183&amp;L183,Listados!$M$3:$N$27,2,FALSE),"")</f>
        <v>Alto</v>
      </c>
      <c r="O183" s="198" t="s">
        <v>1346</v>
      </c>
      <c r="P183" s="218" t="s">
        <v>1338</v>
      </c>
      <c r="Q183" s="256" t="s">
        <v>20</v>
      </c>
      <c r="R183" s="200" t="s">
        <v>111</v>
      </c>
      <c r="S183" s="199">
        <f t="shared" si="245"/>
        <v>15</v>
      </c>
      <c r="T183" s="200" t="s">
        <v>111</v>
      </c>
      <c r="U183" s="199">
        <f t="shared" si="246"/>
        <v>15</v>
      </c>
      <c r="V183" s="200" t="s">
        <v>111</v>
      </c>
      <c r="W183" s="199">
        <f t="shared" si="247"/>
        <v>15</v>
      </c>
      <c r="X183" s="200" t="s">
        <v>20</v>
      </c>
      <c r="Y183" s="199">
        <f t="shared" si="248"/>
        <v>15</v>
      </c>
      <c r="Z183" s="200" t="s">
        <v>111</v>
      </c>
      <c r="AA183" s="199">
        <f t="shared" si="249"/>
        <v>15</v>
      </c>
      <c r="AB183" s="200" t="s">
        <v>111</v>
      </c>
      <c r="AC183" s="199">
        <f t="shared" si="250"/>
        <v>15</v>
      </c>
      <c r="AD183" s="200" t="s">
        <v>112</v>
      </c>
      <c r="AE183" s="199">
        <f t="shared" si="251"/>
        <v>10</v>
      </c>
      <c r="AF183" s="202">
        <f t="shared" si="252"/>
        <v>100</v>
      </c>
      <c r="AG183" s="202" t="str">
        <f t="shared" si="253"/>
        <v>Fuerte</v>
      </c>
      <c r="AH183" s="220" t="s">
        <v>113</v>
      </c>
      <c r="AI183" s="202" t="str">
        <f t="shared" si="254"/>
        <v>Fuerte</v>
      </c>
      <c r="AJ183" s="202" t="str">
        <f>IFERROR(VLOOKUP((CONCATENATE(AG183,AI183)),Listados!$U$3:$V$11,2,FALSE),"")</f>
        <v>Fuerte</v>
      </c>
      <c r="AK183" s="202">
        <f t="shared" si="255"/>
        <v>100</v>
      </c>
      <c r="AL183" s="455">
        <f t="shared" ref="AL183" si="310">AVERAGE(AK183:AK186)</f>
        <v>100</v>
      </c>
      <c r="AM183" s="455" t="str">
        <f t="shared" ref="AM183" si="311">IF(AL183&lt;=50,"Débil",IF(AL183&lt;=99,"Moderado",IF(AL183=100,"fuerte","")))</f>
        <v>fuerte</v>
      </c>
      <c r="AN183" s="455">
        <f t="shared" ref="AN183" si="312">+IF(AND(Q183="Preventivo",AM183="Fuerte"),2,IF(AND(Q183="Preventivo",AM183="Moderado"),1,0))</f>
        <v>2</v>
      </c>
      <c r="AO183" s="455">
        <f t="shared" ref="AO183" si="313">+IF(AND(Q183="Detectivo",$AM183="Fuerte"),2,IF(AND(Q183="Detectivo",$AM183="Moderado"),1,IF(AND(Q183="Preventivo",$AM183="Fuerte"),1,0)))</f>
        <v>1</v>
      </c>
      <c r="AP183" s="439">
        <f t="shared" ref="AP183" si="314">+K183-AN183</f>
        <v>0</v>
      </c>
      <c r="AQ183" s="439">
        <f t="shared" ref="AQ183" si="315">+M183-AO183</f>
        <v>3</v>
      </c>
      <c r="AR183" s="463" t="str">
        <f>+VLOOKUP(MIN(AP183),Listados!$J$18:$K$24,2,TRUE)</f>
        <v>Rara Vez</v>
      </c>
      <c r="AS183" s="463" t="str">
        <f>+VLOOKUP(MIN(AQ183),Listados!$J$26:$K$32,2,TRUE)</f>
        <v>Moderado</v>
      </c>
      <c r="AT183" s="463" t="str">
        <f>IF(AND(AR183&lt;&gt;"",AS183&lt;&gt;""),VLOOKUP(AR183&amp;AS183,Listados!$M$3:$N$27,2,FALSE),"")</f>
        <v>Moderado</v>
      </c>
      <c r="AU183" s="463" t="str">
        <f>+VLOOKUP(AT183,Listados!$P$3:$Q$6,2,FALSE)</f>
        <v>Asumir el riesgo</v>
      </c>
      <c r="AV183" s="203"/>
      <c r="AW183" s="203"/>
      <c r="AX183" s="204"/>
      <c r="AY183" s="205"/>
      <c r="AZ183" s="203"/>
      <c r="BA183" s="203"/>
      <c r="BB183" s="242"/>
      <c r="BC183" s="584"/>
      <c r="BD183" s="584"/>
      <c r="BE183" s="523"/>
      <c r="BF183" s="526"/>
      <c r="BG183" s="529"/>
    </row>
    <row r="184" spans="1:59" ht="90" x14ac:dyDescent="0.25">
      <c r="A184" s="513"/>
      <c r="B184" s="516"/>
      <c r="C184" s="540"/>
      <c r="D184" s="461"/>
      <c r="E184" s="461"/>
      <c r="F184" s="461"/>
      <c r="G184" s="193" t="s">
        <v>1339</v>
      </c>
      <c r="H184" s="182" t="s">
        <v>16</v>
      </c>
      <c r="I184" s="193" t="s">
        <v>1343</v>
      </c>
      <c r="J184" s="461"/>
      <c r="K184" s="460"/>
      <c r="L184" s="462"/>
      <c r="M184" s="460"/>
      <c r="N184" s="460"/>
      <c r="O184" s="193" t="s">
        <v>1347</v>
      </c>
      <c r="P184" s="170" t="s">
        <v>1339</v>
      </c>
      <c r="Q184" s="105" t="s">
        <v>20</v>
      </c>
      <c r="R184" s="97" t="s">
        <v>111</v>
      </c>
      <c r="S184" s="92">
        <f t="shared" si="245"/>
        <v>15</v>
      </c>
      <c r="T184" s="97" t="s">
        <v>111</v>
      </c>
      <c r="U184" s="92">
        <f t="shared" si="246"/>
        <v>15</v>
      </c>
      <c r="V184" s="97" t="s">
        <v>111</v>
      </c>
      <c r="W184" s="92">
        <f t="shared" si="247"/>
        <v>15</v>
      </c>
      <c r="X184" s="97" t="s">
        <v>20</v>
      </c>
      <c r="Y184" s="92">
        <f t="shared" si="248"/>
        <v>15</v>
      </c>
      <c r="Z184" s="97" t="s">
        <v>111</v>
      </c>
      <c r="AA184" s="92">
        <f t="shared" si="249"/>
        <v>15</v>
      </c>
      <c r="AB184" s="97" t="s">
        <v>111</v>
      </c>
      <c r="AC184" s="92">
        <f t="shared" si="250"/>
        <v>15</v>
      </c>
      <c r="AD184" s="97" t="s">
        <v>112</v>
      </c>
      <c r="AE184" s="92">
        <f t="shared" si="251"/>
        <v>10</v>
      </c>
      <c r="AF184" s="99">
        <f t="shared" si="252"/>
        <v>100</v>
      </c>
      <c r="AG184" s="99" t="str">
        <f t="shared" si="253"/>
        <v>Fuerte</v>
      </c>
      <c r="AH184" s="100" t="s">
        <v>113</v>
      </c>
      <c r="AI184" s="99" t="str">
        <f t="shared" si="254"/>
        <v>Fuerte</v>
      </c>
      <c r="AJ184" s="99" t="str">
        <f>IFERROR(VLOOKUP((CONCATENATE(AG184,AI184)),Listados!$U$3:$V$11,2,FALSE),"")</f>
        <v>Fuerte</v>
      </c>
      <c r="AK184" s="99">
        <f t="shared" si="255"/>
        <v>100</v>
      </c>
      <c r="AL184" s="456"/>
      <c r="AM184" s="456"/>
      <c r="AN184" s="456"/>
      <c r="AO184" s="456"/>
      <c r="AP184" s="458"/>
      <c r="AQ184" s="458"/>
      <c r="AR184" s="460"/>
      <c r="AS184" s="460"/>
      <c r="AT184" s="460"/>
      <c r="AU184" s="460"/>
      <c r="AV184" s="84"/>
      <c r="AW184" s="84"/>
      <c r="AX184" s="84"/>
      <c r="AY184" s="84"/>
      <c r="AZ184" s="84"/>
      <c r="BA184" s="84"/>
      <c r="BB184" s="230"/>
      <c r="BC184" s="585"/>
      <c r="BD184" s="585"/>
      <c r="BE184" s="524"/>
      <c r="BF184" s="527"/>
      <c r="BG184" s="530"/>
    </row>
    <row r="185" spans="1:59" ht="75" x14ac:dyDescent="0.25">
      <c r="A185" s="513"/>
      <c r="B185" s="516"/>
      <c r="C185" s="540"/>
      <c r="D185" s="461"/>
      <c r="E185" s="461"/>
      <c r="F185" s="461"/>
      <c r="G185" s="193" t="s">
        <v>1340</v>
      </c>
      <c r="H185" s="182" t="s">
        <v>16</v>
      </c>
      <c r="I185" s="193" t="s">
        <v>1344</v>
      </c>
      <c r="J185" s="461"/>
      <c r="K185" s="460"/>
      <c r="L185" s="462"/>
      <c r="M185" s="460"/>
      <c r="N185" s="460"/>
      <c r="O185" s="196" t="s">
        <v>1348</v>
      </c>
      <c r="P185" s="170" t="s">
        <v>1340</v>
      </c>
      <c r="Q185" s="89" t="s">
        <v>20</v>
      </c>
      <c r="R185" s="97" t="s">
        <v>111</v>
      </c>
      <c r="S185" s="92">
        <f t="shared" si="245"/>
        <v>15</v>
      </c>
      <c r="T185" s="97" t="s">
        <v>111</v>
      </c>
      <c r="U185" s="92">
        <f t="shared" si="246"/>
        <v>15</v>
      </c>
      <c r="V185" s="97" t="s">
        <v>111</v>
      </c>
      <c r="W185" s="92">
        <f t="shared" si="247"/>
        <v>15</v>
      </c>
      <c r="X185" s="97" t="s">
        <v>20</v>
      </c>
      <c r="Y185" s="92">
        <f t="shared" si="248"/>
        <v>15</v>
      </c>
      <c r="Z185" s="97" t="s">
        <v>111</v>
      </c>
      <c r="AA185" s="92">
        <f t="shared" si="249"/>
        <v>15</v>
      </c>
      <c r="AB185" s="97" t="s">
        <v>111</v>
      </c>
      <c r="AC185" s="92">
        <f t="shared" si="250"/>
        <v>15</v>
      </c>
      <c r="AD185" s="97" t="s">
        <v>112</v>
      </c>
      <c r="AE185" s="92">
        <f t="shared" si="251"/>
        <v>10</v>
      </c>
      <c r="AF185" s="99">
        <f t="shared" si="252"/>
        <v>100</v>
      </c>
      <c r="AG185" s="99" t="str">
        <f t="shared" si="253"/>
        <v>Fuerte</v>
      </c>
      <c r="AH185" s="100" t="s">
        <v>113</v>
      </c>
      <c r="AI185" s="99" t="str">
        <f t="shared" si="254"/>
        <v>Fuerte</v>
      </c>
      <c r="AJ185" s="99" t="str">
        <f>IFERROR(VLOOKUP((CONCATENATE(AG185,AI185)),Listados!$U$3:$V$11,2,FALSE),"")</f>
        <v>Fuerte</v>
      </c>
      <c r="AK185" s="99">
        <f t="shared" si="255"/>
        <v>100</v>
      </c>
      <c r="AL185" s="456"/>
      <c r="AM185" s="456"/>
      <c r="AN185" s="456"/>
      <c r="AO185" s="456"/>
      <c r="AP185" s="458"/>
      <c r="AQ185" s="458"/>
      <c r="AR185" s="460"/>
      <c r="AS185" s="460"/>
      <c r="AT185" s="460"/>
      <c r="AU185" s="460"/>
      <c r="AV185" s="84"/>
      <c r="AW185" s="84"/>
      <c r="AX185" s="85"/>
      <c r="AY185" s="85"/>
      <c r="AZ185" s="84"/>
      <c r="BA185" s="84"/>
      <c r="BB185" s="230"/>
      <c r="BC185" s="585"/>
      <c r="BD185" s="585"/>
      <c r="BE185" s="524"/>
      <c r="BF185" s="527"/>
      <c r="BG185" s="530"/>
    </row>
    <row r="186" spans="1:59" ht="75.75" thickBot="1" x14ac:dyDescent="0.3">
      <c r="A186" s="560"/>
      <c r="B186" s="558"/>
      <c r="C186" s="559"/>
      <c r="D186" s="443"/>
      <c r="E186" s="443"/>
      <c r="F186" s="443"/>
      <c r="G186" s="259" t="s">
        <v>1341</v>
      </c>
      <c r="H186" s="258" t="s">
        <v>16</v>
      </c>
      <c r="I186" s="259" t="s">
        <v>1345</v>
      </c>
      <c r="J186" s="443"/>
      <c r="K186" s="450"/>
      <c r="L186" s="448"/>
      <c r="M186" s="450"/>
      <c r="N186" s="450"/>
      <c r="O186" s="435" t="s">
        <v>1349</v>
      </c>
      <c r="P186" s="434" t="s">
        <v>1341</v>
      </c>
      <c r="Q186" s="264" t="s">
        <v>20</v>
      </c>
      <c r="R186" s="262" t="s">
        <v>111</v>
      </c>
      <c r="S186" s="261">
        <f t="shared" si="245"/>
        <v>15</v>
      </c>
      <c r="T186" s="262" t="s">
        <v>111</v>
      </c>
      <c r="U186" s="261">
        <f t="shared" si="246"/>
        <v>15</v>
      </c>
      <c r="V186" s="262" t="s">
        <v>111</v>
      </c>
      <c r="W186" s="261">
        <f t="shared" si="247"/>
        <v>15</v>
      </c>
      <c r="X186" s="262" t="s">
        <v>20</v>
      </c>
      <c r="Y186" s="261">
        <f t="shared" si="248"/>
        <v>15</v>
      </c>
      <c r="Z186" s="262" t="s">
        <v>111</v>
      </c>
      <c r="AA186" s="261">
        <f t="shared" si="249"/>
        <v>15</v>
      </c>
      <c r="AB186" s="262" t="s">
        <v>111</v>
      </c>
      <c r="AC186" s="261">
        <f t="shared" si="250"/>
        <v>15</v>
      </c>
      <c r="AD186" s="262" t="s">
        <v>112</v>
      </c>
      <c r="AE186" s="261">
        <f t="shared" si="251"/>
        <v>10</v>
      </c>
      <c r="AF186" s="265">
        <f t="shared" si="252"/>
        <v>100</v>
      </c>
      <c r="AG186" s="265" t="str">
        <f t="shared" si="253"/>
        <v>Fuerte</v>
      </c>
      <c r="AH186" s="266" t="s">
        <v>113</v>
      </c>
      <c r="AI186" s="265" t="str">
        <f t="shared" si="254"/>
        <v>Fuerte</v>
      </c>
      <c r="AJ186" s="265" t="str">
        <f>IFERROR(VLOOKUP((CONCATENATE(AG186,AI186)),Listados!$U$3:$V$11,2,FALSE),"")</f>
        <v>Fuerte</v>
      </c>
      <c r="AK186" s="265">
        <f t="shared" si="255"/>
        <v>100</v>
      </c>
      <c r="AL186" s="452"/>
      <c r="AM186" s="452"/>
      <c r="AN186" s="452"/>
      <c r="AO186" s="452"/>
      <c r="AP186" s="458"/>
      <c r="AQ186" s="458"/>
      <c r="AR186" s="450"/>
      <c r="AS186" s="450"/>
      <c r="AT186" s="450"/>
      <c r="AU186" s="450"/>
      <c r="AV186" s="267"/>
      <c r="AW186" s="267"/>
      <c r="AX186" s="268"/>
      <c r="AY186" s="268"/>
      <c r="AZ186" s="267"/>
      <c r="BA186" s="267"/>
      <c r="BB186" s="366"/>
      <c r="BC186" s="585"/>
      <c r="BD186" s="585"/>
      <c r="BE186" s="524"/>
      <c r="BF186" s="527"/>
      <c r="BG186" s="530"/>
    </row>
    <row r="187" spans="1:59" ht="60" x14ac:dyDescent="0.25">
      <c r="A187" s="512">
        <v>45</v>
      </c>
      <c r="B187" s="515" t="s">
        <v>47</v>
      </c>
      <c r="C187" s="554" t="s">
        <v>1350</v>
      </c>
      <c r="D187" s="466" t="s">
        <v>1351</v>
      </c>
      <c r="E187" s="466" t="s">
        <v>15</v>
      </c>
      <c r="F187" s="466" t="s">
        <v>661</v>
      </c>
      <c r="G187" s="198" t="s">
        <v>1352</v>
      </c>
      <c r="H187" s="197" t="s">
        <v>16</v>
      </c>
      <c r="I187" s="198" t="s">
        <v>1354</v>
      </c>
      <c r="J187" s="466" t="s">
        <v>42</v>
      </c>
      <c r="K187" s="463">
        <f>+VLOOKUP(J187,Listados!$K$8:$L$12,2,0)</f>
        <v>3</v>
      </c>
      <c r="L187" s="468" t="s">
        <v>35</v>
      </c>
      <c r="M187" s="463">
        <f>+VLOOKUP(L187,Listados!$K$13:$L$17,2,0)</f>
        <v>3</v>
      </c>
      <c r="N187" s="463" t="str">
        <f>IF(AND(J187&lt;&gt;"",L187&lt;&gt;""),VLOOKUP(J187&amp;L187,Listados!$M$3:$N$27,2,FALSE),"")</f>
        <v>Alto</v>
      </c>
      <c r="O187" s="198" t="s">
        <v>1356</v>
      </c>
      <c r="P187" s="218" t="s">
        <v>1352</v>
      </c>
      <c r="Q187" s="256" t="s">
        <v>20</v>
      </c>
      <c r="R187" s="200" t="s">
        <v>111</v>
      </c>
      <c r="S187" s="199">
        <f t="shared" si="245"/>
        <v>15</v>
      </c>
      <c r="T187" s="200" t="s">
        <v>111</v>
      </c>
      <c r="U187" s="199">
        <f t="shared" si="246"/>
        <v>15</v>
      </c>
      <c r="V187" s="200" t="s">
        <v>115</v>
      </c>
      <c r="W187" s="199" t="str">
        <f t="shared" si="247"/>
        <v>0</v>
      </c>
      <c r="X187" s="200" t="s">
        <v>20</v>
      </c>
      <c r="Y187" s="199">
        <f t="shared" si="248"/>
        <v>15</v>
      </c>
      <c r="Z187" s="200" t="s">
        <v>111</v>
      </c>
      <c r="AA187" s="199">
        <f t="shared" si="249"/>
        <v>15</v>
      </c>
      <c r="AB187" s="200" t="s">
        <v>111</v>
      </c>
      <c r="AC187" s="199">
        <f t="shared" si="250"/>
        <v>15</v>
      </c>
      <c r="AD187" s="200" t="s">
        <v>112</v>
      </c>
      <c r="AE187" s="199">
        <f t="shared" si="251"/>
        <v>10</v>
      </c>
      <c r="AF187" s="202">
        <f t="shared" si="252"/>
        <v>85</v>
      </c>
      <c r="AG187" s="202" t="str">
        <f t="shared" si="253"/>
        <v>Débil</v>
      </c>
      <c r="AH187" s="220" t="s">
        <v>113</v>
      </c>
      <c r="AI187" s="202" t="str">
        <f t="shared" si="254"/>
        <v>Fuerte</v>
      </c>
      <c r="AJ187" s="202" t="str">
        <f>IFERROR(VLOOKUP((CONCATENATE(AG187,AI187)),Listados!$U$3:$V$11,2,FALSE),"")</f>
        <v>Débil</v>
      </c>
      <c r="AK187" s="202">
        <f t="shared" si="255"/>
        <v>0</v>
      </c>
      <c r="AL187" s="455">
        <f t="shared" ref="AL187" si="316">AVERAGE(AK187:AK190)</f>
        <v>0</v>
      </c>
      <c r="AM187" s="455" t="str">
        <f t="shared" ref="AM187" si="317">IF(AL187&lt;=50,"Débil",IF(AL187&lt;=99,"Moderado",IF(AL187=100,"fuerte","")))</f>
        <v>Débil</v>
      </c>
      <c r="AN187" s="455">
        <f t="shared" ref="AN187" si="318">+IF(AND(Q187="Preventivo",AM187="Fuerte"),2,IF(AND(Q187="Preventivo",AM187="Moderado"),1,0))</f>
        <v>0</v>
      </c>
      <c r="AO187" s="455">
        <f t="shared" ref="AO187" si="319">+IF(AND(Q187="Detectivo",$AM187="Fuerte"),2,IF(AND(Q187="Detectivo",$AM187="Moderado"),1,IF(AND(Q187="Preventivo",$AM187="Fuerte"),1,0)))</f>
        <v>0</v>
      </c>
      <c r="AP187" s="439">
        <f t="shared" ref="AP187" si="320">+K187-AN187</f>
        <v>3</v>
      </c>
      <c r="AQ187" s="439">
        <f t="shared" ref="AQ187" si="321">+M187-AO187</f>
        <v>3</v>
      </c>
      <c r="AR187" s="463" t="str">
        <f>+VLOOKUP(MIN(AP187),Listados!$J$18:$K$24,2,TRUE)</f>
        <v>Posible</v>
      </c>
      <c r="AS187" s="463" t="str">
        <f>+VLOOKUP(MIN(AQ187),Listados!$J$26:$K$32,2,TRUE)</f>
        <v>Moderado</v>
      </c>
      <c r="AT187" s="463" t="str">
        <f>IF(AND(AR187&lt;&gt;"",AS187&lt;&gt;""),VLOOKUP(AR187&amp;AS187,Listados!$M$3:$N$27,2,FALSE),"")</f>
        <v>Alto</v>
      </c>
      <c r="AU187" s="463" t="str">
        <f>+VLOOKUP(AT187,Listados!$P$3:$Q$6,2,FALSE)</f>
        <v>Reducir el riesgo</v>
      </c>
      <c r="AV187" s="242" t="s">
        <v>1357</v>
      </c>
      <c r="AW187" s="407" t="s">
        <v>1358</v>
      </c>
      <c r="AX187" s="408">
        <v>45778</v>
      </c>
      <c r="AY187" s="408">
        <v>45838</v>
      </c>
      <c r="AZ187" s="242" t="s">
        <v>1359</v>
      </c>
      <c r="BA187" s="242" t="s">
        <v>1360</v>
      </c>
      <c r="BB187" s="203"/>
      <c r="BC187" s="584"/>
      <c r="BD187" s="584"/>
      <c r="BE187" s="523"/>
      <c r="BF187" s="526"/>
      <c r="BG187" s="529"/>
    </row>
    <row r="188" spans="1:59" ht="45" x14ac:dyDescent="0.25">
      <c r="A188" s="513"/>
      <c r="B188" s="516"/>
      <c r="C188" s="540"/>
      <c r="D188" s="461"/>
      <c r="E188" s="461"/>
      <c r="F188" s="461"/>
      <c r="G188" s="193" t="s">
        <v>1353</v>
      </c>
      <c r="H188" s="182" t="s">
        <v>16</v>
      </c>
      <c r="I188" s="193" t="s">
        <v>1355</v>
      </c>
      <c r="J188" s="461"/>
      <c r="K188" s="460"/>
      <c r="L188" s="462"/>
      <c r="M188" s="460"/>
      <c r="N188" s="460"/>
      <c r="O188" s="104"/>
      <c r="P188" s="170"/>
      <c r="Q188" s="105"/>
      <c r="R188" s="97"/>
      <c r="S188" s="92" t="str">
        <f t="shared" si="245"/>
        <v>0</v>
      </c>
      <c r="T188" s="97"/>
      <c r="U188" s="92" t="str">
        <f t="shared" si="246"/>
        <v>0</v>
      </c>
      <c r="V188" s="97"/>
      <c r="W188" s="92" t="str">
        <f t="shared" si="247"/>
        <v>0</v>
      </c>
      <c r="X188" s="97"/>
      <c r="Y188" s="92" t="str">
        <f t="shared" si="248"/>
        <v>0</v>
      </c>
      <c r="Z188" s="97"/>
      <c r="AA188" s="92" t="str">
        <f t="shared" si="249"/>
        <v>0</v>
      </c>
      <c r="AB188" s="97"/>
      <c r="AC188" s="92" t="str">
        <f t="shared" si="250"/>
        <v>0</v>
      </c>
      <c r="AD188" s="97"/>
      <c r="AE188" s="92" t="str">
        <f t="shared" si="251"/>
        <v>0</v>
      </c>
      <c r="AF188" s="99" t="str">
        <f t="shared" si="252"/>
        <v/>
      </c>
      <c r="AG188" s="99" t="str">
        <f t="shared" si="253"/>
        <v/>
      </c>
      <c r="AH188" s="100"/>
      <c r="AI188" s="99" t="str">
        <f t="shared" si="254"/>
        <v/>
      </c>
      <c r="AJ188" s="99" t="str">
        <f>IFERROR(VLOOKUP((CONCATENATE(AG188,AI188)),Listados!$U$3:$V$11,2,FALSE),"")</f>
        <v/>
      </c>
      <c r="AK188" s="99" t="str">
        <f t="shared" si="255"/>
        <v/>
      </c>
      <c r="AL188" s="456"/>
      <c r="AM188" s="456"/>
      <c r="AN188" s="456"/>
      <c r="AO188" s="456"/>
      <c r="AP188" s="458"/>
      <c r="AQ188" s="458"/>
      <c r="AR188" s="460"/>
      <c r="AS188" s="460"/>
      <c r="AT188" s="460"/>
      <c r="AU188" s="460"/>
      <c r="AV188" s="230" t="s">
        <v>1361</v>
      </c>
      <c r="AW188" s="405" t="s">
        <v>1362</v>
      </c>
      <c r="AX188" s="404">
        <v>45778</v>
      </c>
      <c r="AY188" s="404">
        <v>46021</v>
      </c>
      <c r="AZ188" s="230" t="s">
        <v>1359</v>
      </c>
      <c r="BA188" s="230" t="s">
        <v>1363</v>
      </c>
      <c r="BB188" s="84"/>
      <c r="BC188" s="585"/>
      <c r="BD188" s="585"/>
      <c r="BE188" s="524"/>
      <c r="BF188" s="527"/>
      <c r="BG188" s="530"/>
    </row>
    <row r="189" spans="1:59" x14ac:dyDescent="0.25">
      <c r="A189" s="513"/>
      <c r="B189" s="516"/>
      <c r="C189" s="540"/>
      <c r="D189" s="461"/>
      <c r="E189" s="461"/>
      <c r="F189" s="461"/>
      <c r="G189" s="193"/>
      <c r="H189" s="101"/>
      <c r="I189" s="101"/>
      <c r="J189" s="461"/>
      <c r="K189" s="460"/>
      <c r="L189" s="462"/>
      <c r="M189" s="460"/>
      <c r="N189" s="460"/>
      <c r="O189" s="88"/>
      <c r="P189" s="170"/>
      <c r="Q189" s="89"/>
      <c r="R189" s="97"/>
      <c r="S189" s="92" t="str">
        <f t="shared" si="245"/>
        <v>0</v>
      </c>
      <c r="T189" s="97"/>
      <c r="U189" s="92" t="str">
        <f t="shared" si="246"/>
        <v>0</v>
      </c>
      <c r="V189" s="97"/>
      <c r="W189" s="92" t="str">
        <f t="shared" si="247"/>
        <v>0</v>
      </c>
      <c r="X189" s="97"/>
      <c r="Y189" s="92" t="str">
        <f t="shared" si="248"/>
        <v>0</v>
      </c>
      <c r="Z189" s="97"/>
      <c r="AA189" s="92" t="str">
        <f t="shared" si="249"/>
        <v>0</v>
      </c>
      <c r="AB189" s="97"/>
      <c r="AC189" s="92" t="str">
        <f t="shared" si="250"/>
        <v>0</v>
      </c>
      <c r="AD189" s="97"/>
      <c r="AE189" s="92" t="str">
        <f t="shared" si="251"/>
        <v>0</v>
      </c>
      <c r="AF189" s="99" t="str">
        <f t="shared" si="252"/>
        <v/>
      </c>
      <c r="AG189" s="99" t="str">
        <f t="shared" si="253"/>
        <v/>
      </c>
      <c r="AH189" s="100"/>
      <c r="AI189" s="99" t="str">
        <f t="shared" si="254"/>
        <v/>
      </c>
      <c r="AJ189" s="99" t="str">
        <f>IFERROR(VLOOKUP((CONCATENATE(AG189,AI189)),Listados!$U$3:$V$11,2,FALSE),"")</f>
        <v/>
      </c>
      <c r="AK189" s="99" t="str">
        <f t="shared" si="255"/>
        <v/>
      </c>
      <c r="AL189" s="456"/>
      <c r="AM189" s="456"/>
      <c r="AN189" s="456"/>
      <c r="AO189" s="456"/>
      <c r="AP189" s="458"/>
      <c r="AQ189" s="458"/>
      <c r="AR189" s="460"/>
      <c r="AS189" s="460"/>
      <c r="AT189" s="460"/>
      <c r="AU189" s="460"/>
      <c r="AV189" s="84"/>
      <c r="AW189" s="84"/>
      <c r="AX189" s="85"/>
      <c r="AY189" s="85"/>
      <c r="AZ189" s="84"/>
      <c r="BA189" s="84"/>
      <c r="BB189" s="354"/>
      <c r="BC189" s="585"/>
      <c r="BD189" s="585"/>
      <c r="BE189" s="524"/>
      <c r="BF189" s="527"/>
      <c r="BG189" s="530"/>
    </row>
    <row r="190" spans="1:59" ht="15.75" thickBot="1" x14ac:dyDescent="0.3">
      <c r="A190" s="514"/>
      <c r="B190" s="517"/>
      <c r="C190" s="541"/>
      <c r="D190" s="467"/>
      <c r="E190" s="467"/>
      <c r="F190" s="467"/>
      <c r="G190" s="208"/>
      <c r="H190" s="221"/>
      <c r="I190" s="221"/>
      <c r="J190" s="467"/>
      <c r="K190" s="464"/>
      <c r="L190" s="469"/>
      <c r="M190" s="464"/>
      <c r="N190" s="464"/>
      <c r="O190" s="222"/>
      <c r="P190" s="300"/>
      <c r="Q190" s="248"/>
      <c r="R190" s="210"/>
      <c r="S190" s="209" t="str">
        <f t="shared" si="245"/>
        <v>0</v>
      </c>
      <c r="T190" s="210"/>
      <c r="U190" s="209" t="str">
        <f t="shared" si="246"/>
        <v>0</v>
      </c>
      <c r="V190" s="210"/>
      <c r="W190" s="209" t="str">
        <f t="shared" si="247"/>
        <v>0</v>
      </c>
      <c r="X190" s="210"/>
      <c r="Y190" s="209" t="str">
        <f t="shared" si="248"/>
        <v>0</v>
      </c>
      <c r="Z190" s="210"/>
      <c r="AA190" s="209" t="str">
        <f t="shared" si="249"/>
        <v>0</v>
      </c>
      <c r="AB190" s="210"/>
      <c r="AC190" s="209" t="str">
        <f t="shared" si="250"/>
        <v>0</v>
      </c>
      <c r="AD190" s="210"/>
      <c r="AE190" s="209" t="str">
        <f t="shared" si="251"/>
        <v>0</v>
      </c>
      <c r="AF190" s="215" t="str">
        <f t="shared" si="252"/>
        <v/>
      </c>
      <c r="AG190" s="215" t="str">
        <f t="shared" si="253"/>
        <v/>
      </c>
      <c r="AH190" s="224"/>
      <c r="AI190" s="215" t="str">
        <f t="shared" si="254"/>
        <v/>
      </c>
      <c r="AJ190" s="215" t="str">
        <f>IFERROR(VLOOKUP((CONCATENATE(AG190,AI190)),Listados!$U$3:$V$11,2,FALSE),"")</f>
        <v/>
      </c>
      <c r="AK190" s="215" t="str">
        <f t="shared" si="255"/>
        <v/>
      </c>
      <c r="AL190" s="457"/>
      <c r="AM190" s="457"/>
      <c r="AN190" s="457"/>
      <c r="AO190" s="457"/>
      <c r="AP190" s="459"/>
      <c r="AQ190" s="459"/>
      <c r="AR190" s="464"/>
      <c r="AS190" s="464"/>
      <c r="AT190" s="464"/>
      <c r="AU190" s="464"/>
      <c r="AV190" s="216"/>
      <c r="AW190" s="216"/>
      <c r="AX190" s="217"/>
      <c r="AY190" s="217"/>
      <c r="AZ190" s="216"/>
      <c r="BA190" s="216"/>
      <c r="BB190" s="355"/>
      <c r="BC190" s="586"/>
      <c r="BD190" s="586"/>
      <c r="BE190" s="525"/>
      <c r="BF190" s="528"/>
      <c r="BG190" s="531"/>
    </row>
    <row r="191" spans="1:59" ht="75" x14ac:dyDescent="0.25">
      <c r="A191" s="512">
        <v>46</v>
      </c>
      <c r="B191" s="515" t="s">
        <v>26</v>
      </c>
      <c r="C191" s="554" t="s">
        <v>1364</v>
      </c>
      <c r="D191" s="466" t="s">
        <v>1365</v>
      </c>
      <c r="E191" s="466" t="s">
        <v>64</v>
      </c>
      <c r="F191" s="466" t="s">
        <v>661</v>
      </c>
      <c r="G191" s="198" t="s">
        <v>1366</v>
      </c>
      <c r="H191" s="197" t="s">
        <v>16</v>
      </c>
      <c r="I191" s="254" t="s">
        <v>1367</v>
      </c>
      <c r="J191" s="466" t="s">
        <v>50</v>
      </c>
      <c r="K191" s="463">
        <f>+VLOOKUP(J191,Listados!$K$8:$L$12,2,0)</f>
        <v>4</v>
      </c>
      <c r="L191" s="468" t="s">
        <v>31</v>
      </c>
      <c r="M191" s="463">
        <f>+VLOOKUP(L191,Listados!$K$13:$L$17,2,0)</f>
        <v>2</v>
      </c>
      <c r="N191" s="463" t="str">
        <f>IF(AND(J191&lt;&gt;"",L191&lt;&gt;""),VLOOKUP(J191&amp;L191,Listados!$M$3:$N$27,2,FALSE),"")</f>
        <v>Alto</v>
      </c>
      <c r="O191" s="198" t="s">
        <v>1370</v>
      </c>
      <c r="P191" s="218" t="s">
        <v>1366</v>
      </c>
      <c r="Q191" s="256" t="s">
        <v>20</v>
      </c>
      <c r="R191" s="200" t="s">
        <v>111</v>
      </c>
      <c r="S191" s="199">
        <f t="shared" si="245"/>
        <v>15</v>
      </c>
      <c r="T191" s="200" t="s">
        <v>111</v>
      </c>
      <c r="U191" s="199">
        <f t="shared" si="246"/>
        <v>15</v>
      </c>
      <c r="V191" s="200" t="s">
        <v>111</v>
      </c>
      <c r="W191" s="199">
        <f t="shared" si="247"/>
        <v>15</v>
      </c>
      <c r="X191" s="200" t="s">
        <v>20</v>
      </c>
      <c r="Y191" s="199">
        <f t="shared" si="248"/>
        <v>15</v>
      </c>
      <c r="Z191" s="200" t="s">
        <v>111</v>
      </c>
      <c r="AA191" s="199">
        <f t="shared" si="249"/>
        <v>15</v>
      </c>
      <c r="AB191" s="200" t="s">
        <v>111</v>
      </c>
      <c r="AC191" s="199">
        <f t="shared" si="250"/>
        <v>15</v>
      </c>
      <c r="AD191" s="200" t="s">
        <v>112</v>
      </c>
      <c r="AE191" s="199">
        <f t="shared" si="251"/>
        <v>10</v>
      </c>
      <c r="AF191" s="202">
        <f t="shared" si="252"/>
        <v>100</v>
      </c>
      <c r="AG191" s="202" t="str">
        <f t="shared" si="253"/>
        <v>Fuerte</v>
      </c>
      <c r="AH191" s="220" t="s">
        <v>113</v>
      </c>
      <c r="AI191" s="202" t="str">
        <f t="shared" si="254"/>
        <v>Fuerte</v>
      </c>
      <c r="AJ191" s="202" t="str">
        <f>IFERROR(VLOOKUP((CONCATENATE(AG191,AI191)),Listados!$U$3:$V$11,2,FALSE),"")</f>
        <v>Fuerte</v>
      </c>
      <c r="AK191" s="202">
        <f t="shared" si="255"/>
        <v>100</v>
      </c>
      <c r="AL191" s="455">
        <f t="shared" ref="AL191" si="322">AVERAGE(AK191:AK194)</f>
        <v>100</v>
      </c>
      <c r="AM191" s="455" t="str">
        <f t="shared" ref="AM191" si="323">IF(AL191&lt;=50,"Débil",IF(AL191&lt;=99,"Moderado",IF(AL191=100,"fuerte","")))</f>
        <v>fuerte</v>
      </c>
      <c r="AN191" s="455">
        <f t="shared" ref="AN191" si="324">+IF(AND(Q191="Preventivo",AM191="Fuerte"),2,IF(AND(Q191="Preventivo",AM191="Moderado"),1,0))</f>
        <v>2</v>
      </c>
      <c r="AO191" s="455">
        <f t="shared" ref="AO191" si="325">+IF(AND(Q191="Detectivo",$AM191="Fuerte"),2,IF(AND(Q191="Detectivo",$AM191="Moderado"),1,IF(AND(Q191="Preventivo",$AM191="Fuerte"),1,0)))</f>
        <v>1</v>
      </c>
      <c r="AP191" s="439">
        <f t="shared" ref="AP191" si="326">+K191-AN191</f>
        <v>2</v>
      </c>
      <c r="AQ191" s="439">
        <f t="shared" ref="AQ191" si="327">+M191-AO191</f>
        <v>1</v>
      </c>
      <c r="AR191" s="463" t="str">
        <f>+VLOOKUP(MIN(AP191),Listados!$J$18:$K$24,2,TRUE)</f>
        <v>Improbable</v>
      </c>
      <c r="AS191" s="463" t="str">
        <f>+VLOOKUP(MIN(AQ191),Listados!$J$26:$K$32,2,TRUE)</f>
        <v>Insignificante</v>
      </c>
      <c r="AT191" s="463" t="str">
        <f>IF(AND(AR191&lt;&gt;"",AS191&lt;&gt;""),VLOOKUP(AR191&amp;AS191,Listados!$M$3:$N$27,2,FALSE),"")</f>
        <v>Bajo</v>
      </c>
      <c r="AU191" s="463" t="str">
        <f>+VLOOKUP(AT191,Listados!$P$3:$Q$6,2,FALSE)</f>
        <v>Asumir el riesgo</v>
      </c>
      <c r="AV191" s="203"/>
      <c r="AW191" s="203"/>
      <c r="AX191" s="204"/>
      <c r="AY191" s="205"/>
      <c r="AZ191" s="203"/>
      <c r="BA191" s="203"/>
      <c r="BB191" s="581"/>
      <c r="BC191" s="584"/>
      <c r="BD191" s="584"/>
      <c r="BE191" s="523"/>
      <c r="BF191" s="526"/>
      <c r="BG191" s="529"/>
    </row>
    <row r="192" spans="1:59" ht="103.5" customHeight="1" x14ac:dyDescent="0.25">
      <c r="A192" s="513"/>
      <c r="B192" s="516"/>
      <c r="C192" s="540"/>
      <c r="D192" s="461"/>
      <c r="E192" s="461"/>
      <c r="F192" s="461"/>
      <c r="G192" s="193" t="s">
        <v>1368</v>
      </c>
      <c r="H192" s="182" t="s">
        <v>16</v>
      </c>
      <c r="I192" s="101" t="s">
        <v>1369</v>
      </c>
      <c r="J192" s="461"/>
      <c r="K192" s="460"/>
      <c r="L192" s="462"/>
      <c r="M192" s="460"/>
      <c r="N192" s="460"/>
      <c r="O192" s="193" t="s">
        <v>1371</v>
      </c>
      <c r="P192" s="170" t="s">
        <v>1368</v>
      </c>
      <c r="Q192" s="105" t="s">
        <v>20</v>
      </c>
      <c r="R192" s="97" t="s">
        <v>111</v>
      </c>
      <c r="S192" s="92">
        <f t="shared" si="245"/>
        <v>15</v>
      </c>
      <c r="T192" s="97" t="s">
        <v>111</v>
      </c>
      <c r="U192" s="92">
        <f t="shared" si="246"/>
        <v>15</v>
      </c>
      <c r="V192" s="97" t="s">
        <v>111</v>
      </c>
      <c r="W192" s="92">
        <f t="shared" si="247"/>
        <v>15</v>
      </c>
      <c r="X192" s="97" t="s">
        <v>20</v>
      </c>
      <c r="Y192" s="92">
        <f t="shared" si="248"/>
        <v>15</v>
      </c>
      <c r="Z192" s="97" t="s">
        <v>111</v>
      </c>
      <c r="AA192" s="92">
        <f t="shared" si="249"/>
        <v>15</v>
      </c>
      <c r="AB192" s="97" t="s">
        <v>111</v>
      </c>
      <c r="AC192" s="92">
        <f t="shared" si="250"/>
        <v>15</v>
      </c>
      <c r="AD192" s="97" t="s">
        <v>112</v>
      </c>
      <c r="AE192" s="92">
        <f t="shared" si="251"/>
        <v>10</v>
      </c>
      <c r="AF192" s="99">
        <f t="shared" si="252"/>
        <v>100</v>
      </c>
      <c r="AG192" s="99" t="str">
        <f t="shared" si="253"/>
        <v>Fuerte</v>
      </c>
      <c r="AH192" s="100" t="s">
        <v>113</v>
      </c>
      <c r="AI192" s="99" t="str">
        <f t="shared" si="254"/>
        <v>Fuerte</v>
      </c>
      <c r="AJ192" s="99" t="str">
        <f>IFERROR(VLOOKUP((CONCATENATE(AG192,AI192)),Listados!$U$3:$V$11,2,FALSE),"")</f>
        <v>Fuerte</v>
      </c>
      <c r="AK192" s="99">
        <f t="shared" si="255"/>
        <v>100</v>
      </c>
      <c r="AL192" s="456"/>
      <c r="AM192" s="456"/>
      <c r="AN192" s="456"/>
      <c r="AO192" s="456"/>
      <c r="AP192" s="458"/>
      <c r="AQ192" s="458"/>
      <c r="AR192" s="460"/>
      <c r="AS192" s="460"/>
      <c r="AT192" s="460"/>
      <c r="AU192" s="460"/>
      <c r="AV192" s="84"/>
      <c r="AW192" s="84"/>
      <c r="AX192" s="84"/>
      <c r="AY192" s="84"/>
      <c r="AZ192" s="84"/>
      <c r="BA192" s="84"/>
      <c r="BB192" s="582"/>
      <c r="BC192" s="585"/>
      <c r="BD192" s="585"/>
      <c r="BE192" s="524"/>
      <c r="BF192" s="527"/>
      <c r="BG192" s="530"/>
    </row>
    <row r="193" spans="1:59" x14ac:dyDescent="0.25">
      <c r="A193" s="513"/>
      <c r="B193" s="516"/>
      <c r="C193" s="540"/>
      <c r="D193" s="461"/>
      <c r="E193" s="461"/>
      <c r="F193" s="461"/>
      <c r="G193" s="193"/>
      <c r="H193" s="101"/>
      <c r="I193" s="101"/>
      <c r="J193" s="461"/>
      <c r="K193" s="460"/>
      <c r="L193" s="462"/>
      <c r="M193" s="460"/>
      <c r="N193" s="460"/>
      <c r="O193" s="88"/>
      <c r="P193" s="170"/>
      <c r="Q193" s="89"/>
      <c r="R193" s="97"/>
      <c r="S193" s="92" t="str">
        <f t="shared" si="245"/>
        <v>0</v>
      </c>
      <c r="T193" s="97"/>
      <c r="U193" s="92" t="str">
        <f t="shared" si="246"/>
        <v>0</v>
      </c>
      <c r="V193" s="97"/>
      <c r="W193" s="92" t="str">
        <f t="shared" si="247"/>
        <v>0</v>
      </c>
      <c r="X193" s="97"/>
      <c r="Y193" s="92" t="str">
        <f t="shared" si="248"/>
        <v>0</v>
      </c>
      <c r="Z193" s="97"/>
      <c r="AA193" s="92" t="str">
        <f t="shared" si="249"/>
        <v>0</v>
      </c>
      <c r="AB193" s="97"/>
      <c r="AC193" s="92" t="str">
        <f t="shared" si="250"/>
        <v>0</v>
      </c>
      <c r="AD193" s="97"/>
      <c r="AE193" s="92" t="str">
        <f t="shared" si="251"/>
        <v>0</v>
      </c>
      <c r="AF193" s="99" t="str">
        <f t="shared" si="252"/>
        <v/>
      </c>
      <c r="AG193" s="99" t="str">
        <f t="shared" si="253"/>
        <v/>
      </c>
      <c r="AH193" s="100"/>
      <c r="AI193" s="99" t="str">
        <f t="shared" si="254"/>
        <v/>
      </c>
      <c r="AJ193" s="99" t="str">
        <f>IFERROR(VLOOKUP((CONCATENATE(AG193,AI193)),Listados!$U$3:$V$11,2,FALSE),"")</f>
        <v/>
      </c>
      <c r="AK193" s="99" t="str">
        <f t="shared" si="255"/>
        <v/>
      </c>
      <c r="AL193" s="456"/>
      <c r="AM193" s="456"/>
      <c r="AN193" s="456"/>
      <c r="AO193" s="456"/>
      <c r="AP193" s="458"/>
      <c r="AQ193" s="458"/>
      <c r="AR193" s="460"/>
      <c r="AS193" s="460"/>
      <c r="AT193" s="460"/>
      <c r="AU193" s="460"/>
      <c r="AV193" s="84"/>
      <c r="AW193" s="84"/>
      <c r="AX193" s="85"/>
      <c r="AY193" s="85"/>
      <c r="AZ193" s="84"/>
      <c r="BA193" s="84"/>
      <c r="BB193" s="582"/>
      <c r="BC193" s="585"/>
      <c r="BD193" s="585"/>
      <c r="BE193" s="524"/>
      <c r="BF193" s="527"/>
      <c r="BG193" s="530"/>
    </row>
    <row r="194" spans="1:59" ht="21" customHeight="1" thickBot="1" x14ac:dyDescent="0.3">
      <c r="A194" s="514"/>
      <c r="B194" s="517"/>
      <c r="C194" s="541"/>
      <c r="D194" s="467"/>
      <c r="E194" s="467"/>
      <c r="F194" s="467"/>
      <c r="G194" s="208"/>
      <c r="H194" s="221"/>
      <c r="I194" s="221"/>
      <c r="J194" s="467"/>
      <c r="K194" s="464"/>
      <c r="L194" s="469"/>
      <c r="M194" s="464"/>
      <c r="N194" s="464"/>
      <c r="O194" s="222"/>
      <c r="P194" s="300"/>
      <c r="Q194" s="248"/>
      <c r="R194" s="210"/>
      <c r="S194" s="209" t="str">
        <f t="shared" si="245"/>
        <v>0</v>
      </c>
      <c r="T194" s="210"/>
      <c r="U194" s="209" t="str">
        <f t="shared" si="246"/>
        <v>0</v>
      </c>
      <c r="V194" s="210"/>
      <c r="W194" s="209" t="str">
        <f t="shared" si="247"/>
        <v>0</v>
      </c>
      <c r="X194" s="210"/>
      <c r="Y194" s="209" t="str">
        <f t="shared" si="248"/>
        <v>0</v>
      </c>
      <c r="Z194" s="210"/>
      <c r="AA194" s="209" t="str">
        <f t="shared" si="249"/>
        <v>0</v>
      </c>
      <c r="AB194" s="210"/>
      <c r="AC194" s="209" t="str">
        <f t="shared" si="250"/>
        <v>0</v>
      </c>
      <c r="AD194" s="210"/>
      <c r="AE194" s="209" t="str">
        <f t="shared" si="251"/>
        <v>0</v>
      </c>
      <c r="AF194" s="215" t="str">
        <f t="shared" si="252"/>
        <v/>
      </c>
      <c r="AG194" s="215" t="str">
        <f t="shared" si="253"/>
        <v/>
      </c>
      <c r="AH194" s="224"/>
      <c r="AI194" s="215" t="str">
        <f t="shared" si="254"/>
        <v/>
      </c>
      <c r="AJ194" s="215" t="str">
        <f>IFERROR(VLOOKUP((CONCATENATE(AG194,AI194)),Listados!$U$3:$V$11,2,FALSE),"")</f>
        <v/>
      </c>
      <c r="AK194" s="215" t="str">
        <f t="shared" si="255"/>
        <v/>
      </c>
      <c r="AL194" s="457"/>
      <c r="AM194" s="457"/>
      <c r="AN194" s="457"/>
      <c r="AO194" s="457"/>
      <c r="AP194" s="459"/>
      <c r="AQ194" s="459"/>
      <c r="AR194" s="464"/>
      <c r="AS194" s="464"/>
      <c r="AT194" s="464"/>
      <c r="AU194" s="464"/>
      <c r="AV194" s="216"/>
      <c r="AW194" s="216"/>
      <c r="AX194" s="217"/>
      <c r="AY194" s="217"/>
      <c r="AZ194" s="216"/>
      <c r="BA194" s="216"/>
      <c r="BB194" s="583"/>
      <c r="BC194" s="586"/>
      <c r="BD194" s="586"/>
      <c r="BE194" s="525"/>
      <c r="BF194" s="528"/>
      <c r="BG194" s="531"/>
    </row>
    <row r="195" spans="1:59" ht="127.5" customHeight="1" x14ac:dyDescent="0.25">
      <c r="A195" s="512">
        <v>47</v>
      </c>
      <c r="B195" s="515" t="s">
        <v>1025</v>
      </c>
      <c r="C195" s="554" t="s">
        <v>1372</v>
      </c>
      <c r="D195" s="466" t="s">
        <v>1373</v>
      </c>
      <c r="E195" s="466" t="s">
        <v>28</v>
      </c>
      <c r="F195" s="466" t="s">
        <v>661</v>
      </c>
      <c r="G195" s="198" t="s">
        <v>1384</v>
      </c>
      <c r="H195" s="198" t="s">
        <v>16</v>
      </c>
      <c r="I195" s="198" t="s">
        <v>1376</v>
      </c>
      <c r="J195" s="466" t="s">
        <v>59</v>
      </c>
      <c r="K195" s="463">
        <f>+VLOOKUP(J195,Listados!$K$8:$L$12,2,0)</f>
        <v>5</v>
      </c>
      <c r="L195" s="468" t="s">
        <v>35</v>
      </c>
      <c r="M195" s="463">
        <f>+VLOOKUP(L195,Listados!$K$13:$L$17,2,0)</f>
        <v>3</v>
      </c>
      <c r="N195" s="463" t="str">
        <f>IF(AND(J195&lt;&gt;"",L195&lt;&gt;""),VLOOKUP(J195&amp;L195,Listados!$M$3:$N$27,2,FALSE),"")</f>
        <v>Extremo</v>
      </c>
      <c r="O195" s="198" t="s">
        <v>1377</v>
      </c>
      <c r="P195" s="218" t="s">
        <v>1374</v>
      </c>
      <c r="Q195" s="256" t="s">
        <v>20</v>
      </c>
      <c r="R195" s="200" t="s">
        <v>111</v>
      </c>
      <c r="S195" s="199">
        <f t="shared" si="245"/>
        <v>15</v>
      </c>
      <c r="T195" s="200" t="s">
        <v>111</v>
      </c>
      <c r="U195" s="199">
        <f t="shared" si="246"/>
        <v>15</v>
      </c>
      <c r="V195" s="200" t="s">
        <v>111</v>
      </c>
      <c r="W195" s="199">
        <f t="shared" si="247"/>
        <v>15</v>
      </c>
      <c r="X195" s="200" t="s">
        <v>20</v>
      </c>
      <c r="Y195" s="199">
        <f t="shared" si="248"/>
        <v>15</v>
      </c>
      <c r="Z195" s="200" t="s">
        <v>111</v>
      </c>
      <c r="AA195" s="199">
        <f t="shared" si="249"/>
        <v>15</v>
      </c>
      <c r="AB195" s="200" t="s">
        <v>111</v>
      </c>
      <c r="AC195" s="199">
        <f t="shared" si="250"/>
        <v>15</v>
      </c>
      <c r="AD195" s="200" t="s">
        <v>112</v>
      </c>
      <c r="AE195" s="199">
        <f t="shared" si="251"/>
        <v>10</v>
      </c>
      <c r="AF195" s="202">
        <f t="shared" si="252"/>
        <v>100</v>
      </c>
      <c r="AG195" s="202" t="str">
        <f t="shared" si="253"/>
        <v>Fuerte</v>
      </c>
      <c r="AH195" s="220" t="s">
        <v>113</v>
      </c>
      <c r="AI195" s="202" t="str">
        <f t="shared" si="254"/>
        <v>Fuerte</v>
      </c>
      <c r="AJ195" s="202" t="str">
        <f>IFERROR(VLOOKUP((CONCATENATE(AG195,AI195)),Listados!$U$3:$V$11,2,FALSE),"")</f>
        <v>Fuerte</v>
      </c>
      <c r="AK195" s="202">
        <f t="shared" si="255"/>
        <v>100</v>
      </c>
      <c r="AL195" s="455">
        <f t="shared" ref="AL195" si="328">AVERAGE(AK195:AK198)</f>
        <v>100</v>
      </c>
      <c r="AM195" s="455" t="str">
        <f t="shared" ref="AM195" si="329">IF(AL195&lt;=50,"Débil",IF(AL195&lt;=99,"Moderado",IF(AL195=100,"fuerte","")))</f>
        <v>fuerte</v>
      </c>
      <c r="AN195" s="455">
        <f t="shared" ref="AN195" si="330">+IF(AND(Q195="Preventivo",AM195="Fuerte"),2,IF(AND(Q195="Preventivo",AM195="Moderado"),1,0))</f>
        <v>2</v>
      </c>
      <c r="AO195" s="455">
        <f t="shared" ref="AO195" si="331">+IF(AND(Q195="Detectivo",$AM195="Fuerte"),2,IF(AND(Q195="Detectivo",$AM195="Moderado"),1,IF(AND(Q195="Preventivo",$AM195="Fuerte"),1,0)))</f>
        <v>1</v>
      </c>
      <c r="AP195" s="439">
        <f t="shared" ref="AP195" si="332">+K195-AN195</f>
        <v>3</v>
      </c>
      <c r="AQ195" s="439">
        <f t="shared" ref="AQ195" si="333">+M195-AO195</f>
        <v>2</v>
      </c>
      <c r="AR195" s="463" t="str">
        <f>+VLOOKUP(MIN(AP195),Listados!$J$18:$K$24,2,TRUE)</f>
        <v>Posible</v>
      </c>
      <c r="AS195" s="463" t="str">
        <f>+VLOOKUP(MIN(AQ195),Listados!$J$26:$K$32,2,TRUE)</f>
        <v>Menor</v>
      </c>
      <c r="AT195" s="463" t="str">
        <f>IF(AND(AR195&lt;&gt;"",AS195&lt;&gt;""),VLOOKUP(AR195&amp;AS195,Listados!$M$3:$N$27,2,FALSE),"")</f>
        <v>Moderado</v>
      </c>
      <c r="AU195" s="463" t="str">
        <f>+VLOOKUP(AT195,Listados!$P$3:$Q$6,2,FALSE)</f>
        <v>Asumir el riesgo</v>
      </c>
      <c r="AV195" s="203" t="s">
        <v>1378</v>
      </c>
      <c r="AW195" s="203" t="s">
        <v>1379</v>
      </c>
      <c r="AX195" s="204">
        <v>45778</v>
      </c>
      <c r="AY195" s="205">
        <v>46022</v>
      </c>
      <c r="AZ195" s="203" t="s">
        <v>1380</v>
      </c>
      <c r="BA195" s="203" t="s">
        <v>1041</v>
      </c>
      <c r="BB195" s="581"/>
      <c r="BC195" s="584"/>
      <c r="BD195" s="584"/>
      <c r="BE195" s="523"/>
      <c r="BF195" s="526"/>
      <c r="BG195" s="529"/>
    </row>
    <row r="196" spans="1:59" ht="118.5" customHeight="1" x14ac:dyDescent="0.25">
      <c r="A196" s="513"/>
      <c r="B196" s="516"/>
      <c r="C196" s="540"/>
      <c r="D196" s="461"/>
      <c r="E196" s="461"/>
      <c r="F196" s="461"/>
      <c r="G196" s="193" t="s">
        <v>1375</v>
      </c>
      <c r="H196" s="193" t="s">
        <v>16</v>
      </c>
      <c r="I196" s="193" t="s">
        <v>1376</v>
      </c>
      <c r="J196" s="461"/>
      <c r="K196" s="460"/>
      <c r="L196" s="462"/>
      <c r="M196" s="460"/>
      <c r="N196" s="460"/>
      <c r="O196" s="104"/>
      <c r="P196" s="102"/>
      <c r="Q196" s="105"/>
      <c r="R196" s="97"/>
      <c r="S196" s="92" t="str">
        <f t="shared" si="245"/>
        <v>0</v>
      </c>
      <c r="T196" s="97"/>
      <c r="U196" s="92" t="str">
        <f t="shared" si="246"/>
        <v>0</v>
      </c>
      <c r="V196" s="97"/>
      <c r="W196" s="92" t="str">
        <f t="shared" si="247"/>
        <v>0</v>
      </c>
      <c r="X196" s="97"/>
      <c r="Y196" s="92" t="str">
        <f t="shared" si="248"/>
        <v>0</v>
      </c>
      <c r="Z196" s="97"/>
      <c r="AA196" s="92" t="str">
        <f t="shared" si="249"/>
        <v>0</v>
      </c>
      <c r="AB196" s="97"/>
      <c r="AC196" s="92" t="str">
        <f t="shared" si="250"/>
        <v>0</v>
      </c>
      <c r="AD196" s="97"/>
      <c r="AE196" s="92" t="str">
        <f t="shared" si="251"/>
        <v>0</v>
      </c>
      <c r="AF196" s="99" t="str">
        <f t="shared" si="252"/>
        <v/>
      </c>
      <c r="AG196" s="99" t="str">
        <f t="shared" si="253"/>
        <v/>
      </c>
      <c r="AH196" s="100"/>
      <c r="AI196" s="99" t="str">
        <f t="shared" si="254"/>
        <v/>
      </c>
      <c r="AJ196" s="99" t="str">
        <f>IFERROR(VLOOKUP((CONCATENATE(AG196,AI196)),Listados!$U$3:$V$11,2,FALSE),"")</f>
        <v/>
      </c>
      <c r="AK196" s="99" t="str">
        <f t="shared" si="255"/>
        <v/>
      </c>
      <c r="AL196" s="456"/>
      <c r="AM196" s="456"/>
      <c r="AN196" s="456"/>
      <c r="AO196" s="456"/>
      <c r="AP196" s="458"/>
      <c r="AQ196" s="458"/>
      <c r="AR196" s="460"/>
      <c r="AS196" s="460"/>
      <c r="AT196" s="460"/>
      <c r="AU196" s="460"/>
      <c r="AV196" s="84" t="s">
        <v>1381</v>
      </c>
      <c r="AW196" s="84" t="s">
        <v>1382</v>
      </c>
      <c r="AX196" s="85">
        <v>45778</v>
      </c>
      <c r="AY196" s="95">
        <v>46022</v>
      </c>
      <c r="AZ196" s="84" t="s">
        <v>1380</v>
      </c>
      <c r="BA196" s="84" t="s">
        <v>1383</v>
      </c>
      <c r="BB196" s="582"/>
      <c r="BC196" s="585"/>
      <c r="BD196" s="585"/>
      <c r="BE196" s="524"/>
      <c r="BF196" s="527"/>
      <c r="BG196" s="530"/>
    </row>
    <row r="197" spans="1:59" x14ac:dyDescent="0.25">
      <c r="A197" s="513"/>
      <c r="B197" s="516"/>
      <c r="C197" s="540"/>
      <c r="D197" s="461"/>
      <c r="E197" s="461"/>
      <c r="F197" s="461"/>
      <c r="G197" s="193"/>
      <c r="H197" s="101"/>
      <c r="I197" s="101"/>
      <c r="J197" s="461"/>
      <c r="K197" s="460"/>
      <c r="L197" s="462"/>
      <c r="M197" s="460"/>
      <c r="N197" s="460"/>
      <c r="O197" s="88"/>
      <c r="P197" s="103"/>
      <c r="Q197" s="89"/>
      <c r="R197" s="97"/>
      <c r="S197" s="92" t="str">
        <f t="shared" si="245"/>
        <v>0</v>
      </c>
      <c r="T197" s="97"/>
      <c r="U197" s="92" t="str">
        <f t="shared" si="246"/>
        <v>0</v>
      </c>
      <c r="V197" s="97"/>
      <c r="W197" s="92" t="str">
        <f t="shared" si="247"/>
        <v>0</v>
      </c>
      <c r="X197" s="97"/>
      <c r="Y197" s="92" t="str">
        <f t="shared" si="248"/>
        <v>0</v>
      </c>
      <c r="Z197" s="97"/>
      <c r="AA197" s="92" t="str">
        <f t="shared" si="249"/>
        <v>0</v>
      </c>
      <c r="AB197" s="97"/>
      <c r="AC197" s="92" t="str">
        <f t="shared" si="250"/>
        <v>0</v>
      </c>
      <c r="AD197" s="97"/>
      <c r="AE197" s="92" t="str">
        <f t="shared" si="251"/>
        <v>0</v>
      </c>
      <c r="AF197" s="99" t="str">
        <f t="shared" si="252"/>
        <v/>
      </c>
      <c r="AG197" s="99" t="str">
        <f t="shared" si="253"/>
        <v/>
      </c>
      <c r="AH197" s="100"/>
      <c r="AI197" s="99" t="str">
        <f t="shared" si="254"/>
        <v/>
      </c>
      <c r="AJ197" s="99" t="str">
        <f>IFERROR(VLOOKUP((CONCATENATE(AG197,AI197)),Listados!$U$3:$V$11,2,FALSE),"")</f>
        <v/>
      </c>
      <c r="AK197" s="99" t="str">
        <f t="shared" si="255"/>
        <v/>
      </c>
      <c r="AL197" s="456"/>
      <c r="AM197" s="456"/>
      <c r="AN197" s="456"/>
      <c r="AO197" s="456"/>
      <c r="AP197" s="458"/>
      <c r="AQ197" s="458"/>
      <c r="AR197" s="460"/>
      <c r="AS197" s="460"/>
      <c r="AT197" s="460"/>
      <c r="AU197" s="460"/>
      <c r="AV197" s="84"/>
      <c r="AW197" s="84"/>
      <c r="AX197" s="85"/>
      <c r="AY197" s="85"/>
      <c r="AZ197" s="84"/>
      <c r="BA197" s="84"/>
      <c r="BB197" s="582"/>
      <c r="BC197" s="585"/>
      <c r="BD197" s="585"/>
      <c r="BE197" s="524"/>
      <c r="BF197" s="527"/>
      <c r="BG197" s="530"/>
    </row>
    <row r="198" spans="1:59" ht="15.75" thickBot="1" x14ac:dyDescent="0.3">
      <c r="A198" s="514"/>
      <c r="B198" s="517"/>
      <c r="C198" s="541"/>
      <c r="D198" s="467"/>
      <c r="E198" s="467"/>
      <c r="F198" s="467"/>
      <c r="G198" s="208"/>
      <c r="H198" s="221"/>
      <c r="I198" s="221"/>
      <c r="J198" s="467"/>
      <c r="K198" s="464"/>
      <c r="L198" s="469"/>
      <c r="M198" s="464"/>
      <c r="N198" s="464"/>
      <c r="O198" s="222"/>
      <c r="P198" s="223"/>
      <c r="Q198" s="248"/>
      <c r="R198" s="210"/>
      <c r="S198" s="209" t="str">
        <f t="shared" si="245"/>
        <v>0</v>
      </c>
      <c r="T198" s="210"/>
      <c r="U198" s="209" t="str">
        <f t="shared" si="246"/>
        <v>0</v>
      </c>
      <c r="V198" s="210"/>
      <c r="W198" s="209" t="str">
        <f t="shared" si="247"/>
        <v>0</v>
      </c>
      <c r="X198" s="210"/>
      <c r="Y198" s="209" t="str">
        <f t="shared" si="248"/>
        <v>0</v>
      </c>
      <c r="Z198" s="210"/>
      <c r="AA198" s="209" t="str">
        <f t="shared" si="249"/>
        <v>0</v>
      </c>
      <c r="AB198" s="210"/>
      <c r="AC198" s="209" t="str">
        <f t="shared" si="250"/>
        <v>0</v>
      </c>
      <c r="AD198" s="210"/>
      <c r="AE198" s="209" t="str">
        <f t="shared" si="251"/>
        <v>0</v>
      </c>
      <c r="AF198" s="215" t="str">
        <f t="shared" si="252"/>
        <v/>
      </c>
      <c r="AG198" s="215" t="str">
        <f t="shared" si="253"/>
        <v/>
      </c>
      <c r="AH198" s="224"/>
      <c r="AI198" s="215" t="str">
        <f t="shared" si="254"/>
        <v/>
      </c>
      <c r="AJ198" s="215" t="str">
        <f>IFERROR(VLOOKUP((CONCATENATE(AG198,AI198)),Listados!$U$3:$V$11,2,FALSE),"")</f>
        <v/>
      </c>
      <c r="AK198" s="215" t="str">
        <f t="shared" si="255"/>
        <v/>
      </c>
      <c r="AL198" s="457"/>
      <c r="AM198" s="457"/>
      <c r="AN198" s="457"/>
      <c r="AO198" s="457"/>
      <c r="AP198" s="459"/>
      <c r="AQ198" s="459"/>
      <c r="AR198" s="464"/>
      <c r="AS198" s="464"/>
      <c r="AT198" s="464"/>
      <c r="AU198" s="464"/>
      <c r="AV198" s="216"/>
      <c r="AW198" s="216"/>
      <c r="AX198" s="217"/>
      <c r="AY198" s="217"/>
      <c r="AZ198" s="216"/>
      <c r="BA198" s="216"/>
      <c r="BB198" s="583"/>
      <c r="BC198" s="586"/>
      <c r="BD198" s="586"/>
      <c r="BE198" s="525"/>
      <c r="BF198" s="528"/>
      <c r="BG198" s="531"/>
    </row>
    <row r="199" spans="1:59" x14ac:dyDescent="0.25">
      <c r="A199" s="555">
        <v>48</v>
      </c>
      <c r="B199" s="538"/>
      <c r="C199" s="539"/>
      <c r="D199" s="465"/>
      <c r="E199" s="465"/>
      <c r="F199" s="465"/>
      <c r="G199" s="192"/>
      <c r="H199" s="169"/>
      <c r="I199" s="169"/>
      <c r="J199" s="465"/>
      <c r="K199" s="451" t="e">
        <f>+VLOOKUP(J199,Listados!$K$8:$L$12,2,0)</f>
        <v>#N/A</v>
      </c>
      <c r="L199" s="449"/>
      <c r="M199" s="451" t="e">
        <f>+VLOOKUP(L199,Listados!$K$13:$L$17,2,0)</f>
        <v>#N/A</v>
      </c>
      <c r="N199" s="451" t="str">
        <f>IF(AND(J199&lt;&gt;"",L199&lt;&gt;""),VLOOKUP(J199&amp;L199,Listados!$M$3:$N$27,2,FALSE),"")</f>
        <v/>
      </c>
      <c r="O199" s="376"/>
      <c r="P199" s="170"/>
      <c r="Q199" s="171"/>
      <c r="R199" s="55"/>
      <c r="S199" s="111" t="str">
        <f t="shared" si="245"/>
        <v>0</v>
      </c>
      <c r="T199" s="55"/>
      <c r="U199" s="111" t="str">
        <f t="shared" si="246"/>
        <v>0</v>
      </c>
      <c r="V199" s="55"/>
      <c r="W199" s="111" t="str">
        <f t="shared" si="247"/>
        <v>0</v>
      </c>
      <c r="X199" s="55"/>
      <c r="Y199" s="111" t="str">
        <f t="shared" si="248"/>
        <v>0</v>
      </c>
      <c r="Z199" s="55"/>
      <c r="AA199" s="111" t="str">
        <f t="shared" si="249"/>
        <v>0</v>
      </c>
      <c r="AB199" s="55"/>
      <c r="AC199" s="111" t="str">
        <f t="shared" si="250"/>
        <v>0</v>
      </c>
      <c r="AD199" s="55"/>
      <c r="AE199" s="111" t="str">
        <f t="shared" si="251"/>
        <v>0</v>
      </c>
      <c r="AF199" s="168" t="str">
        <f t="shared" si="252"/>
        <v/>
      </c>
      <c r="AG199" s="168" t="str">
        <f t="shared" si="253"/>
        <v/>
      </c>
      <c r="AH199" s="172"/>
      <c r="AI199" s="168" t="str">
        <f t="shared" si="254"/>
        <v/>
      </c>
      <c r="AJ199" s="168" t="str">
        <f>IFERROR(VLOOKUP((CONCATENATE(AG199,AI199)),Listados!$U$3:$V$11,2,FALSE),"")</f>
        <v/>
      </c>
      <c r="AK199" s="168" t="str">
        <f t="shared" si="255"/>
        <v/>
      </c>
      <c r="AL199" s="440" t="e">
        <f t="shared" ref="AL199" si="334">AVERAGE(AK199:AK202)</f>
        <v>#DIV/0!</v>
      </c>
      <c r="AM199" s="440" t="e">
        <f t="shared" ref="AM199" si="335">IF(AL199&lt;=50,"Débil",IF(AL199&lt;=99,"Moderado",IF(AL199=100,"fuerte","")))</f>
        <v>#DIV/0!</v>
      </c>
      <c r="AN199" s="440" t="e">
        <f t="shared" ref="AN199" si="336">+IF(AND(Q199="Preventivo",AM199="Fuerte"),2,IF(AND(Q199="Preventivo",AM199="Moderado"),1,0))</f>
        <v>#DIV/0!</v>
      </c>
      <c r="AO199" s="440" t="e">
        <f t="shared" ref="AO199" si="337">+IF(AND(Q199="Detectivo",$AM199="Fuerte"),2,IF(AND(Q199="Detectivo",$AM199="Moderado"),1,IF(AND(Q199="Preventivo",$AM199="Fuerte"),1,0)))</f>
        <v>#DIV/0!</v>
      </c>
      <c r="AP199" s="458" t="e">
        <f t="shared" ref="AP199" si="338">+K199-AN199</f>
        <v>#N/A</v>
      </c>
      <c r="AQ199" s="458" t="e">
        <f t="shared" ref="AQ199" si="339">+M199-AO199</f>
        <v>#N/A</v>
      </c>
      <c r="AR199" s="451" t="e">
        <f>+VLOOKUP(MIN(AP199),Listados!$J$18:$K$24,2,TRUE)</f>
        <v>#N/A</v>
      </c>
      <c r="AS199" s="451" t="e">
        <f>+VLOOKUP(MIN(AQ199),Listados!$J$26:$K$32,2,TRUE)</f>
        <v>#N/A</v>
      </c>
      <c r="AT199" s="451" t="e">
        <f>IF(AND(AR199&lt;&gt;"",AS199&lt;&gt;""),VLOOKUP(AR199&amp;AS199,Listados!$M$3:$N$27,2,FALSE),"")</f>
        <v>#N/A</v>
      </c>
      <c r="AU199" s="451" t="e">
        <f>+VLOOKUP(AT199,Listados!$P$3:$Q$6,2,FALSE)</f>
        <v>#N/A</v>
      </c>
      <c r="AV199" s="173"/>
      <c r="AW199" s="173"/>
      <c r="AX199" s="174"/>
      <c r="AY199" s="175"/>
      <c r="AZ199" s="173"/>
      <c r="BA199" s="173"/>
      <c r="BB199" s="585"/>
      <c r="BC199" s="585"/>
      <c r="BD199" s="585"/>
      <c r="BE199" s="524"/>
      <c r="BF199" s="527"/>
      <c r="BG199" s="527"/>
    </row>
    <row r="200" spans="1:59" x14ac:dyDescent="0.25">
      <c r="A200" s="556"/>
      <c r="B200" s="516"/>
      <c r="C200" s="540"/>
      <c r="D200" s="461"/>
      <c r="E200" s="461"/>
      <c r="F200" s="461"/>
      <c r="G200" s="193"/>
      <c r="H200" s="101"/>
      <c r="I200" s="101"/>
      <c r="J200" s="461"/>
      <c r="K200" s="460"/>
      <c r="L200" s="462"/>
      <c r="M200" s="460"/>
      <c r="N200" s="460"/>
      <c r="O200" s="104"/>
      <c r="P200" s="102"/>
      <c r="Q200" s="105"/>
      <c r="R200" s="97"/>
      <c r="S200" s="92" t="str">
        <f t="shared" si="245"/>
        <v>0</v>
      </c>
      <c r="T200" s="97"/>
      <c r="U200" s="92" t="str">
        <f t="shared" si="246"/>
        <v>0</v>
      </c>
      <c r="V200" s="97"/>
      <c r="W200" s="92" t="str">
        <f t="shared" si="247"/>
        <v>0</v>
      </c>
      <c r="X200" s="97"/>
      <c r="Y200" s="92" t="str">
        <f t="shared" si="248"/>
        <v>0</v>
      </c>
      <c r="Z200" s="97"/>
      <c r="AA200" s="92" t="str">
        <f t="shared" si="249"/>
        <v>0</v>
      </c>
      <c r="AB200" s="97"/>
      <c r="AC200" s="92" t="str">
        <f t="shared" si="250"/>
        <v>0</v>
      </c>
      <c r="AD200" s="97"/>
      <c r="AE200" s="92" t="str">
        <f t="shared" si="251"/>
        <v>0</v>
      </c>
      <c r="AF200" s="99" t="str">
        <f t="shared" si="252"/>
        <v/>
      </c>
      <c r="AG200" s="99" t="str">
        <f t="shared" si="253"/>
        <v/>
      </c>
      <c r="AH200" s="100"/>
      <c r="AI200" s="99" t="str">
        <f t="shared" si="254"/>
        <v/>
      </c>
      <c r="AJ200" s="99" t="str">
        <f>IFERROR(VLOOKUP((CONCATENATE(AG200,AI200)),Listados!$U$3:$V$11,2,FALSE),"")</f>
        <v/>
      </c>
      <c r="AK200" s="99" t="str">
        <f t="shared" si="255"/>
        <v/>
      </c>
      <c r="AL200" s="456"/>
      <c r="AM200" s="456"/>
      <c r="AN200" s="456"/>
      <c r="AO200" s="456"/>
      <c r="AP200" s="458"/>
      <c r="AQ200" s="458"/>
      <c r="AR200" s="460"/>
      <c r="AS200" s="460"/>
      <c r="AT200" s="460"/>
      <c r="AU200" s="460"/>
      <c r="AV200" s="84"/>
      <c r="AW200" s="84"/>
      <c r="AX200" s="84"/>
      <c r="AY200" s="84"/>
      <c r="AZ200" s="84"/>
      <c r="BA200" s="84"/>
      <c r="BB200" s="585"/>
      <c r="BC200" s="585"/>
      <c r="BD200" s="585"/>
      <c r="BE200" s="524"/>
      <c r="BF200" s="527"/>
      <c r="BG200" s="527"/>
    </row>
    <row r="201" spans="1:59" x14ac:dyDescent="0.25">
      <c r="A201" s="556"/>
      <c r="B201" s="516"/>
      <c r="C201" s="540"/>
      <c r="D201" s="461"/>
      <c r="E201" s="461"/>
      <c r="F201" s="461"/>
      <c r="G201" s="193"/>
      <c r="H201" s="101"/>
      <c r="I201" s="101"/>
      <c r="J201" s="461"/>
      <c r="K201" s="460"/>
      <c r="L201" s="462"/>
      <c r="M201" s="460"/>
      <c r="N201" s="460"/>
      <c r="O201" s="88"/>
      <c r="P201" s="103"/>
      <c r="Q201" s="89"/>
      <c r="R201" s="97"/>
      <c r="S201" s="92" t="str">
        <f t="shared" si="245"/>
        <v>0</v>
      </c>
      <c r="T201" s="97"/>
      <c r="U201" s="92" t="str">
        <f t="shared" si="246"/>
        <v>0</v>
      </c>
      <c r="V201" s="97"/>
      <c r="W201" s="92" t="str">
        <f t="shared" si="247"/>
        <v>0</v>
      </c>
      <c r="X201" s="97"/>
      <c r="Y201" s="92" t="str">
        <f t="shared" si="248"/>
        <v>0</v>
      </c>
      <c r="Z201" s="97"/>
      <c r="AA201" s="92" t="str">
        <f t="shared" si="249"/>
        <v>0</v>
      </c>
      <c r="AB201" s="97"/>
      <c r="AC201" s="92" t="str">
        <f t="shared" si="250"/>
        <v>0</v>
      </c>
      <c r="AD201" s="97"/>
      <c r="AE201" s="92" t="str">
        <f t="shared" si="251"/>
        <v>0</v>
      </c>
      <c r="AF201" s="99" t="str">
        <f t="shared" si="252"/>
        <v/>
      </c>
      <c r="AG201" s="99" t="str">
        <f t="shared" si="253"/>
        <v/>
      </c>
      <c r="AH201" s="100"/>
      <c r="AI201" s="99" t="str">
        <f t="shared" si="254"/>
        <v/>
      </c>
      <c r="AJ201" s="99" t="str">
        <f>IFERROR(VLOOKUP((CONCATENATE(AG201,AI201)),Listados!$U$3:$V$11,2,FALSE),"")</f>
        <v/>
      </c>
      <c r="AK201" s="99" t="str">
        <f t="shared" si="255"/>
        <v/>
      </c>
      <c r="AL201" s="456"/>
      <c r="AM201" s="456"/>
      <c r="AN201" s="456"/>
      <c r="AO201" s="456"/>
      <c r="AP201" s="458"/>
      <c r="AQ201" s="458"/>
      <c r="AR201" s="460"/>
      <c r="AS201" s="460"/>
      <c r="AT201" s="460"/>
      <c r="AU201" s="460"/>
      <c r="AV201" s="84"/>
      <c r="AW201" s="84"/>
      <c r="AX201" s="85"/>
      <c r="AY201" s="85"/>
      <c r="AZ201" s="84"/>
      <c r="BA201" s="84"/>
      <c r="BB201" s="585"/>
      <c r="BC201" s="585"/>
      <c r="BD201" s="585"/>
      <c r="BE201" s="524"/>
      <c r="BF201" s="527"/>
      <c r="BG201" s="527"/>
    </row>
    <row r="202" spans="1:59" ht="15.75" thickBot="1" x14ac:dyDescent="0.3">
      <c r="A202" s="556"/>
      <c r="B202" s="516"/>
      <c r="C202" s="540"/>
      <c r="D202" s="461"/>
      <c r="E202" s="461"/>
      <c r="F202" s="461"/>
      <c r="G202" s="193"/>
      <c r="H202" s="101"/>
      <c r="I202" s="101"/>
      <c r="J202" s="461"/>
      <c r="K202" s="460"/>
      <c r="L202" s="462"/>
      <c r="M202" s="460"/>
      <c r="N202" s="460"/>
      <c r="O202" s="88"/>
      <c r="P202" s="103"/>
      <c r="Q202" s="89"/>
      <c r="R202" s="97"/>
      <c r="S202" s="92" t="str">
        <f t="shared" si="245"/>
        <v>0</v>
      </c>
      <c r="T202" s="97"/>
      <c r="U202" s="92" t="str">
        <f t="shared" si="246"/>
        <v>0</v>
      </c>
      <c r="V202" s="97"/>
      <c r="W202" s="92" t="str">
        <f t="shared" si="247"/>
        <v>0</v>
      </c>
      <c r="X202" s="97"/>
      <c r="Y202" s="92" t="str">
        <f t="shared" si="248"/>
        <v>0</v>
      </c>
      <c r="Z202" s="97"/>
      <c r="AA202" s="92" t="str">
        <f t="shared" si="249"/>
        <v>0</v>
      </c>
      <c r="AB202" s="97"/>
      <c r="AC202" s="92" t="str">
        <f t="shared" si="250"/>
        <v>0</v>
      </c>
      <c r="AD202" s="97"/>
      <c r="AE202" s="92" t="str">
        <f t="shared" si="251"/>
        <v>0</v>
      </c>
      <c r="AF202" s="99" t="str">
        <f t="shared" si="252"/>
        <v/>
      </c>
      <c r="AG202" s="99" t="str">
        <f t="shared" si="253"/>
        <v/>
      </c>
      <c r="AH202" s="100"/>
      <c r="AI202" s="99" t="str">
        <f t="shared" si="254"/>
        <v/>
      </c>
      <c r="AJ202" s="99" t="str">
        <f>IFERROR(VLOOKUP((CONCATENATE(AG202,AI202)),Listados!$U$3:$V$11,2,FALSE),"")</f>
        <v/>
      </c>
      <c r="AK202" s="99" t="str">
        <f t="shared" si="255"/>
        <v/>
      </c>
      <c r="AL202" s="456"/>
      <c r="AM202" s="456"/>
      <c r="AN202" s="456"/>
      <c r="AO202" s="456"/>
      <c r="AP202" s="440"/>
      <c r="AQ202" s="440"/>
      <c r="AR202" s="460"/>
      <c r="AS202" s="460"/>
      <c r="AT202" s="460"/>
      <c r="AU202" s="460"/>
      <c r="AV202" s="84"/>
      <c r="AW202" s="84"/>
      <c r="AX202" s="85"/>
      <c r="AY202" s="85"/>
      <c r="AZ202" s="84"/>
      <c r="BA202" s="84"/>
      <c r="BB202" s="597"/>
      <c r="BC202" s="597"/>
      <c r="BD202" s="597"/>
      <c r="BE202" s="579"/>
      <c r="BF202" s="580"/>
      <c r="BG202" s="580"/>
    </row>
    <row r="203" spans="1:59" x14ac:dyDescent="0.25">
      <c r="A203" s="556">
        <v>49</v>
      </c>
      <c r="B203" s="516"/>
      <c r="C203" s="540"/>
      <c r="D203" s="461"/>
      <c r="E203" s="465"/>
      <c r="F203" s="465"/>
      <c r="G203" s="193"/>
      <c r="H203" s="101"/>
      <c r="I203" s="101"/>
      <c r="J203" s="461"/>
      <c r="K203" s="460" t="e">
        <f>+VLOOKUP(J203,Listados!$K$8:$L$12,2,0)</f>
        <v>#N/A</v>
      </c>
      <c r="L203" s="462"/>
      <c r="M203" s="460" t="e">
        <f>+VLOOKUP(L203,Listados!$K$13:$L$17,2,0)</f>
        <v>#N/A</v>
      </c>
      <c r="N203" s="460" t="str">
        <f>IF(AND(J203&lt;&gt;"",L203&lt;&gt;""),VLOOKUP(J203&amp;L203,Listados!$M$3:$N$27,2,FALSE),"")</f>
        <v/>
      </c>
      <c r="O203" s="104"/>
      <c r="P203" s="102"/>
      <c r="Q203" s="105"/>
      <c r="R203" s="97"/>
      <c r="S203" s="92" t="str">
        <f t="shared" si="245"/>
        <v>0</v>
      </c>
      <c r="T203" s="97"/>
      <c r="U203" s="92" t="str">
        <f t="shared" si="246"/>
        <v>0</v>
      </c>
      <c r="V203" s="97"/>
      <c r="W203" s="92" t="str">
        <f t="shared" si="247"/>
        <v>0</v>
      </c>
      <c r="X203" s="97"/>
      <c r="Y203" s="92" t="str">
        <f t="shared" si="248"/>
        <v>0</v>
      </c>
      <c r="Z203" s="97"/>
      <c r="AA203" s="92" t="str">
        <f t="shared" si="249"/>
        <v>0</v>
      </c>
      <c r="AB203" s="97"/>
      <c r="AC203" s="92" t="str">
        <f t="shared" si="250"/>
        <v>0</v>
      </c>
      <c r="AD203" s="97"/>
      <c r="AE203" s="92" t="str">
        <f t="shared" si="251"/>
        <v>0</v>
      </c>
      <c r="AF203" s="99" t="str">
        <f t="shared" si="252"/>
        <v/>
      </c>
      <c r="AG203" s="99" t="str">
        <f t="shared" si="253"/>
        <v/>
      </c>
      <c r="AH203" s="100"/>
      <c r="AI203" s="99" t="str">
        <f t="shared" si="254"/>
        <v/>
      </c>
      <c r="AJ203" s="99" t="str">
        <f>IFERROR(VLOOKUP((CONCATENATE(AG203,AI203)),Listados!$U$3:$V$11,2,FALSE),"")</f>
        <v/>
      </c>
      <c r="AK203" s="99" t="str">
        <f t="shared" si="255"/>
        <v/>
      </c>
      <c r="AL203" s="456" t="e">
        <f t="shared" ref="AL203" si="340">AVERAGE(AK203:AK206)</f>
        <v>#DIV/0!</v>
      </c>
      <c r="AM203" s="456" t="e">
        <f t="shared" ref="AM203" si="341">IF(AL203&lt;=50,"Débil",IF(AL203&lt;=99,"Moderado",IF(AL203=100,"fuerte","")))</f>
        <v>#DIV/0!</v>
      </c>
      <c r="AN203" s="456" t="e">
        <f t="shared" ref="AN203" si="342">+IF(AND(Q203="Preventivo",AM203="Fuerte"),2,IF(AND(Q203="Preventivo",AM203="Moderado"),1,0))</f>
        <v>#DIV/0!</v>
      </c>
      <c r="AO203" s="456" t="e">
        <f t="shared" ref="AO203" si="343">+IF(AND(Q203="Detectivo",$AM203="Fuerte"),2,IF(AND(Q203="Detectivo",$AM203="Moderado"),1,IF(AND(Q203="Preventivo",$AM203="Fuerte"),1,0)))</f>
        <v>#DIV/0!</v>
      </c>
      <c r="AP203" s="439" t="e">
        <f t="shared" ref="AP203" si="344">+K203-AN203</f>
        <v>#N/A</v>
      </c>
      <c r="AQ203" s="439" t="e">
        <f t="shared" ref="AQ203" si="345">+M203-AO203</f>
        <v>#N/A</v>
      </c>
      <c r="AR203" s="460" t="e">
        <f>+VLOOKUP(MIN(AP203),Listados!$J$18:$K$24,2,TRUE)</f>
        <v>#N/A</v>
      </c>
      <c r="AS203" s="460" t="e">
        <f>+VLOOKUP(MIN(AQ203),Listados!$J$26:$K$32,2,TRUE)</f>
        <v>#N/A</v>
      </c>
      <c r="AT203" s="460" t="e">
        <f>IF(AND(AR203&lt;&gt;"",AS203&lt;&gt;""),VLOOKUP(AR203&amp;AS203,Listados!$M$3:$N$27,2,FALSE),"")</f>
        <v>#N/A</v>
      </c>
      <c r="AU203" s="460" t="e">
        <f>+VLOOKUP(AT203,Listados!$P$3:$Q$6,2,FALSE)</f>
        <v>#N/A</v>
      </c>
      <c r="AV203" s="84"/>
      <c r="AW203" s="84"/>
      <c r="AX203" s="85"/>
      <c r="AY203" s="95"/>
      <c r="AZ203" s="84"/>
      <c r="BA203" s="84"/>
      <c r="BB203" s="585"/>
      <c r="BC203" s="585"/>
      <c r="BD203" s="585"/>
      <c r="BE203" s="524"/>
      <c r="BF203" s="527"/>
      <c r="BG203" s="527"/>
    </row>
    <row r="204" spans="1:59" x14ac:dyDescent="0.25">
      <c r="A204" s="556"/>
      <c r="B204" s="516"/>
      <c r="C204" s="540"/>
      <c r="D204" s="461"/>
      <c r="E204" s="461"/>
      <c r="F204" s="461"/>
      <c r="G204" s="193"/>
      <c r="H204" s="101"/>
      <c r="I204" s="101"/>
      <c r="J204" s="461"/>
      <c r="K204" s="460"/>
      <c r="L204" s="462"/>
      <c r="M204" s="460"/>
      <c r="N204" s="460"/>
      <c r="O204" s="104"/>
      <c r="P204" s="102"/>
      <c r="Q204" s="105"/>
      <c r="R204" s="97"/>
      <c r="S204" s="92" t="str">
        <f t="shared" si="245"/>
        <v>0</v>
      </c>
      <c r="T204" s="97"/>
      <c r="U204" s="92" t="str">
        <f t="shared" si="246"/>
        <v>0</v>
      </c>
      <c r="V204" s="97"/>
      <c r="W204" s="92" t="str">
        <f t="shared" si="247"/>
        <v>0</v>
      </c>
      <c r="X204" s="97"/>
      <c r="Y204" s="92" t="str">
        <f t="shared" si="248"/>
        <v>0</v>
      </c>
      <c r="Z204" s="97"/>
      <c r="AA204" s="92" t="str">
        <f t="shared" si="249"/>
        <v>0</v>
      </c>
      <c r="AB204" s="97"/>
      <c r="AC204" s="92" t="str">
        <f t="shared" si="250"/>
        <v>0</v>
      </c>
      <c r="AD204" s="97"/>
      <c r="AE204" s="92" t="str">
        <f t="shared" si="251"/>
        <v>0</v>
      </c>
      <c r="AF204" s="99" t="str">
        <f t="shared" si="252"/>
        <v/>
      </c>
      <c r="AG204" s="99" t="str">
        <f t="shared" si="253"/>
        <v/>
      </c>
      <c r="AH204" s="100"/>
      <c r="AI204" s="99" t="str">
        <f t="shared" si="254"/>
        <v/>
      </c>
      <c r="AJ204" s="99" t="str">
        <f>IFERROR(VLOOKUP((CONCATENATE(AG204,AI204)),Listados!$U$3:$V$11,2,FALSE),"")</f>
        <v/>
      </c>
      <c r="AK204" s="99" t="str">
        <f t="shared" si="255"/>
        <v/>
      </c>
      <c r="AL204" s="456"/>
      <c r="AM204" s="456"/>
      <c r="AN204" s="456"/>
      <c r="AO204" s="456"/>
      <c r="AP204" s="458"/>
      <c r="AQ204" s="458"/>
      <c r="AR204" s="460"/>
      <c r="AS204" s="460"/>
      <c r="AT204" s="460"/>
      <c r="AU204" s="460"/>
      <c r="AV204" s="84"/>
      <c r="AW204" s="84"/>
      <c r="AX204" s="84"/>
      <c r="AY204" s="84"/>
      <c r="AZ204" s="84"/>
      <c r="BA204" s="84"/>
      <c r="BB204" s="585"/>
      <c r="BC204" s="585"/>
      <c r="BD204" s="585"/>
      <c r="BE204" s="524"/>
      <c r="BF204" s="527"/>
      <c r="BG204" s="527"/>
    </row>
    <row r="205" spans="1:59" x14ac:dyDescent="0.25">
      <c r="A205" s="556"/>
      <c r="B205" s="516"/>
      <c r="C205" s="540"/>
      <c r="D205" s="461"/>
      <c r="E205" s="461"/>
      <c r="F205" s="461"/>
      <c r="G205" s="193"/>
      <c r="H205" s="101"/>
      <c r="I205" s="101"/>
      <c r="J205" s="461"/>
      <c r="K205" s="460"/>
      <c r="L205" s="462"/>
      <c r="M205" s="460"/>
      <c r="N205" s="460"/>
      <c r="O205" s="88"/>
      <c r="P205" s="103"/>
      <c r="Q205" s="89"/>
      <c r="R205" s="97"/>
      <c r="S205" s="92" t="str">
        <f t="shared" si="245"/>
        <v>0</v>
      </c>
      <c r="T205" s="97"/>
      <c r="U205" s="92" t="str">
        <f t="shared" si="246"/>
        <v>0</v>
      </c>
      <c r="V205" s="97"/>
      <c r="W205" s="92" t="str">
        <f t="shared" si="247"/>
        <v>0</v>
      </c>
      <c r="X205" s="97"/>
      <c r="Y205" s="92" t="str">
        <f t="shared" si="248"/>
        <v>0</v>
      </c>
      <c r="Z205" s="97"/>
      <c r="AA205" s="92" t="str">
        <f t="shared" si="249"/>
        <v>0</v>
      </c>
      <c r="AB205" s="97"/>
      <c r="AC205" s="92" t="str">
        <f t="shared" si="250"/>
        <v>0</v>
      </c>
      <c r="AD205" s="97"/>
      <c r="AE205" s="92" t="str">
        <f t="shared" si="251"/>
        <v>0</v>
      </c>
      <c r="AF205" s="99" t="str">
        <f t="shared" si="252"/>
        <v/>
      </c>
      <c r="AG205" s="99" t="str">
        <f t="shared" si="253"/>
        <v/>
      </c>
      <c r="AH205" s="100"/>
      <c r="AI205" s="99" t="str">
        <f t="shared" si="254"/>
        <v/>
      </c>
      <c r="AJ205" s="99" t="str">
        <f>IFERROR(VLOOKUP((CONCATENATE(AG205,AI205)),Listados!$U$3:$V$11,2,FALSE),"")</f>
        <v/>
      </c>
      <c r="AK205" s="99" t="str">
        <f t="shared" si="255"/>
        <v/>
      </c>
      <c r="AL205" s="456"/>
      <c r="AM205" s="456"/>
      <c r="AN205" s="456"/>
      <c r="AO205" s="456"/>
      <c r="AP205" s="458"/>
      <c r="AQ205" s="458"/>
      <c r="AR205" s="460"/>
      <c r="AS205" s="460"/>
      <c r="AT205" s="460"/>
      <c r="AU205" s="460"/>
      <c r="AV205" s="84"/>
      <c r="AW205" s="84"/>
      <c r="AX205" s="85"/>
      <c r="AY205" s="85"/>
      <c r="AZ205" s="84"/>
      <c r="BA205" s="84"/>
      <c r="BB205" s="585"/>
      <c r="BC205" s="585"/>
      <c r="BD205" s="585"/>
      <c r="BE205" s="524"/>
      <c r="BF205" s="527"/>
      <c r="BG205" s="527"/>
    </row>
    <row r="206" spans="1:59" ht="15.75" thickBot="1" x14ac:dyDescent="0.3">
      <c r="A206" s="556"/>
      <c r="B206" s="516"/>
      <c r="C206" s="540"/>
      <c r="D206" s="461"/>
      <c r="E206" s="461"/>
      <c r="F206" s="461"/>
      <c r="G206" s="193"/>
      <c r="H206" s="101"/>
      <c r="I206" s="101"/>
      <c r="J206" s="461"/>
      <c r="K206" s="460"/>
      <c r="L206" s="462"/>
      <c r="M206" s="460"/>
      <c r="N206" s="460"/>
      <c r="O206" s="88"/>
      <c r="P206" s="103"/>
      <c r="Q206" s="89"/>
      <c r="R206" s="97"/>
      <c r="S206" s="92" t="str">
        <f t="shared" si="245"/>
        <v>0</v>
      </c>
      <c r="T206" s="97"/>
      <c r="U206" s="92" t="str">
        <f t="shared" si="246"/>
        <v>0</v>
      </c>
      <c r="V206" s="97"/>
      <c r="W206" s="92" t="str">
        <f t="shared" si="247"/>
        <v>0</v>
      </c>
      <c r="X206" s="97"/>
      <c r="Y206" s="92" t="str">
        <f t="shared" si="248"/>
        <v>0</v>
      </c>
      <c r="Z206" s="97"/>
      <c r="AA206" s="92" t="str">
        <f t="shared" si="249"/>
        <v>0</v>
      </c>
      <c r="AB206" s="97"/>
      <c r="AC206" s="92" t="str">
        <f t="shared" si="250"/>
        <v>0</v>
      </c>
      <c r="AD206" s="97"/>
      <c r="AE206" s="92" t="str">
        <f t="shared" si="251"/>
        <v>0</v>
      </c>
      <c r="AF206" s="99" t="str">
        <f t="shared" si="252"/>
        <v/>
      </c>
      <c r="AG206" s="99" t="str">
        <f t="shared" si="253"/>
        <v/>
      </c>
      <c r="AH206" s="100"/>
      <c r="AI206" s="99" t="str">
        <f t="shared" si="254"/>
        <v/>
      </c>
      <c r="AJ206" s="99" t="str">
        <f>IFERROR(VLOOKUP((CONCATENATE(AG206,AI206)),Listados!$U$3:$V$11,2,FALSE),"")</f>
        <v/>
      </c>
      <c r="AK206" s="99" t="str">
        <f t="shared" si="255"/>
        <v/>
      </c>
      <c r="AL206" s="456"/>
      <c r="AM206" s="456"/>
      <c r="AN206" s="456"/>
      <c r="AO206" s="456"/>
      <c r="AP206" s="440"/>
      <c r="AQ206" s="440"/>
      <c r="AR206" s="460"/>
      <c r="AS206" s="460"/>
      <c r="AT206" s="460"/>
      <c r="AU206" s="460"/>
      <c r="AV206" s="84"/>
      <c r="AW206" s="84"/>
      <c r="AX206" s="85"/>
      <c r="AY206" s="85"/>
      <c r="AZ206" s="84"/>
      <c r="BA206" s="84"/>
      <c r="BB206" s="597"/>
      <c r="BC206" s="597"/>
      <c r="BD206" s="597"/>
      <c r="BE206" s="579"/>
      <c r="BF206" s="580"/>
      <c r="BG206" s="580"/>
    </row>
    <row r="207" spans="1:59" x14ac:dyDescent="0.25">
      <c r="A207" s="556">
        <v>50</v>
      </c>
      <c r="B207" s="516"/>
      <c r="C207" s="540"/>
      <c r="D207" s="461"/>
      <c r="E207" s="465"/>
      <c r="F207" s="465"/>
      <c r="G207" s="193"/>
      <c r="H207" s="101"/>
      <c r="I207" s="101"/>
      <c r="J207" s="461"/>
      <c r="K207" s="460" t="e">
        <f>+VLOOKUP(J207,Listados!$K$8:$L$12,2,0)</f>
        <v>#N/A</v>
      </c>
      <c r="L207" s="462"/>
      <c r="M207" s="460" t="e">
        <f>+VLOOKUP(L207,Listados!$K$13:$L$17,2,0)</f>
        <v>#N/A</v>
      </c>
      <c r="N207" s="460" t="str">
        <f>IF(AND(J207&lt;&gt;"",L207&lt;&gt;""),VLOOKUP(J207&amp;L207,Listados!$M$3:$N$27,2,FALSE),"")</f>
        <v/>
      </c>
      <c r="O207" s="104"/>
      <c r="P207" s="102"/>
      <c r="Q207" s="105"/>
      <c r="R207" s="97"/>
      <c r="S207" s="92" t="str">
        <f t="shared" si="245"/>
        <v>0</v>
      </c>
      <c r="T207" s="97"/>
      <c r="U207" s="92" t="str">
        <f t="shared" si="246"/>
        <v>0</v>
      </c>
      <c r="V207" s="97"/>
      <c r="W207" s="92" t="str">
        <f t="shared" si="247"/>
        <v>0</v>
      </c>
      <c r="X207" s="97"/>
      <c r="Y207" s="92" t="str">
        <f t="shared" si="248"/>
        <v>0</v>
      </c>
      <c r="Z207" s="97"/>
      <c r="AA207" s="92" t="str">
        <f t="shared" si="249"/>
        <v>0</v>
      </c>
      <c r="AB207" s="97"/>
      <c r="AC207" s="92" t="str">
        <f t="shared" si="250"/>
        <v>0</v>
      </c>
      <c r="AD207" s="97"/>
      <c r="AE207" s="92" t="str">
        <f t="shared" si="251"/>
        <v>0</v>
      </c>
      <c r="AF207" s="99" t="str">
        <f t="shared" si="252"/>
        <v/>
      </c>
      <c r="AG207" s="99" t="str">
        <f t="shared" si="253"/>
        <v/>
      </c>
      <c r="AH207" s="100"/>
      <c r="AI207" s="99" t="str">
        <f t="shared" si="254"/>
        <v/>
      </c>
      <c r="AJ207" s="99" t="str">
        <f>IFERROR(VLOOKUP((CONCATENATE(AG207,AI207)),Listados!$U$3:$V$11,2,FALSE),"")</f>
        <v/>
      </c>
      <c r="AK207" s="99" t="str">
        <f t="shared" si="255"/>
        <v/>
      </c>
      <c r="AL207" s="456" t="e">
        <f t="shared" ref="AL207" si="346">AVERAGE(AK207:AK210)</f>
        <v>#DIV/0!</v>
      </c>
      <c r="AM207" s="456" t="e">
        <f t="shared" ref="AM207" si="347">IF(AL207&lt;=50,"Débil",IF(AL207&lt;=99,"Moderado",IF(AL207=100,"fuerte","")))</f>
        <v>#DIV/0!</v>
      </c>
      <c r="AN207" s="456" t="e">
        <f t="shared" ref="AN207" si="348">+IF(AND(Q207="Preventivo",AM207="Fuerte"),2,IF(AND(Q207="Preventivo",AM207="Moderado"),1,0))</f>
        <v>#DIV/0!</v>
      </c>
      <c r="AO207" s="456" t="e">
        <f t="shared" ref="AO207" si="349">+IF(AND(Q207="Detectivo",$AM207="Fuerte"),2,IF(AND(Q207="Detectivo",$AM207="Moderado"),1,IF(AND(Q207="Preventivo",$AM207="Fuerte"),1,0)))</f>
        <v>#DIV/0!</v>
      </c>
      <c r="AP207" s="439" t="e">
        <f t="shared" ref="AP207" si="350">+K207-AN207</f>
        <v>#N/A</v>
      </c>
      <c r="AQ207" s="439" t="e">
        <f t="shared" ref="AQ207" si="351">+M207-AO207</f>
        <v>#N/A</v>
      </c>
      <c r="AR207" s="460" t="e">
        <f>+VLOOKUP(MIN(AP207),Listados!$J$18:$K$24,2,TRUE)</f>
        <v>#N/A</v>
      </c>
      <c r="AS207" s="460" t="e">
        <f>+VLOOKUP(MIN(AQ207),Listados!$J$26:$K$32,2,TRUE)</f>
        <v>#N/A</v>
      </c>
      <c r="AT207" s="460" t="e">
        <f>IF(AND(AR207&lt;&gt;"",AS207&lt;&gt;""),VLOOKUP(AR207&amp;AS207,Listados!$M$3:$N$27,2,FALSE),"")</f>
        <v>#N/A</v>
      </c>
      <c r="AU207" s="460" t="e">
        <f>+VLOOKUP(AT207,Listados!$P$3:$Q$6,2,FALSE)</f>
        <v>#N/A</v>
      </c>
      <c r="AV207" s="84"/>
      <c r="AW207" s="84"/>
      <c r="AX207" s="85"/>
      <c r="AY207" s="95"/>
      <c r="AZ207" s="84"/>
      <c r="BA207" s="84"/>
      <c r="BB207" s="585"/>
      <c r="BC207" s="585"/>
      <c r="BD207" s="585"/>
      <c r="BE207" s="524"/>
      <c r="BF207" s="527"/>
      <c r="BG207" s="527"/>
    </row>
    <row r="208" spans="1:59" x14ac:dyDescent="0.25">
      <c r="A208" s="556"/>
      <c r="B208" s="516"/>
      <c r="C208" s="540"/>
      <c r="D208" s="461"/>
      <c r="E208" s="461"/>
      <c r="F208" s="461"/>
      <c r="G208" s="193"/>
      <c r="H208" s="101"/>
      <c r="I208" s="101"/>
      <c r="J208" s="461"/>
      <c r="K208" s="460"/>
      <c r="L208" s="462"/>
      <c r="M208" s="460"/>
      <c r="N208" s="460"/>
      <c r="O208" s="104"/>
      <c r="P208" s="102"/>
      <c r="Q208" s="105"/>
      <c r="R208" s="97"/>
      <c r="S208" s="92" t="str">
        <f t="shared" ref="S208:S250" si="352">+IF(R208="si",15,"0")</f>
        <v>0</v>
      </c>
      <c r="T208" s="97"/>
      <c r="U208" s="92" t="str">
        <f t="shared" ref="U208:U250" si="353">+IF(T208="si",15,"0")</f>
        <v>0</v>
      </c>
      <c r="V208" s="97"/>
      <c r="W208" s="92" t="str">
        <f t="shared" ref="W208:W250" si="354">+IF(V208="si",15,"0")</f>
        <v>0</v>
      </c>
      <c r="X208" s="97"/>
      <c r="Y208" s="92" t="str">
        <f t="shared" ref="Y208:Y250" si="355">+IF(X208="Preventivo",15,IF(X208="Detectivo",10,"0"))</f>
        <v>0</v>
      </c>
      <c r="Z208" s="97"/>
      <c r="AA208" s="92" t="str">
        <f t="shared" ref="AA208:AA250" si="356">+IF(Z208="si",15,"0")</f>
        <v>0</v>
      </c>
      <c r="AB208" s="97"/>
      <c r="AC208" s="92" t="str">
        <f t="shared" ref="AC208:AC250" si="357">+IF(AB208="si",15,"0")</f>
        <v>0</v>
      </c>
      <c r="AD208" s="97"/>
      <c r="AE208" s="92" t="str">
        <f t="shared" ref="AE208:AE250" si="358">+IF(AD208="Completa",10,IF(AD208="Incompleta",5,"0"))</f>
        <v>0</v>
      </c>
      <c r="AF208" s="99" t="str">
        <f t="shared" ref="AF208:AF250" si="359">IF((SUM(S208,U208,W208,Y208,AA208,AC208,AE208)=0),"",(SUM(S208,U208,W208,Y208,AA208,AC208,AE208)))</f>
        <v/>
      </c>
      <c r="AG208" s="99" t="str">
        <f t="shared" ref="AG208:AG250" si="360">IF(AF208&lt;=85,"Débil",IF(AF208&lt;=95,"Moderado",IF(AF208=100,"Fuerte","")))</f>
        <v/>
      </c>
      <c r="AH208" s="100"/>
      <c r="AI208" s="99" t="str">
        <f t="shared" ref="AI208:AI250" si="361">+IF(AH208="siempre","Fuerte",IF(AH208="Algunas veces","Moderado",IF(AH208="No se ejecuta","Débil","")))</f>
        <v/>
      </c>
      <c r="AJ208" s="99" t="str">
        <f>IFERROR(VLOOKUP((CONCATENATE(AG208,AI208)),Listados!$U$3:$V$11,2,FALSE),"")</f>
        <v/>
      </c>
      <c r="AK208" s="99" t="str">
        <f t="shared" ref="AK208:AK250" si="362">IF(AJ208="","",IF(AJ208="Débil", 0, IF(AJ208="Moderado",50,100)))</f>
        <v/>
      </c>
      <c r="AL208" s="456"/>
      <c r="AM208" s="456"/>
      <c r="AN208" s="456"/>
      <c r="AO208" s="456"/>
      <c r="AP208" s="458"/>
      <c r="AQ208" s="458"/>
      <c r="AR208" s="460"/>
      <c r="AS208" s="460"/>
      <c r="AT208" s="460"/>
      <c r="AU208" s="460"/>
      <c r="AV208" s="84"/>
      <c r="AW208" s="84"/>
      <c r="AX208" s="84"/>
      <c r="AY208" s="84"/>
      <c r="AZ208" s="84"/>
      <c r="BA208" s="84"/>
      <c r="BB208" s="585"/>
      <c r="BC208" s="585"/>
      <c r="BD208" s="585"/>
      <c r="BE208" s="524"/>
      <c r="BF208" s="527"/>
      <c r="BG208" s="527"/>
    </row>
    <row r="209" spans="1:59" x14ac:dyDescent="0.25">
      <c r="A209" s="556"/>
      <c r="B209" s="516"/>
      <c r="C209" s="540"/>
      <c r="D209" s="461"/>
      <c r="E209" s="461"/>
      <c r="F209" s="461"/>
      <c r="G209" s="193"/>
      <c r="H209" s="101"/>
      <c r="I209" s="101"/>
      <c r="J209" s="461"/>
      <c r="K209" s="460"/>
      <c r="L209" s="462"/>
      <c r="M209" s="460"/>
      <c r="N209" s="460"/>
      <c r="O209" s="88"/>
      <c r="P209" s="103"/>
      <c r="Q209" s="89"/>
      <c r="R209" s="97"/>
      <c r="S209" s="92" t="str">
        <f t="shared" si="352"/>
        <v>0</v>
      </c>
      <c r="T209" s="97"/>
      <c r="U209" s="92" t="str">
        <f t="shared" si="353"/>
        <v>0</v>
      </c>
      <c r="V209" s="97"/>
      <c r="W209" s="92" t="str">
        <f t="shared" si="354"/>
        <v>0</v>
      </c>
      <c r="X209" s="97"/>
      <c r="Y209" s="92" t="str">
        <f t="shared" si="355"/>
        <v>0</v>
      </c>
      <c r="Z209" s="97"/>
      <c r="AA209" s="92" t="str">
        <f t="shared" si="356"/>
        <v>0</v>
      </c>
      <c r="AB209" s="97"/>
      <c r="AC209" s="92" t="str">
        <f t="shared" si="357"/>
        <v>0</v>
      </c>
      <c r="AD209" s="97"/>
      <c r="AE209" s="92" t="str">
        <f t="shared" si="358"/>
        <v>0</v>
      </c>
      <c r="AF209" s="99" t="str">
        <f t="shared" si="359"/>
        <v/>
      </c>
      <c r="AG209" s="99" t="str">
        <f t="shared" si="360"/>
        <v/>
      </c>
      <c r="AH209" s="100"/>
      <c r="AI209" s="99" t="str">
        <f t="shared" si="361"/>
        <v/>
      </c>
      <c r="AJ209" s="99" t="str">
        <f>IFERROR(VLOOKUP((CONCATENATE(AG209,AI209)),Listados!$U$3:$V$11,2,FALSE),"")</f>
        <v/>
      </c>
      <c r="AK209" s="99" t="str">
        <f t="shared" si="362"/>
        <v/>
      </c>
      <c r="AL209" s="456"/>
      <c r="AM209" s="456"/>
      <c r="AN209" s="456"/>
      <c r="AO209" s="456"/>
      <c r="AP209" s="458"/>
      <c r="AQ209" s="458"/>
      <c r="AR209" s="460"/>
      <c r="AS209" s="460"/>
      <c r="AT209" s="460"/>
      <c r="AU209" s="460"/>
      <c r="AV209" s="84"/>
      <c r="AW209" s="84"/>
      <c r="AX209" s="85"/>
      <c r="AY209" s="85"/>
      <c r="AZ209" s="84"/>
      <c r="BA209" s="84"/>
      <c r="BB209" s="585"/>
      <c r="BC209" s="585"/>
      <c r="BD209" s="585"/>
      <c r="BE209" s="524"/>
      <c r="BF209" s="527"/>
      <c r="BG209" s="527"/>
    </row>
    <row r="210" spans="1:59" ht="15.75" thickBot="1" x14ac:dyDescent="0.3">
      <c r="A210" s="556"/>
      <c r="B210" s="516"/>
      <c r="C210" s="540"/>
      <c r="D210" s="461"/>
      <c r="E210" s="461"/>
      <c r="F210" s="461"/>
      <c r="G210" s="193"/>
      <c r="H210" s="101"/>
      <c r="I210" s="101"/>
      <c r="J210" s="461"/>
      <c r="K210" s="460"/>
      <c r="L210" s="462"/>
      <c r="M210" s="460"/>
      <c r="N210" s="460"/>
      <c r="O210" s="88"/>
      <c r="P210" s="103"/>
      <c r="Q210" s="89"/>
      <c r="R210" s="97"/>
      <c r="S210" s="92" t="str">
        <f t="shared" si="352"/>
        <v>0</v>
      </c>
      <c r="T210" s="97"/>
      <c r="U210" s="92" t="str">
        <f t="shared" si="353"/>
        <v>0</v>
      </c>
      <c r="V210" s="97"/>
      <c r="W210" s="92" t="str">
        <f t="shared" si="354"/>
        <v>0</v>
      </c>
      <c r="X210" s="97"/>
      <c r="Y210" s="92" t="str">
        <f t="shared" si="355"/>
        <v>0</v>
      </c>
      <c r="Z210" s="97"/>
      <c r="AA210" s="92" t="str">
        <f t="shared" si="356"/>
        <v>0</v>
      </c>
      <c r="AB210" s="97"/>
      <c r="AC210" s="92" t="str">
        <f t="shared" si="357"/>
        <v>0</v>
      </c>
      <c r="AD210" s="97"/>
      <c r="AE210" s="92" t="str">
        <f t="shared" si="358"/>
        <v>0</v>
      </c>
      <c r="AF210" s="99" t="str">
        <f t="shared" si="359"/>
        <v/>
      </c>
      <c r="AG210" s="99" t="str">
        <f t="shared" si="360"/>
        <v/>
      </c>
      <c r="AH210" s="100"/>
      <c r="AI210" s="99" t="str">
        <f t="shared" si="361"/>
        <v/>
      </c>
      <c r="AJ210" s="99" t="str">
        <f>IFERROR(VLOOKUP((CONCATENATE(AG210,AI210)),Listados!$U$3:$V$11,2,FALSE),"")</f>
        <v/>
      </c>
      <c r="AK210" s="99" t="str">
        <f t="shared" si="362"/>
        <v/>
      </c>
      <c r="AL210" s="456"/>
      <c r="AM210" s="456"/>
      <c r="AN210" s="456"/>
      <c r="AO210" s="456"/>
      <c r="AP210" s="440"/>
      <c r="AQ210" s="440"/>
      <c r="AR210" s="460"/>
      <c r="AS210" s="460"/>
      <c r="AT210" s="460"/>
      <c r="AU210" s="460"/>
      <c r="AV210" s="84"/>
      <c r="AW210" s="84"/>
      <c r="AX210" s="85"/>
      <c r="AY210" s="85"/>
      <c r="AZ210" s="84"/>
      <c r="BA210" s="84"/>
      <c r="BB210" s="597"/>
      <c r="BC210" s="597"/>
      <c r="BD210" s="597"/>
      <c r="BE210" s="579"/>
      <c r="BF210" s="580"/>
      <c r="BG210" s="580"/>
    </row>
    <row r="211" spans="1:59" x14ac:dyDescent="0.25">
      <c r="A211" s="556">
        <v>51</v>
      </c>
      <c r="B211" s="516"/>
      <c r="C211" s="540"/>
      <c r="D211" s="461"/>
      <c r="E211" s="465"/>
      <c r="F211" s="465"/>
      <c r="G211" s="193"/>
      <c r="H211" s="101"/>
      <c r="I211" s="101"/>
      <c r="J211" s="461"/>
      <c r="K211" s="460" t="e">
        <f>+VLOOKUP(J211,Listados!$K$8:$L$12,2,0)</f>
        <v>#N/A</v>
      </c>
      <c r="L211" s="462"/>
      <c r="M211" s="460" t="e">
        <f>+VLOOKUP(L211,Listados!$K$13:$L$17,2,0)</f>
        <v>#N/A</v>
      </c>
      <c r="N211" s="460" t="str">
        <f>IF(AND(J211&lt;&gt;"",L211&lt;&gt;""),VLOOKUP(J211&amp;L211,Listados!$M$3:$N$27,2,FALSE),"")</f>
        <v/>
      </c>
      <c r="O211" s="104"/>
      <c r="P211" s="102"/>
      <c r="Q211" s="105"/>
      <c r="R211" s="97"/>
      <c r="S211" s="92" t="str">
        <f t="shared" si="352"/>
        <v>0</v>
      </c>
      <c r="T211" s="97"/>
      <c r="U211" s="92" t="str">
        <f t="shared" si="353"/>
        <v>0</v>
      </c>
      <c r="V211" s="97"/>
      <c r="W211" s="92" t="str">
        <f t="shared" si="354"/>
        <v>0</v>
      </c>
      <c r="X211" s="97"/>
      <c r="Y211" s="92" t="str">
        <f t="shared" si="355"/>
        <v>0</v>
      </c>
      <c r="Z211" s="97"/>
      <c r="AA211" s="92" t="str">
        <f t="shared" si="356"/>
        <v>0</v>
      </c>
      <c r="AB211" s="97"/>
      <c r="AC211" s="92" t="str">
        <f t="shared" si="357"/>
        <v>0</v>
      </c>
      <c r="AD211" s="97"/>
      <c r="AE211" s="92" t="str">
        <f t="shared" si="358"/>
        <v>0</v>
      </c>
      <c r="AF211" s="99" t="str">
        <f t="shared" si="359"/>
        <v/>
      </c>
      <c r="AG211" s="99" t="str">
        <f t="shared" si="360"/>
        <v/>
      </c>
      <c r="AH211" s="100"/>
      <c r="AI211" s="99" t="str">
        <f t="shared" si="361"/>
        <v/>
      </c>
      <c r="AJ211" s="99" t="str">
        <f>IFERROR(VLOOKUP((CONCATENATE(AG211,AI211)),Listados!$U$3:$V$11,2,FALSE),"")</f>
        <v/>
      </c>
      <c r="AK211" s="99" t="str">
        <f t="shared" si="362"/>
        <v/>
      </c>
      <c r="AL211" s="456" t="e">
        <f t="shared" ref="AL211" si="363">AVERAGE(AK211:AK214)</f>
        <v>#DIV/0!</v>
      </c>
      <c r="AM211" s="456" t="e">
        <f t="shared" ref="AM211" si="364">IF(AL211&lt;=50,"Débil",IF(AL211&lt;=99,"Moderado",IF(AL211=100,"fuerte","")))</f>
        <v>#DIV/0!</v>
      </c>
      <c r="AN211" s="456" t="e">
        <f t="shared" ref="AN211" si="365">+IF(AND(Q211="Preventivo",AM211="Fuerte"),2,IF(AND(Q211="Preventivo",AM211="Moderado"),1,0))</f>
        <v>#DIV/0!</v>
      </c>
      <c r="AO211" s="456" t="e">
        <f t="shared" ref="AO211" si="366">+IF(AND(Q211="Detectivo",$AM211="Fuerte"),2,IF(AND(Q211="Detectivo",$AM211="Moderado"),1,IF(AND(Q211="Preventivo",$AM211="Fuerte"),1,0)))</f>
        <v>#DIV/0!</v>
      </c>
      <c r="AP211" s="439" t="e">
        <f t="shared" ref="AP211" si="367">+K211-AN211</f>
        <v>#N/A</v>
      </c>
      <c r="AQ211" s="439" t="e">
        <f t="shared" ref="AQ211" si="368">+M211-AO211</f>
        <v>#N/A</v>
      </c>
      <c r="AR211" s="460" t="e">
        <f>+VLOOKUP(MIN(AP211),Listados!$J$18:$K$24,2,TRUE)</f>
        <v>#N/A</v>
      </c>
      <c r="AS211" s="460" t="e">
        <f>+VLOOKUP(MIN(AQ211),Listados!$J$26:$K$32,2,TRUE)</f>
        <v>#N/A</v>
      </c>
      <c r="AT211" s="460" t="e">
        <f>IF(AND(AR211&lt;&gt;"",AS211&lt;&gt;""),VLOOKUP(AR211&amp;AS211,Listados!$M$3:$N$27,2,FALSE),"")</f>
        <v>#N/A</v>
      </c>
      <c r="AU211" s="460" t="e">
        <f>+VLOOKUP(AT211,Listados!$P$3:$Q$6,2,FALSE)</f>
        <v>#N/A</v>
      </c>
      <c r="AV211" s="84"/>
      <c r="AW211" s="84"/>
      <c r="AX211" s="85"/>
      <c r="AY211" s="95"/>
      <c r="AZ211" s="84"/>
      <c r="BA211" s="84"/>
      <c r="BB211" s="585"/>
      <c r="BC211" s="585"/>
      <c r="BD211" s="585"/>
      <c r="BE211" s="524"/>
      <c r="BF211" s="527"/>
      <c r="BG211" s="527"/>
    </row>
    <row r="212" spans="1:59" x14ac:dyDescent="0.25">
      <c r="A212" s="556"/>
      <c r="B212" s="516"/>
      <c r="C212" s="540"/>
      <c r="D212" s="461"/>
      <c r="E212" s="461"/>
      <c r="F212" s="461"/>
      <c r="G212" s="193"/>
      <c r="H212" s="101"/>
      <c r="I212" s="101"/>
      <c r="J212" s="461"/>
      <c r="K212" s="460"/>
      <c r="L212" s="462"/>
      <c r="M212" s="460"/>
      <c r="N212" s="460"/>
      <c r="O212" s="104"/>
      <c r="P212" s="102"/>
      <c r="Q212" s="105"/>
      <c r="R212" s="97"/>
      <c r="S212" s="92" t="str">
        <f t="shared" si="352"/>
        <v>0</v>
      </c>
      <c r="T212" s="97"/>
      <c r="U212" s="92" t="str">
        <f t="shared" si="353"/>
        <v>0</v>
      </c>
      <c r="V212" s="97"/>
      <c r="W212" s="92" t="str">
        <f t="shared" si="354"/>
        <v>0</v>
      </c>
      <c r="X212" s="97"/>
      <c r="Y212" s="92" t="str">
        <f t="shared" si="355"/>
        <v>0</v>
      </c>
      <c r="Z212" s="97"/>
      <c r="AA212" s="92" t="str">
        <f t="shared" si="356"/>
        <v>0</v>
      </c>
      <c r="AB212" s="97"/>
      <c r="AC212" s="92" t="str">
        <f t="shared" si="357"/>
        <v>0</v>
      </c>
      <c r="AD212" s="97"/>
      <c r="AE212" s="92" t="str">
        <f t="shared" si="358"/>
        <v>0</v>
      </c>
      <c r="AF212" s="99" t="str">
        <f t="shared" si="359"/>
        <v/>
      </c>
      <c r="AG212" s="99" t="str">
        <f t="shared" si="360"/>
        <v/>
      </c>
      <c r="AH212" s="100"/>
      <c r="AI212" s="99" t="str">
        <f t="shared" si="361"/>
        <v/>
      </c>
      <c r="AJ212" s="99" t="str">
        <f>IFERROR(VLOOKUP((CONCATENATE(AG212,AI212)),Listados!$U$3:$V$11,2,FALSE),"")</f>
        <v/>
      </c>
      <c r="AK212" s="99" t="str">
        <f t="shared" si="362"/>
        <v/>
      </c>
      <c r="AL212" s="456"/>
      <c r="AM212" s="456"/>
      <c r="AN212" s="456"/>
      <c r="AO212" s="456"/>
      <c r="AP212" s="458"/>
      <c r="AQ212" s="458"/>
      <c r="AR212" s="460"/>
      <c r="AS212" s="460"/>
      <c r="AT212" s="460"/>
      <c r="AU212" s="460"/>
      <c r="AV212" s="84"/>
      <c r="AW212" s="84"/>
      <c r="AX212" s="84"/>
      <c r="AY212" s="84"/>
      <c r="AZ212" s="84"/>
      <c r="BA212" s="84"/>
      <c r="BB212" s="585"/>
      <c r="BC212" s="585"/>
      <c r="BD212" s="585"/>
      <c r="BE212" s="524"/>
      <c r="BF212" s="527"/>
      <c r="BG212" s="527"/>
    </row>
    <row r="213" spans="1:59" x14ac:dyDescent="0.25">
      <c r="A213" s="556"/>
      <c r="B213" s="516"/>
      <c r="C213" s="540"/>
      <c r="D213" s="461"/>
      <c r="E213" s="461"/>
      <c r="F213" s="461"/>
      <c r="G213" s="193"/>
      <c r="H213" s="101"/>
      <c r="I213" s="101"/>
      <c r="J213" s="461"/>
      <c r="K213" s="460"/>
      <c r="L213" s="462"/>
      <c r="M213" s="460"/>
      <c r="N213" s="460"/>
      <c r="O213" s="88"/>
      <c r="P213" s="103"/>
      <c r="Q213" s="89"/>
      <c r="R213" s="97"/>
      <c r="S213" s="92" t="str">
        <f t="shared" si="352"/>
        <v>0</v>
      </c>
      <c r="T213" s="97"/>
      <c r="U213" s="92" t="str">
        <f t="shared" si="353"/>
        <v>0</v>
      </c>
      <c r="V213" s="97"/>
      <c r="W213" s="92" t="str">
        <f t="shared" si="354"/>
        <v>0</v>
      </c>
      <c r="X213" s="97"/>
      <c r="Y213" s="92" t="str">
        <f t="shared" si="355"/>
        <v>0</v>
      </c>
      <c r="Z213" s="97"/>
      <c r="AA213" s="92" t="str">
        <f t="shared" si="356"/>
        <v>0</v>
      </c>
      <c r="AB213" s="97"/>
      <c r="AC213" s="92" t="str">
        <f t="shared" si="357"/>
        <v>0</v>
      </c>
      <c r="AD213" s="97"/>
      <c r="AE213" s="92" t="str">
        <f t="shared" si="358"/>
        <v>0</v>
      </c>
      <c r="AF213" s="99" t="str">
        <f t="shared" si="359"/>
        <v/>
      </c>
      <c r="AG213" s="99" t="str">
        <f t="shared" si="360"/>
        <v/>
      </c>
      <c r="AH213" s="100"/>
      <c r="AI213" s="99" t="str">
        <f t="shared" si="361"/>
        <v/>
      </c>
      <c r="AJ213" s="99" t="str">
        <f>IFERROR(VLOOKUP((CONCATENATE(AG213,AI213)),Listados!$U$3:$V$11,2,FALSE),"")</f>
        <v/>
      </c>
      <c r="AK213" s="99" t="str">
        <f t="shared" si="362"/>
        <v/>
      </c>
      <c r="AL213" s="456"/>
      <c r="AM213" s="456"/>
      <c r="AN213" s="456"/>
      <c r="AO213" s="456"/>
      <c r="AP213" s="458"/>
      <c r="AQ213" s="458"/>
      <c r="AR213" s="460"/>
      <c r="AS213" s="460"/>
      <c r="AT213" s="460"/>
      <c r="AU213" s="460"/>
      <c r="AV213" s="84"/>
      <c r="AW213" s="84"/>
      <c r="AX213" s="85"/>
      <c r="AY213" s="85"/>
      <c r="AZ213" s="84"/>
      <c r="BA213" s="84"/>
      <c r="BB213" s="585"/>
      <c r="BC213" s="585"/>
      <c r="BD213" s="585"/>
      <c r="BE213" s="524"/>
      <c r="BF213" s="527"/>
      <c r="BG213" s="527"/>
    </row>
    <row r="214" spans="1:59" ht="15.75" thickBot="1" x14ac:dyDescent="0.3">
      <c r="A214" s="556"/>
      <c r="B214" s="516"/>
      <c r="C214" s="540"/>
      <c r="D214" s="461"/>
      <c r="E214" s="461"/>
      <c r="F214" s="461"/>
      <c r="G214" s="193"/>
      <c r="H214" s="101"/>
      <c r="I214" s="101"/>
      <c r="J214" s="461"/>
      <c r="K214" s="460"/>
      <c r="L214" s="462"/>
      <c r="M214" s="460"/>
      <c r="N214" s="460"/>
      <c r="O214" s="88"/>
      <c r="P214" s="103"/>
      <c r="Q214" s="89"/>
      <c r="R214" s="97"/>
      <c r="S214" s="92" t="str">
        <f t="shared" si="352"/>
        <v>0</v>
      </c>
      <c r="T214" s="97"/>
      <c r="U214" s="92" t="str">
        <f t="shared" si="353"/>
        <v>0</v>
      </c>
      <c r="V214" s="97"/>
      <c r="W214" s="92" t="str">
        <f t="shared" si="354"/>
        <v>0</v>
      </c>
      <c r="X214" s="97"/>
      <c r="Y214" s="92" t="str">
        <f t="shared" si="355"/>
        <v>0</v>
      </c>
      <c r="Z214" s="97"/>
      <c r="AA214" s="92" t="str">
        <f t="shared" si="356"/>
        <v>0</v>
      </c>
      <c r="AB214" s="97"/>
      <c r="AC214" s="92" t="str">
        <f t="shared" si="357"/>
        <v>0</v>
      </c>
      <c r="AD214" s="97"/>
      <c r="AE214" s="92" t="str">
        <f t="shared" si="358"/>
        <v>0</v>
      </c>
      <c r="AF214" s="99" t="str">
        <f t="shared" si="359"/>
        <v/>
      </c>
      <c r="AG214" s="99" t="str">
        <f t="shared" si="360"/>
        <v/>
      </c>
      <c r="AH214" s="100"/>
      <c r="AI214" s="99" t="str">
        <f t="shared" si="361"/>
        <v/>
      </c>
      <c r="AJ214" s="99" t="str">
        <f>IFERROR(VLOOKUP((CONCATENATE(AG214,AI214)),Listados!$U$3:$V$11,2,FALSE),"")</f>
        <v/>
      </c>
      <c r="AK214" s="99" t="str">
        <f t="shared" si="362"/>
        <v/>
      </c>
      <c r="AL214" s="456"/>
      <c r="AM214" s="456"/>
      <c r="AN214" s="456"/>
      <c r="AO214" s="456"/>
      <c r="AP214" s="440"/>
      <c r="AQ214" s="440"/>
      <c r="AR214" s="460"/>
      <c r="AS214" s="460"/>
      <c r="AT214" s="460"/>
      <c r="AU214" s="460"/>
      <c r="AV214" s="84"/>
      <c r="AW214" s="84"/>
      <c r="AX214" s="85"/>
      <c r="AY214" s="85"/>
      <c r="AZ214" s="84"/>
      <c r="BA214" s="84"/>
      <c r="BB214" s="597"/>
      <c r="BC214" s="597"/>
      <c r="BD214" s="597"/>
      <c r="BE214" s="579"/>
      <c r="BF214" s="580"/>
      <c r="BG214" s="580"/>
    </row>
    <row r="215" spans="1:59" x14ac:dyDescent="0.25">
      <c r="A215" s="556">
        <v>52</v>
      </c>
      <c r="B215" s="516"/>
      <c r="C215" s="540"/>
      <c r="D215" s="461"/>
      <c r="E215" s="465"/>
      <c r="F215" s="465"/>
      <c r="G215" s="193"/>
      <c r="H215" s="101"/>
      <c r="I215" s="101"/>
      <c r="J215" s="461"/>
      <c r="K215" s="460" t="e">
        <f>+VLOOKUP(J215,Listados!$K$8:$L$12,2,0)</f>
        <v>#N/A</v>
      </c>
      <c r="L215" s="462"/>
      <c r="M215" s="460" t="e">
        <f>+VLOOKUP(L215,Listados!$K$13:$L$17,2,0)</f>
        <v>#N/A</v>
      </c>
      <c r="N215" s="460" t="str">
        <f>IF(AND(J215&lt;&gt;"",L215&lt;&gt;""),VLOOKUP(J215&amp;L215,Listados!$M$3:$N$27,2,FALSE),"")</f>
        <v/>
      </c>
      <c r="O215" s="104"/>
      <c r="P215" s="102"/>
      <c r="Q215" s="105"/>
      <c r="R215" s="97"/>
      <c r="S215" s="92" t="str">
        <f t="shared" si="352"/>
        <v>0</v>
      </c>
      <c r="T215" s="97"/>
      <c r="U215" s="92" t="str">
        <f t="shared" si="353"/>
        <v>0</v>
      </c>
      <c r="V215" s="97"/>
      <c r="W215" s="92" t="str">
        <f t="shared" si="354"/>
        <v>0</v>
      </c>
      <c r="X215" s="97"/>
      <c r="Y215" s="92" t="str">
        <f t="shared" si="355"/>
        <v>0</v>
      </c>
      <c r="Z215" s="97"/>
      <c r="AA215" s="92" t="str">
        <f t="shared" si="356"/>
        <v>0</v>
      </c>
      <c r="AB215" s="97"/>
      <c r="AC215" s="92" t="str">
        <f t="shared" si="357"/>
        <v>0</v>
      </c>
      <c r="AD215" s="97"/>
      <c r="AE215" s="92" t="str">
        <f t="shared" si="358"/>
        <v>0</v>
      </c>
      <c r="AF215" s="99" t="str">
        <f t="shared" si="359"/>
        <v/>
      </c>
      <c r="AG215" s="99" t="str">
        <f t="shared" si="360"/>
        <v/>
      </c>
      <c r="AH215" s="100"/>
      <c r="AI215" s="99" t="str">
        <f t="shared" si="361"/>
        <v/>
      </c>
      <c r="AJ215" s="99" t="str">
        <f>IFERROR(VLOOKUP((CONCATENATE(AG215,AI215)),Listados!$U$3:$V$11,2,FALSE),"")</f>
        <v/>
      </c>
      <c r="AK215" s="99" t="str">
        <f t="shared" si="362"/>
        <v/>
      </c>
      <c r="AL215" s="456" t="e">
        <f t="shared" ref="AL215" si="369">AVERAGE(AK215:AK218)</f>
        <v>#DIV/0!</v>
      </c>
      <c r="AM215" s="456" t="e">
        <f t="shared" ref="AM215" si="370">IF(AL215&lt;=50,"Débil",IF(AL215&lt;=99,"Moderado",IF(AL215=100,"fuerte","")))</f>
        <v>#DIV/0!</v>
      </c>
      <c r="AN215" s="456" t="e">
        <f t="shared" ref="AN215" si="371">+IF(AND(Q215="Preventivo",AM215="Fuerte"),2,IF(AND(Q215="Preventivo",AM215="Moderado"),1,0))</f>
        <v>#DIV/0!</v>
      </c>
      <c r="AO215" s="456" t="e">
        <f t="shared" ref="AO215" si="372">+IF(AND(Q215="Detectivo",$AM215="Fuerte"),2,IF(AND(Q215="Detectivo",$AM215="Moderado"),1,IF(AND(Q215="Preventivo",$AM215="Fuerte"),1,0)))</f>
        <v>#DIV/0!</v>
      </c>
      <c r="AP215" s="439" t="e">
        <f t="shared" ref="AP215" si="373">+K215-AN215</f>
        <v>#N/A</v>
      </c>
      <c r="AQ215" s="439" t="e">
        <f t="shared" ref="AQ215" si="374">+M215-AO215</f>
        <v>#N/A</v>
      </c>
      <c r="AR215" s="460" t="e">
        <f>+VLOOKUP(MIN(AP215),Listados!$J$18:$K$24,2,TRUE)</f>
        <v>#N/A</v>
      </c>
      <c r="AS215" s="460" t="e">
        <f>+VLOOKUP(MIN(AQ215),Listados!$J$26:$K$32,2,TRUE)</f>
        <v>#N/A</v>
      </c>
      <c r="AT215" s="460" t="e">
        <f>IF(AND(AR215&lt;&gt;"",AS215&lt;&gt;""),VLOOKUP(AR215&amp;AS215,Listados!$M$3:$N$27,2,FALSE),"")</f>
        <v>#N/A</v>
      </c>
      <c r="AU215" s="460" t="e">
        <f>+VLOOKUP(AT215,Listados!$P$3:$Q$6,2,FALSE)</f>
        <v>#N/A</v>
      </c>
      <c r="AV215" s="84"/>
      <c r="AW215" s="84"/>
      <c r="AX215" s="85"/>
      <c r="AY215" s="95"/>
      <c r="AZ215" s="84"/>
      <c r="BA215" s="84"/>
      <c r="BB215" s="585"/>
      <c r="BC215" s="585"/>
      <c r="BD215" s="585"/>
      <c r="BE215" s="524"/>
      <c r="BF215" s="527"/>
      <c r="BG215" s="527"/>
    </row>
    <row r="216" spans="1:59" x14ac:dyDescent="0.25">
      <c r="A216" s="556"/>
      <c r="B216" s="516"/>
      <c r="C216" s="540"/>
      <c r="D216" s="461"/>
      <c r="E216" s="461"/>
      <c r="F216" s="461"/>
      <c r="G216" s="193"/>
      <c r="H216" s="101"/>
      <c r="I216" s="101"/>
      <c r="J216" s="461"/>
      <c r="K216" s="460"/>
      <c r="L216" s="462"/>
      <c r="M216" s="460"/>
      <c r="N216" s="460"/>
      <c r="O216" s="104"/>
      <c r="P216" s="102"/>
      <c r="Q216" s="105"/>
      <c r="R216" s="97"/>
      <c r="S216" s="92" t="str">
        <f t="shared" si="352"/>
        <v>0</v>
      </c>
      <c r="T216" s="97"/>
      <c r="U216" s="92" t="str">
        <f t="shared" si="353"/>
        <v>0</v>
      </c>
      <c r="V216" s="97"/>
      <c r="W216" s="92" t="str">
        <f t="shared" si="354"/>
        <v>0</v>
      </c>
      <c r="X216" s="97"/>
      <c r="Y216" s="92" t="str">
        <f t="shared" si="355"/>
        <v>0</v>
      </c>
      <c r="Z216" s="97"/>
      <c r="AA216" s="92" t="str">
        <f t="shared" si="356"/>
        <v>0</v>
      </c>
      <c r="AB216" s="97"/>
      <c r="AC216" s="92" t="str">
        <f t="shared" si="357"/>
        <v>0</v>
      </c>
      <c r="AD216" s="97"/>
      <c r="AE216" s="92" t="str">
        <f t="shared" si="358"/>
        <v>0</v>
      </c>
      <c r="AF216" s="99" t="str">
        <f t="shared" si="359"/>
        <v/>
      </c>
      <c r="AG216" s="99" t="str">
        <f t="shared" si="360"/>
        <v/>
      </c>
      <c r="AH216" s="100"/>
      <c r="AI216" s="99" t="str">
        <f t="shared" si="361"/>
        <v/>
      </c>
      <c r="AJ216" s="99" t="str">
        <f>IFERROR(VLOOKUP((CONCATENATE(AG216,AI216)),Listados!$U$3:$V$11,2,FALSE),"")</f>
        <v/>
      </c>
      <c r="AK216" s="99" t="str">
        <f t="shared" si="362"/>
        <v/>
      </c>
      <c r="AL216" s="456"/>
      <c r="AM216" s="456"/>
      <c r="AN216" s="456"/>
      <c r="AO216" s="456"/>
      <c r="AP216" s="458"/>
      <c r="AQ216" s="458"/>
      <c r="AR216" s="460"/>
      <c r="AS216" s="460"/>
      <c r="AT216" s="460"/>
      <c r="AU216" s="460"/>
      <c r="AV216" s="84"/>
      <c r="AW216" s="84"/>
      <c r="AX216" s="84"/>
      <c r="AY216" s="84"/>
      <c r="AZ216" s="84"/>
      <c r="BA216" s="84"/>
      <c r="BB216" s="585"/>
      <c r="BC216" s="585"/>
      <c r="BD216" s="585"/>
      <c r="BE216" s="524"/>
      <c r="BF216" s="527"/>
      <c r="BG216" s="527"/>
    </row>
    <row r="217" spans="1:59" x14ac:dyDescent="0.25">
      <c r="A217" s="556"/>
      <c r="B217" s="516"/>
      <c r="C217" s="540"/>
      <c r="D217" s="461"/>
      <c r="E217" s="461"/>
      <c r="F217" s="461"/>
      <c r="G217" s="193"/>
      <c r="H217" s="101"/>
      <c r="I217" s="101"/>
      <c r="J217" s="461"/>
      <c r="K217" s="460"/>
      <c r="L217" s="462"/>
      <c r="M217" s="460"/>
      <c r="N217" s="460"/>
      <c r="O217" s="88"/>
      <c r="P217" s="103"/>
      <c r="Q217" s="89"/>
      <c r="R217" s="97"/>
      <c r="S217" s="92" t="str">
        <f t="shared" si="352"/>
        <v>0</v>
      </c>
      <c r="T217" s="97"/>
      <c r="U217" s="92" t="str">
        <f t="shared" si="353"/>
        <v>0</v>
      </c>
      <c r="V217" s="97"/>
      <c r="W217" s="92" t="str">
        <f t="shared" si="354"/>
        <v>0</v>
      </c>
      <c r="X217" s="97"/>
      <c r="Y217" s="92" t="str">
        <f t="shared" si="355"/>
        <v>0</v>
      </c>
      <c r="Z217" s="97"/>
      <c r="AA217" s="92" t="str">
        <f t="shared" si="356"/>
        <v>0</v>
      </c>
      <c r="AB217" s="97"/>
      <c r="AC217" s="92" t="str">
        <f t="shared" si="357"/>
        <v>0</v>
      </c>
      <c r="AD217" s="97"/>
      <c r="AE217" s="92" t="str">
        <f t="shared" si="358"/>
        <v>0</v>
      </c>
      <c r="AF217" s="99" t="str">
        <f t="shared" si="359"/>
        <v/>
      </c>
      <c r="AG217" s="99" t="str">
        <f t="shared" si="360"/>
        <v/>
      </c>
      <c r="AH217" s="100"/>
      <c r="AI217" s="99" t="str">
        <f t="shared" si="361"/>
        <v/>
      </c>
      <c r="AJ217" s="99" t="str">
        <f>IFERROR(VLOOKUP((CONCATENATE(AG217,AI217)),Listados!$U$3:$V$11,2,FALSE),"")</f>
        <v/>
      </c>
      <c r="AK217" s="99" t="str">
        <f t="shared" si="362"/>
        <v/>
      </c>
      <c r="AL217" s="456"/>
      <c r="AM217" s="456"/>
      <c r="AN217" s="456"/>
      <c r="AO217" s="456"/>
      <c r="AP217" s="458"/>
      <c r="AQ217" s="458"/>
      <c r="AR217" s="460"/>
      <c r="AS217" s="460"/>
      <c r="AT217" s="460"/>
      <c r="AU217" s="460"/>
      <c r="AV217" s="84"/>
      <c r="AW217" s="84"/>
      <c r="AX217" s="85"/>
      <c r="AY217" s="85"/>
      <c r="AZ217" s="84"/>
      <c r="BA217" s="84"/>
      <c r="BB217" s="585"/>
      <c r="BC217" s="585"/>
      <c r="BD217" s="585"/>
      <c r="BE217" s="524"/>
      <c r="BF217" s="527"/>
      <c r="BG217" s="527"/>
    </row>
    <row r="218" spans="1:59" ht="15.75" thickBot="1" x14ac:dyDescent="0.3">
      <c r="A218" s="556"/>
      <c r="B218" s="516"/>
      <c r="C218" s="540"/>
      <c r="D218" s="461"/>
      <c r="E218" s="461"/>
      <c r="F218" s="461"/>
      <c r="G218" s="193"/>
      <c r="H218" s="101"/>
      <c r="I218" s="101"/>
      <c r="J218" s="461"/>
      <c r="K218" s="460"/>
      <c r="L218" s="462"/>
      <c r="M218" s="460"/>
      <c r="N218" s="460"/>
      <c r="O218" s="88"/>
      <c r="P218" s="103"/>
      <c r="Q218" s="89"/>
      <c r="R218" s="97"/>
      <c r="S218" s="92" t="str">
        <f t="shared" si="352"/>
        <v>0</v>
      </c>
      <c r="T218" s="97"/>
      <c r="U218" s="92" t="str">
        <f t="shared" si="353"/>
        <v>0</v>
      </c>
      <c r="V218" s="97"/>
      <c r="W218" s="92" t="str">
        <f t="shared" si="354"/>
        <v>0</v>
      </c>
      <c r="X218" s="97"/>
      <c r="Y218" s="92" t="str">
        <f t="shared" si="355"/>
        <v>0</v>
      </c>
      <c r="Z218" s="97"/>
      <c r="AA218" s="92" t="str">
        <f t="shared" si="356"/>
        <v>0</v>
      </c>
      <c r="AB218" s="97"/>
      <c r="AC218" s="92" t="str">
        <f t="shared" si="357"/>
        <v>0</v>
      </c>
      <c r="AD218" s="97"/>
      <c r="AE218" s="92" t="str">
        <f t="shared" si="358"/>
        <v>0</v>
      </c>
      <c r="AF218" s="99" t="str">
        <f t="shared" si="359"/>
        <v/>
      </c>
      <c r="AG218" s="99" t="str">
        <f t="shared" si="360"/>
        <v/>
      </c>
      <c r="AH218" s="100"/>
      <c r="AI218" s="99" t="str">
        <f t="shared" si="361"/>
        <v/>
      </c>
      <c r="AJ218" s="99" t="str">
        <f>IFERROR(VLOOKUP((CONCATENATE(AG218,AI218)),Listados!$U$3:$V$11,2,FALSE),"")</f>
        <v/>
      </c>
      <c r="AK218" s="99" t="str">
        <f t="shared" si="362"/>
        <v/>
      </c>
      <c r="AL218" s="456"/>
      <c r="AM218" s="456"/>
      <c r="AN218" s="456"/>
      <c r="AO218" s="456"/>
      <c r="AP218" s="440"/>
      <c r="AQ218" s="440"/>
      <c r="AR218" s="460"/>
      <c r="AS218" s="460"/>
      <c r="AT218" s="460"/>
      <c r="AU218" s="460"/>
      <c r="AV218" s="84"/>
      <c r="AW218" s="84"/>
      <c r="AX218" s="85"/>
      <c r="AY218" s="85"/>
      <c r="AZ218" s="84"/>
      <c r="BA218" s="84"/>
      <c r="BB218" s="597"/>
      <c r="BC218" s="597"/>
      <c r="BD218" s="597"/>
      <c r="BE218" s="579"/>
      <c r="BF218" s="580"/>
      <c r="BG218" s="580"/>
    </row>
    <row r="219" spans="1:59" x14ac:dyDescent="0.25">
      <c r="A219" s="556">
        <v>53</v>
      </c>
      <c r="B219" s="516"/>
      <c r="C219" s="540"/>
      <c r="D219" s="461"/>
      <c r="E219" s="465"/>
      <c r="F219" s="465"/>
      <c r="G219" s="193"/>
      <c r="H219" s="101"/>
      <c r="I219" s="101"/>
      <c r="J219" s="461"/>
      <c r="K219" s="460" t="e">
        <f>+VLOOKUP(J219,Listados!$K$8:$L$12,2,0)</f>
        <v>#N/A</v>
      </c>
      <c r="L219" s="462"/>
      <c r="M219" s="460" t="e">
        <f>+VLOOKUP(L219,Listados!$K$13:$L$17,2,0)</f>
        <v>#N/A</v>
      </c>
      <c r="N219" s="460" t="str">
        <f>IF(AND(J219&lt;&gt;"",L219&lt;&gt;""),VLOOKUP(J219&amp;L219,Listados!$M$3:$N$27,2,FALSE),"")</f>
        <v/>
      </c>
      <c r="O219" s="104"/>
      <c r="P219" s="102"/>
      <c r="Q219" s="105"/>
      <c r="R219" s="97"/>
      <c r="S219" s="92" t="str">
        <f t="shared" si="352"/>
        <v>0</v>
      </c>
      <c r="T219" s="97"/>
      <c r="U219" s="92" t="str">
        <f t="shared" si="353"/>
        <v>0</v>
      </c>
      <c r="V219" s="97"/>
      <c r="W219" s="92" t="str">
        <f t="shared" si="354"/>
        <v>0</v>
      </c>
      <c r="X219" s="97"/>
      <c r="Y219" s="92" t="str">
        <f t="shared" si="355"/>
        <v>0</v>
      </c>
      <c r="Z219" s="97"/>
      <c r="AA219" s="92" t="str">
        <f t="shared" si="356"/>
        <v>0</v>
      </c>
      <c r="AB219" s="97"/>
      <c r="AC219" s="92" t="str">
        <f t="shared" si="357"/>
        <v>0</v>
      </c>
      <c r="AD219" s="97"/>
      <c r="AE219" s="92" t="str">
        <f t="shared" si="358"/>
        <v>0</v>
      </c>
      <c r="AF219" s="99" t="str">
        <f t="shared" si="359"/>
        <v/>
      </c>
      <c r="AG219" s="99" t="str">
        <f t="shared" si="360"/>
        <v/>
      </c>
      <c r="AH219" s="100"/>
      <c r="AI219" s="99" t="str">
        <f t="shared" si="361"/>
        <v/>
      </c>
      <c r="AJ219" s="99" t="str">
        <f>IFERROR(VLOOKUP((CONCATENATE(AG219,AI219)),Listados!$U$3:$V$11,2,FALSE),"")</f>
        <v/>
      </c>
      <c r="AK219" s="99" t="str">
        <f t="shared" si="362"/>
        <v/>
      </c>
      <c r="AL219" s="456" t="e">
        <f t="shared" ref="AL219" si="375">AVERAGE(AK219:AK222)</f>
        <v>#DIV/0!</v>
      </c>
      <c r="AM219" s="456" t="e">
        <f t="shared" ref="AM219" si="376">IF(AL219&lt;=50,"Débil",IF(AL219&lt;=99,"Moderado",IF(AL219=100,"fuerte","")))</f>
        <v>#DIV/0!</v>
      </c>
      <c r="AN219" s="456" t="e">
        <f t="shared" ref="AN219" si="377">+IF(AND(Q219="Preventivo",AM219="Fuerte"),2,IF(AND(Q219="Preventivo",AM219="Moderado"),1,0))</f>
        <v>#DIV/0!</v>
      </c>
      <c r="AO219" s="456" t="e">
        <f t="shared" ref="AO219" si="378">+IF(AND(Q219="Detectivo",$AM219="Fuerte"),2,IF(AND(Q219="Detectivo",$AM219="Moderado"),1,IF(AND(Q219="Preventivo",$AM219="Fuerte"),1,0)))</f>
        <v>#DIV/0!</v>
      </c>
      <c r="AP219" s="439" t="e">
        <f t="shared" ref="AP219" si="379">+K219-AN219</f>
        <v>#N/A</v>
      </c>
      <c r="AQ219" s="439" t="e">
        <f t="shared" ref="AQ219" si="380">+M219-AO219</f>
        <v>#N/A</v>
      </c>
      <c r="AR219" s="460" t="e">
        <f>+VLOOKUP(MIN(AP219),Listados!$J$18:$K$24,2,TRUE)</f>
        <v>#N/A</v>
      </c>
      <c r="AS219" s="460" t="e">
        <f>+VLOOKUP(MIN(AQ219),Listados!$J$26:$K$32,2,TRUE)</f>
        <v>#N/A</v>
      </c>
      <c r="AT219" s="460" t="e">
        <f>IF(AND(AR219&lt;&gt;"",AS219&lt;&gt;""),VLOOKUP(AR219&amp;AS219,Listados!$M$3:$N$27,2,FALSE),"")</f>
        <v>#N/A</v>
      </c>
      <c r="AU219" s="460" t="e">
        <f>+VLOOKUP(AT219,Listados!$P$3:$Q$6,2,FALSE)</f>
        <v>#N/A</v>
      </c>
      <c r="AV219" s="84"/>
      <c r="AW219" s="84"/>
      <c r="AX219" s="85"/>
      <c r="AY219" s="95"/>
      <c r="AZ219" s="84"/>
      <c r="BA219" s="84"/>
      <c r="BB219" s="585"/>
      <c r="BC219" s="585"/>
      <c r="BD219" s="585"/>
      <c r="BE219" s="524"/>
      <c r="BF219" s="527"/>
      <c r="BG219" s="527"/>
    </row>
    <row r="220" spans="1:59" x14ac:dyDescent="0.25">
      <c r="A220" s="556"/>
      <c r="B220" s="516"/>
      <c r="C220" s="540"/>
      <c r="D220" s="461"/>
      <c r="E220" s="461"/>
      <c r="F220" s="461"/>
      <c r="G220" s="193"/>
      <c r="H220" s="101"/>
      <c r="I220" s="101"/>
      <c r="J220" s="461"/>
      <c r="K220" s="460"/>
      <c r="L220" s="462"/>
      <c r="M220" s="460"/>
      <c r="N220" s="460"/>
      <c r="O220" s="104"/>
      <c r="P220" s="102"/>
      <c r="Q220" s="105"/>
      <c r="R220" s="97"/>
      <c r="S220" s="92" t="str">
        <f t="shared" si="352"/>
        <v>0</v>
      </c>
      <c r="T220" s="97"/>
      <c r="U220" s="92" t="str">
        <f t="shared" si="353"/>
        <v>0</v>
      </c>
      <c r="V220" s="97"/>
      <c r="W220" s="92" t="str">
        <f t="shared" si="354"/>
        <v>0</v>
      </c>
      <c r="X220" s="97"/>
      <c r="Y220" s="92" t="str">
        <f t="shared" si="355"/>
        <v>0</v>
      </c>
      <c r="Z220" s="97"/>
      <c r="AA220" s="92" t="str">
        <f t="shared" si="356"/>
        <v>0</v>
      </c>
      <c r="AB220" s="97"/>
      <c r="AC220" s="92" t="str">
        <f t="shared" si="357"/>
        <v>0</v>
      </c>
      <c r="AD220" s="97"/>
      <c r="AE220" s="92" t="str">
        <f t="shared" si="358"/>
        <v>0</v>
      </c>
      <c r="AF220" s="99" t="str">
        <f t="shared" si="359"/>
        <v/>
      </c>
      <c r="AG220" s="99" t="str">
        <f t="shared" si="360"/>
        <v/>
      </c>
      <c r="AH220" s="100"/>
      <c r="AI220" s="99" t="str">
        <f t="shared" si="361"/>
        <v/>
      </c>
      <c r="AJ220" s="99" t="str">
        <f>IFERROR(VLOOKUP((CONCATENATE(AG220,AI220)),Listados!$U$3:$V$11,2,FALSE),"")</f>
        <v/>
      </c>
      <c r="AK220" s="99" t="str">
        <f t="shared" si="362"/>
        <v/>
      </c>
      <c r="AL220" s="456"/>
      <c r="AM220" s="456"/>
      <c r="AN220" s="456"/>
      <c r="AO220" s="456"/>
      <c r="AP220" s="458"/>
      <c r="AQ220" s="458"/>
      <c r="AR220" s="460"/>
      <c r="AS220" s="460"/>
      <c r="AT220" s="460"/>
      <c r="AU220" s="460"/>
      <c r="AV220" s="84"/>
      <c r="AW220" s="84"/>
      <c r="AX220" s="84"/>
      <c r="AY220" s="84"/>
      <c r="AZ220" s="84"/>
      <c r="BA220" s="84"/>
      <c r="BB220" s="585"/>
      <c r="BC220" s="585"/>
      <c r="BD220" s="585"/>
      <c r="BE220" s="524"/>
      <c r="BF220" s="527"/>
      <c r="BG220" s="527"/>
    </row>
    <row r="221" spans="1:59" x14ac:dyDescent="0.25">
      <c r="A221" s="556"/>
      <c r="B221" s="516"/>
      <c r="C221" s="540"/>
      <c r="D221" s="461"/>
      <c r="E221" s="461"/>
      <c r="F221" s="461"/>
      <c r="G221" s="193"/>
      <c r="H221" s="101"/>
      <c r="I221" s="101"/>
      <c r="J221" s="461"/>
      <c r="K221" s="460"/>
      <c r="L221" s="462"/>
      <c r="M221" s="460"/>
      <c r="N221" s="460"/>
      <c r="O221" s="88"/>
      <c r="P221" s="103"/>
      <c r="Q221" s="89"/>
      <c r="R221" s="97"/>
      <c r="S221" s="92" t="str">
        <f t="shared" si="352"/>
        <v>0</v>
      </c>
      <c r="T221" s="97"/>
      <c r="U221" s="92" t="str">
        <f t="shared" si="353"/>
        <v>0</v>
      </c>
      <c r="V221" s="97"/>
      <c r="W221" s="92" t="str">
        <f t="shared" si="354"/>
        <v>0</v>
      </c>
      <c r="X221" s="97"/>
      <c r="Y221" s="92" t="str">
        <f t="shared" si="355"/>
        <v>0</v>
      </c>
      <c r="Z221" s="97"/>
      <c r="AA221" s="92" t="str">
        <f t="shared" si="356"/>
        <v>0</v>
      </c>
      <c r="AB221" s="97"/>
      <c r="AC221" s="92" t="str">
        <f t="shared" si="357"/>
        <v>0</v>
      </c>
      <c r="AD221" s="97"/>
      <c r="AE221" s="92" t="str">
        <f t="shared" si="358"/>
        <v>0</v>
      </c>
      <c r="AF221" s="99" t="str">
        <f t="shared" si="359"/>
        <v/>
      </c>
      <c r="AG221" s="99" t="str">
        <f t="shared" si="360"/>
        <v/>
      </c>
      <c r="AH221" s="100"/>
      <c r="AI221" s="99" t="str">
        <f t="shared" si="361"/>
        <v/>
      </c>
      <c r="AJ221" s="99" t="str">
        <f>IFERROR(VLOOKUP((CONCATENATE(AG221,AI221)),Listados!$U$3:$V$11,2,FALSE),"")</f>
        <v/>
      </c>
      <c r="AK221" s="99" t="str">
        <f t="shared" si="362"/>
        <v/>
      </c>
      <c r="AL221" s="456"/>
      <c r="AM221" s="456"/>
      <c r="AN221" s="456"/>
      <c r="AO221" s="456"/>
      <c r="AP221" s="458"/>
      <c r="AQ221" s="458"/>
      <c r="AR221" s="460"/>
      <c r="AS221" s="460"/>
      <c r="AT221" s="460"/>
      <c r="AU221" s="460"/>
      <c r="AV221" s="84"/>
      <c r="AW221" s="84"/>
      <c r="AX221" s="85"/>
      <c r="AY221" s="85"/>
      <c r="AZ221" s="84"/>
      <c r="BA221" s="84"/>
      <c r="BB221" s="585"/>
      <c r="BC221" s="585"/>
      <c r="BD221" s="585"/>
      <c r="BE221" s="524"/>
      <c r="BF221" s="527"/>
      <c r="BG221" s="527"/>
    </row>
    <row r="222" spans="1:59" ht="15.75" thickBot="1" x14ac:dyDescent="0.3">
      <c r="A222" s="556"/>
      <c r="B222" s="516"/>
      <c r="C222" s="540"/>
      <c r="D222" s="461"/>
      <c r="E222" s="461"/>
      <c r="F222" s="461"/>
      <c r="G222" s="193"/>
      <c r="H222" s="101"/>
      <c r="I222" s="101"/>
      <c r="J222" s="461"/>
      <c r="K222" s="460"/>
      <c r="L222" s="462"/>
      <c r="M222" s="460"/>
      <c r="N222" s="460"/>
      <c r="O222" s="88"/>
      <c r="P222" s="103"/>
      <c r="Q222" s="89"/>
      <c r="R222" s="97"/>
      <c r="S222" s="92" t="str">
        <f t="shared" si="352"/>
        <v>0</v>
      </c>
      <c r="T222" s="97"/>
      <c r="U222" s="92" t="str">
        <f t="shared" si="353"/>
        <v>0</v>
      </c>
      <c r="V222" s="97"/>
      <c r="W222" s="92" t="str">
        <f t="shared" si="354"/>
        <v>0</v>
      </c>
      <c r="X222" s="97"/>
      <c r="Y222" s="92" t="str">
        <f t="shared" si="355"/>
        <v>0</v>
      </c>
      <c r="Z222" s="97"/>
      <c r="AA222" s="92" t="str">
        <f t="shared" si="356"/>
        <v>0</v>
      </c>
      <c r="AB222" s="97"/>
      <c r="AC222" s="92" t="str">
        <f t="shared" si="357"/>
        <v>0</v>
      </c>
      <c r="AD222" s="97"/>
      <c r="AE222" s="92" t="str">
        <f t="shared" si="358"/>
        <v>0</v>
      </c>
      <c r="AF222" s="99" t="str">
        <f t="shared" si="359"/>
        <v/>
      </c>
      <c r="AG222" s="99" t="str">
        <f t="shared" si="360"/>
        <v/>
      </c>
      <c r="AH222" s="100"/>
      <c r="AI222" s="99" t="str">
        <f t="shared" si="361"/>
        <v/>
      </c>
      <c r="AJ222" s="99" t="str">
        <f>IFERROR(VLOOKUP((CONCATENATE(AG222,AI222)),Listados!$U$3:$V$11,2,FALSE),"")</f>
        <v/>
      </c>
      <c r="AK222" s="99" t="str">
        <f t="shared" si="362"/>
        <v/>
      </c>
      <c r="AL222" s="456"/>
      <c r="AM222" s="456"/>
      <c r="AN222" s="456"/>
      <c r="AO222" s="456"/>
      <c r="AP222" s="440"/>
      <c r="AQ222" s="440"/>
      <c r="AR222" s="460"/>
      <c r="AS222" s="460"/>
      <c r="AT222" s="460"/>
      <c r="AU222" s="460"/>
      <c r="AV222" s="84"/>
      <c r="AW222" s="84"/>
      <c r="AX222" s="85"/>
      <c r="AY222" s="85"/>
      <c r="AZ222" s="84"/>
      <c r="BA222" s="84"/>
      <c r="BB222" s="597"/>
      <c r="BC222" s="597"/>
      <c r="BD222" s="597"/>
      <c r="BE222" s="579"/>
      <c r="BF222" s="580"/>
      <c r="BG222" s="580"/>
    </row>
    <row r="223" spans="1:59" x14ac:dyDescent="0.25">
      <c r="A223" s="556">
        <v>54</v>
      </c>
      <c r="B223" s="516"/>
      <c r="C223" s="540"/>
      <c r="D223" s="461"/>
      <c r="E223" s="465"/>
      <c r="F223" s="465"/>
      <c r="G223" s="193"/>
      <c r="H223" s="101"/>
      <c r="I223" s="101"/>
      <c r="J223" s="461"/>
      <c r="K223" s="460" t="e">
        <f>+VLOOKUP(J223,Listados!$K$8:$L$12,2,0)</f>
        <v>#N/A</v>
      </c>
      <c r="L223" s="462"/>
      <c r="M223" s="460" t="e">
        <f>+VLOOKUP(L223,Listados!$K$13:$L$17,2,0)</f>
        <v>#N/A</v>
      </c>
      <c r="N223" s="460" t="str">
        <f>IF(AND(J223&lt;&gt;"",L223&lt;&gt;""),VLOOKUP(J223&amp;L223,Listados!$M$3:$N$27,2,FALSE),"")</f>
        <v/>
      </c>
      <c r="O223" s="104"/>
      <c r="P223" s="102"/>
      <c r="Q223" s="105"/>
      <c r="R223" s="97"/>
      <c r="S223" s="92" t="str">
        <f t="shared" si="352"/>
        <v>0</v>
      </c>
      <c r="T223" s="97"/>
      <c r="U223" s="92" t="str">
        <f t="shared" si="353"/>
        <v>0</v>
      </c>
      <c r="V223" s="97"/>
      <c r="W223" s="92" t="str">
        <f t="shared" si="354"/>
        <v>0</v>
      </c>
      <c r="X223" s="97"/>
      <c r="Y223" s="92" t="str">
        <f t="shared" si="355"/>
        <v>0</v>
      </c>
      <c r="Z223" s="97"/>
      <c r="AA223" s="92" t="str">
        <f t="shared" si="356"/>
        <v>0</v>
      </c>
      <c r="AB223" s="97"/>
      <c r="AC223" s="92" t="str">
        <f t="shared" si="357"/>
        <v>0</v>
      </c>
      <c r="AD223" s="97"/>
      <c r="AE223" s="92" t="str">
        <f t="shared" si="358"/>
        <v>0</v>
      </c>
      <c r="AF223" s="99" t="str">
        <f t="shared" si="359"/>
        <v/>
      </c>
      <c r="AG223" s="99" t="str">
        <f t="shared" si="360"/>
        <v/>
      </c>
      <c r="AH223" s="100"/>
      <c r="AI223" s="99" t="str">
        <f t="shared" si="361"/>
        <v/>
      </c>
      <c r="AJ223" s="99" t="str">
        <f>IFERROR(VLOOKUP((CONCATENATE(AG223,AI223)),Listados!$U$3:$V$11,2,FALSE),"")</f>
        <v/>
      </c>
      <c r="AK223" s="99" t="str">
        <f t="shared" si="362"/>
        <v/>
      </c>
      <c r="AL223" s="456" t="e">
        <f t="shared" ref="AL223" si="381">AVERAGE(AK223:AK226)</f>
        <v>#DIV/0!</v>
      </c>
      <c r="AM223" s="456" t="e">
        <f t="shared" ref="AM223" si="382">IF(AL223&lt;=50,"Débil",IF(AL223&lt;=99,"Moderado",IF(AL223=100,"fuerte","")))</f>
        <v>#DIV/0!</v>
      </c>
      <c r="AN223" s="456" t="e">
        <f t="shared" ref="AN223" si="383">+IF(AND(Q223="Preventivo",AM223="Fuerte"),2,IF(AND(Q223="Preventivo",AM223="Moderado"),1,0))</f>
        <v>#DIV/0!</v>
      </c>
      <c r="AO223" s="456" t="e">
        <f t="shared" ref="AO223" si="384">+IF(AND(Q223="Detectivo",$AM223="Fuerte"),2,IF(AND(Q223="Detectivo",$AM223="Moderado"),1,IF(AND(Q223="Preventivo",$AM223="Fuerte"),1,0)))</f>
        <v>#DIV/0!</v>
      </c>
      <c r="AP223" s="439" t="e">
        <f t="shared" ref="AP223" si="385">+K223-AN223</f>
        <v>#N/A</v>
      </c>
      <c r="AQ223" s="439" t="e">
        <f t="shared" ref="AQ223" si="386">+M223-AO223</f>
        <v>#N/A</v>
      </c>
      <c r="AR223" s="460" t="e">
        <f>+VLOOKUP(MIN(AP223),Listados!$J$18:$K$24,2,TRUE)</f>
        <v>#N/A</v>
      </c>
      <c r="AS223" s="460" t="e">
        <f>+VLOOKUP(MIN(AQ223),Listados!$J$26:$K$32,2,TRUE)</f>
        <v>#N/A</v>
      </c>
      <c r="AT223" s="460" t="e">
        <f>IF(AND(AR223&lt;&gt;"",AS223&lt;&gt;""),VLOOKUP(AR223&amp;AS223,Listados!$M$3:$N$27,2,FALSE),"")</f>
        <v>#N/A</v>
      </c>
      <c r="AU223" s="460" t="e">
        <f>+VLOOKUP(AT223,Listados!$P$3:$Q$6,2,FALSE)</f>
        <v>#N/A</v>
      </c>
      <c r="AV223" s="84"/>
      <c r="AW223" s="84"/>
      <c r="AX223" s="85"/>
      <c r="AY223" s="95"/>
      <c r="AZ223" s="84"/>
      <c r="BA223" s="84"/>
      <c r="BB223" s="585"/>
      <c r="BC223" s="585"/>
      <c r="BD223" s="585"/>
      <c r="BE223" s="524"/>
      <c r="BF223" s="527"/>
      <c r="BG223" s="527"/>
    </row>
    <row r="224" spans="1:59" x14ac:dyDescent="0.25">
      <c r="A224" s="556"/>
      <c r="B224" s="516"/>
      <c r="C224" s="540"/>
      <c r="D224" s="461"/>
      <c r="E224" s="461"/>
      <c r="F224" s="461"/>
      <c r="G224" s="193"/>
      <c r="H224" s="101"/>
      <c r="I224" s="101"/>
      <c r="J224" s="461"/>
      <c r="K224" s="460"/>
      <c r="L224" s="462"/>
      <c r="M224" s="460"/>
      <c r="N224" s="460"/>
      <c r="O224" s="104"/>
      <c r="P224" s="102"/>
      <c r="Q224" s="105"/>
      <c r="R224" s="97"/>
      <c r="S224" s="92" t="str">
        <f t="shared" si="352"/>
        <v>0</v>
      </c>
      <c r="T224" s="97"/>
      <c r="U224" s="92" t="str">
        <f t="shared" si="353"/>
        <v>0</v>
      </c>
      <c r="V224" s="97"/>
      <c r="W224" s="92" t="str">
        <f t="shared" si="354"/>
        <v>0</v>
      </c>
      <c r="X224" s="97"/>
      <c r="Y224" s="92" t="str">
        <f t="shared" si="355"/>
        <v>0</v>
      </c>
      <c r="Z224" s="97"/>
      <c r="AA224" s="92" t="str">
        <f t="shared" si="356"/>
        <v>0</v>
      </c>
      <c r="AB224" s="97"/>
      <c r="AC224" s="92" t="str">
        <f t="shared" si="357"/>
        <v>0</v>
      </c>
      <c r="AD224" s="97"/>
      <c r="AE224" s="92" t="str">
        <f t="shared" si="358"/>
        <v>0</v>
      </c>
      <c r="AF224" s="99" t="str">
        <f t="shared" si="359"/>
        <v/>
      </c>
      <c r="AG224" s="99" t="str">
        <f t="shared" si="360"/>
        <v/>
      </c>
      <c r="AH224" s="100"/>
      <c r="AI224" s="99" t="str">
        <f t="shared" si="361"/>
        <v/>
      </c>
      <c r="AJ224" s="99" t="str">
        <f>IFERROR(VLOOKUP((CONCATENATE(AG224,AI224)),Listados!$U$3:$V$11,2,FALSE),"")</f>
        <v/>
      </c>
      <c r="AK224" s="99" t="str">
        <f t="shared" si="362"/>
        <v/>
      </c>
      <c r="AL224" s="456"/>
      <c r="AM224" s="456"/>
      <c r="AN224" s="456"/>
      <c r="AO224" s="456"/>
      <c r="AP224" s="458"/>
      <c r="AQ224" s="458"/>
      <c r="AR224" s="460"/>
      <c r="AS224" s="460"/>
      <c r="AT224" s="460"/>
      <c r="AU224" s="460"/>
      <c r="AV224" s="84"/>
      <c r="AW224" s="84"/>
      <c r="AX224" s="84"/>
      <c r="AY224" s="84"/>
      <c r="AZ224" s="84"/>
      <c r="BA224" s="84"/>
      <c r="BB224" s="585"/>
      <c r="BC224" s="585"/>
      <c r="BD224" s="585"/>
      <c r="BE224" s="524"/>
      <c r="BF224" s="527"/>
      <c r="BG224" s="527"/>
    </row>
    <row r="225" spans="1:59" x14ac:dyDescent="0.25">
      <c r="A225" s="556"/>
      <c r="B225" s="516"/>
      <c r="C225" s="540"/>
      <c r="D225" s="461"/>
      <c r="E225" s="461"/>
      <c r="F225" s="461"/>
      <c r="G225" s="193"/>
      <c r="H225" s="101"/>
      <c r="I225" s="101"/>
      <c r="J225" s="461"/>
      <c r="K225" s="460"/>
      <c r="L225" s="462"/>
      <c r="M225" s="460"/>
      <c r="N225" s="460"/>
      <c r="O225" s="88"/>
      <c r="P225" s="103"/>
      <c r="Q225" s="89"/>
      <c r="R225" s="97"/>
      <c r="S225" s="92" t="str">
        <f t="shared" si="352"/>
        <v>0</v>
      </c>
      <c r="T225" s="97"/>
      <c r="U225" s="92" t="str">
        <f t="shared" si="353"/>
        <v>0</v>
      </c>
      <c r="V225" s="97"/>
      <c r="W225" s="92" t="str">
        <f t="shared" si="354"/>
        <v>0</v>
      </c>
      <c r="X225" s="97"/>
      <c r="Y225" s="92" t="str">
        <f t="shared" si="355"/>
        <v>0</v>
      </c>
      <c r="Z225" s="97"/>
      <c r="AA225" s="92" t="str">
        <f t="shared" si="356"/>
        <v>0</v>
      </c>
      <c r="AB225" s="97"/>
      <c r="AC225" s="92" t="str">
        <f t="shared" si="357"/>
        <v>0</v>
      </c>
      <c r="AD225" s="97"/>
      <c r="AE225" s="92" t="str">
        <f t="shared" si="358"/>
        <v>0</v>
      </c>
      <c r="AF225" s="99" t="str">
        <f t="shared" si="359"/>
        <v/>
      </c>
      <c r="AG225" s="99" t="str">
        <f t="shared" si="360"/>
        <v/>
      </c>
      <c r="AH225" s="100"/>
      <c r="AI225" s="99" t="str">
        <f t="shared" si="361"/>
        <v/>
      </c>
      <c r="AJ225" s="99" t="str">
        <f>IFERROR(VLOOKUP((CONCATENATE(AG225,AI225)),Listados!$U$3:$V$11,2,FALSE),"")</f>
        <v/>
      </c>
      <c r="AK225" s="99" t="str">
        <f t="shared" si="362"/>
        <v/>
      </c>
      <c r="AL225" s="456"/>
      <c r="AM225" s="456"/>
      <c r="AN225" s="456"/>
      <c r="AO225" s="456"/>
      <c r="AP225" s="458"/>
      <c r="AQ225" s="458"/>
      <c r="AR225" s="460"/>
      <c r="AS225" s="460"/>
      <c r="AT225" s="460"/>
      <c r="AU225" s="460"/>
      <c r="AV225" s="84"/>
      <c r="AW225" s="84"/>
      <c r="AX225" s="85"/>
      <c r="AY225" s="85"/>
      <c r="AZ225" s="84"/>
      <c r="BA225" s="84"/>
      <c r="BB225" s="585"/>
      <c r="BC225" s="585"/>
      <c r="BD225" s="585"/>
      <c r="BE225" s="524"/>
      <c r="BF225" s="527"/>
      <c r="BG225" s="527"/>
    </row>
    <row r="226" spans="1:59" ht="15.75" thickBot="1" x14ac:dyDescent="0.3">
      <c r="A226" s="556"/>
      <c r="B226" s="516"/>
      <c r="C226" s="540"/>
      <c r="D226" s="461"/>
      <c r="E226" s="461"/>
      <c r="F226" s="461"/>
      <c r="G226" s="193"/>
      <c r="H226" s="101"/>
      <c r="I226" s="101"/>
      <c r="J226" s="461"/>
      <c r="K226" s="460"/>
      <c r="L226" s="462"/>
      <c r="M226" s="460"/>
      <c r="N226" s="460"/>
      <c r="O226" s="88"/>
      <c r="P226" s="103"/>
      <c r="Q226" s="89"/>
      <c r="R226" s="97"/>
      <c r="S226" s="92" t="str">
        <f t="shared" si="352"/>
        <v>0</v>
      </c>
      <c r="T226" s="97"/>
      <c r="U226" s="92" t="str">
        <f t="shared" si="353"/>
        <v>0</v>
      </c>
      <c r="V226" s="97"/>
      <c r="W226" s="92" t="str">
        <f t="shared" si="354"/>
        <v>0</v>
      </c>
      <c r="X226" s="97"/>
      <c r="Y226" s="92" t="str">
        <f t="shared" si="355"/>
        <v>0</v>
      </c>
      <c r="Z226" s="97"/>
      <c r="AA226" s="92" t="str">
        <f t="shared" si="356"/>
        <v>0</v>
      </c>
      <c r="AB226" s="97"/>
      <c r="AC226" s="92" t="str">
        <f t="shared" si="357"/>
        <v>0</v>
      </c>
      <c r="AD226" s="97"/>
      <c r="AE226" s="92" t="str">
        <f t="shared" si="358"/>
        <v>0</v>
      </c>
      <c r="AF226" s="99" t="str">
        <f t="shared" si="359"/>
        <v/>
      </c>
      <c r="AG226" s="99" t="str">
        <f t="shared" si="360"/>
        <v/>
      </c>
      <c r="AH226" s="100"/>
      <c r="AI226" s="99" t="str">
        <f t="shared" si="361"/>
        <v/>
      </c>
      <c r="AJ226" s="99" t="str">
        <f>IFERROR(VLOOKUP((CONCATENATE(AG226,AI226)),Listados!$U$3:$V$11,2,FALSE),"")</f>
        <v/>
      </c>
      <c r="AK226" s="99" t="str">
        <f t="shared" si="362"/>
        <v/>
      </c>
      <c r="AL226" s="456"/>
      <c r="AM226" s="456"/>
      <c r="AN226" s="456"/>
      <c r="AO226" s="456"/>
      <c r="AP226" s="440"/>
      <c r="AQ226" s="440"/>
      <c r="AR226" s="460"/>
      <c r="AS226" s="460"/>
      <c r="AT226" s="460"/>
      <c r="AU226" s="460"/>
      <c r="AV226" s="84"/>
      <c r="AW226" s="84"/>
      <c r="AX226" s="85"/>
      <c r="AY226" s="85"/>
      <c r="AZ226" s="84"/>
      <c r="BA226" s="84"/>
      <c r="BB226" s="597"/>
      <c r="BC226" s="597"/>
      <c r="BD226" s="597"/>
      <c r="BE226" s="579"/>
      <c r="BF226" s="580"/>
      <c r="BG226" s="580"/>
    </row>
    <row r="227" spans="1:59" x14ac:dyDescent="0.25">
      <c r="A227" s="556">
        <v>55</v>
      </c>
      <c r="B227" s="516"/>
      <c r="C227" s="540"/>
      <c r="D227" s="461"/>
      <c r="E227" s="465"/>
      <c r="F227" s="465"/>
      <c r="G227" s="193"/>
      <c r="H227" s="101"/>
      <c r="I227" s="101"/>
      <c r="J227" s="461"/>
      <c r="K227" s="460" t="e">
        <f>+VLOOKUP(J227,Listados!$K$8:$L$12,2,0)</f>
        <v>#N/A</v>
      </c>
      <c r="L227" s="462"/>
      <c r="M227" s="460" t="e">
        <f>+VLOOKUP(L227,Listados!$K$13:$L$17,2,0)</f>
        <v>#N/A</v>
      </c>
      <c r="N227" s="460" t="str">
        <f>IF(AND(J227&lt;&gt;"",L227&lt;&gt;""),VLOOKUP(J227&amp;L227,Listados!$M$3:$N$27,2,FALSE),"")</f>
        <v/>
      </c>
      <c r="O227" s="104"/>
      <c r="P227" s="102"/>
      <c r="Q227" s="105"/>
      <c r="R227" s="97"/>
      <c r="S227" s="92" t="str">
        <f t="shared" si="352"/>
        <v>0</v>
      </c>
      <c r="T227" s="97"/>
      <c r="U227" s="92" t="str">
        <f t="shared" si="353"/>
        <v>0</v>
      </c>
      <c r="V227" s="97"/>
      <c r="W227" s="92" t="str">
        <f t="shared" si="354"/>
        <v>0</v>
      </c>
      <c r="X227" s="97"/>
      <c r="Y227" s="92" t="str">
        <f t="shared" si="355"/>
        <v>0</v>
      </c>
      <c r="Z227" s="97"/>
      <c r="AA227" s="92" t="str">
        <f t="shared" si="356"/>
        <v>0</v>
      </c>
      <c r="AB227" s="97"/>
      <c r="AC227" s="92" t="str">
        <f t="shared" si="357"/>
        <v>0</v>
      </c>
      <c r="AD227" s="97"/>
      <c r="AE227" s="92" t="str">
        <f t="shared" si="358"/>
        <v>0</v>
      </c>
      <c r="AF227" s="99" t="str">
        <f t="shared" si="359"/>
        <v/>
      </c>
      <c r="AG227" s="99" t="str">
        <f t="shared" si="360"/>
        <v/>
      </c>
      <c r="AH227" s="100"/>
      <c r="AI227" s="99" t="str">
        <f t="shared" si="361"/>
        <v/>
      </c>
      <c r="AJ227" s="99" t="str">
        <f>IFERROR(VLOOKUP((CONCATENATE(AG227,AI227)),Listados!$U$3:$V$11,2,FALSE),"")</f>
        <v/>
      </c>
      <c r="AK227" s="99" t="str">
        <f t="shared" si="362"/>
        <v/>
      </c>
      <c r="AL227" s="456" t="e">
        <f t="shared" ref="AL227" si="387">AVERAGE(AK227:AK230)</f>
        <v>#DIV/0!</v>
      </c>
      <c r="AM227" s="456" t="e">
        <f t="shared" ref="AM227" si="388">IF(AL227&lt;=50,"Débil",IF(AL227&lt;=99,"Moderado",IF(AL227=100,"fuerte","")))</f>
        <v>#DIV/0!</v>
      </c>
      <c r="AN227" s="456" t="e">
        <f t="shared" ref="AN227" si="389">+IF(AND(Q227="Preventivo",AM227="Fuerte"),2,IF(AND(Q227="Preventivo",AM227="Moderado"),1,0))</f>
        <v>#DIV/0!</v>
      </c>
      <c r="AO227" s="456" t="e">
        <f t="shared" ref="AO227" si="390">+IF(AND(Q227="Detectivo",$AM227="Fuerte"),2,IF(AND(Q227="Detectivo",$AM227="Moderado"),1,IF(AND(Q227="Preventivo",$AM227="Fuerte"),1,0)))</f>
        <v>#DIV/0!</v>
      </c>
      <c r="AP227" s="439" t="e">
        <f t="shared" ref="AP227" si="391">+K227-AN227</f>
        <v>#N/A</v>
      </c>
      <c r="AQ227" s="439" t="e">
        <f t="shared" ref="AQ227" si="392">+M227-AO227</f>
        <v>#N/A</v>
      </c>
      <c r="AR227" s="460" t="e">
        <f>+VLOOKUP(MIN(AP227),Listados!$J$18:$K$24,2,TRUE)</f>
        <v>#N/A</v>
      </c>
      <c r="AS227" s="460" t="e">
        <f>+VLOOKUP(MIN(AQ227),Listados!$J$26:$K$32,2,TRUE)</f>
        <v>#N/A</v>
      </c>
      <c r="AT227" s="460" t="e">
        <f>IF(AND(AR227&lt;&gt;"",AS227&lt;&gt;""),VLOOKUP(AR227&amp;AS227,Listados!$M$3:$N$27,2,FALSE),"")</f>
        <v>#N/A</v>
      </c>
      <c r="AU227" s="460" t="e">
        <f>+VLOOKUP(AT227,Listados!$P$3:$Q$6,2,FALSE)</f>
        <v>#N/A</v>
      </c>
      <c r="AV227" s="84"/>
      <c r="AW227" s="84"/>
      <c r="AX227" s="85"/>
      <c r="AY227" s="95"/>
      <c r="AZ227" s="84"/>
      <c r="BA227" s="84"/>
      <c r="BB227" s="585"/>
      <c r="BC227" s="585"/>
      <c r="BD227" s="585"/>
      <c r="BE227" s="524"/>
      <c r="BF227" s="527"/>
      <c r="BG227" s="527"/>
    </row>
    <row r="228" spans="1:59" x14ac:dyDescent="0.25">
      <c r="A228" s="556"/>
      <c r="B228" s="516"/>
      <c r="C228" s="540"/>
      <c r="D228" s="461"/>
      <c r="E228" s="461"/>
      <c r="F228" s="461"/>
      <c r="G228" s="193"/>
      <c r="H228" s="101"/>
      <c r="I228" s="101"/>
      <c r="J228" s="461"/>
      <c r="K228" s="460"/>
      <c r="L228" s="462"/>
      <c r="M228" s="460"/>
      <c r="N228" s="460"/>
      <c r="O228" s="104"/>
      <c r="P228" s="102"/>
      <c r="Q228" s="105"/>
      <c r="R228" s="97"/>
      <c r="S228" s="92" t="str">
        <f t="shared" si="352"/>
        <v>0</v>
      </c>
      <c r="T228" s="97"/>
      <c r="U228" s="92" t="str">
        <f t="shared" si="353"/>
        <v>0</v>
      </c>
      <c r="V228" s="97"/>
      <c r="W228" s="92" t="str">
        <f t="shared" si="354"/>
        <v>0</v>
      </c>
      <c r="X228" s="97"/>
      <c r="Y228" s="92" t="str">
        <f t="shared" si="355"/>
        <v>0</v>
      </c>
      <c r="Z228" s="97"/>
      <c r="AA228" s="92" t="str">
        <f t="shared" si="356"/>
        <v>0</v>
      </c>
      <c r="AB228" s="97"/>
      <c r="AC228" s="92" t="str">
        <f t="shared" si="357"/>
        <v>0</v>
      </c>
      <c r="AD228" s="97"/>
      <c r="AE228" s="92" t="str">
        <f t="shared" si="358"/>
        <v>0</v>
      </c>
      <c r="AF228" s="99" t="str">
        <f t="shared" si="359"/>
        <v/>
      </c>
      <c r="AG228" s="99" t="str">
        <f t="shared" si="360"/>
        <v/>
      </c>
      <c r="AH228" s="100"/>
      <c r="AI228" s="99" t="str">
        <f t="shared" si="361"/>
        <v/>
      </c>
      <c r="AJ228" s="99" t="str">
        <f>IFERROR(VLOOKUP((CONCATENATE(AG228,AI228)),Listados!$U$3:$V$11,2,FALSE),"")</f>
        <v/>
      </c>
      <c r="AK228" s="99" t="str">
        <f t="shared" si="362"/>
        <v/>
      </c>
      <c r="AL228" s="456"/>
      <c r="AM228" s="456"/>
      <c r="AN228" s="456"/>
      <c r="AO228" s="456"/>
      <c r="AP228" s="458"/>
      <c r="AQ228" s="458"/>
      <c r="AR228" s="460"/>
      <c r="AS228" s="460"/>
      <c r="AT228" s="460"/>
      <c r="AU228" s="460"/>
      <c r="AV228" s="84"/>
      <c r="AW228" s="84"/>
      <c r="AX228" s="84"/>
      <c r="AY228" s="84"/>
      <c r="AZ228" s="84"/>
      <c r="BA228" s="84"/>
      <c r="BB228" s="585"/>
      <c r="BC228" s="585"/>
      <c r="BD228" s="585"/>
      <c r="BE228" s="524"/>
      <c r="BF228" s="527"/>
      <c r="BG228" s="527"/>
    </row>
    <row r="229" spans="1:59" x14ac:dyDescent="0.25">
      <c r="A229" s="556"/>
      <c r="B229" s="516"/>
      <c r="C229" s="540"/>
      <c r="D229" s="461"/>
      <c r="E229" s="461"/>
      <c r="F229" s="461"/>
      <c r="G229" s="193"/>
      <c r="H229" s="101"/>
      <c r="I229" s="101"/>
      <c r="J229" s="461"/>
      <c r="K229" s="460"/>
      <c r="L229" s="462"/>
      <c r="M229" s="460"/>
      <c r="N229" s="460"/>
      <c r="O229" s="88"/>
      <c r="P229" s="103"/>
      <c r="Q229" s="89"/>
      <c r="R229" s="97"/>
      <c r="S229" s="92" t="str">
        <f t="shared" si="352"/>
        <v>0</v>
      </c>
      <c r="T229" s="97"/>
      <c r="U229" s="92" t="str">
        <f t="shared" si="353"/>
        <v>0</v>
      </c>
      <c r="V229" s="97"/>
      <c r="W229" s="92" t="str">
        <f t="shared" si="354"/>
        <v>0</v>
      </c>
      <c r="X229" s="97"/>
      <c r="Y229" s="92" t="str">
        <f t="shared" si="355"/>
        <v>0</v>
      </c>
      <c r="Z229" s="97"/>
      <c r="AA229" s="92" t="str">
        <f t="shared" si="356"/>
        <v>0</v>
      </c>
      <c r="AB229" s="97"/>
      <c r="AC229" s="92" t="str">
        <f t="shared" si="357"/>
        <v>0</v>
      </c>
      <c r="AD229" s="97"/>
      <c r="AE229" s="92" t="str">
        <f t="shared" si="358"/>
        <v>0</v>
      </c>
      <c r="AF229" s="99" t="str">
        <f t="shared" si="359"/>
        <v/>
      </c>
      <c r="AG229" s="99" t="str">
        <f t="shared" si="360"/>
        <v/>
      </c>
      <c r="AH229" s="100"/>
      <c r="AI229" s="99" t="str">
        <f t="shared" si="361"/>
        <v/>
      </c>
      <c r="AJ229" s="99" t="str">
        <f>IFERROR(VLOOKUP((CONCATENATE(AG229,AI229)),Listados!$U$3:$V$11,2,FALSE),"")</f>
        <v/>
      </c>
      <c r="AK229" s="99" t="str">
        <f t="shared" si="362"/>
        <v/>
      </c>
      <c r="AL229" s="456"/>
      <c r="AM229" s="456"/>
      <c r="AN229" s="456"/>
      <c r="AO229" s="456"/>
      <c r="AP229" s="458"/>
      <c r="AQ229" s="458"/>
      <c r="AR229" s="460"/>
      <c r="AS229" s="460"/>
      <c r="AT229" s="460"/>
      <c r="AU229" s="460"/>
      <c r="AV229" s="84"/>
      <c r="AW229" s="84"/>
      <c r="AX229" s="85"/>
      <c r="AY229" s="85"/>
      <c r="AZ229" s="84"/>
      <c r="BA229" s="84"/>
      <c r="BB229" s="585"/>
      <c r="BC229" s="585"/>
      <c r="BD229" s="585"/>
      <c r="BE229" s="524"/>
      <c r="BF229" s="527"/>
      <c r="BG229" s="527"/>
    </row>
    <row r="230" spans="1:59" ht="15.75" thickBot="1" x14ac:dyDescent="0.3">
      <c r="A230" s="556"/>
      <c r="B230" s="516"/>
      <c r="C230" s="540"/>
      <c r="D230" s="461"/>
      <c r="E230" s="461"/>
      <c r="F230" s="461"/>
      <c r="G230" s="193"/>
      <c r="H230" s="101"/>
      <c r="I230" s="101"/>
      <c r="J230" s="461"/>
      <c r="K230" s="460"/>
      <c r="L230" s="462"/>
      <c r="M230" s="460"/>
      <c r="N230" s="460"/>
      <c r="O230" s="88"/>
      <c r="P230" s="103"/>
      <c r="Q230" s="89"/>
      <c r="R230" s="97"/>
      <c r="S230" s="92" t="str">
        <f t="shared" si="352"/>
        <v>0</v>
      </c>
      <c r="T230" s="97"/>
      <c r="U230" s="92" t="str">
        <f t="shared" si="353"/>
        <v>0</v>
      </c>
      <c r="V230" s="97"/>
      <c r="W230" s="92" t="str">
        <f t="shared" si="354"/>
        <v>0</v>
      </c>
      <c r="X230" s="97"/>
      <c r="Y230" s="92" t="str">
        <f t="shared" si="355"/>
        <v>0</v>
      </c>
      <c r="Z230" s="97"/>
      <c r="AA230" s="92" t="str">
        <f t="shared" si="356"/>
        <v>0</v>
      </c>
      <c r="AB230" s="97"/>
      <c r="AC230" s="92" t="str">
        <f t="shared" si="357"/>
        <v>0</v>
      </c>
      <c r="AD230" s="97"/>
      <c r="AE230" s="92" t="str">
        <f t="shared" si="358"/>
        <v>0</v>
      </c>
      <c r="AF230" s="99" t="str">
        <f t="shared" si="359"/>
        <v/>
      </c>
      <c r="AG230" s="99" t="str">
        <f t="shared" si="360"/>
        <v/>
      </c>
      <c r="AH230" s="100"/>
      <c r="AI230" s="99" t="str">
        <f t="shared" si="361"/>
        <v/>
      </c>
      <c r="AJ230" s="99" t="str">
        <f>IFERROR(VLOOKUP((CONCATENATE(AG230,AI230)),Listados!$U$3:$V$11,2,FALSE),"")</f>
        <v/>
      </c>
      <c r="AK230" s="99" t="str">
        <f t="shared" si="362"/>
        <v/>
      </c>
      <c r="AL230" s="456"/>
      <c r="AM230" s="456"/>
      <c r="AN230" s="456"/>
      <c r="AO230" s="456"/>
      <c r="AP230" s="440"/>
      <c r="AQ230" s="440"/>
      <c r="AR230" s="460"/>
      <c r="AS230" s="460"/>
      <c r="AT230" s="460"/>
      <c r="AU230" s="460"/>
      <c r="AV230" s="84"/>
      <c r="AW230" s="84"/>
      <c r="AX230" s="85"/>
      <c r="AY230" s="85"/>
      <c r="AZ230" s="84"/>
      <c r="BA230" s="84"/>
      <c r="BB230" s="597"/>
      <c r="BC230" s="597"/>
      <c r="BD230" s="597"/>
      <c r="BE230" s="579"/>
      <c r="BF230" s="580"/>
      <c r="BG230" s="580"/>
    </row>
    <row r="231" spans="1:59" x14ac:dyDescent="0.25">
      <c r="A231" s="556">
        <v>56</v>
      </c>
      <c r="B231" s="516"/>
      <c r="C231" s="540"/>
      <c r="D231" s="461"/>
      <c r="E231" s="465"/>
      <c r="F231" s="465"/>
      <c r="G231" s="193"/>
      <c r="H231" s="101"/>
      <c r="I231" s="101"/>
      <c r="J231" s="461"/>
      <c r="K231" s="460" t="e">
        <f>+VLOOKUP(J231,Listados!$K$8:$L$12,2,0)</f>
        <v>#N/A</v>
      </c>
      <c r="L231" s="462"/>
      <c r="M231" s="460" t="e">
        <f>+VLOOKUP(L231,Listados!$K$13:$L$17,2,0)</f>
        <v>#N/A</v>
      </c>
      <c r="N231" s="460" t="str">
        <f>IF(AND(J231&lt;&gt;"",L231&lt;&gt;""),VLOOKUP(J231&amp;L231,Listados!$M$3:$N$27,2,FALSE),"")</f>
        <v/>
      </c>
      <c r="O231" s="104"/>
      <c r="P231" s="102"/>
      <c r="Q231" s="105"/>
      <c r="R231" s="97"/>
      <c r="S231" s="92" t="str">
        <f t="shared" si="352"/>
        <v>0</v>
      </c>
      <c r="T231" s="97"/>
      <c r="U231" s="92" t="str">
        <f t="shared" si="353"/>
        <v>0</v>
      </c>
      <c r="V231" s="97"/>
      <c r="W231" s="92" t="str">
        <f t="shared" si="354"/>
        <v>0</v>
      </c>
      <c r="X231" s="97"/>
      <c r="Y231" s="92" t="str">
        <f t="shared" si="355"/>
        <v>0</v>
      </c>
      <c r="Z231" s="97"/>
      <c r="AA231" s="92" t="str">
        <f t="shared" si="356"/>
        <v>0</v>
      </c>
      <c r="AB231" s="97"/>
      <c r="AC231" s="92" t="str">
        <f t="shared" si="357"/>
        <v>0</v>
      </c>
      <c r="AD231" s="97"/>
      <c r="AE231" s="92" t="str">
        <f t="shared" si="358"/>
        <v>0</v>
      </c>
      <c r="AF231" s="99" t="str">
        <f t="shared" si="359"/>
        <v/>
      </c>
      <c r="AG231" s="99" t="str">
        <f t="shared" si="360"/>
        <v/>
      </c>
      <c r="AH231" s="100"/>
      <c r="AI231" s="99" t="str">
        <f t="shared" si="361"/>
        <v/>
      </c>
      <c r="AJ231" s="99" t="str">
        <f>IFERROR(VLOOKUP((CONCATENATE(AG231,AI231)),Listados!$U$3:$V$11,2,FALSE),"")</f>
        <v/>
      </c>
      <c r="AK231" s="99" t="str">
        <f t="shared" si="362"/>
        <v/>
      </c>
      <c r="AL231" s="456" t="e">
        <f t="shared" ref="AL231" si="393">AVERAGE(AK231:AK234)</f>
        <v>#DIV/0!</v>
      </c>
      <c r="AM231" s="456" t="e">
        <f t="shared" ref="AM231" si="394">IF(AL231&lt;=50,"Débil",IF(AL231&lt;=99,"Moderado",IF(AL231=100,"fuerte","")))</f>
        <v>#DIV/0!</v>
      </c>
      <c r="AN231" s="456" t="e">
        <f t="shared" ref="AN231" si="395">+IF(AND(Q231="Preventivo",AM231="Fuerte"),2,IF(AND(Q231="Preventivo",AM231="Moderado"),1,0))</f>
        <v>#DIV/0!</v>
      </c>
      <c r="AO231" s="456" t="e">
        <f t="shared" ref="AO231" si="396">+IF(AND(Q231="Detectivo",$AM231="Fuerte"),2,IF(AND(Q231="Detectivo",$AM231="Moderado"),1,IF(AND(Q231="Preventivo",$AM231="Fuerte"),1,0)))</f>
        <v>#DIV/0!</v>
      </c>
      <c r="AP231" s="439" t="e">
        <f t="shared" ref="AP231" si="397">+K231-AN231</f>
        <v>#N/A</v>
      </c>
      <c r="AQ231" s="439" t="e">
        <f t="shared" ref="AQ231" si="398">+M231-AO231</f>
        <v>#N/A</v>
      </c>
      <c r="AR231" s="460" t="e">
        <f>+VLOOKUP(MIN(AP231),Listados!$J$18:$K$24,2,TRUE)</f>
        <v>#N/A</v>
      </c>
      <c r="AS231" s="460" t="e">
        <f>+VLOOKUP(MIN(AQ231),Listados!$J$26:$K$32,2,TRUE)</f>
        <v>#N/A</v>
      </c>
      <c r="AT231" s="460" t="e">
        <f>IF(AND(AR231&lt;&gt;"",AS231&lt;&gt;""),VLOOKUP(AR231&amp;AS231,Listados!$M$3:$N$27,2,FALSE),"")</f>
        <v>#N/A</v>
      </c>
      <c r="AU231" s="460" t="e">
        <f>+VLOOKUP(AT231,Listados!$P$3:$Q$6,2,FALSE)</f>
        <v>#N/A</v>
      </c>
      <c r="AV231" s="84"/>
      <c r="AW231" s="84"/>
      <c r="AX231" s="85"/>
      <c r="AY231" s="95"/>
      <c r="AZ231" s="84"/>
      <c r="BA231" s="84"/>
      <c r="BB231" s="585"/>
      <c r="BC231" s="585"/>
      <c r="BD231" s="585"/>
      <c r="BE231" s="524"/>
      <c r="BF231" s="527"/>
      <c r="BG231" s="527"/>
    </row>
    <row r="232" spans="1:59" x14ac:dyDescent="0.25">
      <c r="A232" s="556"/>
      <c r="B232" s="516"/>
      <c r="C232" s="540"/>
      <c r="D232" s="461"/>
      <c r="E232" s="461"/>
      <c r="F232" s="461"/>
      <c r="G232" s="193"/>
      <c r="H232" s="101"/>
      <c r="I232" s="101"/>
      <c r="J232" s="461"/>
      <c r="K232" s="460"/>
      <c r="L232" s="462"/>
      <c r="M232" s="460"/>
      <c r="N232" s="460"/>
      <c r="O232" s="104"/>
      <c r="P232" s="102"/>
      <c r="Q232" s="105"/>
      <c r="R232" s="97"/>
      <c r="S232" s="92" t="str">
        <f t="shared" si="352"/>
        <v>0</v>
      </c>
      <c r="T232" s="97"/>
      <c r="U232" s="92" t="str">
        <f t="shared" si="353"/>
        <v>0</v>
      </c>
      <c r="V232" s="97"/>
      <c r="W232" s="92" t="str">
        <f t="shared" si="354"/>
        <v>0</v>
      </c>
      <c r="X232" s="97"/>
      <c r="Y232" s="92" t="str">
        <f t="shared" si="355"/>
        <v>0</v>
      </c>
      <c r="Z232" s="97"/>
      <c r="AA232" s="92" t="str">
        <f t="shared" si="356"/>
        <v>0</v>
      </c>
      <c r="AB232" s="97"/>
      <c r="AC232" s="92" t="str">
        <f t="shared" si="357"/>
        <v>0</v>
      </c>
      <c r="AD232" s="97"/>
      <c r="AE232" s="92" t="str">
        <f t="shared" si="358"/>
        <v>0</v>
      </c>
      <c r="AF232" s="99" t="str">
        <f t="shared" si="359"/>
        <v/>
      </c>
      <c r="AG232" s="99" t="str">
        <f t="shared" si="360"/>
        <v/>
      </c>
      <c r="AH232" s="100"/>
      <c r="AI232" s="99" t="str">
        <f t="shared" si="361"/>
        <v/>
      </c>
      <c r="AJ232" s="99" t="str">
        <f>IFERROR(VLOOKUP((CONCATENATE(AG232,AI232)),Listados!$U$3:$V$11,2,FALSE),"")</f>
        <v/>
      </c>
      <c r="AK232" s="99" t="str">
        <f t="shared" si="362"/>
        <v/>
      </c>
      <c r="AL232" s="456"/>
      <c r="AM232" s="456"/>
      <c r="AN232" s="456"/>
      <c r="AO232" s="456"/>
      <c r="AP232" s="458"/>
      <c r="AQ232" s="458"/>
      <c r="AR232" s="460"/>
      <c r="AS232" s="460"/>
      <c r="AT232" s="460"/>
      <c r="AU232" s="460"/>
      <c r="AV232" s="84"/>
      <c r="AW232" s="84"/>
      <c r="AX232" s="84"/>
      <c r="AY232" s="84"/>
      <c r="AZ232" s="84"/>
      <c r="BA232" s="84"/>
      <c r="BB232" s="585"/>
      <c r="BC232" s="585"/>
      <c r="BD232" s="585"/>
      <c r="BE232" s="524"/>
      <c r="BF232" s="527"/>
      <c r="BG232" s="527"/>
    </row>
    <row r="233" spans="1:59" x14ac:dyDescent="0.25">
      <c r="A233" s="556"/>
      <c r="B233" s="516"/>
      <c r="C233" s="540"/>
      <c r="D233" s="461"/>
      <c r="E233" s="461"/>
      <c r="F233" s="461"/>
      <c r="G233" s="193"/>
      <c r="H233" s="101"/>
      <c r="I233" s="101"/>
      <c r="J233" s="461"/>
      <c r="K233" s="460"/>
      <c r="L233" s="462"/>
      <c r="M233" s="460"/>
      <c r="N233" s="460"/>
      <c r="O233" s="88"/>
      <c r="P233" s="103"/>
      <c r="Q233" s="89"/>
      <c r="R233" s="97"/>
      <c r="S233" s="92" t="str">
        <f t="shared" si="352"/>
        <v>0</v>
      </c>
      <c r="T233" s="97"/>
      <c r="U233" s="92" t="str">
        <f t="shared" si="353"/>
        <v>0</v>
      </c>
      <c r="V233" s="97"/>
      <c r="W233" s="92" t="str">
        <f t="shared" si="354"/>
        <v>0</v>
      </c>
      <c r="X233" s="97"/>
      <c r="Y233" s="92" t="str">
        <f t="shared" si="355"/>
        <v>0</v>
      </c>
      <c r="Z233" s="97"/>
      <c r="AA233" s="92" t="str">
        <f t="shared" si="356"/>
        <v>0</v>
      </c>
      <c r="AB233" s="97"/>
      <c r="AC233" s="92" t="str">
        <f t="shared" si="357"/>
        <v>0</v>
      </c>
      <c r="AD233" s="97"/>
      <c r="AE233" s="92" t="str">
        <f t="shared" si="358"/>
        <v>0</v>
      </c>
      <c r="AF233" s="99" t="str">
        <f t="shared" si="359"/>
        <v/>
      </c>
      <c r="AG233" s="99" t="str">
        <f t="shared" si="360"/>
        <v/>
      </c>
      <c r="AH233" s="100"/>
      <c r="AI233" s="99" t="str">
        <f t="shared" si="361"/>
        <v/>
      </c>
      <c r="AJ233" s="99" t="str">
        <f>IFERROR(VLOOKUP((CONCATENATE(AG233,AI233)),Listados!$U$3:$V$11,2,FALSE),"")</f>
        <v/>
      </c>
      <c r="AK233" s="99" t="str">
        <f t="shared" si="362"/>
        <v/>
      </c>
      <c r="AL233" s="456"/>
      <c r="AM233" s="456"/>
      <c r="AN233" s="456"/>
      <c r="AO233" s="456"/>
      <c r="AP233" s="458"/>
      <c r="AQ233" s="458"/>
      <c r="AR233" s="460"/>
      <c r="AS233" s="460"/>
      <c r="AT233" s="460"/>
      <c r="AU233" s="460"/>
      <c r="AV233" s="84"/>
      <c r="AW233" s="84"/>
      <c r="AX233" s="85"/>
      <c r="AY233" s="85"/>
      <c r="AZ233" s="84"/>
      <c r="BA233" s="84"/>
      <c r="BB233" s="585"/>
      <c r="BC233" s="585"/>
      <c r="BD233" s="585"/>
      <c r="BE233" s="524"/>
      <c r="BF233" s="527"/>
      <c r="BG233" s="527"/>
    </row>
    <row r="234" spans="1:59" ht="15.75" thickBot="1" x14ac:dyDescent="0.3">
      <c r="A234" s="556"/>
      <c r="B234" s="516"/>
      <c r="C234" s="540"/>
      <c r="D234" s="461"/>
      <c r="E234" s="461"/>
      <c r="F234" s="461"/>
      <c r="G234" s="193"/>
      <c r="H234" s="101"/>
      <c r="I234" s="101"/>
      <c r="J234" s="461"/>
      <c r="K234" s="460"/>
      <c r="L234" s="462"/>
      <c r="M234" s="460"/>
      <c r="N234" s="460"/>
      <c r="O234" s="88"/>
      <c r="P234" s="103"/>
      <c r="Q234" s="89"/>
      <c r="R234" s="97"/>
      <c r="S234" s="92" t="str">
        <f t="shared" si="352"/>
        <v>0</v>
      </c>
      <c r="T234" s="97"/>
      <c r="U234" s="92" t="str">
        <f t="shared" si="353"/>
        <v>0</v>
      </c>
      <c r="V234" s="97"/>
      <c r="W234" s="92" t="str">
        <f t="shared" si="354"/>
        <v>0</v>
      </c>
      <c r="X234" s="97"/>
      <c r="Y234" s="92" t="str">
        <f t="shared" si="355"/>
        <v>0</v>
      </c>
      <c r="Z234" s="97"/>
      <c r="AA234" s="92" t="str">
        <f t="shared" si="356"/>
        <v>0</v>
      </c>
      <c r="AB234" s="97"/>
      <c r="AC234" s="92" t="str">
        <f t="shared" si="357"/>
        <v>0</v>
      </c>
      <c r="AD234" s="97"/>
      <c r="AE234" s="92" t="str">
        <f t="shared" si="358"/>
        <v>0</v>
      </c>
      <c r="AF234" s="99" t="str">
        <f t="shared" si="359"/>
        <v/>
      </c>
      <c r="AG234" s="99" t="str">
        <f t="shared" si="360"/>
        <v/>
      </c>
      <c r="AH234" s="100"/>
      <c r="AI234" s="99" t="str">
        <f t="shared" si="361"/>
        <v/>
      </c>
      <c r="AJ234" s="99" t="str">
        <f>IFERROR(VLOOKUP((CONCATENATE(AG234,AI234)),Listados!$U$3:$V$11,2,FALSE),"")</f>
        <v/>
      </c>
      <c r="AK234" s="99" t="str">
        <f t="shared" si="362"/>
        <v/>
      </c>
      <c r="AL234" s="456"/>
      <c r="AM234" s="456"/>
      <c r="AN234" s="456"/>
      <c r="AO234" s="456"/>
      <c r="AP234" s="440"/>
      <c r="AQ234" s="440"/>
      <c r="AR234" s="460"/>
      <c r="AS234" s="460"/>
      <c r="AT234" s="460"/>
      <c r="AU234" s="460"/>
      <c r="AV234" s="84"/>
      <c r="AW234" s="84"/>
      <c r="AX234" s="85"/>
      <c r="AY234" s="85"/>
      <c r="AZ234" s="84"/>
      <c r="BA234" s="84"/>
      <c r="BB234" s="597"/>
      <c r="BC234" s="597"/>
      <c r="BD234" s="597"/>
      <c r="BE234" s="579"/>
      <c r="BF234" s="580"/>
      <c r="BG234" s="580"/>
    </row>
    <row r="235" spans="1:59" x14ac:dyDescent="0.25">
      <c r="A235" s="556">
        <v>57</v>
      </c>
      <c r="B235" s="516"/>
      <c r="C235" s="540"/>
      <c r="D235" s="461"/>
      <c r="E235" s="465"/>
      <c r="F235" s="465"/>
      <c r="G235" s="193"/>
      <c r="H235" s="101"/>
      <c r="I235" s="101"/>
      <c r="J235" s="461"/>
      <c r="K235" s="460" t="e">
        <f>+VLOOKUP(J235,Listados!$K$8:$L$12,2,0)</f>
        <v>#N/A</v>
      </c>
      <c r="L235" s="462"/>
      <c r="M235" s="460" t="e">
        <f>+VLOOKUP(L235,Listados!$K$13:$L$17,2,0)</f>
        <v>#N/A</v>
      </c>
      <c r="N235" s="460" t="str">
        <f>IF(AND(J235&lt;&gt;"",L235&lt;&gt;""),VLOOKUP(J235&amp;L235,Listados!$M$3:$N$27,2,FALSE),"")</f>
        <v/>
      </c>
      <c r="O235" s="104"/>
      <c r="P235" s="102"/>
      <c r="Q235" s="105"/>
      <c r="R235" s="97"/>
      <c r="S235" s="92" t="str">
        <f t="shared" si="352"/>
        <v>0</v>
      </c>
      <c r="T235" s="97"/>
      <c r="U235" s="92" t="str">
        <f t="shared" si="353"/>
        <v>0</v>
      </c>
      <c r="V235" s="97"/>
      <c r="W235" s="92" t="str">
        <f t="shared" si="354"/>
        <v>0</v>
      </c>
      <c r="X235" s="97"/>
      <c r="Y235" s="92" t="str">
        <f t="shared" si="355"/>
        <v>0</v>
      </c>
      <c r="Z235" s="97"/>
      <c r="AA235" s="92" t="str">
        <f t="shared" si="356"/>
        <v>0</v>
      </c>
      <c r="AB235" s="97"/>
      <c r="AC235" s="92" t="str">
        <f t="shared" si="357"/>
        <v>0</v>
      </c>
      <c r="AD235" s="97"/>
      <c r="AE235" s="92" t="str">
        <f t="shared" si="358"/>
        <v>0</v>
      </c>
      <c r="AF235" s="99" t="str">
        <f t="shared" si="359"/>
        <v/>
      </c>
      <c r="AG235" s="99" t="str">
        <f t="shared" si="360"/>
        <v/>
      </c>
      <c r="AH235" s="100"/>
      <c r="AI235" s="99" t="str">
        <f t="shared" si="361"/>
        <v/>
      </c>
      <c r="AJ235" s="99" t="str">
        <f>IFERROR(VLOOKUP((CONCATENATE(AG235,AI235)),Listados!$U$3:$V$11,2,FALSE),"")</f>
        <v/>
      </c>
      <c r="AK235" s="99" t="str">
        <f t="shared" si="362"/>
        <v/>
      </c>
      <c r="AL235" s="456" t="e">
        <f t="shared" ref="AL235" si="399">AVERAGE(AK235:AK238)</f>
        <v>#DIV/0!</v>
      </c>
      <c r="AM235" s="456" t="e">
        <f t="shared" ref="AM235" si="400">IF(AL235&lt;=50,"Débil",IF(AL235&lt;=99,"Moderado",IF(AL235=100,"fuerte","")))</f>
        <v>#DIV/0!</v>
      </c>
      <c r="AN235" s="456" t="e">
        <f t="shared" ref="AN235" si="401">+IF(AND(Q235="Preventivo",AM235="Fuerte"),2,IF(AND(Q235="Preventivo",AM235="Moderado"),1,0))</f>
        <v>#DIV/0!</v>
      </c>
      <c r="AO235" s="456" t="e">
        <f t="shared" ref="AO235" si="402">+IF(AND(Q235="Detectivo",$AM235="Fuerte"),2,IF(AND(Q235="Detectivo",$AM235="Moderado"),1,IF(AND(Q235="Preventivo",$AM235="Fuerte"),1,0)))</f>
        <v>#DIV/0!</v>
      </c>
      <c r="AP235" s="439" t="e">
        <f t="shared" ref="AP235" si="403">+K235-AN235</f>
        <v>#N/A</v>
      </c>
      <c r="AQ235" s="439" t="e">
        <f t="shared" ref="AQ235" si="404">+M235-AO235</f>
        <v>#N/A</v>
      </c>
      <c r="AR235" s="460" t="e">
        <f>+VLOOKUP(MIN(AP235),Listados!$J$18:$K$24,2,TRUE)</f>
        <v>#N/A</v>
      </c>
      <c r="AS235" s="460" t="e">
        <f>+VLOOKUP(MIN(AQ235),Listados!$J$26:$K$32,2,TRUE)</f>
        <v>#N/A</v>
      </c>
      <c r="AT235" s="460" t="e">
        <f>IF(AND(AR235&lt;&gt;"",AS235&lt;&gt;""),VLOOKUP(AR235&amp;AS235,Listados!$M$3:$N$27,2,FALSE),"")</f>
        <v>#N/A</v>
      </c>
      <c r="AU235" s="460" t="e">
        <f>+VLOOKUP(AT235,Listados!$P$3:$Q$6,2,FALSE)</f>
        <v>#N/A</v>
      </c>
      <c r="AV235" s="84"/>
      <c r="AW235" s="84"/>
      <c r="AX235" s="85"/>
      <c r="AY235" s="95"/>
      <c r="AZ235" s="84"/>
      <c r="BA235" s="84"/>
      <c r="BB235" s="585"/>
      <c r="BC235" s="585"/>
      <c r="BD235" s="585"/>
      <c r="BE235" s="524"/>
      <c r="BF235" s="527"/>
      <c r="BG235" s="527"/>
    </row>
    <row r="236" spans="1:59" x14ac:dyDescent="0.25">
      <c r="A236" s="556"/>
      <c r="B236" s="516"/>
      <c r="C236" s="540"/>
      <c r="D236" s="461"/>
      <c r="E236" s="461"/>
      <c r="F236" s="461"/>
      <c r="G236" s="193"/>
      <c r="H236" s="101"/>
      <c r="I236" s="101"/>
      <c r="J236" s="461"/>
      <c r="K236" s="460"/>
      <c r="L236" s="462"/>
      <c r="M236" s="460"/>
      <c r="N236" s="460"/>
      <c r="O236" s="104"/>
      <c r="P236" s="102"/>
      <c r="Q236" s="105"/>
      <c r="R236" s="97"/>
      <c r="S236" s="92" t="str">
        <f t="shared" si="352"/>
        <v>0</v>
      </c>
      <c r="T236" s="97"/>
      <c r="U236" s="92" t="str">
        <f t="shared" si="353"/>
        <v>0</v>
      </c>
      <c r="V236" s="97"/>
      <c r="W236" s="92" t="str">
        <f t="shared" si="354"/>
        <v>0</v>
      </c>
      <c r="X236" s="97"/>
      <c r="Y236" s="92" t="str">
        <f t="shared" si="355"/>
        <v>0</v>
      </c>
      <c r="Z236" s="97"/>
      <c r="AA236" s="92" t="str">
        <f t="shared" si="356"/>
        <v>0</v>
      </c>
      <c r="AB236" s="97"/>
      <c r="AC236" s="92" t="str">
        <f t="shared" si="357"/>
        <v>0</v>
      </c>
      <c r="AD236" s="97"/>
      <c r="AE236" s="92" t="str">
        <f t="shared" si="358"/>
        <v>0</v>
      </c>
      <c r="AF236" s="99" t="str">
        <f t="shared" si="359"/>
        <v/>
      </c>
      <c r="AG236" s="99" t="str">
        <f t="shared" si="360"/>
        <v/>
      </c>
      <c r="AH236" s="100"/>
      <c r="AI236" s="99" t="str">
        <f t="shared" si="361"/>
        <v/>
      </c>
      <c r="AJ236" s="99" t="str">
        <f>IFERROR(VLOOKUP((CONCATENATE(AG236,AI236)),Listados!$U$3:$V$11,2,FALSE),"")</f>
        <v/>
      </c>
      <c r="AK236" s="99" t="str">
        <f t="shared" si="362"/>
        <v/>
      </c>
      <c r="AL236" s="456"/>
      <c r="AM236" s="456"/>
      <c r="AN236" s="456"/>
      <c r="AO236" s="456"/>
      <c r="AP236" s="458"/>
      <c r="AQ236" s="458"/>
      <c r="AR236" s="460"/>
      <c r="AS236" s="460"/>
      <c r="AT236" s="460"/>
      <c r="AU236" s="460"/>
      <c r="AV236" s="84"/>
      <c r="AW236" s="84"/>
      <c r="AX236" s="84"/>
      <c r="AY236" s="84"/>
      <c r="AZ236" s="84"/>
      <c r="BA236" s="84"/>
      <c r="BB236" s="585"/>
      <c r="BC236" s="585"/>
      <c r="BD236" s="585"/>
      <c r="BE236" s="524"/>
      <c r="BF236" s="527"/>
      <c r="BG236" s="527"/>
    </row>
    <row r="237" spans="1:59" x14ac:dyDescent="0.25">
      <c r="A237" s="556"/>
      <c r="B237" s="516"/>
      <c r="C237" s="540"/>
      <c r="D237" s="461"/>
      <c r="E237" s="461"/>
      <c r="F237" s="461"/>
      <c r="G237" s="193"/>
      <c r="H237" s="101"/>
      <c r="I237" s="101"/>
      <c r="J237" s="461"/>
      <c r="K237" s="460"/>
      <c r="L237" s="462"/>
      <c r="M237" s="460"/>
      <c r="N237" s="460"/>
      <c r="O237" s="88"/>
      <c r="P237" s="103"/>
      <c r="Q237" s="89"/>
      <c r="R237" s="97"/>
      <c r="S237" s="92" t="str">
        <f t="shared" si="352"/>
        <v>0</v>
      </c>
      <c r="T237" s="97"/>
      <c r="U237" s="92" t="str">
        <f t="shared" si="353"/>
        <v>0</v>
      </c>
      <c r="V237" s="97"/>
      <c r="W237" s="92" t="str">
        <f t="shared" si="354"/>
        <v>0</v>
      </c>
      <c r="X237" s="97"/>
      <c r="Y237" s="92" t="str">
        <f t="shared" si="355"/>
        <v>0</v>
      </c>
      <c r="Z237" s="97"/>
      <c r="AA237" s="92" t="str">
        <f t="shared" si="356"/>
        <v>0</v>
      </c>
      <c r="AB237" s="97"/>
      <c r="AC237" s="92" t="str">
        <f t="shared" si="357"/>
        <v>0</v>
      </c>
      <c r="AD237" s="97"/>
      <c r="AE237" s="92" t="str">
        <f t="shared" si="358"/>
        <v>0</v>
      </c>
      <c r="AF237" s="99" t="str">
        <f t="shared" si="359"/>
        <v/>
      </c>
      <c r="AG237" s="99" t="str">
        <f t="shared" si="360"/>
        <v/>
      </c>
      <c r="AH237" s="100"/>
      <c r="AI237" s="99" t="str">
        <f t="shared" si="361"/>
        <v/>
      </c>
      <c r="AJ237" s="99" t="str">
        <f>IFERROR(VLOOKUP((CONCATENATE(AG237,AI237)),Listados!$U$3:$V$11,2,FALSE),"")</f>
        <v/>
      </c>
      <c r="AK237" s="99" t="str">
        <f t="shared" si="362"/>
        <v/>
      </c>
      <c r="AL237" s="456"/>
      <c r="AM237" s="456"/>
      <c r="AN237" s="456"/>
      <c r="AO237" s="456"/>
      <c r="AP237" s="458"/>
      <c r="AQ237" s="458"/>
      <c r="AR237" s="460"/>
      <c r="AS237" s="460"/>
      <c r="AT237" s="460"/>
      <c r="AU237" s="460"/>
      <c r="AV237" s="84"/>
      <c r="AW237" s="84"/>
      <c r="AX237" s="85"/>
      <c r="AY237" s="85"/>
      <c r="AZ237" s="84"/>
      <c r="BA237" s="84"/>
      <c r="BB237" s="585"/>
      <c r="BC237" s="585"/>
      <c r="BD237" s="585"/>
      <c r="BE237" s="524"/>
      <c r="BF237" s="527"/>
      <c r="BG237" s="527"/>
    </row>
    <row r="238" spans="1:59" ht="15.75" thickBot="1" x14ac:dyDescent="0.3">
      <c r="A238" s="556"/>
      <c r="B238" s="516"/>
      <c r="C238" s="540"/>
      <c r="D238" s="461"/>
      <c r="E238" s="461"/>
      <c r="F238" s="461"/>
      <c r="G238" s="193"/>
      <c r="H238" s="101"/>
      <c r="I238" s="101"/>
      <c r="J238" s="461"/>
      <c r="K238" s="460"/>
      <c r="L238" s="462"/>
      <c r="M238" s="460"/>
      <c r="N238" s="460"/>
      <c r="O238" s="88"/>
      <c r="P238" s="103"/>
      <c r="Q238" s="89"/>
      <c r="R238" s="97"/>
      <c r="S238" s="92" t="str">
        <f t="shared" si="352"/>
        <v>0</v>
      </c>
      <c r="T238" s="97"/>
      <c r="U238" s="92" t="str">
        <f t="shared" si="353"/>
        <v>0</v>
      </c>
      <c r="V238" s="97"/>
      <c r="W238" s="92" t="str">
        <f t="shared" si="354"/>
        <v>0</v>
      </c>
      <c r="X238" s="97"/>
      <c r="Y238" s="92" t="str">
        <f t="shared" si="355"/>
        <v>0</v>
      </c>
      <c r="Z238" s="97"/>
      <c r="AA238" s="92" t="str">
        <f t="shared" si="356"/>
        <v>0</v>
      </c>
      <c r="AB238" s="97"/>
      <c r="AC238" s="92" t="str">
        <f t="shared" si="357"/>
        <v>0</v>
      </c>
      <c r="AD238" s="97"/>
      <c r="AE238" s="92" t="str">
        <f t="shared" si="358"/>
        <v>0</v>
      </c>
      <c r="AF238" s="99" t="str">
        <f t="shared" si="359"/>
        <v/>
      </c>
      <c r="AG238" s="99" t="str">
        <f t="shared" si="360"/>
        <v/>
      </c>
      <c r="AH238" s="100"/>
      <c r="AI238" s="99" t="str">
        <f t="shared" si="361"/>
        <v/>
      </c>
      <c r="AJ238" s="99" t="str">
        <f>IFERROR(VLOOKUP((CONCATENATE(AG238,AI238)),Listados!$U$3:$V$11,2,FALSE),"")</f>
        <v/>
      </c>
      <c r="AK238" s="99" t="str">
        <f t="shared" si="362"/>
        <v/>
      </c>
      <c r="AL238" s="456"/>
      <c r="AM238" s="456"/>
      <c r="AN238" s="456"/>
      <c r="AO238" s="456"/>
      <c r="AP238" s="440"/>
      <c r="AQ238" s="440"/>
      <c r="AR238" s="460"/>
      <c r="AS238" s="460"/>
      <c r="AT238" s="460"/>
      <c r="AU238" s="460"/>
      <c r="AV238" s="84"/>
      <c r="AW238" s="84"/>
      <c r="AX238" s="85"/>
      <c r="AY238" s="85"/>
      <c r="AZ238" s="84"/>
      <c r="BA238" s="84"/>
      <c r="BB238" s="597"/>
      <c r="BC238" s="597"/>
      <c r="BD238" s="597"/>
      <c r="BE238" s="579"/>
      <c r="BF238" s="580"/>
      <c r="BG238" s="580"/>
    </row>
    <row r="239" spans="1:59" x14ac:dyDescent="0.25">
      <c r="A239" s="556">
        <v>58</v>
      </c>
      <c r="B239" s="516"/>
      <c r="C239" s="540"/>
      <c r="D239" s="461"/>
      <c r="E239" s="465"/>
      <c r="F239" s="465"/>
      <c r="G239" s="193"/>
      <c r="H239" s="101"/>
      <c r="I239" s="101"/>
      <c r="J239" s="461"/>
      <c r="K239" s="460" t="e">
        <f>+VLOOKUP(J239,Listados!$K$8:$L$12,2,0)</f>
        <v>#N/A</v>
      </c>
      <c r="L239" s="462"/>
      <c r="M239" s="460" t="e">
        <f>+VLOOKUP(L239,Listados!$K$13:$L$17,2,0)</f>
        <v>#N/A</v>
      </c>
      <c r="N239" s="460" t="str">
        <f>IF(AND(J239&lt;&gt;"",L239&lt;&gt;""),VLOOKUP(J239&amp;L239,Listados!$M$3:$N$27,2,FALSE),"")</f>
        <v/>
      </c>
      <c r="O239" s="104"/>
      <c r="P239" s="102"/>
      <c r="Q239" s="105"/>
      <c r="R239" s="97"/>
      <c r="S239" s="92" t="str">
        <f t="shared" si="352"/>
        <v>0</v>
      </c>
      <c r="T239" s="97"/>
      <c r="U239" s="92" t="str">
        <f t="shared" si="353"/>
        <v>0</v>
      </c>
      <c r="V239" s="97"/>
      <c r="W239" s="92" t="str">
        <f t="shared" si="354"/>
        <v>0</v>
      </c>
      <c r="X239" s="97"/>
      <c r="Y239" s="92" t="str">
        <f t="shared" si="355"/>
        <v>0</v>
      </c>
      <c r="Z239" s="97"/>
      <c r="AA239" s="92" t="str">
        <f t="shared" si="356"/>
        <v>0</v>
      </c>
      <c r="AB239" s="97"/>
      <c r="AC239" s="92" t="str">
        <f t="shared" si="357"/>
        <v>0</v>
      </c>
      <c r="AD239" s="97"/>
      <c r="AE239" s="92" t="str">
        <f t="shared" si="358"/>
        <v>0</v>
      </c>
      <c r="AF239" s="99" t="str">
        <f t="shared" si="359"/>
        <v/>
      </c>
      <c r="AG239" s="99" t="str">
        <f t="shared" si="360"/>
        <v/>
      </c>
      <c r="AH239" s="100"/>
      <c r="AI239" s="99" t="str">
        <f t="shared" si="361"/>
        <v/>
      </c>
      <c r="AJ239" s="99" t="str">
        <f>IFERROR(VLOOKUP((CONCATENATE(AG239,AI239)),Listados!$U$3:$V$11,2,FALSE),"")</f>
        <v/>
      </c>
      <c r="AK239" s="99" t="str">
        <f t="shared" si="362"/>
        <v/>
      </c>
      <c r="AL239" s="456" t="e">
        <f t="shared" ref="AL239" si="405">AVERAGE(AK239:AK242)</f>
        <v>#DIV/0!</v>
      </c>
      <c r="AM239" s="456" t="e">
        <f t="shared" ref="AM239" si="406">IF(AL239&lt;=50,"Débil",IF(AL239&lt;=99,"Moderado",IF(AL239=100,"fuerte","")))</f>
        <v>#DIV/0!</v>
      </c>
      <c r="AN239" s="456" t="e">
        <f t="shared" ref="AN239" si="407">+IF(AND(Q239="Preventivo",AM239="Fuerte"),2,IF(AND(Q239="Preventivo",AM239="Moderado"),1,0))</f>
        <v>#DIV/0!</v>
      </c>
      <c r="AO239" s="456" t="e">
        <f t="shared" ref="AO239" si="408">+IF(AND(Q239="Detectivo",$AM239="Fuerte"),2,IF(AND(Q239="Detectivo",$AM239="Moderado"),1,IF(AND(Q239="Preventivo",$AM239="Fuerte"),1,0)))</f>
        <v>#DIV/0!</v>
      </c>
      <c r="AP239" s="439" t="e">
        <f t="shared" ref="AP239" si="409">+K239-AN239</f>
        <v>#N/A</v>
      </c>
      <c r="AQ239" s="439" t="e">
        <f t="shared" ref="AQ239" si="410">+M239-AO239</f>
        <v>#N/A</v>
      </c>
      <c r="AR239" s="460" t="e">
        <f>+VLOOKUP(MIN(AP239),Listados!$J$18:$K$24,2,TRUE)</f>
        <v>#N/A</v>
      </c>
      <c r="AS239" s="460" t="e">
        <f>+VLOOKUP(MIN(AQ239),Listados!$J$26:$K$32,2,TRUE)</f>
        <v>#N/A</v>
      </c>
      <c r="AT239" s="460" t="e">
        <f>IF(AND(AR239&lt;&gt;"",AS239&lt;&gt;""),VLOOKUP(AR239&amp;AS239,Listados!$M$3:$N$27,2,FALSE),"")</f>
        <v>#N/A</v>
      </c>
      <c r="AU239" s="460" t="e">
        <f>+VLOOKUP(AT239,Listados!$P$3:$Q$6,2,FALSE)</f>
        <v>#N/A</v>
      </c>
      <c r="AV239" s="84"/>
      <c r="AW239" s="84"/>
      <c r="AX239" s="85"/>
      <c r="AY239" s="95"/>
      <c r="AZ239" s="84"/>
      <c r="BA239" s="84"/>
      <c r="BB239" s="585"/>
      <c r="BC239" s="585"/>
      <c r="BD239" s="585"/>
      <c r="BE239" s="524"/>
      <c r="BF239" s="527"/>
      <c r="BG239" s="527"/>
    </row>
    <row r="240" spans="1:59" x14ac:dyDescent="0.25">
      <c r="A240" s="556"/>
      <c r="B240" s="516"/>
      <c r="C240" s="540"/>
      <c r="D240" s="461"/>
      <c r="E240" s="461"/>
      <c r="F240" s="461"/>
      <c r="G240" s="193"/>
      <c r="H240" s="101"/>
      <c r="I240" s="101"/>
      <c r="J240" s="461"/>
      <c r="K240" s="460"/>
      <c r="L240" s="462"/>
      <c r="M240" s="460"/>
      <c r="N240" s="460"/>
      <c r="O240" s="104"/>
      <c r="P240" s="102"/>
      <c r="Q240" s="105"/>
      <c r="R240" s="97"/>
      <c r="S240" s="92" t="str">
        <f t="shared" si="352"/>
        <v>0</v>
      </c>
      <c r="T240" s="97"/>
      <c r="U240" s="92" t="str">
        <f t="shared" si="353"/>
        <v>0</v>
      </c>
      <c r="V240" s="97"/>
      <c r="W240" s="92" t="str">
        <f t="shared" si="354"/>
        <v>0</v>
      </c>
      <c r="X240" s="97"/>
      <c r="Y240" s="92" t="str">
        <f t="shared" si="355"/>
        <v>0</v>
      </c>
      <c r="Z240" s="97"/>
      <c r="AA240" s="92" t="str">
        <f t="shared" si="356"/>
        <v>0</v>
      </c>
      <c r="AB240" s="97"/>
      <c r="AC240" s="92" t="str">
        <f t="shared" si="357"/>
        <v>0</v>
      </c>
      <c r="AD240" s="97"/>
      <c r="AE240" s="92" t="str">
        <f t="shared" si="358"/>
        <v>0</v>
      </c>
      <c r="AF240" s="99" t="str">
        <f t="shared" si="359"/>
        <v/>
      </c>
      <c r="AG240" s="99" t="str">
        <f t="shared" si="360"/>
        <v/>
      </c>
      <c r="AH240" s="100"/>
      <c r="AI240" s="99" t="str">
        <f t="shared" si="361"/>
        <v/>
      </c>
      <c r="AJ240" s="99" t="str">
        <f>IFERROR(VLOOKUP((CONCATENATE(AG240,AI240)),Listados!$U$3:$V$11,2,FALSE),"")</f>
        <v/>
      </c>
      <c r="AK240" s="99" t="str">
        <f t="shared" si="362"/>
        <v/>
      </c>
      <c r="AL240" s="456"/>
      <c r="AM240" s="456"/>
      <c r="AN240" s="456"/>
      <c r="AO240" s="456"/>
      <c r="AP240" s="458"/>
      <c r="AQ240" s="458"/>
      <c r="AR240" s="460"/>
      <c r="AS240" s="460"/>
      <c r="AT240" s="460"/>
      <c r="AU240" s="460"/>
      <c r="AV240" s="84"/>
      <c r="AW240" s="84"/>
      <c r="AX240" s="84"/>
      <c r="AY240" s="84"/>
      <c r="AZ240" s="84"/>
      <c r="BA240" s="84"/>
      <c r="BB240" s="585"/>
      <c r="BC240" s="585"/>
      <c r="BD240" s="585"/>
      <c r="BE240" s="524"/>
      <c r="BF240" s="527"/>
      <c r="BG240" s="527"/>
    </row>
    <row r="241" spans="1:59" x14ac:dyDescent="0.25">
      <c r="A241" s="556"/>
      <c r="B241" s="516"/>
      <c r="C241" s="540"/>
      <c r="D241" s="461"/>
      <c r="E241" s="461"/>
      <c r="F241" s="461"/>
      <c r="G241" s="193"/>
      <c r="H241" s="101"/>
      <c r="I241" s="101"/>
      <c r="J241" s="461"/>
      <c r="K241" s="460"/>
      <c r="L241" s="462"/>
      <c r="M241" s="460"/>
      <c r="N241" s="460"/>
      <c r="O241" s="88"/>
      <c r="P241" s="103"/>
      <c r="Q241" s="89"/>
      <c r="R241" s="97"/>
      <c r="S241" s="92" t="str">
        <f t="shared" si="352"/>
        <v>0</v>
      </c>
      <c r="T241" s="97"/>
      <c r="U241" s="92" t="str">
        <f t="shared" si="353"/>
        <v>0</v>
      </c>
      <c r="V241" s="97"/>
      <c r="W241" s="92" t="str">
        <f t="shared" si="354"/>
        <v>0</v>
      </c>
      <c r="X241" s="97"/>
      <c r="Y241" s="92" t="str">
        <f t="shared" si="355"/>
        <v>0</v>
      </c>
      <c r="Z241" s="97"/>
      <c r="AA241" s="92" t="str">
        <f t="shared" si="356"/>
        <v>0</v>
      </c>
      <c r="AB241" s="97"/>
      <c r="AC241" s="92" t="str">
        <f t="shared" si="357"/>
        <v>0</v>
      </c>
      <c r="AD241" s="97"/>
      <c r="AE241" s="92" t="str">
        <f t="shared" si="358"/>
        <v>0</v>
      </c>
      <c r="AF241" s="99" t="str">
        <f t="shared" si="359"/>
        <v/>
      </c>
      <c r="AG241" s="99" t="str">
        <f t="shared" si="360"/>
        <v/>
      </c>
      <c r="AH241" s="100"/>
      <c r="AI241" s="99" t="str">
        <f t="shared" si="361"/>
        <v/>
      </c>
      <c r="AJ241" s="99" t="str">
        <f>IFERROR(VLOOKUP((CONCATENATE(AG241,AI241)),Listados!$U$3:$V$11,2,FALSE),"")</f>
        <v/>
      </c>
      <c r="AK241" s="99" t="str">
        <f t="shared" si="362"/>
        <v/>
      </c>
      <c r="AL241" s="456"/>
      <c r="AM241" s="456"/>
      <c r="AN241" s="456"/>
      <c r="AO241" s="456"/>
      <c r="AP241" s="458"/>
      <c r="AQ241" s="458"/>
      <c r="AR241" s="460"/>
      <c r="AS241" s="460"/>
      <c r="AT241" s="460"/>
      <c r="AU241" s="460"/>
      <c r="AV241" s="84"/>
      <c r="AW241" s="84"/>
      <c r="AX241" s="85"/>
      <c r="AY241" s="85"/>
      <c r="AZ241" s="84"/>
      <c r="BA241" s="84"/>
      <c r="BB241" s="585"/>
      <c r="BC241" s="585"/>
      <c r="BD241" s="585"/>
      <c r="BE241" s="524"/>
      <c r="BF241" s="527"/>
      <c r="BG241" s="527"/>
    </row>
    <row r="242" spans="1:59" ht="15.75" thickBot="1" x14ac:dyDescent="0.3">
      <c r="A242" s="556"/>
      <c r="B242" s="516"/>
      <c r="C242" s="540"/>
      <c r="D242" s="461"/>
      <c r="E242" s="461"/>
      <c r="F242" s="461"/>
      <c r="G242" s="193"/>
      <c r="H242" s="101"/>
      <c r="I242" s="101"/>
      <c r="J242" s="461"/>
      <c r="K242" s="460"/>
      <c r="L242" s="462"/>
      <c r="M242" s="460"/>
      <c r="N242" s="460"/>
      <c r="O242" s="88"/>
      <c r="P242" s="103"/>
      <c r="Q242" s="89"/>
      <c r="R242" s="97"/>
      <c r="S242" s="92" t="str">
        <f t="shared" si="352"/>
        <v>0</v>
      </c>
      <c r="T242" s="97"/>
      <c r="U242" s="92" t="str">
        <f t="shared" si="353"/>
        <v>0</v>
      </c>
      <c r="V242" s="97"/>
      <c r="W242" s="92" t="str">
        <f t="shared" si="354"/>
        <v>0</v>
      </c>
      <c r="X242" s="97"/>
      <c r="Y242" s="92" t="str">
        <f t="shared" si="355"/>
        <v>0</v>
      </c>
      <c r="Z242" s="97"/>
      <c r="AA242" s="92" t="str">
        <f t="shared" si="356"/>
        <v>0</v>
      </c>
      <c r="AB242" s="97"/>
      <c r="AC242" s="92" t="str">
        <f t="shared" si="357"/>
        <v>0</v>
      </c>
      <c r="AD242" s="97"/>
      <c r="AE242" s="92" t="str">
        <f t="shared" si="358"/>
        <v>0</v>
      </c>
      <c r="AF242" s="99" t="str">
        <f t="shared" si="359"/>
        <v/>
      </c>
      <c r="AG242" s="99" t="str">
        <f t="shared" si="360"/>
        <v/>
      </c>
      <c r="AH242" s="100"/>
      <c r="AI242" s="99" t="str">
        <f t="shared" si="361"/>
        <v/>
      </c>
      <c r="AJ242" s="99" t="str">
        <f>IFERROR(VLOOKUP((CONCATENATE(AG242,AI242)),Listados!$U$3:$V$11,2,FALSE),"")</f>
        <v/>
      </c>
      <c r="AK242" s="99" t="str">
        <f t="shared" si="362"/>
        <v/>
      </c>
      <c r="AL242" s="456"/>
      <c r="AM242" s="456"/>
      <c r="AN242" s="456"/>
      <c r="AO242" s="456"/>
      <c r="AP242" s="440"/>
      <c r="AQ242" s="440"/>
      <c r="AR242" s="460"/>
      <c r="AS242" s="460"/>
      <c r="AT242" s="460"/>
      <c r="AU242" s="460"/>
      <c r="AV242" s="84"/>
      <c r="AW242" s="84"/>
      <c r="AX242" s="85"/>
      <c r="AY242" s="85"/>
      <c r="AZ242" s="84"/>
      <c r="BA242" s="84"/>
      <c r="BB242" s="597"/>
      <c r="BC242" s="597"/>
      <c r="BD242" s="597"/>
      <c r="BE242" s="579"/>
      <c r="BF242" s="580"/>
      <c r="BG242" s="580"/>
    </row>
    <row r="243" spans="1:59" x14ac:dyDescent="0.25">
      <c r="A243" s="556">
        <v>59</v>
      </c>
      <c r="B243" s="516"/>
      <c r="C243" s="540"/>
      <c r="D243" s="461"/>
      <c r="E243" s="465"/>
      <c r="F243" s="465"/>
      <c r="G243" s="193"/>
      <c r="H243" s="101"/>
      <c r="I243" s="101"/>
      <c r="J243" s="461"/>
      <c r="K243" s="460" t="e">
        <f>+VLOOKUP(J243,Listados!$K$8:$L$12,2,0)</f>
        <v>#N/A</v>
      </c>
      <c r="L243" s="462"/>
      <c r="M243" s="460" t="e">
        <f>+VLOOKUP(L243,Listados!$K$13:$L$17,2,0)</f>
        <v>#N/A</v>
      </c>
      <c r="N243" s="460" t="str">
        <f>IF(AND(J243&lt;&gt;"",L243&lt;&gt;""),VLOOKUP(J243&amp;L243,Listados!$M$3:$N$27,2,FALSE),"")</f>
        <v/>
      </c>
      <c r="O243" s="104"/>
      <c r="P243" s="102"/>
      <c r="Q243" s="105"/>
      <c r="R243" s="97"/>
      <c r="S243" s="92" t="str">
        <f t="shared" si="352"/>
        <v>0</v>
      </c>
      <c r="T243" s="97"/>
      <c r="U243" s="92" t="str">
        <f t="shared" si="353"/>
        <v>0</v>
      </c>
      <c r="V243" s="97"/>
      <c r="W243" s="92" t="str">
        <f t="shared" si="354"/>
        <v>0</v>
      </c>
      <c r="X243" s="97"/>
      <c r="Y243" s="92" t="str">
        <f t="shared" si="355"/>
        <v>0</v>
      </c>
      <c r="Z243" s="97"/>
      <c r="AA243" s="92" t="str">
        <f t="shared" si="356"/>
        <v>0</v>
      </c>
      <c r="AB243" s="97"/>
      <c r="AC243" s="92" t="str">
        <f t="shared" si="357"/>
        <v>0</v>
      </c>
      <c r="AD243" s="97"/>
      <c r="AE243" s="92" t="str">
        <f t="shared" si="358"/>
        <v>0</v>
      </c>
      <c r="AF243" s="99" t="str">
        <f t="shared" si="359"/>
        <v/>
      </c>
      <c r="AG243" s="99" t="str">
        <f t="shared" si="360"/>
        <v/>
      </c>
      <c r="AH243" s="100"/>
      <c r="AI243" s="99" t="str">
        <f t="shared" si="361"/>
        <v/>
      </c>
      <c r="AJ243" s="99" t="str">
        <f>IFERROR(VLOOKUP((CONCATENATE(AG243,AI243)),Listados!$U$3:$V$11,2,FALSE),"")</f>
        <v/>
      </c>
      <c r="AK243" s="99" t="str">
        <f t="shared" si="362"/>
        <v/>
      </c>
      <c r="AL243" s="456" t="e">
        <f t="shared" ref="AL243" si="411">AVERAGE(AK243:AK246)</f>
        <v>#DIV/0!</v>
      </c>
      <c r="AM243" s="456" t="e">
        <f t="shared" ref="AM243" si="412">IF(AL243&lt;=50,"Débil",IF(AL243&lt;=99,"Moderado",IF(AL243=100,"fuerte","")))</f>
        <v>#DIV/0!</v>
      </c>
      <c r="AN243" s="456" t="e">
        <f t="shared" ref="AN243" si="413">+IF(AND(Q243="Preventivo",AM243="Fuerte"),2,IF(AND(Q243="Preventivo",AM243="Moderado"),1,0))</f>
        <v>#DIV/0!</v>
      </c>
      <c r="AO243" s="456" t="e">
        <f t="shared" ref="AO243" si="414">+IF(AND(Q243="Detectivo",$AM243="Fuerte"),2,IF(AND(Q243="Detectivo",$AM243="Moderado"),1,IF(AND(Q243="Preventivo",$AM243="Fuerte"),1,0)))</f>
        <v>#DIV/0!</v>
      </c>
      <c r="AP243" s="439" t="e">
        <f t="shared" ref="AP243" si="415">+K243-AN243</f>
        <v>#N/A</v>
      </c>
      <c r="AQ243" s="439" t="e">
        <f t="shared" ref="AQ243" si="416">+M243-AO243</f>
        <v>#N/A</v>
      </c>
      <c r="AR243" s="460" t="e">
        <f>+VLOOKUP(MIN(AP243),Listados!$J$18:$K$24,2,TRUE)</f>
        <v>#N/A</v>
      </c>
      <c r="AS243" s="460" t="e">
        <f>+VLOOKUP(MIN(AQ243),Listados!$J$26:$K$32,2,TRUE)</f>
        <v>#N/A</v>
      </c>
      <c r="AT243" s="460" t="e">
        <f>IF(AND(AR243&lt;&gt;"",AS243&lt;&gt;""),VLOOKUP(AR243&amp;AS243,Listados!$M$3:$N$27,2,FALSE),"")</f>
        <v>#N/A</v>
      </c>
      <c r="AU243" s="460" t="e">
        <f>+VLOOKUP(AT243,Listados!$P$3:$Q$6,2,FALSE)</f>
        <v>#N/A</v>
      </c>
      <c r="AV243" s="84"/>
      <c r="AW243" s="84"/>
      <c r="AX243" s="85"/>
      <c r="AY243" s="95"/>
      <c r="AZ243" s="84"/>
      <c r="BA243" s="84"/>
      <c r="BB243" s="585"/>
      <c r="BC243" s="585"/>
      <c r="BD243" s="585"/>
      <c r="BE243" s="524"/>
      <c r="BF243" s="527"/>
      <c r="BG243" s="527"/>
    </row>
    <row r="244" spans="1:59" x14ac:dyDescent="0.25">
      <c r="A244" s="556"/>
      <c r="B244" s="516"/>
      <c r="C244" s="540"/>
      <c r="D244" s="461"/>
      <c r="E244" s="461"/>
      <c r="F244" s="461"/>
      <c r="G244" s="193"/>
      <c r="H244" s="101"/>
      <c r="I244" s="101"/>
      <c r="J244" s="461"/>
      <c r="K244" s="460"/>
      <c r="L244" s="462"/>
      <c r="M244" s="460"/>
      <c r="N244" s="460"/>
      <c r="O244" s="104"/>
      <c r="P244" s="102"/>
      <c r="Q244" s="105"/>
      <c r="R244" s="97"/>
      <c r="S244" s="92" t="str">
        <f t="shared" si="352"/>
        <v>0</v>
      </c>
      <c r="T244" s="97"/>
      <c r="U244" s="92" t="str">
        <f t="shared" si="353"/>
        <v>0</v>
      </c>
      <c r="V244" s="97"/>
      <c r="W244" s="92" t="str">
        <f t="shared" si="354"/>
        <v>0</v>
      </c>
      <c r="X244" s="97"/>
      <c r="Y244" s="92" t="str">
        <f t="shared" si="355"/>
        <v>0</v>
      </c>
      <c r="Z244" s="97"/>
      <c r="AA244" s="92" t="str">
        <f t="shared" si="356"/>
        <v>0</v>
      </c>
      <c r="AB244" s="97"/>
      <c r="AC244" s="92" t="str">
        <f t="shared" si="357"/>
        <v>0</v>
      </c>
      <c r="AD244" s="97"/>
      <c r="AE244" s="92" t="str">
        <f t="shared" si="358"/>
        <v>0</v>
      </c>
      <c r="AF244" s="99" t="str">
        <f t="shared" si="359"/>
        <v/>
      </c>
      <c r="AG244" s="99" t="str">
        <f t="shared" si="360"/>
        <v/>
      </c>
      <c r="AH244" s="100"/>
      <c r="AI244" s="99" t="str">
        <f t="shared" si="361"/>
        <v/>
      </c>
      <c r="AJ244" s="99" t="str">
        <f>IFERROR(VLOOKUP((CONCATENATE(AG244,AI244)),Listados!$U$3:$V$11,2,FALSE),"")</f>
        <v/>
      </c>
      <c r="AK244" s="99" t="str">
        <f t="shared" si="362"/>
        <v/>
      </c>
      <c r="AL244" s="456"/>
      <c r="AM244" s="456"/>
      <c r="AN244" s="456"/>
      <c r="AO244" s="456"/>
      <c r="AP244" s="458"/>
      <c r="AQ244" s="458"/>
      <c r="AR244" s="460"/>
      <c r="AS244" s="460"/>
      <c r="AT244" s="460"/>
      <c r="AU244" s="460"/>
      <c r="AV244" s="84"/>
      <c r="AW244" s="84"/>
      <c r="AX244" s="84"/>
      <c r="AY244" s="84"/>
      <c r="AZ244" s="84"/>
      <c r="BA244" s="84"/>
      <c r="BB244" s="585"/>
      <c r="BC244" s="585"/>
      <c r="BD244" s="585"/>
      <c r="BE244" s="524"/>
      <c r="BF244" s="527"/>
      <c r="BG244" s="527"/>
    </row>
    <row r="245" spans="1:59" x14ac:dyDescent="0.25">
      <c r="A245" s="556"/>
      <c r="B245" s="516"/>
      <c r="C245" s="540"/>
      <c r="D245" s="461"/>
      <c r="E245" s="461"/>
      <c r="F245" s="461"/>
      <c r="G245" s="193"/>
      <c r="H245" s="101"/>
      <c r="I245" s="101"/>
      <c r="J245" s="461"/>
      <c r="K245" s="460"/>
      <c r="L245" s="462"/>
      <c r="M245" s="460"/>
      <c r="N245" s="460"/>
      <c r="O245" s="88"/>
      <c r="P245" s="103"/>
      <c r="Q245" s="89"/>
      <c r="R245" s="97"/>
      <c r="S245" s="92" t="str">
        <f t="shared" si="352"/>
        <v>0</v>
      </c>
      <c r="T245" s="97"/>
      <c r="U245" s="92" t="str">
        <f t="shared" si="353"/>
        <v>0</v>
      </c>
      <c r="V245" s="97"/>
      <c r="W245" s="92" t="str">
        <f t="shared" si="354"/>
        <v>0</v>
      </c>
      <c r="X245" s="97"/>
      <c r="Y245" s="92" t="str">
        <f t="shared" si="355"/>
        <v>0</v>
      </c>
      <c r="Z245" s="97"/>
      <c r="AA245" s="92" t="str">
        <f t="shared" si="356"/>
        <v>0</v>
      </c>
      <c r="AB245" s="97"/>
      <c r="AC245" s="92" t="str">
        <f t="shared" si="357"/>
        <v>0</v>
      </c>
      <c r="AD245" s="97"/>
      <c r="AE245" s="92" t="str">
        <f t="shared" si="358"/>
        <v>0</v>
      </c>
      <c r="AF245" s="99" t="str">
        <f t="shared" si="359"/>
        <v/>
      </c>
      <c r="AG245" s="99" t="str">
        <f t="shared" si="360"/>
        <v/>
      </c>
      <c r="AH245" s="100"/>
      <c r="AI245" s="99" t="str">
        <f t="shared" si="361"/>
        <v/>
      </c>
      <c r="AJ245" s="99" t="str">
        <f>IFERROR(VLOOKUP((CONCATENATE(AG245,AI245)),Listados!$U$3:$V$11,2,FALSE),"")</f>
        <v/>
      </c>
      <c r="AK245" s="99" t="str">
        <f t="shared" si="362"/>
        <v/>
      </c>
      <c r="AL245" s="456"/>
      <c r="AM245" s="456"/>
      <c r="AN245" s="456"/>
      <c r="AO245" s="456"/>
      <c r="AP245" s="458"/>
      <c r="AQ245" s="458"/>
      <c r="AR245" s="460"/>
      <c r="AS245" s="460"/>
      <c r="AT245" s="460"/>
      <c r="AU245" s="460"/>
      <c r="AV245" s="84"/>
      <c r="AW245" s="84"/>
      <c r="AX245" s="85"/>
      <c r="AY245" s="85"/>
      <c r="AZ245" s="84"/>
      <c r="BA245" s="84"/>
      <c r="BB245" s="585"/>
      <c r="BC245" s="585"/>
      <c r="BD245" s="585"/>
      <c r="BE245" s="524"/>
      <c r="BF245" s="527"/>
      <c r="BG245" s="527"/>
    </row>
    <row r="246" spans="1:59" ht="15.75" thickBot="1" x14ac:dyDescent="0.3">
      <c r="A246" s="556"/>
      <c r="B246" s="516"/>
      <c r="C246" s="540"/>
      <c r="D246" s="461"/>
      <c r="E246" s="461"/>
      <c r="F246" s="461"/>
      <c r="G246" s="193"/>
      <c r="H246" s="101"/>
      <c r="I246" s="101"/>
      <c r="J246" s="461"/>
      <c r="K246" s="460"/>
      <c r="L246" s="462"/>
      <c r="M246" s="460"/>
      <c r="N246" s="460"/>
      <c r="O246" s="88"/>
      <c r="P246" s="103"/>
      <c r="Q246" s="89"/>
      <c r="R246" s="97"/>
      <c r="S246" s="92" t="str">
        <f t="shared" si="352"/>
        <v>0</v>
      </c>
      <c r="T246" s="97"/>
      <c r="U246" s="92" t="str">
        <f t="shared" si="353"/>
        <v>0</v>
      </c>
      <c r="V246" s="97"/>
      <c r="W246" s="92" t="str">
        <f t="shared" si="354"/>
        <v>0</v>
      </c>
      <c r="X246" s="97"/>
      <c r="Y246" s="92" t="str">
        <f t="shared" si="355"/>
        <v>0</v>
      </c>
      <c r="Z246" s="97"/>
      <c r="AA246" s="92" t="str">
        <f t="shared" si="356"/>
        <v>0</v>
      </c>
      <c r="AB246" s="97"/>
      <c r="AC246" s="92" t="str">
        <f t="shared" si="357"/>
        <v>0</v>
      </c>
      <c r="AD246" s="97"/>
      <c r="AE246" s="92" t="str">
        <f t="shared" si="358"/>
        <v>0</v>
      </c>
      <c r="AF246" s="99" t="str">
        <f t="shared" si="359"/>
        <v/>
      </c>
      <c r="AG246" s="99" t="str">
        <f t="shared" si="360"/>
        <v/>
      </c>
      <c r="AH246" s="100"/>
      <c r="AI246" s="99" t="str">
        <f t="shared" si="361"/>
        <v/>
      </c>
      <c r="AJ246" s="99" t="str">
        <f>IFERROR(VLOOKUP((CONCATENATE(AG246,AI246)),Listados!$U$3:$V$11,2,FALSE),"")</f>
        <v/>
      </c>
      <c r="AK246" s="99" t="str">
        <f t="shared" si="362"/>
        <v/>
      </c>
      <c r="AL246" s="456"/>
      <c r="AM246" s="456"/>
      <c r="AN246" s="456"/>
      <c r="AO246" s="456"/>
      <c r="AP246" s="440"/>
      <c r="AQ246" s="440"/>
      <c r="AR246" s="460"/>
      <c r="AS246" s="460"/>
      <c r="AT246" s="460"/>
      <c r="AU246" s="460"/>
      <c r="AV246" s="84"/>
      <c r="AW246" s="84"/>
      <c r="AX246" s="85"/>
      <c r="AY246" s="85"/>
      <c r="AZ246" s="84"/>
      <c r="BA246" s="84"/>
      <c r="BB246" s="597"/>
      <c r="BC246" s="597"/>
      <c r="BD246" s="597"/>
      <c r="BE246" s="579"/>
      <c r="BF246" s="580"/>
      <c r="BG246" s="580"/>
    </row>
    <row r="247" spans="1:59" x14ac:dyDescent="0.25">
      <c r="A247" s="556">
        <v>60</v>
      </c>
      <c r="B247" s="516"/>
      <c r="C247" s="540"/>
      <c r="D247" s="461"/>
      <c r="E247" s="465"/>
      <c r="F247" s="465"/>
      <c r="G247" s="193"/>
      <c r="H247" s="101"/>
      <c r="I247" s="101"/>
      <c r="J247" s="461"/>
      <c r="K247" s="460" t="e">
        <f>+VLOOKUP(J247,Listados!$K$8:$L$12,2,0)</f>
        <v>#N/A</v>
      </c>
      <c r="L247" s="462"/>
      <c r="M247" s="460" t="e">
        <f>+VLOOKUP(L247,Listados!$K$13:$L$17,2,0)</f>
        <v>#N/A</v>
      </c>
      <c r="N247" s="460" t="str">
        <f>IF(AND(J247&lt;&gt;"",L247&lt;&gt;""),VLOOKUP(J247&amp;L247,Listados!$M$3:$N$27,2,FALSE),"")</f>
        <v/>
      </c>
      <c r="O247" s="104"/>
      <c r="P247" s="102"/>
      <c r="Q247" s="105"/>
      <c r="R247" s="97"/>
      <c r="S247" s="92" t="str">
        <f t="shared" si="352"/>
        <v>0</v>
      </c>
      <c r="T247" s="97"/>
      <c r="U247" s="92" t="str">
        <f t="shared" si="353"/>
        <v>0</v>
      </c>
      <c r="V247" s="97"/>
      <c r="W247" s="92" t="str">
        <f t="shared" si="354"/>
        <v>0</v>
      </c>
      <c r="X247" s="97"/>
      <c r="Y247" s="92" t="str">
        <f t="shared" si="355"/>
        <v>0</v>
      </c>
      <c r="Z247" s="97"/>
      <c r="AA247" s="92" t="str">
        <f t="shared" si="356"/>
        <v>0</v>
      </c>
      <c r="AB247" s="97"/>
      <c r="AC247" s="92" t="str">
        <f t="shared" si="357"/>
        <v>0</v>
      </c>
      <c r="AD247" s="97"/>
      <c r="AE247" s="92" t="str">
        <f t="shared" si="358"/>
        <v>0</v>
      </c>
      <c r="AF247" s="99" t="str">
        <f t="shared" si="359"/>
        <v/>
      </c>
      <c r="AG247" s="99" t="str">
        <f t="shared" si="360"/>
        <v/>
      </c>
      <c r="AH247" s="100"/>
      <c r="AI247" s="99" t="str">
        <f t="shared" si="361"/>
        <v/>
      </c>
      <c r="AJ247" s="99" t="str">
        <f>IFERROR(VLOOKUP((CONCATENATE(AG247,AI247)),Listados!$U$3:$V$11,2,FALSE),"")</f>
        <v/>
      </c>
      <c r="AK247" s="99" t="str">
        <f t="shared" si="362"/>
        <v/>
      </c>
      <c r="AL247" s="456" t="e">
        <f t="shared" ref="AL247" si="417">AVERAGE(AK247:AK250)</f>
        <v>#DIV/0!</v>
      </c>
      <c r="AM247" s="456" t="e">
        <f t="shared" ref="AM247" si="418">IF(AL247&lt;=50,"Débil",IF(AL247&lt;=99,"Moderado",IF(AL247=100,"fuerte","")))</f>
        <v>#DIV/0!</v>
      </c>
      <c r="AN247" s="456" t="e">
        <f t="shared" ref="AN247" si="419">+IF(AND(Q247="Preventivo",AM247="Fuerte"),2,IF(AND(Q247="Preventivo",AM247="Moderado"),1,0))</f>
        <v>#DIV/0!</v>
      </c>
      <c r="AO247" s="456" t="e">
        <f t="shared" ref="AO247" si="420">+IF(AND(Q247="Detectivo",$AM247="Fuerte"),2,IF(AND(Q247="Detectivo",$AM247="Moderado"),1,IF(AND(Q247="Preventivo",$AM247="Fuerte"),1,0)))</f>
        <v>#DIV/0!</v>
      </c>
      <c r="AP247" s="439" t="e">
        <f t="shared" ref="AP247" si="421">+K247-AN247</f>
        <v>#N/A</v>
      </c>
      <c r="AQ247" s="439" t="e">
        <f t="shared" ref="AQ247" si="422">+M247-AO247</f>
        <v>#N/A</v>
      </c>
      <c r="AR247" s="460" t="e">
        <f>+VLOOKUP(MIN(AP247),Listados!$J$18:$K$24,2,TRUE)</f>
        <v>#N/A</v>
      </c>
      <c r="AS247" s="460" t="e">
        <f>+VLOOKUP(MIN(AQ247),Listados!$J$26:$K$32,2,TRUE)</f>
        <v>#N/A</v>
      </c>
      <c r="AT247" s="460" t="e">
        <f>IF(AND(AR247&lt;&gt;"",AS247&lt;&gt;""),VLOOKUP(AR247&amp;AS247,Listados!$M$3:$N$27,2,FALSE),"")</f>
        <v>#N/A</v>
      </c>
      <c r="AU247" s="460" t="e">
        <f>+VLOOKUP(AT247,Listados!$P$3:$Q$6,2,FALSE)</f>
        <v>#N/A</v>
      </c>
      <c r="AV247" s="84"/>
      <c r="AW247" s="84"/>
      <c r="AX247" s="85"/>
      <c r="AY247" s="95"/>
      <c r="AZ247" s="84"/>
      <c r="BA247" s="84"/>
      <c r="BB247" s="585"/>
      <c r="BC247" s="585"/>
      <c r="BD247" s="585"/>
      <c r="BE247" s="524"/>
      <c r="BF247" s="527"/>
      <c r="BG247" s="527"/>
    </row>
    <row r="248" spans="1:59" x14ac:dyDescent="0.25">
      <c r="A248" s="556"/>
      <c r="B248" s="516"/>
      <c r="C248" s="540"/>
      <c r="D248" s="461"/>
      <c r="E248" s="461"/>
      <c r="F248" s="461"/>
      <c r="G248" s="193"/>
      <c r="H248" s="101"/>
      <c r="I248" s="101"/>
      <c r="J248" s="461"/>
      <c r="K248" s="460"/>
      <c r="L248" s="462"/>
      <c r="M248" s="460"/>
      <c r="N248" s="460"/>
      <c r="O248" s="104"/>
      <c r="P248" s="102"/>
      <c r="Q248" s="105"/>
      <c r="R248" s="97"/>
      <c r="S248" s="92" t="str">
        <f t="shared" si="352"/>
        <v>0</v>
      </c>
      <c r="T248" s="97"/>
      <c r="U248" s="92" t="str">
        <f t="shared" si="353"/>
        <v>0</v>
      </c>
      <c r="V248" s="97"/>
      <c r="W248" s="92" t="str">
        <f t="shared" si="354"/>
        <v>0</v>
      </c>
      <c r="X248" s="97"/>
      <c r="Y248" s="92" t="str">
        <f t="shared" si="355"/>
        <v>0</v>
      </c>
      <c r="Z248" s="97"/>
      <c r="AA248" s="92" t="str">
        <f t="shared" si="356"/>
        <v>0</v>
      </c>
      <c r="AB248" s="97"/>
      <c r="AC248" s="92" t="str">
        <f t="shared" si="357"/>
        <v>0</v>
      </c>
      <c r="AD248" s="97"/>
      <c r="AE248" s="92" t="str">
        <f t="shared" si="358"/>
        <v>0</v>
      </c>
      <c r="AF248" s="99" t="str">
        <f t="shared" si="359"/>
        <v/>
      </c>
      <c r="AG248" s="99" t="str">
        <f t="shared" si="360"/>
        <v/>
      </c>
      <c r="AH248" s="100"/>
      <c r="AI248" s="99" t="str">
        <f t="shared" si="361"/>
        <v/>
      </c>
      <c r="AJ248" s="99" t="str">
        <f>IFERROR(VLOOKUP((CONCATENATE(AG248,AI248)),Listados!$U$3:$V$11,2,FALSE),"")</f>
        <v/>
      </c>
      <c r="AK248" s="99" t="str">
        <f t="shared" si="362"/>
        <v/>
      </c>
      <c r="AL248" s="456"/>
      <c r="AM248" s="456"/>
      <c r="AN248" s="456"/>
      <c r="AO248" s="456"/>
      <c r="AP248" s="458"/>
      <c r="AQ248" s="458"/>
      <c r="AR248" s="460"/>
      <c r="AS248" s="460"/>
      <c r="AT248" s="460"/>
      <c r="AU248" s="460"/>
      <c r="AV248" s="84"/>
      <c r="AW248" s="84"/>
      <c r="AX248" s="84"/>
      <c r="AY248" s="84"/>
      <c r="AZ248" s="84"/>
      <c r="BA248" s="84"/>
      <c r="BB248" s="585"/>
      <c r="BC248" s="585"/>
      <c r="BD248" s="585"/>
      <c r="BE248" s="524"/>
      <c r="BF248" s="527"/>
      <c r="BG248" s="527"/>
    </row>
    <row r="249" spans="1:59" x14ac:dyDescent="0.25">
      <c r="A249" s="556"/>
      <c r="B249" s="516"/>
      <c r="C249" s="540"/>
      <c r="D249" s="461"/>
      <c r="E249" s="461"/>
      <c r="F249" s="461"/>
      <c r="G249" s="193"/>
      <c r="H249" s="101"/>
      <c r="I249" s="101"/>
      <c r="J249" s="461"/>
      <c r="K249" s="460"/>
      <c r="L249" s="462"/>
      <c r="M249" s="460"/>
      <c r="N249" s="460"/>
      <c r="O249" s="88"/>
      <c r="P249" s="103"/>
      <c r="Q249" s="89"/>
      <c r="R249" s="97"/>
      <c r="S249" s="92" t="str">
        <f t="shared" si="352"/>
        <v>0</v>
      </c>
      <c r="T249" s="97"/>
      <c r="U249" s="92" t="str">
        <f t="shared" si="353"/>
        <v>0</v>
      </c>
      <c r="V249" s="97"/>
      <c r="W249" s="92" t="str">
        <f t="shared" si="354"/>
        <v>0</v>
      </c>
      <c r="X249" s="97"/>
      <c r="Y249" s="92" t="str">
        <f t="shared" si="355"/>
        <v>0</v>
      </c>
      <c r="Z249" s="97"/>
      <c r="AA249" s="92" t="str">
        <f t="shared" si="356"/>
        <v>0</v>
      </c>
      <c r="AB249" s="97"/>
      <c r="AC249" s="92" t="str">
        <f t="shared" si="357"/>
        <v>0</v>
      </c>
      <c r="AD249" s="97"/>
      <c r="AE249" s="92" t="str">
        <f t="shared" si="358"/>
        <v>0</v>
      </c>
      <c r="AF249" s="99" t="str">
        <f t="shared" si="359"/>
        <v/>
      </c>
      <c r="AG249" s="99" t="str">
        <f t="shared" si="360"/>
        <v/>
      </c>
      <c r="AH249" s="100"/>
      <c r="AI249" s="99" t="str">
        <f t="shared" si="361"/>
        <v/>
      </c>
      <c r="AJ249" s="99" t="str">
        <f>IFERROR(VLOOKUP((CONCATENATE(AG249,AI249)),Listados!$U$3:$V$11,2,FALSE),"")</f>
        <v/>
      </c>
      <c r="AK249" s="99" t="str">
        <f t="shared" si="362"/>
        <v/>
      </c>
      <c r="AL249" s="456"/>
      <c r="AM249" s="456"/>
      <c r="AN249" s="456"/>
      <c r="AO249" s="456"/>
      <c r="AP249" s="458"/>
      <c r="AQ249" s="458"/>
      <c r="AR249" s="460"/>
      <c r="AS249" s="460"/>
      <c r="AT249" s="460"/>
      <c r="AU249" s="460"/>
      <c r="AV249" s="84"/>
      <c r="AW249" s="84"/>
      <c r="AX249" s="85"/>
      <c r="AY249" s="85"/>
      <c r="AZ249" s="84"/>
      <c r="BA249" s="84"/>
      <c r="BB249" s="585"/>
      <c r="BC249" s="585"/>
      <c r="BD249" s="585"/>
      <c r="BE249" s="524"/>
      <c r="BF249" s="527"/>
      <c r="BG249" s="527"/>
    </row>
    <row r="250" spans="1:59" x14ac:dyDescent="0.25">
      <c r="A250" s="556"/>
      <c r="B250" s="516"/>
      <c r="C250" s="540"/>
      <c r="D250" s="461"/>
      <c r="E250" s="461"/>
      <c r="F250" s="461"/>
      <c r="G250" s="193"/>
      <c r="H250" s="101"/>
      <c r="I250" s="101"/>
      <c r="J250" s="461"/>
      <c r="K250" s="460"/>
      <c r="L250" s="462"/>
      <c r="M250" s="460"/>
      <c r="N250" s="460"/>
      <c r="O250" s="88"/>
      <c r="P250" s="103"/>
      <c r="Q250" s="89"/>
      <c r="R250" s="97"/>
      <c r="S250" s="92" t="str">
        <f t="shared" si="352"/>
        <v>0</v>
      </c>
      <c r="T250" s="97"/>
      <c r="U250" s="92" t="str">
        <f t="shared" si="353"/>
        <v>0</v>
      </c>
      <c r="V250" s="97"/>
      <c r="W250" s="92" t="str">
        <f t="shared" si="354"/>
        <v>0</v>
      </c>
      <c r="X250" s="97"/>
      <c r="Y250" s="92" t="str">
        <f t="shared" si="355"/>
        <v>0</v>
      </c>
      <c r="Z250" s="97"/>
      <c r="AA250" s="92" t="str">
        <f t="shared" si="356"/>
        <v>0</v>
      </c>
      <c r="AB250" s="97"/>
      <c r="AC250" s="92" t="str">
        <f t="shared" si="357"/>
        <v>0</v>
      </c>
      <c r="AD250" s="97"/>
      <c r="AE250" s="92" t="str">
        <f t="shared" si="358"/>
        <v>0</v>
      </c>
      <c r="AF250" s="99" t="str">
        <f t="shared" si="359"/>
        <v/>
      </c>
      <c r="AG250" s="99" t="str">
        <f t="shared" si="360"/>
        <v/>
      </c>
      <c r="AH250" s="100"/>
      <c r="AI250" s="99" t="str">
        <f t="shared" si="361"/>
        <v/>
      </c>
      <c r="AJ250" s="99" t="str">
        <f>IFERROR(VLOOKUP((CONCATENATE(AG250,AI250)),Listados!$U$3:$V$11,2,FALSE),"")</f>
        <v/>
      </c>
      <c r="AK250" s="99" t="str">
        <f t="shared" si="362"/>
        <v/>
      </c>
      <c r="AL250" s="456"/>
      <c r="AM250" s="456"/>
      <c r="AN250" s="456"/>
      <c r="AO250" s="456"/>
      <c r="AP250" s="440"/>
      <c r="AQ250" s="440"/>
      <c r="AR250" s="460"/>
      <c r="AS250" s="460"/>
      <c r="AT250" s="460"/>
      <c r="AU250" s="460"/>
      <c r="AV250" s="84"/>
      <c r="AW250" s="84"/>
      <c r="AX250" s="85"/>
      <c r="AY250" s="85"/>
      <c r="AZ250" s="84"/>
      <c r="BA250" s="84"/>
      <c r="BB250" s="597"/>
      <c r="BC250" s="597"/>
      <c r="BD250" s="597"/>
      <c r="BE250" s="579"/>
      <c r="BF250" s="580"/>
      <c r="BG250" s="580"/>
    </row>
  </sheetData>
  <sheetProtection selectLockedCells="1"/>
  <autoFilter ref="A6:AU250" xr:uid="{00000000-0009-0000-0000-000001000000}"/>
  <mergeCells count="1725">
    <mergeCell ref="AV131:AV132"/>
    <mergeCell ref="AW131:AW132"/>
    <mergeCell ref="AX131:AX132"/>
    <mergeCell ref="AY131:AY132"/>
    <mergeCell ref="AZ131:AZ132"/>
    <mergeCell ref="BA131:BA132"/>
    <mergeCell ref="Y14:Y15"/>
    <mergeCell ref="Z14:Z15"/>
    <mergeCell ref="AA14:AA15"/>
    <mergeCell ref="AB14:AB15"/>
    <mergeCell ref="AC14:AC15"/>
    <mergeCell ref="AD14:AD15"/>
    <mergeCell ref="AE14:AE15"/>
    <mergeCell ref="AF14:AF15"/>
    <mergeCell ref="AG14:AG15"/>
    <mergeCell ref="AH11:AH12"/>
    <mergeCell ref="AH14:AH15"/>
    <mergeCell ref="AV127:AV130"/>
    <mergeCell ref="AW127:AW130"/>
    <mergeCell ref="AX127:AX130"/>
    <mergeCell ref="AY127:AY130"/>
    <mergeCell ref="AZ127:AZ130"/>
    <mergeCell ref="BA127:BA130"/>
    <mergeCell ref="AR16:AR22"/>
    <mergeCell ref="AS16:AS22"/>
    <mergeCell ref="AT16:AT22"/>
    <mergeCell ref="AU16:AU22"/>
    <mergeCell ref="AM23:AM26"/>
    <mergeCell ref="AN23:AN26"/>
    <mergeCell ref="AO23:AO26"/>
    <mergeCell ref="AR23:AR26"/>
    <mergeCell ref="AS23:AS26"/>
    <mergeCell ref="BD243:BD246"/>
    <mergeCell ref="BE243:BE246"/>
    <mergeCell ref="BF243:BF246"/>
    <mergeCell ref="BG243:BG246"/>
    <mergeCell ref="R11:R12"/>
    <mergeCell ref="T11:T12"/>
    <mergeCell ref="S11:S12"/>
    <mergeCell ref="Q14:Q15"/>
    <mergeCell ref="R14:R15"/>
    <mergeCell ref="S14:S15"/>
    <mergeCell ref="V11:V12"/>
    <mergeCell ref="U11:U12"/>
    <mergeCell ref="W11:W12"/>
    <mergeCell ref="X11:X12"/>
    <mergeCell ref="Y11:Y12"/>
    <mergeCell ref="Z11:Z12"/>
    <mergeCell ref="AA11:AA12"/>
    <mergeCell ref="AB11:AB12"/>
    <mergeCell ref="AC11:AC12"/>
    <mergeCell ref="AD11:AD12"/>
    <mergeCell ref="AE11:AE12"/>
    <mergeCell ref="AI11:AI12"/>
    <mergeCell ref="AJ11:AJ12"/>
    <mergeCell ref="AK11:AK12"/>
    <mergeCell ref="AI14:AI15"/>
    <mergeCell ref="AJ14:AJ15"/>
    <mergeCell ref="AK14:AK15"/>
    <mergeCell ref="AF11:AF12"/>
    <mergeCell ref="AG11:AG12"/>
    <mergeCell ref="T14:T15"/>
    <mergeCell ref="U14:U15"/>
    <mergeCell ref="V14:V15"/>
    <mergeCell ref="BB227:BB230"/>
    <mergeCell ref="BC227:BC230"/>
    <mergeCell ref="BD227:BD230"/>
    <mergeCell ref="BE227:BE230"/>
    <mergeCell ref="BF227:BF230"/>
    <mergeCell ref="BG227:BG230"/>
    <mergeCell ref="BB231:BB234"/>
    <mergeCell ref="BC231:BC234"/>
    <mergeCell ref="BD231:BD234"/>
    <mergeCell ref="BE231:BE234"/>
    <mergeCell ref="BF231:BF234"/>
    <mergeCell ref="BG231:BG234"/>
    <mergeCell ref="BB247:BB250"/>
    <mergeCell ref="BC247:BC250"/>
    <mergeCell ref="BD247:BD250"/>
    <mergeCell ref="BE247:BE250"/>
    <mergeCell ref="BF247:BF250"/>
    <mergeCell ref="BG247:BG250"/>
    <mergeCell ref="BB235:BB238"/>
    <mergeCell ref="BC235:BC238"/>
    <mergeCell ref="BD235:BD238"/>
    <mergeCell ref="BE235:BE238"/>
    <mergeCell ref="BF235:BF238"/>
    <mergeCell ref="BG235:BG238"/>
    <mergeCell ref="BB239:BB242"/>
    <mergeCell ref="BC239:BC242"/>
    <mergeCell ref="BD239:BD242"/>
    <mergeCell ref="BE239:BE242"/>
    <mergeCell ref="BF239:BF242"/>
    <mergeCell ref="BG239:BG242"/>
    <mergeCell ref="BB243:BB246"/>
    <mergeCell ref="BC243:BC246"/>
    <mergeCell ref="BB215:BB218"/>
    <mergeCell ref="BC215:BC218"/>
    <mergeCell ref="BD215:BD218"/>
    <mergeCell ref="BE215:BE218"/>
    <mergeCell ref="BF215:BF218"/>
    <mergeCell ref="BG215:BG218"/>
    <mergeCell ref="BB219:BB222"/>
    <mergeCell ref="BC219:BC222"/>
    <mergeCell ref="BD219:BD222"/>
    <mergeCell ref="BE219:BE222"/>
    <mergeCell ref="BF219:BF222"/>
    <mergeCell ref="BG219:BG222"/>
    <mergeCell ref="BB223:BB226"/>
    <mergeCell ref="BC223:BC226"/>
    <mergeCell ref="BD223:BD226"/>
    <mergeCell ref="BE223:BE226"/>
    <mergeCell ref="BF223:BF226"/>
    <mergeCell ref="BG223:BG226"/>
    <mergeCell ref="BB203:BB206"/>
    <mergeCell ref="BC203:BC206"/>
    <mergeCell ref="BD203:BD206"/>
    <mergeCell ref="BE203:BE206"/>
    <mergeCell ref="BF203:BF206"/>
    <mergeCell ref="BG203:BG206"/>
    <mergeCell ref="BB207:BB210"/>
    <mergeCell ref="BC207:BC210"/>
    <mergeCell ref="BD207:BD210"/>
    <mergeCell ref="BE207:BE210"/>
    <mergeCell ref="BF207:BF210"/>
    <mergeCell ref="BG207:BG210"/>
    <mergeCell ref="BB211:BB214"/>
    <mergeCell ref="BC211:BC214"/>
    <mergeCell ref="BD211:BD214"/>
    <mergeCell ref="BE211:BE214"/>
    <mergeCell ref="BF211:BF214"/>
    <mergeCell ref="BG211:BG214"/>
    <mergeCell ref="BC187:BC190"/>
    <mergeCell ref="BD187:BD190"/>
    <mergeCell ref="BB191:BB194"/>
    <mergeCell ref="BC191:BC194"/>
    <mergeCell ref="BD191:BD194"/>
    <mergeCell ref="BB195:BB198"/>
    <mergeCell ref="BC195:BC198"/>
    <mergeCell ref="BD195:BD198"/>
    <mergeCell ref="BE195:BE198"/>
    <mergeCell ref="BF195:BF198"/>
    <mergeCell ref="BG195:BG198"/>
    <mergeCell ref="BB199:BB202"/>
    <mergeCell ref="BC199:BC202"/>
    <mergeCell ref="BD199:BD202"/>
    <mergeCell ref="BE199:BE202"/>
    <mergeCell ref="BF199:BF202"/>
    <mergeCell ref="BG199:BG202"/>
    <mergeCell ref="BB163:BB166"/>
    <mergeCell ref="BC163:BC166"/>
    <mergeCell ref="BD163:BD166"/>
    <mergeCell ref="BB167:BB170"/>
    <mergeCell ref="BC167:BC170"/>
    <mergeCell ref="BD167:BD170"/>
    <mergeCell ref="BB171:BB174"/>
    <mergeCell ref="BC171:BC174"/>
    <mergeCell ref="BD171:BD174"/>
    <mergeCell ref="BB175:BB178"/>
    <mergeCell ref="BC175:BC178"/>
    <mergeCell ref="BD175:BD178"/>
    <mergeCell ref="BC179:BC182"/>
    <mergeCell ref="BD179:BD182"/>
    <mergeCell ref="BC183:BC186"/>
    <mergeCell ref="BD183:BD186"/>
    <mergeCell ref="BB139:BB142"/>
    <mergeCell ref="BC139:BC142"/>
    <mergeCell ref="BD139:BD142"/>
    <mergeCell ref="BC143:BC146"/>
    <mergeCell ref="BD143:BD146"/>
    <mergeCell ref="BC147:BC150"/>
    <mergeCell ref="BD147:BD150"/>
    <mergeCell ref="BB151:BB154"/>
    <mergeCell ref="BC151:BC154"/>
    <mergeCell ref="BD151:BD154"/>
    <mergeCell ref="BC155:BC158"/>
    <mergeCell ref="BD155:BD158"/>
    <mergeCell ref="BC159:BC162"/>
    <mergeCell ref="BD159:BD162"/>
    <mergeCell ref="BC115:BC118"/>
    <mergeCell ref="BD115:BD118"/>
    <mergeCell ref="BB119:BB122"/>
    <mergeCell ref="BC119:BC122"/>
    <mergeCell ref="BD119:BD122"/>
    <mergeCell ref="BB123:BB126"/>
    <mergeCell ref="BC123:BC126"/>
    <mergeCell ref="BD123:BD126"/>
    <mergeCell ref="BB127:BB130"/>
    <mergeCell ref="BC127:BC130"/>
    <mergeCell ref="BD127:BD130"/>
    <mergeCell ref="BB131:BB134"/>
    <mergeCell ref="BC131:BC134"/>
    <mergeCell ref="BD131:BD134"/>
    <mergeCell ref="BB135:BB138"/>
    <mergeCell ref="BC135:BC138"/>
    <mergeCell ref="BD135:BD138"/>
    <mergeCell ref="BB91:BB94"/>
    <mergeCell ref="BC91:BC94"/>
    <mergeCell ref="BD91:BD94"/>
    <mergeCell ref="BB95:BB98"/>
    <mergeCell ref="BC95:BC98"/>
    <mergeCell ref="BD95:BD98"/>
    <mergeCell ref="BB99:BB102"/>
    <mergeCell ref="BC99:BC102"/>
    <mergeCell ref="BD99:BD102"/>
    <mergeCell ref="BC103:BC106"/>
    <mergeCell ref="BD103:BD106"/>
    <mergeCell ref="BC107:BC110"/>
    <mergeCell ref="BD107:BD110"/>
    <mergeCell ref="BB111:BB114"/>
    <mergeCell ref="BC111:BC114"/>
    <mergeCell ref="BD111:BD114"/>
    <mergeCell ref="BB67:BB70"/>
    <mergeCell ref="BC67:BC70"/>
    <mergeCell ref="BD67:BD70"/>
    <mergeCell ref="BB71:BB74"/>
    <mergeCell ref="BC71:BC74"/>
    <mergeCell ref="BD71:BD74"/>
    <mergeCell ref="BC75:BC78"/>
    <mergeCell ref="BD75:BD78"/>
    <mergeCell ref="BC79:BC82"/>
    <mergeCell ref="BD79:BD82"/>
    <mergeCell ref="BC83:BC86"/>
    <mergeCell ref="BD83:BD86"/>
    <mergeCell ref="BC87:BC90"/>
    <mergeCell ref="BD87:BD90"/>
    <mergeCell ref="BD39:BD42"/>
    <mergeCell ref="BB43:BB46"/>
    <mergeCell ref="BC43:BC46"/>
    <mergeCell ref="BD43:BD46"/>
    <mergeCell ref="BB47:BB50"/>
    <mergeCell ref="BC47:BC50"/>
    <mergeCell ref="BD47:BD50"/>
    <mergeCell ref="BB51:BB54"/>
    <mergeCell ref="BC51:BC54"/>
    <mergeCell ref="BD51:BD54"/>
    <mergeCell ref="BC55:BC58"/>
    <mergeCell ref="BD55:BD58"/>
    <mergeCell ref="BB59:BB62"/>
    <mergeCell ref="BC59:BC62"/>
    <mergeCell ref="BD59:BD62"/>
    <mergeCell ref="BB63:BB66"/>
    <mergeCell ref="BC63:BC66"/>
    <mergeCell ref="BD63:BD66"/>
    <mergeCell ref="BE183:BE186"/>
    <mergeCell ref="BF183:BF186"/>
    <mergeCell ref="BG183:BG186"/>
    <mergeCell ref="BE187:BE190"/>
    <mergeCell ref="BF187:BF190"/>
    <mergeCell ref="BG187:BG190"/>
    <mergeCell ref="BE191:BE194"/>
    <mergeCell ref="BF191:BF194"/>
    <mergeCell ref="BG191:BG194"/>
    <mergeCell ref="BB7:BB10"/>
    <mergeCell ref="BC7:BC10"/>
    <mergeCell ref="BD7:BD10"/>
    <mergeCell ref="BB11:BB15"/>
    <mergeCell ref="BC11:BC15"/>
    <mergeCell ref="BD11:BD15"/>
    <mergeCell ref="BB16:BB22"/>
    <mergeCell ref="BC16:BC22"/>
    <mergeCell ref="BD16:BD22"/>
    <mergeCell ref="BB23:BB26"/>
    <mergeCell ref="BC23:BC26"/>
    <mergeCell ref="BD23:BD26"/>
    <mergeCell ref="BB27:BB30"/>
    <mergeCell ref="BC27:BC30"/>
    <mergeCell ref="BD27:BD30"/>
    <mergeCell ref="BB31:BB34"/>
    <mergeCell ref="BC31:BC34"/>
    <mergeCell ref="BD31:BD34"/>
    <mergeCell ref="BB35:BB38"/>
    <mergeCell ref="BC35:BC38"/>
    <mergeCell ref="BD35:BD38"/>
    <mergeCell ref="BB39:BB42"/>
    <mergeCell ref="BC39:BC42"/>
    <mergeCell ref="BE159:BE162"/>
    <mergeCell ref="BF159:BF162"/>
    <mergeCell ref="BG159:BG162"/>
    <mergeCell ref="BE163:BE166"/>
    <mergeCell ref="BF163:BF166"/>
    <mergeCell ref="BG163:BG166"/>
    <mergeCell ref="BE167:BE170"/>
    <mergeCell ref="BF167:BF170"/>
    <mergeCell ref="BG167:BG170"/>
    <mergeCell ref="BE171:BE174"/>
    <mergeCell ref="BF171:BF174"/>
    <mergeCell ref="BG171:BG174"/>
    <mergeCell ref="BE175:BE178"/>
    <mergeCell ref="BF175:BF178"/>
    <mergeCell ref="BG175:BG178"/>
    <mergeCell ref="BE179:BE182"/>
    <mergeCell ref="BF179:BF182"/>
    <mergeCell ref="BG179:BG182"/>
    <mergeCell ref="BE135:BE138"/>
    <mergeCell ref="BF135:BF138"/>
    <mergeCell ref="BG135:BG138"/>
    <mergeCell ref="BE139:BE142"/>
    <mergeCell ref="BF139:BF142"/>
    <mergeCell ref="BG139:BG142"/>
    <mergeCell ref="BE143:BE146"/>
    <mergeCell ref="BF143:BF146"/>
    <mergeCell ref="BG143:BG146"/>
    <mergeCell ref="BE147:BE150"/>
    <mergeCell ref="BF147:BF150"/>
    <mergeCell ref="BG147:BG150"/>
    <mergeCell ref="BE151:BE154"/>
    <mergeCell ref="BF151:BF154"/>
    <mergeCell ref="BG151:BG154"/>
    <mergeCell ref="BE155:BE158"/>
    <mergeCell ref="BF155:BF158"/>
    <mergeCell ref="BG155:BG158"/>
    <mergeCell ref="BE111:BE114"/>
    <mergeCell ref="BF111:BF114"/>
    <mergeCell ref="BG111:BG114"/>
    <mergeCell ref="BE115:BE118"/>
    <mergeCell ref="BF115:BF118"/>
    <mergeCell ref="BG115:BG118"/>
    <mergeCell ref="BE119:BE122"/>
    <mergeCell ref="BF119:BF122"/>
    <mergeCell ref="BG119:BG122"/>
    <mergeCell ref="BE123:BE126"/>
    <mergeCell ref="BF123:BF126"/>
    <mergeCell ref="BG123:BG126"/>
    <mergeCell ref="BE127:BE130"/>
    <mergeCell ref="BF127:BF130"/>
    <mergeCell ref="BG127:BG130"/>
    <mergeCell ref="BE131:BE134"/>
    <mergeCell ref="BF131:BF134"/>
    <mergeCell ref="BG131:BG134"/>
    <mergeCell ref="BE87:BE90"/>
    <mergeCell ref="BF87:BF90"/>
    <mergeCell ref="BG87:BG90"/>
    <mergeCell ref="BE91:BE94"/>
    <mergeCell ref="BF91:BF94"/>
    <mergeCell ref="BG91:BG94"/>
    <mergeCell ref="BE95:BE98"/>
    <mergeCell ref="BF95:BF98"/>
    <mergeCell ref="BG95:BG98"/>
    <mergeCell ref="BE99:BE102"/>
    <mergeCell ref="BF99:BF102"/>
    <mergeCell ref="BG99:BG102"/>
    <mergeCell ref="BE103:BE106"/>
    <mergeCell ref="BF103:BF106"/>
    <mergeCell ref="BG103:BG106"/>
    <mergeCell ref="BE107:BE110"/>
    <mergeCell ref="BF107:BF110"/>
    <mergeCell ref="BG107:BG110"/>
    <mergeCell ref="BE63:BE66"/>
    <mergeCell ref="BF63:BF66"/>
    <mergeCell ref="BG63:BG66"/>
    <mergeCell ref="BE67:BE70"/>
    <mergeCell ref="BF67:BF70"/>
    <mergeCell ref="BG67:BG70"/>
    <mergeCell ref="BE71:BE74"/>
    <mergeCell ref="BF71:BF74"/>
    <mergeCell ref="BG71:BG74"/>
    <mergeCell ref="BE75:BE78"/>
    <mergeCell ref="BF75:BF78"/>
    <mergeCell ref="BG75:BG78"/>
    <mergeCell ref="BE79:BE82"/>
    <mergeCell ref="BF79:BF82"/>
    <mergeCell ref="BG79:BG82"/>
    <mergeCell ref="BE83:BE86"/>
    <mergeCell ref="BF83:BF86"/>
    <mergeCell ref="BG83:BG86"/>
    <mergeCell ref="BE39:BE42"/>
    <mergeCell ref="BF39:BF42"/>
    <mergeCell ref="BG39:BG42"/>
    <mergeCell ref="BE43:BE46"/>
    <mergeCell ref="BF43:BF46"/>
    <mergeCell ref="BG43:BG46"/>
    <mergeCell ref="BE47:BE50"/>
    <mergeCell ref="BF47:BF50"/>
    <mergeCell ref="BG47:BG50"/>
    <mergeCell ref="BE51:BE54"/>
    <mergeCell ref="BF51:BF54"/>
    <mergeCell ref="BG51:BG54"/>
    <mergeCell ref="BE55:BE58"/>
    <mergeCell ref="BF55:BF58"/>
    <mergeCell ref="BG55:BG58"/>
    <mergeCell ref="BE59:BE62"/>
    <mergeCell ref="BF59:BF62"/>
    <mergeCell ref="BG59:BG62"/>
    <mergeCell ref="BG11:BG15"/>
    <mergeCell ref="BE16:BE22"/>
    <mergeCell ref="BF16:BF22"/>
    <mergeCell ref="BG16:BG22"/>
    <mergeCell ref="BE23:BE26"/>
    <mergeCell ref="BF23:BF26"/>
    <mergeCell ref="BG23:BG26"/>
    <mergeCell ref="BE27:BE30"/>
    <mergeCell ref="BF27:BF30"/>
    <mergeCell ref="BG27:BG30"/>
    <mergeCell ref="F243:F246"/>
    <mergeCell ref="AL243:AL246"/>
    <mergeCell ref="M235:M238"/>
    <mergeCell ref="N235:N238"/>
    <mergeCell ref="F227:F230"/>
    <mergeCell ref="AL227:AL230"/>
    <mergeCell ref="F219:F222"/>
    <mergeCell ref="AL219:AL222"/>
    <mergeCell ref="F211:F214"/>
    <mergeCell ref="AL211:AL214"/>
    <mergeCell ref="F203:F206"/>
    <mergeCell ref="AL203:AL206"/>
    <mergeCell ref="F195:F198"/>
    <mergeCell ref="AL195:AL198"/>
    <mergeCell ref="F187:F190"/>
    <mergeCell ref="AL187:AL190"/>
    <mergeCell ref="BE31:BE34"/>
    <mergeCell ref="BF31:BF34"/>
    <mergeCell ref="BG31:BG34"/>
    <mergeCell ref="BE35:BE38"/>
    <mergeCell ref="BF35:BF38"/>
    <mergeCell ref="BG35:BG38"/>
    <mergeCell ref="A247:A250"/>
    <mergeCell ref="B247:B250"/>
    <mergeCell ref="C247:C250"/>
    <mergeCell ref="D247:D250"/>
    <mergeCell ref="E247:E250"/>
    <mergeCell ref="F247:F250"/>
    <mergeCell ref="AL247:AL250"/>
    <mergeCell ref="A243:A246"/>
    <mergeCell ref="B243:B246"/>
    <mergeCell ref="C243:C246"/>
    <mergeCell ref="D243:D246"/>
    <mergeCell ref="E243:E246"/>
    <mergeCell ref="J243:J246"/>
    <mergeCell ref="K243:K246"/>
    <mergeCell ref="L243:L246"/>
    <mergeCell ref="F235:F238"/>
    <mergeCell ref="AL235:AL238"/>
    <mergeCell ref="A239:A242"/>
    <mergeCell ref="B239:B242"/>
    <mergeCell ref="C239:C242"/>
    <mergeCell ref="D239:D242"/>
    <mergeCell ref="E239:E242"/>
    <mergeCell ref="F239:F242"/>
    <mergeCell ref="AL239:AL242"/>
    <mergeCell ref="A235:A238"/>
    <mergeCell ref="B235:B238"/>
    <mergeCell ref="C235:C238"/>
    <mergeCell ref="D235:D238"/>
    <mergeCell ref="E235:E238"/>
    <mergeCell ref="J235:J238"/>
    <mergeCell ref="K235:K238"/>
    <mergeCell ref="L235:L238"/>
    <mergeCell ref="A231:A234"/>
    <mergeCell ref="B231:B234"/>
    <mergeCell ref="C231:C234"/>
    <mergeCell ref="D231:D234"/>
    <mergeCell ref="E231:E234"/>
    <mergeCell ref="F231:F234"/>
    <mergeCell ref="AL231:AL234"/>
    <mergeCell ref="A227:A230"/>
    <mergeCell ref="B227:B230"/>
    <mergeCell ref="C227:C230"/>
    <mergeCell ref="D227:D230"/>
    <mergeCell ref="E227:E230"/>
    <mergeCell ref="J227:J230"/>
    <mergeCell ref="K227:K230"/>
    <mergeCell ref="L227:L230"/>
    <mergeCell ref="M227:M230"/>
    <mergeCell ref="N227:N230"/>
    <mergeCell ref="A223:A226"/>
    <mergeCell ref="B223:B226"/>
    <mergeCell ref="C223:C226"/>
    <mergeCell ref="D223:D226"/>
    <mergeCell ref="E223:E226"/>
    <mergeCell ref="F223:F226"/>
    <mergeCell ref="AL223:AL226"/>
    <mergeCell ref="A219:A222"/>
    <mergeCell ref="B219:B222"/>
    <mergeCell ref="C219:C222"/>
    <mergeCell ref="D219:D222"/>
    <mergeCell ref="E219:E222"/>
    <mergeCell ref="J219:J222"/>
    <mergeCell ref="K219:K222"/>
    <mergeCell ref="L219:L222"/>
    <mergeCell ref="M219:M222"/>
    <mergeCell ref="N219:N222"/>
    <mergeCell ref="A215:A218"/>
    <mergeCell ref="B215:B218"/>
    <mergeCell ref="C215:C218"/>
    <mergeCell ref="D215:D218"/>
    <mergeCell ref="E215:E218"/>
    <mergeCell ref="F215:F218"/>
    <mergeCell ref="AL215:AL218"/>
    <mergeCell ref="A211:A214"/>
    <mergeCell ref="B211:B214"/>
    <mergeCell ref="C211:C214"/>
    <mergeCell ref="D211:D214"/>
    <mergeCell ref="E211:E214"/>
    <mergeCell ref="J211:J214"/>
    <mergeCell ref="K211:K214"/>
    <mergeCell ref="L211:L214"/>
    <mergeCell ref="M211:M214"/>
    <mergeCell ref="N211:N214"/>
    <mergeCell ref="A207:A210"/>
    <mergeCell ref="B207:B210"/>
    <mergeCell ref="C207:C210"/>
    <mergeCell ref="D207:D210"/>
    <mergeCell ref="E207:E210"/>
    <mergeCell ref="F207:F210"/>
    <mergeCell ref="AL207:AL210"/>
    <mergeCell ref="A203:A206"/>
    <mergeCell ref="B203:B206"/>
    <mergeCell ref="C203:C206"/>
    <mergeCell ref="D203:D206"/>
    <mergeCell ref="E203:E206"/>
    <mergeCell ref="J203:J206"/>
    <mergeCell ref="K203:K206"/>
    <mergeCell ref="L203:L206"/>
    <mergeCell ref="M203:M206"/>
    <mergeCell ref="N203:N206"/>
    <mergeCell ref="A199:A202"/>
    <mergeCell ref="B199:B202"/>
    <mergeCell ref="C199:C202"/>
    <mergeCell ref="D199:D202"/>
    <mergeCell ref="E199:E202"/>
    <mergeCell ref="F199:F202"/>
    <mergeCell ref="AL199:AL202"/>
    <mergeCell ref="A195:A198"/>
    <mergeCell ref="B195:B198"/>
    <mergeCell ref="C195:C198"/>
    <mergeCell ref="D195:D198"/>
    <mergeCell ref="E195:E198"/>
    <mergeCell ref="J195:J198"/>
    <mergeCell ref="K195:K198"/>
    <mergeCell ref="L195:L198"/>
    <mergeCell ref="M195:M198"/>
    <mergeCell ref="N195:N198"/>
    <mergeCell ref="A191:A194"/>
    <mergeCell ref="B191:B194"/>
    <mergeCell ref="C191:C194"/>
    <mergeCell ref="D191:D194"/>
    <mergeCell ref="E191:E194"/>
    <mergeCell ref="F191:F194"/>
    <mergeCell ref="AL191:AL194"/>
    <mergeCell ref="A187:A190"/>
    <mergeCell ref="B187:B190"/>
    <mergeCell ref="C187:C190"/>
    <mergeCell ref="D187:D190"/>
    <mergeCell ref="E187:E190"/>
    <mergeCell ref="J187:J190"/>
    <mergeCell ref="K187:K190"/>
    <mergeCell ref="L187:L190"/>
    <mergeCell ref="M187:M190"/>
    <mergeCell ref="N187:N190"/>
    <mergeCell ref="F179:F182"/>
    <mergeCell ref="AL179:AL182"/>
    <mergeCell ref="A183:A186"/>
    <mergeCell ref="B183:B186"/>
    <mergeCell ref="C183:C186"/>
    <mergeCell ref="D183:D186"/>
    <mergeCell ref="E183:E186"/>
    <mergeCell ref="F183:F186"/>
    <mergeCell ref="AL183:AL186"/>
    <mergeCell ref="A179:A182"/>
    <mergeCell ref="B179:B182"/>
    <mergeCell ref="C179:C182"/>
    <mergeCell ref="D179:D182"/>
    <mergeCell ref="E179:E182"/>
    <mergeCell ref="J179:J182"/>
    <mergeCell ref="K179:K182"/>
    <mergeCell ref="L179:L182"/>
    <mergeCell ref="M179:M182"/>
    <mergeCell ref="N179:N182"/>
    <mergeCell ref="F171:F174"/>
    <mergeCell ref="AL171:AL174"/>
    <mergeCell ref="A175:A178"/>
    <mergeCell ref="B175:B178"/>
    <mergeCell ref="C175:C178"/>
    <mergeCell ref="D175:D178"/>
    <mergeCell ref="E175:E178"/>
    <mergeCell ref="F175:F178"/>
    <mergeCell ref="AL175:AL178"/>
    <mergeCell ref="A171:A174"/>
    <mergeCell ref="B171:B174"/>
    <mergeCell ref="C171:C174"/>
    <mergeCell ref="D171:D174"/>
    <mergeCell ref="E171:E174"/>
    <mergeCell ref="J171:J174"/>
    <mergeCell ref="K171:K174"/>
    <mergeCell ref="L171:L174"/>
    <mergeCell ref="M171:M174"/>
    <mergeCell ref="N171:N174"/>
    <mergeCell ref="F163:F166"/>
    <mergeCell ref="AL163:AL166"/>
    <mergeCell ref="A167:A170"/>
    <mergeCell ref="B167:B170"/>
    <mergeCell ref="C167:C170"/>
    <mergeCell ref="D167:D170"/>
    <mergeCell ref="E167:E170"/>
    <mergeCell ref="F167:F170"/>
    <mergeCell ref="AL167:AL170"/>
    <mergeCell ref="A163:A166"/>
    <mergeCell ref="B163:B166"/>
    <mergeCell ref="C163:C166"/>
    <mergeCell ref="D163:D166"/>
    <mergeCell ref="E163:E166"/>
    <mergeCell ref="J163:J166"/>
    <mergeCell ref="K163:K166"/>
    <mergeCell ref="L163:L166"/>
    <mergeCell ref="M163:M166"/>
    <mergeCell ref="N163:N166"/>
    <mergeCell ref="F155:F158"/>
    <mergeCell ref="AL155:AL158"/>
    <mergeCell ref="A159:A162"/>
    <mergeCell ref="B159:B162"/>
    <mergeCell ref="C159:C162"/>
    <mergeCell ref="D159:D162"/>
    <mergeCell ref="E159:E162"/>
    <mergeCell ref="F159:F162"/>
    <mergeCell ref="AL159:AL162"/>
    <mergeCell ref="A155:A158"/>
    <mergeCell ref="B155:B158"/>
    <mergeCell ref="C155:C158"/>
    <mergeCell ref="D155:D158"/>
    <mergeCell ref="E155:E158"/>
    <mergeCell ref="J155:J158"/>
    <mergeCell ref="K155:K158"/>
    <mergeCell ref="L155:L158"/>
    <mergeCell ref="M155:M158"/>
    <mergeCell ref="N155:N158"/>
    <mergeCell ref="F147:F150"/>
    <mergeCell ref="AL147:AL150"/>
    <mergeCell ref="A151:A154"/>
    <mergeCell ref="B151:B154"/>
    <mergeCell ref="C151:C154"/>
    <mergeCell ref="D151:D154"/>
    <mergeCell ref="E151:E154"/>
    <mergeCell ref="F151:F154"/>
    <mergeCell ref="AL151:AL154"/>
    <mergeCell ref="A147:A150"/>
    <mergeCell ref="B147:B150"/>
    <mergeCell ref="C147:C150"/>
    <mergeCell ref="D147:D150"/>
    <mergeCell ref="E147:E150"/>
    <mergeCell ref="J147:J150"/>
    <mergeCell ref="K147:K150"/>
    <mergeCell ref="L147:L150"/>
    <mergeCell ref="M147:M150"/>
    <mergeCell ref="N147:N150"/>
    <mergeCell ref="F139:F142"/>
    <mergeCell ref="AL139:AL142"/>
    <mergeCell ref="A143:A146"/>
    <mergeCell ref="B143:B146"/>
    <mergeCell ref="C143:C146"/>
    <mergeCell ref="D143:D146"/>
    <mergeCell ref="E143:E146"/>
    <mergeCell ref="F143:F146"/>
    <mergeCell ref="AL143:AL146"/>
    <mergeCell ref="A139:A142"/>
    <mergeCell ref="B139:B142"/>
    <mergeCell ref="C139:C142"/>
    <mergeCell ref="D139:D142"/>
    <mergeCell ref="E139:E142"/>
    <mergeCell ref="J139:J142"/>
    <mergeCell ref="K139:K142"/>
    <mergeCell ref="L139:L142"/>
    <mergeCell ref="M139:M142"/>
    <mergeCell ref="N139:N142"/>
    <mergeCell ref="F131:F134"/>
    <mergeCell ref="AL131:AL134"/>
    <mergeCell ref="A135:A138"/>
    <mergeCell ref="B135:B138"/>
    <mergeCell ref="C135:C138"/>
    <mergeCell ref="D135:D138"/>
    <mergeCell ref="E135:E138"/>
    <mergeCell ref="F135:F138"/>
    <mergeCell ref="AL135:AL138"/>
    <mergeCell ref="A131:A134"/>
    <mergeCell ref="B131:B134"/>
    <mergeCell ref="C131:C134"/>
    <mergeCell ref="D131:D134"/>
    <mergeCell ref="E131:E134"/>
    <mergeCell ref="J131:J134"/>
    <mergeCell ref="K131:K134"/>
    <mergeCell ref="L131:L134"/>
    <mergeCell ref="M131:M134"/>
    <mergeCell ref="N131:N134"/>
    <mergeCell ref="F123:F126"/>
    <mergeCell ref="AL123:AL126"/>
    <mergeCell ref="A127:A130"/>
    <mergeCell ref="B127:B130"/>
    <mergeCell ref="C127:C130"/>
    <mergeCell ref="D127:D130"/>
    <mergeCell ref="E127:E130"/>
    <mergeCell ref="F127:F130"/>
    <mergeCell ref="AL127:AL130"/>
    <mergeCell ref="A123:A126"/>
    <mergeCell ref="B123:B126"/>
    <mergeCell ref="C123:C126"/>
    <mergeCell ref="D123:D126"/>
    <mergeCell ref="E123:E126"/>
    <mergeCell ref="J123:J126"/>
    <mergeCell ref="K123:K126"/>
    <mergeCell ref="L123:L126"/>
    <mergeCell ref="M123:M126"/>
    <mergeCell ref="N123:N126"/>
    <mergeCell ref="F115:F118"/>
    <mergeCell ref="AL115:AL118"/>
    <mergeCell ref="A119:A122"/>
    <mergeCell ref="B119:B122"/>
    <mergeCell ref="C119:C122"/>
    <mergeCell ref="D119:D122"/>
    <mergeCell ref="E119:E122"/>
    <mergeCell ref="F119:F122"/>
    <mergeCell ref="AL119:AL122"/>
    <mergeCell ref="A115:A118"/>
    <mergeCell ref="B115:B118"/>
    <mergeCell ref="C115:C118"/>
    <mergeCell ref="D115:D118"/>
    <mergeCell ref="E115:E118"/>
    <mergeCell ref="J115:J118"/>
    <mergeCell ref="K115:K118"/>
    <mergeCell ref="L115:L118"/>
    <mergeCell ref="M115:M118"/>
    <mergeCell ref="N115:N118"/>
    <mergeCell ref="F107:F110"/>
    <mergeCell ref="AL107:AL110"/>
    <mergeCell ref="A111:A114"/>
    <mergeCell ref="B111:B114"/>
    <mergeCell ref="C111:C114"/>
    <mergeCell ref="D111:D114"/>
    <mergeCell ref="E111:E114"/>
    <mergeCell ref="F111:F114"/>
    <mergeCell ref="AL111:AL114"/>
    <mergeCell ref="A107:A110"/>
    <mergeCell ref="B107:B110"/>
    <mergeCell ref="C107:C110"/>
    <mergeCell ref="D107:D110"/>
    <mergeCell ref="E107:E110"/>
    <mergeCell ref="J107:J110"/>
    <mergeCell ref="K107:K110"/>
    <mergeCell ref="L107:L110"/>
    <mergeCell ref="M107:M110"/>
    <mergeCell ref="N107:N110"/>
    <mergeCell ref="F99:F102"/>
    <mergeCell ref="AL99:AL102"/>
    <mergeCell ref="A103:A106"/>
    <mergeCell ref="B103:B106"/>
    <mergeCell ref="C103:C106"/>
    <mergeCell ref="D103:D106"/>
    <mergeCell ref="E103:E106"/>
    <mergeCell ref="F103:F106"/>
    <mergeCell ref="AL103:AL106"/>
    <mergeCell ref="A99:A102"/>
    <mergeCell ref="B99:B102"/>
    <mergeCell ref="C99:C102"/>
    <mergeCell ref="D99:D102"/>
    <mergeCell ref="E99:E102"/>
    <mergeCell ref="J99:J102"/>
    <mergeCell ref="K99:K102"/>
    <mergeCell ref="L99:L102"/>
    <mergeCell ref="M99:M102"/>
    <mergeCell ref="N99:N102"/>
    <mergeCell ref="F91:F94"/>
    <mergeCell ref="AL91:AL94"/>
    <mergeCell ref="A95:A98"/>
    <mergeCell ref="B95:B98"/>
    <mergeCell ref="C95:C98"/>
    <mergeCell ref="D95:D98"/>
    <mergeCell ref="E95:E98"/>
    <mergeCell ref="F95:F98"/>
    <mergeCell ref="AL95:AL98"/>
    <mergeCell ref="A91:A94"/>
    <mergeCell ref="B91:B94"/>
    <mergeCell ref="C91:C94"/>
    <mergeCell ref="D91:D94"/>
    <mergeCell ref="E91:E94"/>
    <mergeCell ref="J91:J94"/>
    <mergeCell ref="K91:K94"/>
    <mergeCell ref="L91:L94"/>
    <mergeCell ref="M91:M94"/>
    <mergeCell ref="N91:N94"/>
    <mergeCell ref="F83:F86"/>
    <mergeCell ref="AL83:AL86"/>
    <mergeCell ref="A87:A90"/>
    <mergeCell ref="B87:B90"/>
    <mergeCell ref="C87:C90"/>
    <mergeCell ref="D87:D90"/>
    <mergeCell ref="E87:E90"/>
    <mergeCell ref="F87:F90"/>
    <mergeCell ref="AL87:AL90"/>
    <mergeCell ref="A83:A86"/>
    <mergeCell ref="B83:B86"/>
    <mergeCell ref="C83:C86"/>
    <mergeCell ref="D83:D86"/>
    <mergeCell ref="E83:E86"/>
    <mergeCell ref="J83:J86"/>
    <mergeCell ref="K83:K86"/>
    <mergeCell ref="L83:L86"/>
    <mergeCell ref="M83:M86"/>
    <mergeCell ref="N83:N86"/>
    <mergeCell ref="F75:F78"/>
    <mergeCell ref="AL75:AL78"/>
    <mergeCell ref="A79:A82"/>
    <mergeCell ref="B79:B82"/>
    <mergeCell ref="C79:C82"/>
    <mergeCell ref="D79:D82"/>
    <mergeCell ref="E79:E82"/>
    <mergeCell ref="F79:F82"/>
    <mergeCell ref="AL79:AL82"/>
    <mergeCell ref="A75:A78"/>
    <mergeCell ref="B75:B78"/>
    <mergeCell ref="C75:C78"/>
    <mergeCell ref="D75:D78"/>
    <mergeCell ref="E75:E78"/>
    <mergeCell ref="J75:J78"/>
    <mergeCell ref="K75:K78"/>
    <mergeCell ref="L75:L78"/>
    <mergeCell ref="M75:M78"/>
    <mergeCell ref="N75:N78"/>
    <mergeCell ref="F67:F70"/>
    <mergeCell ref="AL67:AL70"/>
    <mergeCell ref="A71:A74"/>
    <mergeCell ref="B71:B74"/>
    <mergeCell ref="C71:C74"/>
    <mergeCell ref="D71:D74"/>
    <mergeCell ref="E71:E74"/>
    <mergeCell ref="F71:F74"/>
    <mergeCell ref="AL71:AL74"/>
    <mergeCell ref="A67:A70"/>
    <mergeCell ref="B67:B70"/>
    <mergeCell ref="C67:C70"/>
    <mergeCell ref="D67:D70"/>
    <mergeCell ref="E67:E70"/>
    <mergeCell ref="J67:J70"/>
    <mergeCell ref="K67:K70"/>
    <mergeCell ref="L67:L70"/>
    <mergeCell ref="M67:M70"/>
    <mergeCell ref="N67:N70"/>
    <mergeCell ref="F59:F62"/>
    <mergeCell ref="AL59:AL62"/>
    <mergeCell ref="A63:A66"/>
    <mergeCell ref="B63:B66"/>
    <mergeCell ref="C63:C66"/>
    <mergeCell ref="D63:D66"/>
    <mergeCell ref="E63:E66"/>
    <mergeCell ref="F63:F66"/>
    <mergeCell ref="AL63:AL66"/>
    <mergeCell ref="A59:A62"/>
    <mergeCell ref="B59:B62"/>
    <mergeCell ref="C59:C62"/>
    <mergeCell ref="D59:D62"/>
    <mergeCell ref="E59:E62"/>
    <mergeCell ref="J59:J62"/>
    <mergeCell ref="K59:K62"/>
    <mergeCell ref="L59:L62"/>
    <mergeCell ref="M59:M62"/>
    <mergeCell ref="N59:N62"/>
    <mergeCell ref="F51:F54"/>
    <mergeCell ref="AL51:AL54"/>
    <mergeCell ref="A55:A58"/>
    <mergeCell ref="B55:B58"/>
    <mergeCell ref="C55:C58"/>
    <mergeCell ref="D55:D58"/>
    <mergeCell ref="E55:E58"/>
    <mergeCell ref="F55:F58"/>
    <mergeCell ref="AL55:AL58"/>
    <mergeCell ref="A51:A54"/>
    <mergeCell ref="B51:B54"/>
    <mergeCell ref="C51:C54"/>
    <mergeCell ref="D51:D54"/>
    <mergeCell ref="E51:E54"/>
    <mergeCell ref="J51:J54"/>
    <mergeCell ref="K51:K54"/>
    <mergeCell ref="L51:L54"/>
    <mergeCell ref="M51:M54"/>
    <mergeCell ref="N51:N54"/>
    <mergeCell ref="F43:F46"/>
    <mergeCell ref="AL43:AL46"/>
    <mergeCell ref="A47:A50"/>
    <mergeCell ref="B47:B50"/>
    <mergeCell ref="C47:C50"/>
    <mergeCell ref="D47:D50"/>
    <mergeCell ref="E47:E50"/>
    <mergeCell ref="F47:F50"/>
    <mergeCell ref="AL47:AL50"/>
    <mergeCell ref="A43:A46"/>
    <mergeCell ref="B43:B46"/>
    <mergeCell ref="C43:C46"/>
    <mergeCell ref="D43:D46"/>
    <mergeCell ref="E43:E46"/>
    <mergeCell ref="J43:J46"/>
    <mergeCell ref="K43:K46"/>
    <mergeCell ref="L43:L46"/>
    <mergeCell ref="M43:M46"/>
    <mergeCell ref="N43:N46"/>
    <mergeCell ref="F35:F38"/>
    <mergeCell ref="AL35:AL38"/>
    <mergeCell ref="A39:A42"/>
    <mergeCell ref="B39:B42"/>
    <mergeCell ref="C39:C42"/>
    <mergeCell ref="D39:D42"/>
    <mergeCell ref="E39:E42"/>
    <mergeCell ref="F39:F42"/>
    <mergeCell ref="AL39:AL42"/>
    <mergeCell ref="A35:A38"/>
    <mergeCell ref="B35:B38"/>
    <mergeCell ref="C35:C38"/>
    <mergeCell ref="D35:D38"/>
    <mergeCell ref="E35:E38"/>
    <mergeCell ref="J35:J38"/>
    <mergeCell ref="K35:K38"/>
    <mergeCell ref="L35:L38"/>
    <mergeCell ref="M35:M38"/>
    <mergeCell ref="N35:N38"/>
    <mergeCell ref="F27:F30"/>
    <mergeCell ref="AL27:AL30"/>
    <mergeCell ref="A31:A34"/>
    <mergeCell ref="B31:B34"/>
    <mergeCell ref="C31:C34"/>
    <mergeCell ref="D31:D34"/>
    <mergeCell ref="E31:E34"/>
    <mergeCell ref="F31:F34"/>
    <mergeCell ref="AL31:AL34"/>
    <mergeCell ref="A27:A30"/>
    <mergeCell ref="B27:B30"/>
    <mergeCell ref="C27:C30"/>
    <mergeCell ref="D27:D30"/>
    <mergeCell ref="E27:E30"/>
    <mergeCell ref="J27:J30"/>
    <mergeCell ref="K27:K30"/>
    <mergeCell ref="L27:L30"/>
    <mergeCell ref="M27:M30"/>
    <mergeCell ref="N27:N30"/>
    <mergeCell ref="Y32:Y34"/>
    <mergeCell ref="Z32:Z34"/>
    <mergeCell ref="AA32:AA34"/>
    <mergeCell ref="AB32:AB34"/>
    <mergeCell ref="AC32:AC34"/>
    <mergeCell ref="AD32:AD34"/>
    <mergeCell ref="AE32:AE34"/>
    <mergeCell ref="AF32:AF34"/>
    <mergeCell ref="AG32:AG34"/>
    <mergeCell ref="AH32:AH34"/>
    <mergeCell ref="AI32:AI34"/>
    <mergeCell ref="AJ32:AJ34"/>
    <mergeCell ref="AK32:AK34"/>
    <mergeCell ref="F16:F22"/>
    <mergeCell ref="AL16:AL22"/>
    <mergeCell ref="A23:A26"/>
    <mergeCell ref="B23:B26"/>
    <mergeCell ref="C23:C26"/>
    <mergeCell ref="D23:D26"/>
    <mergeCell ref="E23:E26"/>
    <mergeCell ref="F23:F26"/>
    <mergeCell ref="AL23:AL26"/>
    <mergeCell ref="A16:A22"/>
    <mergeCell ref="B16:B22"/>
    <mergeCell ref="C16:C22"/>
    <mergeCell ref="D16:D22"/>
    <mergeCell ref="E16:E22"/>
    <mergeCell ref="J16:J22"/>
    <mergeCell ref="K16:K22"/>
    <mergeCell ref="L16:L22"/>
    <mergeCell ref="M16:M22"/>
    <mergeCell ref="N16:N22"/>
    <mergeCell ref="G18:G19"/>
    <mergeCell ref="H18:H19"/>
    <mergeCell ref="I18:I19"/>
    <mergeCell ref="G21:G22"/>
    <mergeCell ref="H21:H22"/>
    <mergeCell ref="I21:I22"/>
    <mergeCell ref="J23:J26"/>
    <mergeCell ref="K23:K26"/>
    <mergeCell ref="L23:L26"/>
    <mergeCell ref="M23:M26"/>
    <mergeCell ref="N23:N26"/>
    <mergeCell ref="AV4:BA5"/>
    <mergeCell ref="BE4:BG5"/>
    <mergeCell ref="A7:A10"/>
    <mergeCell ref="A11:A15"/>
    <mergeCell ref="B7:B10"/>
    <mergeCell ref="C7:C10"/>
    <mergeCell ref="D7:D10"/>
    <mergeCell ref="E7:E10"/>
    <mergeCell ref="F7:F10"/>
    <mergeCell ref="AL7:AL10"/>
    <mergeCell ref="B11:B15"/>
    <mergeCell ref="C11:C15"/>
    <mergeCell ref="D11:D15"/>
    <mergeCell ref="E11:E15"/>
    <mergeCell ref="F11:F15"/>
    <mergeCell ref="AL11:AL15"/>
    <mergeCell ref="J7:J10"/>
    <mergeCell ref="L7:L10"/>
    <mergeCell ref="K7:K10"/>
    <mergeCell ref="M7:M10"/>
    <mergeCell ref="N7:N10"/>
    <mergeCell ref="AM7:AM10"/>
    <mergeCell ref="AR7:AR10"/>
    <mergeCell ref="AS7:AS10"/>
    <mergeCell ref="AT7:AT10"/>
    <mergeCell ref="AU7:AU10"/>
    <mergeCell ref="BE7:BE10"/>
    <mergeCell ref="BF7:BF10"/>
    <mergeCell ref="BG7:BG10"/>
    <mergeCell ref="BB4:BD5"/>
    <mergeCell ref="BE11:BE15"/>
    <mergeCell ref="BF11:BF15"/>
    <mergeCell ref="J11:J15"/>
    <mergeCell ref="K11:K15"/>
    <mergeCell ref="L11:L15"/>
    <mergeCell ref="M11:M15"/>
    <mergeCell ref="N11:N15"/>
    <mergeCell ref="AM11:AM15"/>
    <mergeCell ref="AR11:AR15"/>
    <mergeCell ref="AS11:AS15"/>
    <mergeCell ref="AT11:AT15"/>
    <mergeCell ref="AU11:AU15"/>
    <mergeCell ref="A1:F3"/>
    <mergeCell ref="G1:AU3"/>
    <mergeCell ref="AU4:AU5"/>
    <mergeCell ref="J5:N5"/>
    <mergeCell ref="O5:Q5"/>
    <mergeCell ref="R5:AG5"/>
    <mergeCell ref="AH5:AI5"/>
    <mergeCell ref="AJ5:AK5"/>
    <mergeCell ref="AL5:AM5"/>
    <mergeCell ref="AR5:AT5"/>
    <mergeCell ref="A4:I5"/>
    <mergeCell ref="J4:N4"/>
    <mergeCell ref="O4:AT4"/>
    <mergeCell ref="I11:I13"/>
    <mergeCell ref="G14:G15"/>
    <mergeCell ref="H14:H15"/>
    <mergeCell ref="O11:O12"/>
    <mergeCell ref="O14:O15"/>
    <mergeCell ref="P14:P15"/>
    <mergeCell ref="Q11:Q12"/>
    <mergeCell ref="W14:W15"/>
    <mergeCell ref="X14:X15"/>
    <mergeCell ref="AT23:AT26"/>
    <mergeCell ref="AU23:AU26"/>
    <mergeCell ref="AP23:AP26"/>
    <mergeCell ref="AQ23:AQ26"/>
    <mergeCell ref="AR27:AR30"/>
    <mergeCell ref="AS27:AS30"/>
    <mergeCell ref="AT27:AT30"/>
    <mergeCell ref="AU27:AU30"/>
    <mergeCell ref="J31:J34"/>
    <mergeCell ref="K31:K34"/>
    <mergeCell ref="L31:L34"/>
    <mergeCell ref="M31:M34"/>
    <mergeCell ref="N31:N34"/>
    <mergeCell ref="AM31:AM34"/>
    <mergeCell ref="AN31:AN34"/>
    <mergeCell ref="AO31:AO34"/>
    <mergeCell ref="AR31:AR34"/>
    <mergeCell ref="AS31:AS34"/>
    <mergeCell ref="AT31:AT34"/>
    <mergeCell ref="AU31:AU34"/>
    <mergeCell ref="AP27:AP30"/>
    <mergeCell ref="AP31:AP34"/>
    <mergeCell ref="AQ27:AQ30"/>
    <mergeCell ref="AQ31:AQ34"/>
    <mergeCell ref="O32:O34"/>
    <mergeCell ref="Q32:Q34"/>
    <mergeCell ref="R32:R34"/>
    <mergeCell ref="S32:S34"/>
    <mergeCell ref="T32:T34"/>
    <mergeCell ref="U32:U34"/>
    <mergeCell ref="V32:V34"/>
    <mergeCell ref="W32:W34"/>
    <mergeCell ref="X32:X34"/>
    <mergeCell ref="AM35:AM38"/>
    <mergeCell ref="AN35:AN38"/>
    <mergeCell ref="AO35:AO38"/>
    <mergeCell ref="AR35:AR38"/>
    <mergeCell ref="AS35:AS38"/>
    <mergeCell ref="AT35:AT38"/>
    <mergeCell ref="AU35:AU38"/>
    <mergeCell ref="J39:J42"/>
    <mergeCell ref="K39:K42"/>
    <mergeCell ref="L39:L42"/>
    <mergeCell ref="M39:M42"/>
    <mergeCell ref="N39:N42"/>
    <mergeCell ref="AM39:AM42"/>
    <mergeCell ref="AN39:AN42"/>
    <mergeCell ref="AO39:AO42"/>
    <mergeCell ref="AR39:AR42"/>
    <mergeCell ref="AS39:AS42"/>
    <mergeCell ref="AT39:AT42"/>
    <mergeCell ref="AU39:AU42"/>
    <mergeCell ref="AP35:AP38"/>
    <mergeCell ref="AP39:AP42"/>
    <mergeCell ref="AQ35:AQ38"/>
    <mergeCell ref="AQ39:AQ42"/>
    <mergeCell ref="AM43:AM46"/>
    <mergeCell ref="AN43:AN46"/>
    <mergeCell ref="AO43:AO46"/>
    <mergeCell ref="AR43:AR46"/>
    <mergeCell ref="AS43:AS46"/>
    <mergeCell ref="AT43:AT46"/>
    <mergeCell ref="AU43:AU46"/>
    <mergeCell ref="J47:J50"/>
    <mergeCell ref="K47:K50"/>
    <mergeCell ref="L47:L50"/>
    <mergeCell ref="M47:M50"/>
    <mergeCell ref="N47:N50"/>
    <mergeCell ref="AM47:AM50"/>
    <mergeCell ref="AN47:AN50"/>
    <mergeCell ref="AO47:AO50"/>
    <mergeCell ref="AR47:AR50"/>
    <mergeCell ref="AS47:AS50"/>
    <mergeCell ref="AT47:AT50"/>
    <mergeCell ref="AU47:AU50"/>
    <mergeCell ref="AP43:AP46"/>
    <mergeCell ref="AP47:AP50"/>
    <mergeCell ref="AQ43:AQ46"/>
    <mergeCell ref="AQ47:AQ50"/>
    <mergeCell ref="AM51:AM54"/>
    <mergeCell ref="AN51:AN54"/>
    <mergeCell ref="AO51:AO54"/>
    <mergeCell ref="AR51:AR54"/>
    <mergeCell ref="AS51:AS54"/>
    <mergeCell ref="AT51:AT54"/>
    <mergeCell ref="AU51:AU54"/>
    <mergeCell ref="J55:J58"/>
    <mergeCell ref="K55:K58"/>
    <mergeCell ref="L55:L58"/>
    <mergeCell ref="M55:M58"/>
    <mergeCell ref="N55:N58"/>
    <mergeCell ref="AM55:AM58"/>
    <mergeCell ref="AN55:AN58"/>
    <mergeCell ref="AO55:AO58"/>
    <mergeCell ref="AR55:AR58"/>
    <mergeCell ref="AS55:AS58"/>
    <mergeCell ref="AT55:AT58"/>
    <mergeCell ref="AU55:AU58"/>
    <mergeCell ref="AP51:AP54"/>
    <mergeCell ref="AP55:AP58"/>
    <mergeCell ref="AQ51:AQ54"/>
    <mergeCell ref="AQ55:AQ58"/>
    <mergeCell ref="AM59:AM62"/>
    <mergeCell ref="AN59:AN62"/>
    <mergeCell ref="AO59:AO62"/>
    <mergeCell ref="AR59:AR62"/>
    <mergeCell ref="AS59:AS62"/>
    <mergeCell ref="AT59:AT62"/>
    <mergeCell ref="AU59:AU62"/>
    <mergeCell ref="J63:J66"/>
    <mergeCell ref="K63:K66"/>
    <mergeCell ref="L63:L66"/>
    <mergeCell ref="M63:M66"/>
    <mergeCell ref="N63:N66"/>
    <mergeCell ref="AM63:AM66"/>
    <mergeCell ref="AN63:AN66"/>
    <mergeCell ref="AO63:AO66"/>
    <mergeCell ref="AR63:AR66"/>
    <mergeCell ref="AS63:AS66"/>
    <mergeCell ref="AT63:AT66"/>
    <mergeCell ref="AU63:AU66"/>
    <mergeCell ref="AP59:AP62"/>
    <mergeCell ref="AP63:AP66"/>
    <mergeCell ref="AQ59:AQ62"/>
    <mergeCell ref="AQ63:AQ66"/>
    <mergeCell ref="AM67:AM70"/>
    <mergeCell ref="AN67:AN70"/>
    <mergeCell ref="AO67:AO70"/>
    <mergeCell ref="AR67:AR70"/>
    <mergeCell ref="AS67:AS70"/>
    <mergeCell ref="AT67:AT70"/>
    <mergeCell ref="AU67:AU70"/>
    <mergeCell ref="J71:J74"/>
    <mergeCell ref="K71:K74"/>
    <mergeCell ref="L71:L74"/>
    <mergeCell ref="M71:M74"/>
    <mergeCell ref="N71:N74"/>
    <mergeCell ref="AM71:AM74"/>
    <mergeCell ref="AN71:AN74"/>
    <mergeCell ref="AO71:AO74"/>
    <mergeCell ref="AR71:AR74"/>
    <mergeCell ref="AS71:AS74"/>
    <mergeCell ref="AT71:AT74"/>
    <mergeCell ref="AU71:AU74"/>
    <mergeCell ref="AP67:AP70"/>
    <mergeCell ref="AP71:AP74"/>
    <mergeCell ref="AQ67:AQ70"/>
    <mergeCell ref="AQ71:AQ74"/>
    <mergeCell ref="AM75:AM78"/>
    <mergeCell ref="AN75:AN78"/>
    <mergeCell ref="AO75:AO78"/>
    <mergeCell ref="AR75:AR78"/>
    <mergeCell ref="AS75:AS78"/>
    <mergeCell ref="AT75:AT78"/>
    <mergeCell ref="AU75:AU78"/>
    <mergeCell ref="J79:J82"/>
    <mergeCell ref="K79:K82"/>
    <mergeCell ref="L79:L82"/>
    <mergeCell ref="M79:M82"/>
    <mergeCell ref="N79:N82"/>
    <mergeCell ref="AM79:AM82"/>
    <mergeCell ref="AN79:AN82"/>
    <mergeCell ref="AO79:AO82"/>
    <mergeCell ref="AR79:AR82"/>
    <mergeCell ref="AS79:AS82"/>
    <mergeCell ref="AT79:AT82"/>
    <mergeCell ref="AU79:AU82"/>
    <mergeCell ref="AP75:AP78"/>
    <mergeCell ref="AP79:AP82"/>
    <mergeCell ref="AQ75:AQ78"/>
    <mergeCell ref="AQ79:AQ82"/>
    <mergeCell ref="AM83:AM86"/>
    <mergeCell ref="AN83:AN86"/>
    <mergeCell ref="AO83:AO86"/>
    <mergeCell ref="AR83:AR86"/>
    <mergeCell ref="AS83:AS86"/>
    <mergeCell ref="AT83:AT86"/>
    <mergeCell ref="AU83:AU86"/>
    <mergeCell ref="J87:J90"/>
    <mergeCell ref="K87:K90"/>
    <mergeCell ref="L87:L90"/>
    <mergeCell ref="M87:M90"/>
    <mergeCell ref="N87:N90"/>
    <mergeCell ref="AM87:AM90"/>
    <mergeCell ref="AN87:AN90"/>
    <mergeCell ref="AO87:AO90"/>
    <mergeCell ref="AR87:AR90"/>
    <mergeCell ref="AS87:AS90"/>
    <mergeCell ref="AT87:AT90"/>
    <mergeCell ref="AU87:AU90"/>
    <mergeCell ref="AP83:AP86"/>
    <mergeCell ref="AP87:AP90"/>
    <mergeCell ref="AQ83:AQ86"/>
    <mergeCell ref="AQ87:AQ90"/>
    <mergeCell ref="AM91:AM94"/>
    <mergeCell ref="AN91:AN94"/>
    <mergeCell ref="AO91:AO94"/>
    <mergeCell ref="AR91:AR94"/>
    <mergeCell ref="AS91:AS94"/>
    <mergeCell ref="AT91:AT94"/>
    <mergeCell ref="AU91:AU94"/>
    <mergeCell ref="J95:J98"/>
    <mergeCell ref="K95:K98"/>
    <mergeCell ref="L95:L98"/>
    <mergeCell ref="M95:M98"/>
    <mergeCell ref="N95:N98"/>
    <mergeCell ref="AM95:AM98"/>
    <mergeCell ref="AN95:AN98"/>
    <mergeCell ref="AO95:AO98"/>
    <mergeCell ref="AR95:AR98"/>
    <mergeCell ref="AS95:AS98"/>
    <mergeCell ref="AT95:AT98"/>
    <mergeCell ref="AU95:AU98"/>
    <mergeCell ref="AP91:AP94"/>
    <mergeCell ref="AP95:AP98"/>
    <mergeCell ref="AQ91:AQ94"/>
    <mergeCell ref="AQ95:AQ98"/>
    <mergeCell ref="AM99:AM102"/>
    <mergeCell ref="AN99:AN102"/>
    <mergeCell ref="AO99:AO102"/>
    <mergeCell ref="AR99:AR102"/>
    <mergeCell ref="AS99:AS102"/>
    <mergeCell ref="AT99:AT102"/>
    <mergeCell ref="AU99:AU102"/>
    <mergeCell ref="J103:J106"/>
    <mergeCell ref="K103:K106"/>
    <mergeCell ref="L103:L106"/>
    <mergeCell ref="M103:M106"/>
    <mergeCell ref="N103:N106"/>
    <mergeCell ref="AM103:AM106"/>
    <mergeCell ref="AN103:AN106"/>
    <mergeCell ref="AO103:AO106"/>
    <mergeCell ref="AR103:AR106"/>
    <mergeCell ref="AS103:AS106"/>
    <mergeCell ref="AT103:AT106"/>
    <mergeCell ref="AU103:AU106"/>
    <mergeCell ref="AP99:AP102"/>
    <mergeCell ref="AP103:AP106"/>
    <mergeCell ref="AQ99:AQ102"/>
    <mergeCell ref="AQ103:AQ106"/>
    <mergeCell ref="AM107:AM110"/>
    <mergeCell ref="AN107:AN110"/>
    <mergeCell ref="AO107:AO110"/>
    <mergeCell ref="AR107:AR110"/>
    <mergeCell ref="AS107:AS110"/>
    <mergeCell ref="AT107:AT110"/>
    <mergeCell ref="AU107:AU110"/>
    <mergeCell ref="J111:J114"/>
    <mergeCell ref="K111:K114"/>
    <mergeCell ref="L111:L114"/>
    <mergeCell ref="M111:M114"/>
    <mergeCell ref="N111:N114"/>
    <mergeCell ref="AM111:AM114"/>
    <mergeCell ref="AN111:AN114"/>
    <mergeCell ref="AO111:AO114"/>
    <mergeCell ref="AR111:AR114"/>
    <mergeCell ref="AS111:AS114"/>
    <mergeCell ref="AT111:AT114"/>
    <mergeCell ref="AU111:AU114"/>
    <mergeCell ref="AP107:AP110"/>
    <mergeCell ref="AP111:AP114"/>
    <mergeCell ref="AQ107:AQ110"/>
    <mergeCell ref="AQ111:AQ114"/>
    <mergeCell ref="AM115:AM118"/>
    <mergeCell ref="AN115:AN118"/>
    <mergeCell ref="AO115:AO118"/>
    <mergeCell ref="AR115:AR118"/>
    <mergeCell ref="AS115:AS118"/>
    <mergeCell ref="AT115:AT118"/>
    <mergeCell ref="AU115:AU118"/>
    <mergeCell ref="J119:J122"/>
    <mergeCell ref="K119:K122"/>
    <mergeCell ref="L119:L122"/>
    <mergeCell ref="M119:M122"/>
    <mergeCell ref="N119:N122"/>
    <mergeCell ref="AM119:AM122"/>
    <mergeCell ref="AN119:AN122"/>
    <mergeCell ref="AO119:AO122"/>
    <mergeCell ref="AR119:AR122"/>
    <mergeCell ref="AS119:AS122"/>
    <mergeCell ref="AT119:AT122"/>
    <mergeCell ref="AU119:AU122"/>
    <mergeCell ref="AP115:AP118"/>
    <mergeCell ref="AP119:AP122"/>
    <mergeCell ref="AQ115:AQ118"/>
    <mergeCell ref="AQ119:AQ122"/>
    <mergeCell ref="AM123:AM126"/>
    <mergeCell ref="AN123:AN126"/>
    <mergeCell ref="AO123:AO126"/>
    <mergeCell ref="AR123:AR126"/>
    <mergeCell ref="AS123:AS126"/>
    <mergeCell ref="AT123:AT126"/>
    <mergeCell ref="AU123:AU126"/>
    <mergeCell ref="J127:J130"/>
    <mergeCell ref="K127:K130"/>
    <mergeCell ref="L127:L130"/>
    <mergeCell ref="M127:M130"/>
    <mergeCell ref="N127:N130"/>
    <mergeCell ref="AM127:AM130"/>
    <mergeCell ref="AN127:AN130"/>
    <mergeCell ref="AO127:AO130"/>
    <mergeCell ref="AR127:AR130"/>
    <mergeCell ref="AS127:AS130"/>
    <mergeCell ref="AT127:AT130"/>
    <mergeCell ref="AU127:AU130"/>
    <mergeCell ref="AP123:AP126"/>
    <mergeCell ref="AP127:AP130"/>
    <mergeCell ref="AQ123:AQ126"/>
    <mergeCell ref="AQ127:AQ130"/>
    <mergeCell ref="AM131:AM134"/>
    <mergeCell ref="AN131:AN134"/>
    <mergeCell ref="AO131:AO134"/>
    <mergeCell ref="AR131:AR134"/>
    <mergeCell ref="AS131:AS134"/>
    <mergeCell ref="AT131:AT134"/>
    <mergeCell ref="AU131:AU134"/>
    <mergeCell ref="J135:J138"/>
    <mergeCell ref="K135:K138"/>
    <mergeCell ref="L135:L138"/>
    <mergeCell ref="M135:M138"/>
    <mergeCell ref="N135:N138"/>
    <mergeCell ref="AM135:AM138"/>
    <mergeCell ref="AN135:AN138"/>
    <mergeCell ref="AO135:AO138"/>
    <mergeCell ref="AR135:AR138"/>
    <mergeCell ref="AS135:AS138"/>
    <mergeCell ref="AT135:AT138"/>
    <mergeCell ref="AU135:AU138"/>
    <mergeCell ref="AP131:AP134"/>
    <mergeCell ref="AP135:AP138"/>
    <mergeCell ref="AQ131:AQ134"/>
    <mergeCell ref="AQ135:AQ138"/>
    <mergeCell ref="AM139:AM142"/>
    <mergeCell ref="AN139:AN142"/>
    <mergeCell ref="AO139:AO142"/>
    <mergeCell ref="AR139:AR142"/>
    <mergeCell ref="AS139:AS142"/>
    <mergeCell ref="AT139:AT142"/>
    <mergeCell ref="AU139:AU142"/>
    <mergeCell ref="J143:J146"/>
    <mergeCell ref="K143:K146"/>
    <mergeCell ref="L143:L146"/>
    <mergeCell ref="M143:M146"/>
    <mergeCell ref="N143:N146"/>
    <mergeCell ref="AM143:AM146"/>
    <mergeCell ref="AN143:AN146"/>
    <mergeCell ref="AO143:AO146"/>
    <mergeCell ref="AR143:AR146"/>
    <mergeCell ref="AS143:AS146"/>
    <mergeCell ref="AT143:AT146"/>
    <mergeCell ref="AU143:AU146"/>
    <mergeCell ref="AP139:AP142"/>
    <mergeCell ref="AP143:AP146"/>
    <mergeCell ref="AQ139:AQ142"/>
    <mergeCell ref="AQ143:AQ146"/>
    <mergeCell ref="AM147:AM150"/>
    <mergeCell ref="AN147:AN150"/>
    <mergeCell ref="AO147:AO150"/>
    <mergeCell ref="AR147:AR150"/>
    <mergeCell ref="AS147:AS150"/>
    <mergeCell ref="AT147:AT150"/>
    <mergeCell ref="AU147:AU150"/>
    <mergeCell ref="J151:J154"/>
    <mergeCell ref="K151:K154"/>
    <mergeCell ref="L151:L154"/>
    <mergeCell ref="M151:M154"/>
    <mergeCell ref="N151:N154"/>
    <mergeCell ref="AM151:AM154"/>
    <mergeCell ref="AN151:AN154"/>
    <mergeCell ref="AO151:AO154"/>
    <mergeCell ref="AR151:AR154"/>
    <mergeCell ref="AS151:AS154"/>
    <mergeCell ref="AT151:AT154"/>
    <mergeCell ref="AU151:AU154"/>
    <mergeCell ref="AP147:AP150"/>
    <mergeCell ref="AP151:AP154"/>
    <mergeCell ref="AQ147:AQ150"/>
    <mergeCell ref="AQ151:AQ154"/>
    <mergeCell ref="AM155:AM158"/>
    <mergeCell ref="AN155:AN158"/>
    <mergeCell ref="AO155:AO158"/>
    <mergeCell ref="AR155:AR158"/>
    <mergeCell ref="AS155:AS158"/>
    <mergeCell ref="AT155:AT158"/>
    <mergeCell ref="AU155:AU158"/>
    <mergeCell ref="J159:J162"/>
    <mergeCell ref="K159:K162"/>
    <mergeCell ref="L159:L162"/>
    <mergeCell ref="M159:M162"/>
    <mergeCell ref="N159:N162"/>
    <mergeCell ref="AM159:AM162"/>
    <mergeCell ref="AN159:AN162"/>
    <mergeCell ref="AO159:AO162"/>
    <mergeCell ref="AR159:AR162"/>
    <mergeCell ref="AS159:AS162"/>
    <mergeCell ref="AT159:AT162"/>
    <mergeCell ref="AU159:AU162"/>
    <mergeCell ref="AP155:AP158"/>
    <mergeCell ref="AP159:AP162"/>
    <mergeCell ref="AQ155:AQ158"/>
    <mergeCell ref="AQ159:AQ162"/>
    <mergeCell ref="AM163:AM166"/>
    <mergeCell ref="AN163:AN166"/>
    <mergeCell ref="AO163:AO166"/>
    <mergeCell ref="AR163:AR166"/>
    <mergeCell ref="AS163:AS166"/>
    <mergeCell ref="AT163:AT166"/>
    <mergeCell ref="AU163:AU166"/>
    <mergeCell ref="J167:J170"/>
    <mergeCell ref="K167:K170"/>
    <mergeCell ref="L167:L170"/>
    <mergeCell ref="M167:M170"/>
    <mergeCell ref="N167:N170"/>
    <mergeCell ref="AM167:AM170"/>
    <mergeCell ref="AN167:AN170"/>
    <mergeCell ref="AO167:AO170"/>
    <mergeCell ref="AR167:AR170"/>
    <mergeCell ref="AS167:AS170"/>
    <mergeCell ref="AT167:AT170"/>
    <mergeCell ref="AU167:AU170"/>
    <mergeCell ref="AP163:AP166"/>
    <mergeCell ref="AP167:AP170"/>
    <mergeCell ref="AQ163:AQ166"/>
    <mergeCell ref="AQ167:AQ170"/>
    <mergeCell ref="AM171:AM174"/>
    <mergeCell ref="AN171:AN174"/>
    <mergeCell ref="AO171:AO174"/>
    <mergeCell ref="AR171:AR174"/>
    <mergeCell ref="AS171:AS174"/>
    <mergeCell ref="AT171:AT174"/>
    <mergeCell ref="AU171:AU174"/>
    <mergeCell ref="J175:J178"/>
    <mergeCell ref="K175:K178"/>
    <mergeCell ref="L175:L178"/>
    <mergeCell ref="M175:M178"/>
    <mergeCell ref="N175:N178"/>
    <mergeCell ref="AM175:AM178"/>
    <mergeCell ref="AN175:AN178"/>
    <mergeCell ref="AO175:AO178"/>
    <mergeCell ref="AR175:AR178"/>
    <mergeCell ref="AS175:AS178"/>
    <mergeCell ref="AT175:AT178"/>
    <mergeCell ref="AU175:AU178"/>
    <mergeCell ref="AP171:AP174"/>
    <mergeCell ref="AP175:AP178"/>
    <mergeCell ref="AQ171:AQ174"/>
    <mergeCell ref="AQ175:AQ178"/>
    <mergeCell ref="AM179:AM182"/>
    <mergeCell ref="AN179:AN182"/>
    <mergeCell ref="AO179:AO182"/>
    <mergeCell ref="AR179:AR182"/>
    <mergeCell ref="AS179:AS182"/>
    <mergeCell ref="AT179:AT182"/>
    <mergeCell ref="AU179:AU182"/>
    <mergeCell ref="J183:J186"/>
    <mergeCell ref="K183:K186"/>
    <mergeCell ref="L183:L186"/>
    <mergeCell ref="M183:M186"/>
    <mergeCell ref="N183:N186"/>
    <mergeCell ref="AM183:AM186"/>
    <mergeCell ref="AN183:AN186"/>
    <mergeCell ref="AO183:AO186"/>
    <mergeCell ref="AR183:AR186"/>
    <mergeCell ref="AS183:AS186"/>
    <mergeCell ref="AT183:AT186"/>
    <mergeCell ref="AU183:AU186"/>
    <mergeCell ref="AP179:AP182"/>
    <mergeCell ref="AP183:AP186"/>
    <mergeCell ref="AQ179:AQ182"/>
    <mergeCell ref="AQ183:AQ186"/>
    <mergeCell ref="AM187:AM190"/>
    <mergeCell ref="AN187:AN190"/>
    <mergeCell ref="AO187:AO190"/>
    <mergeCell ref="AR187:AR190"/>
    <mergeCell ref="AS187:AS190"/>
    <mergeCell ref="AT187:AT190"/>
    <mergeCell ref="AU187:AU190"/>
    <mergeCell ref="J191:J194"/>
    <mergeCell ref="K191:K194"/>
    <mergeCell ref="L191:L194"/>
    <mergeCell ref="M191:M194"/>
    <mergeCell ref="N191:N194"/>
    <mergeCell ref="AM191:AM194"/>
    <mergeCell ref="AN191:AN194"/>
    <mergeCell ref="AO191:AO194"/>
    <mergeCell ref="AR191:AR194"/>
    <mergeCell ref="AS191:AS194"/>
    <mergeCell ref="AT191:AT194"/>
    <mergeCell ref="AU191:AU194"/>
    <mergeCell ref="AP187:AP190"/>
    <mergeCell ref="AP191:AP194"/>
    <mergeCell ref="AQ187:AQ190"/>
    <mergeCell ref="AQ191:AQ194"/>
    <mergeCell ref="AM195:AM198"/>
    <mergeCell ref="AN195:AN198"/>
    <mergeCell ref="AO195:AO198"/>
    <mergeCell ref="AR195:AR198"/>
    <mergeCell ref="AS195:AS198"/>
    <mergeCell ref="AT195:AT198"/>
    <mergeCell ref="AU195:AU198"/>
    <mergeCell ref="J199:J202"/>
    <mergeCell ref="K199:K202"/>
    <mergeCell ref="L199:L202"/>
    <mergeCell ref="M199:M202"/>
    <mergeCell ref="N199:N202"/>
    <mergeCell ref="AM199:AM202"/>
    <mergeCell ref="AN199:AN202"/>
    <mergeCell ref="AO199:AO202"/>
    <mergeCell ref="AR199:AR202"/>
    <mergeCell ref="AS199:AS202"/>
    <mergeCell ref="AT199:AT202"/>
    <mergeCell ref="AU199:AU202"/>
    <mergeCell ref="AP195:AP198"/>
    <mergeCell ref="AP199:AP202"/>
    <mergeCell ref="AQ195:AQ198"/>
    <mergeCell ref="AQ199:AQ202"/>
    <mergeCell ref="AM203:AM206"/>
    <mergeCell ref="AN203:AN206"/>
    <mergeCell ref="AO203:AO206"/>
    <mergeCell ref="AR203:AR206"/>
    <mergeCell ref="AS203:AS206"/>
    <mergeCell ref="AT203:AT206"/>
    <mergeCell ref="AU203:AU206"/>
    <mergeCell ref="J207:J210"/>
    <mergeCell ref="K207:K210"/>
    <mergeCell ref="L207:L210"/>
    <mergeCell ref="M207:M210"/>
    <mergeCell ref="N207:N210"/>
    <mergeCell ref="AM207:AM210"/>
    <mergeCell ref="AN207:AN210"/>
    <mergeCell ref="AO207:AO210"/>
    <mergeCell ref="AR207:AR210"/>
    <mergeCell ref="AS207:AS210"/>
    <mergeCell ref="AT207:AT210"/>
    <mergeCell ref="AU207:AU210"/>
    <mergeCell ref="AP203:AP206"/>
    <mergeCell ref="AP207:AP210"/>
    <mergeCell ref="AQ203:AQ206"/>
    <mergeCell ref="AQ207:AQ210"/>
    <mergeCell ref="AM211:AM214"/>
    <mergeCell ref="AN211:AN214"/>
    <mergeCell ref="AO211:AO214"/>
    <mergeCell ref="AR211:AR214"/>
    <mergeCell ref="AS211:AS214"/>
    <mergeCell ref="AT211:AT214"/>
    <mergeCell ref="AU211:AU214"/>
    <mergeCell ref="J215:J218"/>
    <mergeCell ref="K215:K218"/>
    <mergeCell ref="L215:L218"/>
    <mergeCell ref="M215:M218"/>
    <mergeCell ref="N215:N218"/>
    <mergeCell ref="AM215:AM218"/>
    <mergeCell ref="AN215:AN218"/>
    <mergeCell ref="AO215:AO218"/>
    <mergeCell ref="AR215:AR218"/>
    <mergeCell ref="AS215:AS218"/>
    <mergeCell ref="AT215:AT218"/>
    <mergeCell ref="AU215:AU218"/>
    <mergeCell ref="AP211:AP214"/>
    <mergeCell ref="AP215:AP218"/>
    <mergeCell ref="AQ211:AQ214"/>
    <mergeCell ref="AQ215:AQ218"/>
    <mergeCell ref="AM219:AM222"/>
    <mergeCell ref="AN219:AN222"/>
    <mergeCell ref="AO219:AO222"/>
    <mergeCell ref="AR219:AR222"/>
    <mergeCell ref="AS219:AS222"/>
    <mergeCell ref="AT219:AT222"/>
    <mergeCell ref="AU219:AU222"/>
    <mergeCell ref="J223:J226"/>
    <mergeCell ref="K223:K226"/>
    <mergeCell ref="L223:L226"/>
    <mergeCell ref="M223:M226"/>
    <mergeCell ref="N223:N226"/>
    <mergeCell ref="AM223:AM226"/>
    <mergeCell ref="AN223:AN226"/>
    <mergeCell ref="AO223:AO226"/>
    <mergeCell ref="AR223:AR226"/>
    <mergeCell ref="AS223:AS226"/>
    <mergeCell ref="AT223:AT226"/>
    <mergeCell ref="AU223:AU226"/>
    <mergeCell ref="AP219:AP222"/>
    <mergeCell ref="AP223:AP226"/>
    <mergeCell ref="AQ219:AQ222"/>
    <mergeCell ref="AQ223:AQ226"/>
    <mergeCell ref="AM227:AM230"/>
    <mergeCell ref="AN227:AN230"/>
    <mergeCell ref="AO227:AO230"/>
    <mergeCell ref="AR227:AR230"/>
    <mergeCell ref="AS227:AS230"/>
    <mergeCell ref="AT227:AT230"/>
    <mergeCell ref="AU227:AU230"/>
    <mergeCell ref="J231:J234"/>
    <mergeCell ref="K231:K234"/>
    <mergeCell ref="L231:L234"/>
    <mergeCell ref="M231:M234"/>
    <mergeCell ref="N231:N234"/>
    <mergeCell ref="AM231:AM234"/>
    <mergeCell ref="AN231:AN234"/>
    <mergeCell ref="AO231:AO234"/>
    <mergeCell ref="AR231:AR234"/>
    <mergeCell ref="AS231:AS234"/>
    <mergeCell ref="AT231:AT234"/>
    <mergeCell ref="AU231:AU234"/>
    <mergeCell ref="AP227:AP230"/>
    <mergeCell ref="AP231:AP234"/>
    <mergeCell ref="AQ227:AQ230"/>
    <mergeCell ref="AQ231:AQ234"/>
    <mergeCell ref="AM235:AM238"/>
    <mergeCell ref="AN235:AN238"/>
    <mergeCell ref="AO235:AO238"/>
    <mergeCell ref="AR235:AR238"/>
    <mergeCell ref="AS235:AS238"/>
    <mergeCell ref="AT235:AT238"/>
    <mergeCell ref="AU235:AU238"/>
    <mergeCell ref="J239:J242"/>
    <mergeCell ref="K239:K242"/>
    <mergeCell ref="L239:L242"/>
    <mergeCell ref="M239:M242"/>
    <mergeCell ref="N239:N242"/>
    <mergeCell ref="AM239:AM242"/>
    <mergeCell ref="AN239:AN242"/>
    <mergeCell ref="AO239:AO242"/>
    <mergeCell ref="AR239:AR242"/>
    <mergeCell ref="AS239:AS242"/>
    <mergeCell ref="AT239:AT242"/>
    <mergeCell ref="AU239:AU242"/>
    <mergeCell ref="AP235:AP238"/>
    <mergeCell ref="AP239:AP242"/>
    <mergeCell ref="AQ235:AQ238"/>
    <mergeCell ref="AQ239:AQ242"/>
    <mergeCell ref="AS247:AS250"/>
    <mergeCell ref="AT247:AT250"/>
    <mergeCell ref="AU247:AU250"/>
    <mergeCell ref="J247:J250"/>
    <mergeCell ref="K247:K250"/>
    <mergeCell ref="L247:L250"/>
    <mergeCell ref="M247:M250"/>
    <mergeCell ref="N247:N250"/>
    <mergeCell ref="AM247:AM250"/>
    <mergeCell ref="AN247:AN250"/>
    <mergeCell ref="AO247:AO250"/>
    <mergeCell ref="AR247:AR250"/>
    <mergeCell ref="M243:M246"/>
    <mergeCell ref="N243:N246"/>
    <mergeCell ref="AM243:AM246"/>
    <mergeCell ref="AN243:AN246"/>
    <mergeCell ref="AO243:AO246"/>
    <mergeCell ref="AR243:AR246"/>
    <mergeCell ref="AS243:AS246"/>
    <mergeCell ref="AT243:AT246"/>
    <mergeCell ref="AU243:AU246"/>
    <mergeCell ref="AP243:AP246"/>
    <mergeCell ref="AP247:AP250"/>
    <mergeCell ref="AQ243:AQ246"/>
    <mergeCell ref="AQ247:AQ250"/>
    <mergeCell ref="AN11:AN12"/>
    <mergeCell ref="AO11:AO12"/>
    <mergeCell ref="AP11:AP12"/>
    <mergeCell ref="AQ11:AQ12"/>
    <mergeCell ref="G29:G30"/>
    <mergeCell ref="H29:H30"/>
    <mergeCell ref="O28:O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M27:AM30"/>
    <mergeCell ref="AN27:AN30"/>
    <mergeCell ref="AO27:AO30"/>
    <mergeCell ref="AM16:AM22"/>
  </mergeCells>
  <conditionalFormatting sqref="N7 N11 N16 N23 N27 N31 N35 N39 N43 N47 N51 N55 N59 N63 N67 N71 N75 N79 N83 N87 N91 N95 N99 N103 N107 N111 N115 N119 N123 N127 N131 N135 N139 N143 N147 N151 N155 N159 N163 N167 N171 N175 N179 N183 N187 N191 N195 N199 N203 N207 N211 N215 N219 N223 N227 N231 N235 N239 N243 N247">
    <cfRule type="cellIs" dxfId="147" priority="15" operator="equal">
      <formula>"Extremo"</formula>
    </cfRule>
    <cfRule type="cellIs" dxfId="146" priority="16" operator="equal">
      <formula>"Alto"</formula>
    </cfRule>
    <cfRule type="cellIs" dxfId="145" priority="17" operator="equal">
      <formula>"Moderado"</formula>
    </cfRule>
    <cfRule type="cellIs" dxfId="144" priority="18" operator="equal">
      <formula>"Bajo"</formula>
    </cfRule>
  </conditionalFormatting>
  <conditionalFormatting sqref="AT7 AT11 AT16 AT23 AT27 AT31 AT35 AT39 AT43 AT47 AT51 AT55 AT59 AT63 AT67 AT71 AT75 AT79 AT83 AT87 AT91 AT95 AT99 AT103 AT107 AT111 AT115 AT119 AT123 AT127 AT131 AT135 AT139 AT143 AT147 AT151 AT155 AT159 AT163 AT167 AT171 AT175 AT179 AT183 AT187 AT191 AT195 AT199 AT203 AT207 AT211 AT215 AT219 AT223 AT227 AT231 AT235 AT239 AT243 AT247">
    <cfRule type="cellIs" dxfId="143" priority="11" operator="equal">
      <formula>"Extremo"</formula>
    </cfRule>
    <cfRule type="cellIs" dxfId="142" priority="12" operator="equal">
      <formula>"Alto"</formula>
    </cfRule>
    <cfRule type="cellIs" dxfId="141" priority="13" operator="equal">
      <formula>"Moderado"</formula>
    </cfRule>
    <cfRule type="cellIs" dxfId="140" priority="14" operator="equal">
      <formula>"Bajo"</formula>
    </cfRule>
  </conditionalFormatting>
  <dataValidations xWindow="715" yWindow="474" count="64">
    <dataValidation type="list" allowBlank="1" showInputMessage="1" showErrorMessage="1" sqref="P7:P12 P42 P53:P54 P66 P68:P70 P85:P86 P88:P90 P110 P128:P130 P138 P140:P142 P146 P150 P154 P156:P158 P167:P170 P196:P250" xr:uid="{00000000-0002-0000-0100-000006000000}">
      <formula1>$G$7:$G$12</formula1>
    </dataValidation>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J6" xr:uid="{00000000-0002-0000-0100-000007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K6:M6" xr:uid="{00000000-0002-0000-0100-000008000000}"/>
    <dataValidation allowBlank="1" showInputMessage="1" showErrorMessage="1" prompt="Si el resultado de las calificaciones del control o promedio en el diseño de los controles, está por debajo de 96%, se debe establecer un plan de acción que permita tener un control bien diseñado" sqref="AF6" xr:uid="{00000000-0002-0000-0100-000009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J6" xr:uid="{00000000-0002-0000-0100-00000A000000}"/>
    <dataValidation allowBlank="1" showInputMessage="1" showErrorMessage="1" prompt="Promedio entre el diseño Total de Control y Total Solidez Individual " sqref="AL6" xr:uid="{00000000-0002-0000-0100-00000B000000}"/>
    <dataValidation allowBlank="1" showInputMessage="1" showErrorMessage="1" prompt="- Adecuado (15)_x000a__x000a_- Inadecuado (0)_x000a_" sqref="T6:U6" xr:uid="{00000000-0002-0000-0100-00000C000000}"/>
    <dataValidation allowBlank="1" showInputMessage="1" showErrorMessage="1" prompt="- Se investigan y se resuelven Oportunamente (15)_x000a__x000a_- No se investigan y resuelven Oportunamente (0)_x000a_" sqref="AB6:AC6" xr:uid="{00000000-0002-0000-0100-00000D000000}"/>
    <dataValidation allowBlank="1" showInputMessage="1" showErrorMessage="1" prompt="Completa (10)_x000a__x000a_Incompleta (5)_x000a__x000a_No esxiste (0)" sqref="AD6:AE6" xr:uid="{00000000-0002-0000-0100-00000E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Q6" xr:uid="{00000000-0002-0000-0100-00000F000000}"/>
    <dataValidation allowBlank="1" showInputMessage="1" showErrorMessage="1" prompt="- Asignado (15)_x000a__x000a_- No Asignado (0)" sqref="R6:S6" xr:uid="{00000000-0002-0000-0100-000010000000}"/>
    <dataValidation allowBlank="1" showInputMessage="1" showErrorMessage="1" prompt="- Oportuna (15)_x000a__x000a_- Inoportuna (0)_x000a_" sqref="V6:W6" xr:uid="{00000000-0002-0000-0100-000011000000}"/>
    <dataValidation allowBlank="1" showInputMessage="1" showErrorMessage="1" prompt="- Prevenir (15)_x000a__x000a_- Detectar (10)_x000a__x000a_- No es un Control (0)" sqref="X6:Y6" xr:uid="{00000000-0002-0000-0100-000012000000}"/>
    <dataValidation allowBlank="1" showInputMessage="1" showErrorMessage="1" prompt="- Confiable (15)_x000a__x000a_- No Confiable (0)_x000a_" sqref="Z6:AA6" xr:uid="{00000000-0002-0000-0100-000013000000}"/>
    <dataValidation allowBlank="1" showInputMessage="1" showErrorMessage="1" prompt="Fuerte: Calificación entre 96 y 100_x000a__x000a_Moderado: Calificación entre 86 y 95_x000a__x000a_Débil: Calificación entre 0 y 85" sqref="AG6" xr:uid="{00000000-0002-0000-0100-000014000000}"/>
    <dataValidation allowBlank="1" showInputMessage="1" showErrorMessage="1" prompt="Fuerte: Siempre se ejecuta_x000a__x000a_Moderado: Algunas veces_x000a__x000a_Débil: No se ejecuta " sqref="AH6:AI6" xr:uid="{00000000-0002-0000-0100-000015000000}"/>
    <dataValidation allowBlank="1" showInputMessage="1" showErrorMessage="1" prompt="Fuerte: 100_x000a__x000a_Moderado: 50_x000a__x000a_Débil: 0" sqref="AK6" xr:uid="{00000000-0002-0000-0100-000016000000}"/>
    <dataValidation allowBlank="1" showInputMessage="1" showErrorMessage="1" prompt="Fuerte: 100_x000a__x000a_Moderado: Entre 50 y 99_x000a__x000a_Débil: Menor a 50" sqref="AM6" xr:uid="{00000000-0002-0000-0100-000017000000}"/>
    <dataValidation type="list" allowBlank="1" showInputMessage="1" showErrorMessage="1" sqref="P13:P14" xr:uid="{E3E1E5FC-B66B-408B-B479-807448C21902}">
      <formula1>$G$11:$G$15</formula1>
    </dataValidation>
    <dataValidation type="list" allowBlank="1" showInputMessage="1" showErrorMessage="1" sqref="P16:P22" xr:uid="{17054285-42F3-4A43-B4F0-2C72196BEA5C}">
      <formula1>$G$16:$G$22</formula1>
    </dataValidation>
    <dataValidation type="list" allowBlank="1" showInputMessage="1" showErrorMessage="1" sqref="P23:P26" xr:uid="{725E7100-DE10-40DC-B769-1BCDF15CDB13}">
      <formula1>$G$23:$G$26</formula1>
    </dataValidation>
    <dataValidation type="list" allowBlank="1" showInputMessage="1" showErrorMessage="1" sqref="P27:P30" xr:uid="{2675702B-0E3C-4C9B-A665-75F3D29E9CFE}">
      <formula1>$G$27:$G$30</formula1>
    </dataValidation>
    <dataValidation type="list" allowBlank="1" showInputMessage="1" showErrorMessage="1" sqref="P31:P34" xr:uid="{28F225C8-80D2-4626-A6CB-090D32E4A845}">
      <formula1>$G$31:$G$34</formula1>
    </dataValidation>
    <dataValidation type="list" allowBlank="1" showInputMessage="1" showErrorMessage="1" sqref="P35:P38" xr:uid="{9C92802C-A03A-4942-A3CF-8ECD0A2B20AD}">
      <formula1>$G$35:$G$38</formula1>
    </dataValidation>
    <dataValidation type="list" allowBlank="1" showInputMessage="1" showErrorMessage="1" sqref="P39:P41" xr:uid="{6CDB8EBB-453F-4AD8-BB46-84EF0778BFBC}">
      <formula1>$G$39:$G$42</formula1>
    </dataValidation>
    <dataValidation type="list" allowBlank="1" showInputMessage="1" showErrorMessage="1" sqref="P44:P46" xr:uid="{8A22442E-CD87-47A0-A5DE-E5EF3EA52D8E}">
      <formula1>$G$43:$G$46</formula1>
    </dataValidation>
    <dataValidation type="list" allowBlank="1" showInputMessage="1" showErrorMessage="1" sqref="P47:P50" xr:uid="{B8755361-D594-4054-82F3-10D220912B57}">
      <formula1>$G$47:$G$50</formula1>
    </dataValidation>
    <dataValidation type="list" allowBlank="1" showInputMessage="1" showErrorMessage="1" sqref="P51:P52" xr:uid="{994B9671-4A13-4FFD-AD5A-CEC68388175A}">
      <formula1>$G$51:$G$54</formula1>
    </dataValidation>
    <dataValidation type="list" allowBlank="1" showInputMessage="1" showErrorMessage="1" sqref="P55:P58" xr:uid="{9C00A4BA-A610-4A48-9F29-E4FBAA3656AA}">
      <formula1>$G$55:$G$58</formula1>
    </dataValidation>
    <dataValidation type="list" allowBlank="1" showInputMessage="1" showErrorMessage="1" sqref="P59:P62" xr:uid="{0FEBAE98-44C8-4904-8E32-EC46FCE6C3F8}">
      <formula1>$G$59:$G$62</formula1>
    </dataValidation>
    <dataValidation type="list" allowBlank="1" showInputMessage="1" showErrorMessage="1" sqref="P63:P65" xr:uid="{4D77E93A-7347-4FCE-95C7-1E605A6558D4}">
      <formula1>$G$63:$G$66</formula1>
    </dataValidation>
    <dataValidation type="list" allowBlank="1" showInputMessage="1" showErrorMessage="1" sqref="P67" xr:uid="{ED179C07-124E-4E48-955A-376610124042}">
      <formula1>$G$67:$G$70</formula1>
    </dataValidation>
    <dataValidation type="list" allowBlank="1" showInputMessage="1" showErrorMessage="1" sqref="P71:P74" xr:uid="{C10D1644-9EF2-480A-BBFE-7F8554D25E99}">
      <formula1>$G$71:$G$73</formula1>
    </dataValidation>
    <dataValidation type="list" allowBlank="1" showInputMessage="1" showErrorMessage="1" sqref="P83:P84" xr:uid="{53A3C788-04B4-4A50-A0C6-621BB56A2DB3}">
      <formula1>$G$83:$G$86</formula1>
    </dataValidation>
    <dataValidation type="list" allowBlank="1" showInputMessage="1" showErrorMessage="1" sqref="P75:P78" xr:uid="{1A8A3DA0-C615-4C9A-AE5F-A515A5EF569A}">
      <formula1>$G$75:$G$78</formula1>
    </dataValidation>
    <dataValidation type="list" allowBlank="1" showInputMessage="1" showErrorMessage="1" sqref="P79:P82" xr:uid="{19F12C67-B208-4D73-8C28-9F3FC7B366B0}">
      <formula1>$G$79:$G$82</formula1>
    </dataValidation>
    <dataValidation type="list" allowBlank="1" showInputMessage="1" showErrorMessage="1" sqref="P87" xr:uid="{F17333A0-543D-47A9-9AF8-6EA73B7C04B2}">
      <formula1>$G$87:$G$90</formula1>
    </dataValidation>
    <dataValidation type="list" allowBlank="1" showInputMessage="1" showErrorMessage="1" sqref="P103:P106" xr:uid="{750547A6-DB9F-4DA0-AA2D-10BDD47BF106}">
      <formula1>$G$103:$G$106</formula1>
    </dataValidation>
    <dataValidation type="list" allowBlank="1" showInputMessage="1" showErrorMessage="1" sqref="P107:P109" xr:uid="{E7FBF7C2-ABE4-4DFE-BEDE-4C4BA877BE02}">
      <formula1>$G$107:$G$110</formula1>
    </dataValidation>
    <dataValidation type="list" allowBlank="1" showInputMessage="1" showErrorMessage="1" sqref="P91:P94" xr:uid="{C6F811E0-6F16-4389-86C8-D8CD6D0AE171}">
      <formula1>$G$91:$G$94</formula1>
    </dataValidation>
    <dataValidation type="list" allowBlank="1" showInputMessage="1" showErrorMessage="1" sqref="P95:P98" xr:uid="{2B09C7E0-B1C3-4D8E-8CEB-454EFF095FAA}">
      <formula1>$G$95:$G$98</formula1>
    </dataValidation>
    <dataValidation type="list" allowBlank="1" showInputMessage="1" showErrorMessage="1" sqref="P99:P102" xr:uid="{540EE291-8BE4-4214-8197-6580F645260E}">
      <formula1>$G$99:$G$102</formula1>
    </dataValidation>
    <dataValidation type="list" allowBlank="1" showInputMessage="1" showErrorMessage="1" sqref="P111:P114" xr:uid="{78375B52-E277-401B-9EE6-A4961116E62C}">
      <formula1>$G$111:$G$114</formula1>
    </dataValidation>
    <dataValidation type="list" allowBlank="1" showInputMessage="1" showErrorMessage="1" sqref="P115:P118" xr:uid="{CF4DE2C7-E0B1-4B9A-AC98-04DAB07A3793}">
      <formula1>$G$115:$G$118</formula1>
    </dataValidation>
    <dataValidation type="list" allowBlank="1" showInputMessage="1" showErrorMessage="1" sqref="P119:P122" xr:uid="{DB2852FA-BA16-40F0-8988-7A9007ACDDE1}">
      <formula1>$G$119:$G$122</formula1>
    </dataValidation>
    <dataValidation type="list" allowBlank="1" showInputMessage="1" showErrorMessage="1" sqref="P123:P126" xr:uid="{27B3E9BF-2169-4512-B85D-C0A8F4B03189}">
      <formula1>$G$123:$G$126</formula1>
    </dataValidation>
    <dataValidation type="list" allowBlank="1" showInputMessage="1" showErrorMessage="1" sqref="P127" xr:uid="{E04A8757-EC94-4FC2-813C-176B11DB1999}">
      <formula1>$G$127:$G$130</formula1>
    </dataValidation>
    <dataValidation type="list" allowBlank="1" showInputMessage="1" showErrorMessage="1" sqref="P43" xr:uid="{6CE5D84D-376D-4828-AE68-D3AA4DFC7A8C}">
      <formula1>$G$127:$G$129</formula1>
    </dataValidation>
    <dataValidation type="list" allowBlank="1" showInputMessage="1" showErrorMessage="1" sqref="P131:P134" xr:uid="{F543E865-F24C-4B26-9043-2A0ABA2B7140}">
      <formula1>$G$131:$G$134</formula1>
    </dataValidation>
    <dataValidation type="list" allowBlank="1" showInputMessage="1" showErrorMessage="1" sqref="P135:P137" xr:uid="{08E9E337-C553-4188-8B81-89356AAB1975}">
      <formula1>$G$135:$G$138</formula1>
    </dataValidation>
    <dataValidation type="list" allowBlank="1" showInputMessage="1" showErrorMessage="1" sqref="P139" xr:uid="{B69E0235-F360-44F0-97DB-FF7C7DA50B41}">
      <formula1>$G$139:$G$142</formula1>
    </dataValidation>
    <dataValidation type="list" allowBlank="1" showInputMessage="1" showErrorMessage="1" sqref="P143:P145" xr:uid="{FB318AFA-E1AD-434F-A6FA-B4138FA6AB88}">
      <formula1>$G$143:$G$146</formula1>
    </dataValidation>
    <dataValidation type="list" allowBlank="1" showInputMessage="1" showErrorMessage="1" sqref="P147:P149" xr:uid="{0AAE574E-9889-42BE-8791-BA81DE23755D}">
      <formula1>$G$147:$G$150</formula1>
    </dataValidation>
    <dataValidation type="list" allowBlank="1" showInputMessage="1" showErrorMessage="1" sqref="P151:P153" xr:uid="{BA2CA8C9-DFCB-478C-BA5D-37AA99026CAC}">
      <formula1>$G$151:$G$154</formula1>
    </dataValidation>
    <dataValidation type="list" allowBlank="1" showInputMessage="1" showErrorMessage="1" sqref="P155" xr:uid="{A76B2FDD-9B1C-41F7-93B0-605CEE9187BB}">
      <formula1>$G$155:$G$158</formula1>
    </dataValidation>
    <dataValidation type="list" allowBlank="1" showInputMessage="1" showErrorMessage="1" sqref="P159:P162" xr:uid="{D6A00C4B-B15C-44DB-82F8-B2D5283F4877}">
      <formula1>$G$159:$G$162</formula1>
    </dataValidation>
    <dataValidation type="list" allowBlank="1" showInputMessage="1" showErrorMessage="1" sqref="P163:P166" xr:uid="{3D6F0DDA-B687-4A81-9C6B-F5D153C0CEA5}">
      <formula1>$G$163:$G$166</formula1>
    </dataValidation>
    <dataValidation type="list" allowBlank="1" showInputMessage="1" showErrorMessage="1" sqref="P171:P174" xr:uid="{1CDDD10C-0C5D-4FCD-9E8D-421F9AAA11D0}">
      <formula1>$G$171:$G$174</formula1>
    </dataValidation>
    <dataValidation type="list" allowBlank="1" showInputMessage="1" showErrorMessage="1" sqref="P175:P178" xr:uid="{38392D2A-5A49-4157-B0D5-D9B1972FCACF}">
      <formula1>$G$175:$G$178</formula1>
    </dataValidation>
    <dataValidation type="list" allowBlank="1" showInputMessage="1" showErrorMessage="1" sqref="P179:P182" xr:uid="{DF294AA3-F1BB-4B7B-ABDA-188B51E1854A}">
      <formula1>$G$179:$G$182</formula1>
    </dataValidation>
    <dataValidation type="list" allowBlank="1" showInputMessage="1" showErrorMessage="1" sqref="P183:P186" xr:uid="{59A332F3-4CEF-435F-A9F2-4ED531E1705E}">
      <formula1>$G$183:$G$186</formula1>
    </dataValidation>
    <dataValidation type="list" allowBlank="1" showInputMessage="1" showErrorMessage="1" sqref="P187:P190" xr:uid="{32B3862D-37B3-44CE-B8EC-FD1840CF4928}">
      <formula1>$G$187:$G$190</formula1>
    </dataValidation>
    <dataValidation type="list" allowBlank="1" showInputMessage="1" showErrorMessage="1" sqref="P191:P194" xr:uid="{B219AE60-86DD-4901-8BF6-18846ADA0BB4}">
      <formula1>$G$191:$G$194</formula1>
    </dataValidation>
    <dataValidation type="list" allowBlank="1" showInputMessage="1" showErrorMessage="1" sqref="P195" xr:uid="{492DD9ED-6BC5-44E9-8243-FB0AD445BBAF}">
      <formula1>$G$195:$G$198</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715" yWindow="474" count="12">
        <x14:dataValidation type="list" allowBlank="1" showInputMessage="1" showErrorMessage="1" xr:uid="{00000000-0002-0000-0100-000019000000}">
          <x14:formula1>
            <xm:f>Listados!$E$26:$E$28</xm:f>
          </x14:formula1>
          <xm:sqref>AH7:AH11 AH13:AH14 AH16:AH28 AH30:AH32 AH35:AH250</xm:sqref>
        </x14:dataValidation>
        <x14:dataValidation type="list" allowBlank="1" showInputMessage="1" showErrorMessage="1" xr:uid="{00000000-0002-0000-0100-00001A000000}">
          <x14:formula1>
            <xm:f>Listados!$C$26:$C$28</xm:f>
          </x14:formula1>
          <xm:sqref>AD7:AD11 AD13:AD14 AD16:AD28 AD30:AD32 AD35:AD250</xm:sqref>
        </x14:dataValidation>
        <x14:dataValidation type="list" allowBlank="1" showInputMessage="1" showErrorMessage="1" xr:uid="{00000000-0002-0000-0100-00001B000000}">
          <x14:formula1>
            <xm:f>Listados!$G$26:$G$27</xm:f>
          </x14:formula1>
          <xm:sqref>Q35:Q250 Q7:Q11 Q13:Q14 X7:X11 X13:X14 Q16:Q28 X16:X28 Q30:Q32 X30:X32 X35:X250</xm:sqref>
        </x14:dataValidation>
        <x14:dataValidation type="list" allowBlank="1" showInputMessage="1" showErrorMessage="1" xr:uid="{00000000-0002-0000-0100-00001C000000}">
          <x14:formula1>
            <xm:f>Listados!$B$3:$B$20</xm:f>
          </x14:formula1>
          <xm:sqref>B7 B11 B16 B23 B27 B31 B35 B39 B43 B47 B51 B55 B59 B63 B67 B71 B75 B99 B83 B87 B239 B243 B247 B103 B107 B111 B115 B119 B123 B127 B131 B135 B139 B143 B91 B95 B79 B159 B163 B147 B151 B155 B179 B183 B187 B191 B175 B199 B203 B207 B211 B215 B219 B223 B227 B231 B235 B167 B171</xm:sqref>
        </x14:dataValidation>
        <x14:dataValidation type="list" allowBlank="1" showInputMessage="1" showErrorMessage="1" xr:uid="{00000000-0002-0000-0100-00001D000000}">
          <x14:formula1>
            <xm:f>Corrupción!$J$3:$J$7</xm:f>
          </x14:formula1>
          <xm:sqref>J7 J11 J16 J23 J27 J31 J35 J39 J43 J47 J51 J55 J59 J63 J67 J71 J75 J79 J83 J87 J239 J243 J247 J103 J107 J111 J115 J119 J123 J127 J131 J135 J139 J143 J147 J151 J155 J159 J163 J167 J171 J175 J179 J183 J187 J191 J195 J199 J203 J207 J211 J215 J219 J223 J227 J231 J235 J91 J95 J99</xm:sqref>
        </x14:dataValidation>
        <x14:dataValidation type="list" allowBlank="1" showInputMessage="1" showErrorMessage="1" xr:uid="{00000000-0002-0000-0100-00001E000000}">
          <x14:formula1>
            <xm:f>Listados!$B$26:$B$27</xm:f>
          </x14:formula1>
          <xm:sqref>R35:R250 T35:T1048576 Z35:Z250 V35:V250 R7:R11 T7:T11 R13:R14 V7:V11 Z7:Z11 AB7:AB11 T13:T14 V13:V14 Z13:Z14 AB13:AB14 R16:R28 T16:T28 V16:V28 Z16:Z28 AB16:AB28 R30:R32 T30:T32 V30:V32 Z30:Z32 AB30:AB32 AB35:AB250</xm:sqref>
        </x14:dataValidation>
        <x14:dataValidation type="list" allowBlank="1" showInputMessage="1" showErrorMessage="1" xr:uid="{00000000-0002-0000-0100-00001F000000}">
          <x14:formula1>
            <xm:f>Listados!$G$3:$G$7</xm:f>
          </x14:formula1>
          <xm:sqref>L7 L11 L16 L23 L27 L31 L35 L39 L43 L47 L51 L55 L59 L63 L67 L71 L75 L79 L83 L87 L239 L243 L247 L103 L107 L111 L115 L119 L123 L127 L131 L135 L139 L143 L147 L151 L155 L159 L163 L167 L171 L175 L179 L183 L187 L191 L195 L199 L203 L207 L211 L215 L219 L223 L227 L231 L235 L91 L95 L99</xm:sqref>
        </x14:dataValidation>
        <x14:dataValidation type="list" allowBlank="1" showInputMessage="1" showErrorMessage="1" xr:uid="{00000000-0002-0000-0100-000020000000}">
          <x14:formula1>
            <xm:f>Listados!$D$3:$D$8</xm:f>
          </x14:formula1>
          <xm:sqref>E7 E11 E16</xm:sqref>
        </x14:dataValidation>
        <x14:dataValidation type="list" allowBlank="1" showInputMessage="1" showErrorMessage="1" xr:uid="{00000000-0002-0000-0100-000018000000}">
          <x14:formula1>
            <xm:f>Listados!$E$3:$E$4</xm:f>
          </x14:formula1>
          <xm:sqref>H7:H14 H16:H18 H20:H21 H23:H29 H31:H90 H94:H166 H169:H170 H172:H174 H177:H178 H181:H1048576</xm:sqref>
        </x14:dataValidation>
        <x14:dataValidation type="list" allowBlank="1" showInputMessage="1" showErrorMessage="1" xr:uid="{DE9833EF-D451-485D-B0AA-1015E18D7EC2}">
          <x14:formula1>
            <xm:f>Listados!$W$3:$W$10</xm:f>
          </x14:formula1>
          <xm:sqref>F7:F250</xm:sqref>
        </x14:dataValidation>
        <x14:dataValidation type="list" allowBlank="1" showInputMessage="1" showErrorMessage="1" xr:uid="{57A3AA2F-E782-4B86-AF5C-1F15C31E21CF}">
          <x14:formula1>
            <xm:f>Listados!$D$3:$D$9</xm:f>
          </x14:formula1>
          <xm:sqref>E23:E250</xm:sqref>
        </x14:dataValidation>
        <x14:dataValidation type="list" allowBlank="1" showInputMessage="1" showErrorMessage="1" xr:uid="{5F2B6D8F-6AE9-46D5-A32E-C99A0AB6B025}">
          <x14:formula1>
            <xm:f>Listados!$B$3:$B$21</xm:f>
          </x14:formula1>
          <xm:sqref>B195:B198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W255"/>
  <sheetViews>
    <sheetView showGridLines="0" topLeftCell="A6" zoomScale="70" zoomScaleNormal="70" zoomScaleSheetLayoutView="50" workbookViewId="0">
      <pane ySplit="1" topLeftCell="A56" activePane="bottomLeft" state="frozen"/>
      <selection activeCell="A6" sqref="A6"/>
      <selection pane="bottomLeft" activeCell="AH56" sqref="A56:AH59"/>
    </sheetView>
  </sheetViews>
  <sheetFormatPr baseColWidth="10" defaultColWidth="11.42578125" defaultRowHeight="15" x14ac:dyDescent="0.25"/>
  <cols>
    <col min="1" max="1" width="4.85546875" style="16" customWidth="1"/>
    <col min="2" max="2" width="23.7109375" style="78" customWidth="1"/>
    <col min="3" max="3" width="38.28515625" style="15" customWidth="1"/>
    <col min="4" max="4" width="32.140625" style="17" customWidth="1"/>
    <col min="5" max="5" width="25.5703125" style="17" customWidth="1"/>
    <col min="6" max="6" width="23" style="17" customWidth="1"/>
    <col min="7" max="7" width="27.7109375" style="15" customWidth="1"/>
    <col min="8" max="8" width="16.140625" style="15" customWidth="1"/>
    <col min="9" max="9" width="17" style="15" customWidth="1"/>
    <col min="10" max="10" width="15.5703125" style="15" customWidth="1"/>
    <col min="11" max="11" width="17.28515625" style="15" customWidth="1"/>
    <col min="12" max="12" width="14.42578125" style="15" customWidth="1"/>
    <col min="13" max="13" width="16.85546875" style="15" customWidth="1"/>
    <col min="14" max="14" width="15" style="15" customWidth="1"/>
    <col min="15" max="15" width="24.85546875" style="15" customWidth="1"/>
    <col min="16" max="16" width="13.7109375" style="15" customWidth="1"/>
    <col min="17" max="17" width="15.140625" style="15" customWidth="1"/>
    <col min="18" max="18" width="19.5703125" style="15" customWidth="1"/>
    <col min="19" max="19" width="17.85546875" style="15" customWidth="1"/>
    <col min="20" max="20" width="13" style="15" customWidth="1"/>
    <col min="21" max="21" width="13.28515625" style="15" customWidth="1"/>
    <col min="22" max="22" width="16" style="15" customWidth="1"/>
    <col min="23" max="23" width="14.42578125" style="15" customWidth="1"/>
    <col min="24" max="24" width="13" style="15" customWidth="1"/>
    <col min="25" max="25" width="13.7109375" style="15" customWidth="1"/>
    <col min="26" max="26" width="13.28515625" style="15" customWidth="1"/>
    <col min="27" max="27" width="16" style="15" customWidth="1"/>
    <col min="28" max="28" width="9.28515625" style="18" customWidth="1"/>
    <col min="29" max="29" width="1.7109375" style="18" hidden="1" customWidth="1"/>
    <col min="30" max="30" width="12.42578125" style="18" customWidth="1"/>
    <col min="31" max="31" width="8.5703125" style="18" hidden="1" customWidth="1"/>
    <col min="32" max="32" width="10.140625" style="18" customWidth="1"/>
    <col min="33" max="33" width="69.28515625" style="15" customWidth="1"/>
    <col min="34" max="34" width="28.7109375" style="15" customWidth="1"/>
    <col min="35" max="35" width="16.42578125" style="15" customWidth="1"/>
    <col min="36" max="36" width="17.5703125" style="15" customWidth="1"/>
    <col min="37" max="37" width="9" style="15" hidden="1" customWidth="1"/>
    <col min="38" max="38" width="22.85546875" style="15" customWidth="1"/>
    <col min="39" max="39" width="6.42578125" style="15" hidden="1" customWidth="1"/>
    <col min="40" max="40" width="28.140625" style="15" customWidth="1"/>
    <col min="41" max="41" width="6.7109375" style="15" hidden="1" customWidth="1"/>
    <col min="42" max="42" width="34" style="15" customWidth="1"/>
    <col min="43" max="43" width="6.7109375" style="15" hidden="1" customWidth="1"/>
    <col min="44" max="44" width="24.140625" style="15" customWidth="1"/>
    <col min="45" max="45" width="6.7109375" style="15" hidden="1" customWidth="1"/>
    <col min="46" max="46" width="27.85546875" style="15" customWidth="1"/>
    <col min="47" max="47" width="6.7109375" style="15" hidden="1" customWidth="1"/>
    <col min="48" max="48" width="23.85546875" style="15" customWidth="1"/>
    <col min="49" max="49" width="6.7109375" style="15" hidden="1" customWidth="1"/>
    <col min="50" max="50" width="15.85546875" style="15" customWidth="1"/>
    <col min="51" max="51" width="18.5703125" style="15" customWidth="1"/>
    <col min="52" max="53" width="20.5703125" style="15" customWidth="1"/>
    <col min="54" max="56" width="15.5703125" style="15" customWidth="1"/>
    <col min="57" max="57" width="18.85546875" style="15" customWidth="1"/>
    <col min="58" max="58" width="15.5703125" style="15" hidden="1" customWidth="1"/>
    <col min="59" max="59" width="6.7109375" style="15" hidden="1" customWidth="1"/>
    <col min="60" max="60" width="22.28515625" style="18" customWidth="1"/>
    <col min="61" max="61" width="15.85546875" style="18" customWidth="1"/>
    <col min="62" max="62" width="19.42578125" style="15" customWidth="1"/>
    <col min="63" max="63" width="17.140625" style="15" customWidth="1"/>
    <col min="64" max="64" width="36.85546875" style="37" customWidth="1"/>
    <col min="65" max="65" width="18.85546875" style="37" customWidth="1"/>
    <col min="66" max="66" width="11.42578125" style="37"/>
    <col min="67" max="67" width="12" style="37" bestFit="1" customWidth="1"/>
    <col min="68" max="68" width="18.140625" style="37" customWidth="1"/>
    <col min="69" max="69" width="21.140625" style="37" customWidth="1"/>
    <col min="70" max="70" width="105.7109375" customWidth="1"/>
    <col min="71" max="72" width="27.85546875" customWidth="1"/>
    <col min="73" max="75" width="27" customWidth="1"/>
    <col min="76" max="76" width="32.5703125" customWidth="1"/>
  </cols>
  <sheetData>
    <row r="1" spans="1:75" ht="30" customHeight="1" thickTop="1" x14ac:dyDescent="0.25">
      <c r="A1" s="632" t="s">
        <v>652</v>
      </c>
      <c r="B1" s="633"/>
      <c r="C1" s="633"/>
      <c r="D1" s="633"/>
      <c r="E1" s="644" t="s">
        <v>647</v>
      </c>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c r="BN1" s="645"/>
      <c r="BO1" s="645"/>
      <c r="BP1" s="645"/>
      <c r="BQ1" s="645"/>
      <c r="BR1" s="645"/>
      <c r="BS1" s="645"/>
      <c r="BT1" s="645"/>
      <c r="BU1" s="645"/>
      <c r="BV1" s="645"/>
      <c r="BW1" s="646"/>
    </row>
    <row r="2" spans="1:75" ht="33.75" customHeight="1" x14ac:dyDescent="0.25">
      <c r="A2" s="634"/>
      <c r="B2" s="635"/>
      <c r="C2" s="635"/>
      <c r="D2" s="635"/>
      <c r="E2" s="647"/>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648"/>
      <c r="BP2" s="648"/>
      <c r="BQ2" s="648"/>
      <c r="BR2" s="648"/>
      <c r="BS2" s="648"/>
      <c r="BT2" s="648"/>
      <c r="BU2" s="648"/>
      <c r="BV2" s="648"/>
      <c r="BW2" s="649"/>
    </row>
    <row r="3" spans="1:75" ht="40.5" customHeight="1" thickBot="1" x14ac:dyDescent="0.3">
      <c r="A3" s="636"/>
      <c r="B3" s="637"/>
      <c r="C3" s="637"/>
      <c r="D3" s="637"/>
      <c r="E3" s="650"/>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2"/>
    </row>
    <row r="4" spans="1:75" ht="19.5" customHeight="1" x14ac:dyDescent="0.25">
      <c r="A4" s="499" t="s">
        <v>123</v>
      </c>
      <c r="B4" s="500"/>
      <c r="C4" s="500"/>
      <c r="D4" s="500"/>
      <c r="E4" s="500"/>
      <c r="F4" s="500"/>
      <c r="G4" s="500"/>
      <c r="H4" s="500" t="s">
        <v>168</v>
      </c>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500"/>
      <c r="BK4" s="658" t="s">
        <v>126</v>
      </c>
      <c r="BL4" s="500" t="s">
        <v>195</v>
      </c>
      <c r="BM4" s="500"/>
      <c r="BN4" s="500"/>
      <c r="BO4" s="500"/>
      <c r="BP4" s="500"/>
      <c r="BQ4" s="500"/>
      <c r="BR4" s="653" t="s">
        <v>639</v>
      </c>
      <c r="BS4" s="500"/>
      <c r="BT4" s="500"/>
      <c r="BU4" s="653" t="s">
        <v>640</v>
      </c>
      <c r="BV4" s="500"/>
      <c r="BW4" s="654"/>
    </row>
    <row r="5" spans="1:75" ht="29.25" customHeight="1" thickBot="1" x14ac:dyDescent="0.3">
      <c r="A5" s="657"/>
      <c r="B5" s="655"/>
      <c r="C5" s="655"/>
      <c r="D5" s="655"/>
      <c r="E5" s="655"/>
      <c r="F5" s="655"/>
      <c r="G5" s="655"/>
      <c r="H5" s="655" t="s">
        <v>169</v>
      </c>
      <c r="I5" s="655"/>
      <c r="J5" s="655"/>
      <c r="K5" s="655"/>
      <c r="L5" s="655"/>
      <c r="M5" s="655"/>
      <c r="N5" s="655"/>
      <c r="O5" s="655"/>
      <c r="P5" s="655"/>
      <c r="Q5" s="655"/>
      <c r="R5" s="655"/>
      <c r="S5" s="655"/>
      <c r="T5" s="655"/>
      <c r="U5" s="655"/>
      <c r="V5" s="655"/>
      <c r="W5" s="655"/>
      <c r="X5" s="655"/>
      <c r="Y5" s="655"/>
      <c r="Z5" s="655"/>
      <c r="AA5" s="655"/>
      <c r="AB5" s="659" t="s">
        <v>127</v>
      </c>
      <c r="AC5" s="659"/>
      <c r="AD5" s="659"/>
      <c r="AE5" s="659"/>
      <c r="AF5" s="659"/>
      <c r="AG5" s="638" t="s">
        <v>128</v>
      </c>
      <c r="AH5" s="639"/>
      <c r="AI5" s="640"/>
      <c r="AJ5" s="638" t="s">
        <v>129</v>
      </c>
      <c r="AK5" s="639"/>
      <c r="AL5" s="639"/>
      <c r="AM5" s="639"/>
      <c r="AN5" s="639"/>
      <c r="AO5" s="639"/>
      <c r="AP5" s="639"/>
      <c r="AQ5" s="639"/>
      <c r="AR5" s="639"/>
      <c r="AS5" s="639"/>
      <c r="AT5" s="639"/>
      <c r="AU5" s="639"/>
      <c r="AV5" s="639"/>
      <c r="AW5" s="639"/>
      <c r="AX5" s="639"/>
      <c r="AY5" s="640"/>
      <c r="AZ5" s="641" t="s">
        <v>108</v>
      </c>
      <c r="BA5" s="642"/>
      <c r="BB5" s="641" t="s">
        <v>130</v>
      </c>
      <c r="BC5" s="643"/>
      <c r="BD5" s="641" t="s">
        <v>131</v>
      </c>
      <c r="BE5" s="643"/>
      <c r="BF5" s="181"/>
      <c r="BG5" s="181"/>
      <c r="BH5" s="659" t="s">
        <v>132</v>
      </c>
      <c r="BI5" s="659"/>
      <c r="BJ5" s="659"/>
      <c r="BK5" s="641"/>
      <c r="BL5" s="655"/>
      <c r="BM5" s="655"/>
      <c r="BN5" s="655"/>
      <c r="BO5" s="655"/>
      <c r="BP5" s="655"/>
      <c r="BQ5" s="655"/>
      <c r="BR5" s="655"/>
      <c r="BS5" s="655"/>
      <c r="BT5" s="655"/>
      <c r="BU5" s="655"/>
      <c r="BV5" s="655"/>
      <c r="BW5" s="656"/>
    </row>
    <row r="6" spans="1:75" ht="99" customHeight="1" thickBot="1" x14ac:dyDescent="0.3">
      <c r="A6" s="231" t="s">
        <v>133</v>
      </c>
      <c r="B6" s="227" t="s">
        <v>134</v>
      </c>
      <c r="C6" s="227" t="s">
        <v>135</v>
      </c>
      <c r="D6" s="227" t="s">
        <v>136</v>
      </c>
      <c r="E6" s="227" t="s">
        <v>139</v>
      </c>
      <c r="F6" s="227" t="s">
        <v>140</v>
      </c>
      <c r="G6" s="227" t="s">
        <v>141</v>
      </c>
      <c r="H6" s="227" t="s">
        <v>170</v>
      </c>
      <c r="I6" s="227" t="s">
        <v>171</v>
      </c>
      <c r="J6" s="227" t="s">
        <v>172</v>
      </c>
      <c r="K6" s="227" t="s">
        <v>173</v>
      </c>
      <c r="L6" s="227" t="s">
        <v>174</v>
      </c>
      <c r="M6" s="227" t="s">
        <v>175</v>
      </c>
      <c r="N6" s="227" t="s">
        <v>176</v>
      </c>
      <c r="O6" s="227" t="s">
        <v>177</v>
      </c>
      <c r="P6" s="227" t="s">
        <v>178</v>
      </c>
      <c r="Q6" s="227" t="s">
        <v>179</v>
      </c>
      <c r="R6" s="227" t="s">
        <v>180</v>
      </c>
      <c r="S6" s="227" t="s">
        <v>181</v>
      </c>
      <c r="T6" s="227" t="s">
        <v>182</v>
      </c>
      <c r="U6" s="227" t="s">
        <v>183</v>
      </c>
      <c r="V6" s="227" t="s">
        <v>184</v>
      </c>
      <c r="W6" s="227" t="s">
        <v>185</v>
      </c>
      <c r="X6" s="227" t="s">
        <v>186</v>
      </c>
      <c r="Y6" s="227" t="s">
        <v>187</v>
      </c>
      <c r="Z6" s="227" t="s">
        <v>188</v>
      </c>
      <c r="AA6" s="227" t="s">
        <v>189</v>
      </c>
      <c r="AB6" s="232" t="s">
        <v>142</v>
      </c>
      <c r="AC6" s="232"/>
      <c r="AD6" s="232" t="s">
        <v>143</v>
      </c>
      <c r="AE6" s="232"/>
      <c r="AF6" s="232" t="s">
        <v>144</v>
      </c>
      <c r="AG6" s="227" t="s">
        <v>145</v>
      </c>
      <c r="AH6" s="227" t="s">
        <v>146</v>
      </c>
      <c r="AI6" s="227" t="s">
        <v>147</v>
      </c>
      <c r="AJ6" s="227" t="s">
        <v>148</v>
      </c>
      <c r="AK6" s="227"/>
      <c r="AL6" s="227" t="s">
        <v>149</v>
      </c>
      <c r="AM6" s="227"/>
      <c r="AN6" s="227" t="s">
        <v>150</v>
      </c>
      <c r="AO6" s="227"/>
      <c r="AP6" s="227" t="s">
        <v>151</v>
      </c>
      <c r="AQ6" s="227"/>
      <c r="AR6" s="227" t="s">
        <v>152</v>
      </c>
      <c r="AS6" s="227"/>
      <c r="AT6" s="227" t="s">
        <v>153</v>
      </c>
      <c r="AU6" s="227"/>
      <c r="AV6" s="227" t="s">
        <v>154</v>
      </c>
      <c r="AW6" s="227"/>
      <c r="AX6" s="227" t="s">
        <v>155</v>
      </c>
      <c r="AY6" s="227" t="s">
        <v>156</v>
      </c>
      <c r="AZ6" s="227" t="s">
        <v>157</v>
      </c>
      <c r="BA6" s="227" t="s">
        <v>158</v>
      </c>
      <c r="BB6" s="227" t="s">
        <v>159</v>
      </c>
      <c r="BC6" s="227" t="s">
        <v>160</v>
      </c>
      <c r="BD6" s="227" t="s">
        <v>161</v>
      </c>
      <c r="BE6" s="227" t="s">
        <v>162</v>
      </c>
      <c r="BF6" s="227" t="s">
        <v>163</v>
      </c>
      <c r="BG6" s="227"/>
      <c r="BH6" s="227" t="s">
        <v>142</v>
      </c>
      <c r="BI6" s="227" t="s">
        <v>143</v>
      </c>
      <c r="BJ6" s="227" t="s">
        <v>144</v>
      </c>
      <c r="BK6" s="233" t="s">
        <v>165</v>
      </c>
      <c r="BL6" s="227" t="s">
        <v>633</v>
      </c>
      <c r="BM6" s="227" t="s">
        <v>634</v>
      </c>
      <c r="BN6" s="227" t="s">
        <v>635</v>
      </c>
      <c r="BO6" s="227" t="s">
        <v>636</v>
      </c>
      <c r="BP6" s="227" t="s">
        <v>637</v>
      </c>
      <c r="BQ6" s="227" t="s">
        <v>638</v>
      </c>
      <c r="BR6" s="227" t="s">
        <v>641</v>
      </c>
      <c r="BS6" s="227" t="s">
        <v>642</v>
      </c>
      <c r="BT6" s="227" t="s">
        <v>643</v>
      </c>
      <c r="BU6" s="227" t="s">
        <v>644</v>
      </c>
      <c r="BV6" s="227" t="s">
        <v>645</v>
      </c>
      <c r="BW6" s="234" t="s">
        <v>646</v>
      </c>
    </row>
    <row r="7" spans="1:75" ht="285.75" thickBot="1" x14ac:dyDescent="0.3">
      <c r="A7" s="660">
        <v>1</v>
      </c>
      <c r="B7" s="521" t="s">
        <v>93</v>
      </c>
      <c r="C7" s="522" t="s">
        <v>681</v>
      </c>
      <c r="D7" s="521" t="s">
        <v>682</v>
      </c>
      <c r="E7" s="235" t="s">
        <v>683</v>
      </c>
      <c r="F7" s="236" t="s">
        <v>16</v>
      </c>
      <c r="G7" s="237" t="s">
        <v>684</v>
      </c>
      <c r="H7" s="521" t="s">
        <v>111</v>
      </c>
      <c r="I7" s="521" t="s">
        <v>111</v>
      </c>
      <c r="J7" s="521" t="s">
        <v>111</v>
      </c>
      <c r="K7" s="521" t="s">
        <v>115</v>
      </c>
      <c r="L7" s="521" t="s">
        <v>111</v>
      </c>
      <c r="M7" s="521" t="s">
        <v>115</v>
      </c>
      <c r="N7" s="521" t="s">
        <v>111</v>
      </c>
      <c r="O7" s="521" t="s">
        <v>115</v>
      </c>
      <c r="P7" s="521" t="s">
        <v>111</v>
      </c>
      <c r="Q7" s="521" t="s">
        <v>111</v>
      </c>
      <c r="R7" s="521" t="s">
        <v>111</v>
      </c>
      <c r="S7" s="521" t="s">
        <v>111</v>
      </c>
      <c r="T7" s="521" t="s">
        <v>111</v>
      </c>
      <c r="U7" s="521" t="s">
        <v>111</v>
      </c>
      <c r="V7" s="521" t="s">
        <v>111</v>
      </c>
      <c r="W7" s="521" t="s">
        <v>115</v>
      </c>
      <c r="X7" s="521" t="s">
        <v>111</v>
      </c>
      <c r="Y7" s="521" t="s">
        <v>111</v>
      </c>
      <c r="Z7" s="521" t="s">
        <v>115</v>
      </c>
      <c r="AA7" s="522">
        <f>COUNTIF(H7:Z7, "SI")</f>
        <v>14</v>
      </c>
      <c r="AB7" s="521" t="s">
        <v>21</v>
      </c>
      <c r="AC7" s="522">
        <f>+VLOOKUP(AB7,Listados!$K$8:$L$12,2,0)</f>
        <v>1</v>
      </c>
      <c r="AD7" s="522" t="str">
        <f>++IF(OR(AA7=0),"",IF(OR(AA7=1,AA7&lt;=5),"Moderado",IF(OR(AA7=6,AA7&lt;=11),"Mayor",IF(OR(AA7&gt;=12),"Catastrófico",""))))</f>
        <v>Catastrófico</v>
      </c>
      <c r="AE7" s="522">
        <f>+VLOOKUP(AD7,Listados!$K$13:$L$17,2,0)</f>
        <v>5</v>
      </c>
      <c r="AF7" s="522" t="str">
        <f>IF(AND(AB7&lt;&gt;"",AD7&lt;&gt;""),VLOOKUP(AB7&amp;AD7,[3]Listados!$M$3:$N$27,2,FALSE),"")</f>
        <v>Extremo</v>
      </c>
      <c r="AG7" s="238" t="s">
        <v>688</v>
      </c>
      <c r="AH7" s="239" t="s">
        <v>683</v>
      </c>
      <c r="AI7" s="200" t="s">
        <v>20</v>
      </c>
      <c r="AJ7" s="200" t="s">
        <v>111</v>
      </c>
      <c r="AK7" s="199">
        <f>+IF(AJ7="si",15,"0")</f>
        <v>15</v>
      </c>
      <c r="AL7" s="200" t="s">
        <v>111</v>
      </c>
      <c r="AM7" s="199">
        <f>+IF(AL7="si",15,"0")</f>
        <v>15</v>
      </c>
      <c r="AN7" s="200" t="s">
        <v>111</v>
      </c>
      <c r="AO7" s="199">
        <f>+IF(AN7="si",15,"0")</f>
        <v>15</v>
      </c>
      <c r="AP7" s="200" t="s">
        <v>20</v>
      </c>
      <c r="AQ7" s="199">
        <f>+IF(AP7="Preventivo",15,IF(AP7="Detectivo",10,"0"))</f>
        <v>15</v>
      </c>
      <c r="AR7" s="200" t="s">
        <v>111</v>
      </c>
      <c r="AS7" s="199">
        <f>+IF(AR7="si",15,"0")</f>
        <v>15</v>
      </c>
      <c r="AT7" s="200" t="s">
        <v>111</v>
      </c>
      <c r="AU7" s="199">
        <f>+IF(AT7="si",15,"0")</f>
        <v>15</v>
      </c>
      <c r="AV7" s="200" t="s">
        <v>112</v>
      </c>
      <c r="AW7" s="199">
        <f>+IF(AV7="Completa",10,IF(AV7="Incompleta",5,"0"))</f>
        <v>10</v>
      </c>
      <c r="AX7" s="202">
        <f>IF((SUM(AK7,AM7,AO7,AQ7,AS7,AU7,AW7)=0),"",(SUM(AK7,AM7,AO7,AQ7,AS7,AU7,AW7)))</f>
        <v>100</v>
      </c>
      <c r="AY7" s="202" t="str">
        <f>IF(AX7&lt;=85,"Débil",IF(AX7&lt;=95,"Moderado",IF(AX7=100,"Fuerte","")))</f>
        <v>Fuerte</v>
      </c>
      <c r="AZ7" s="240" t="s">
        <v>113</v>
      </c>
      <c r="BA7" s="241" t="str">
        <f>+IF(AZ7="siempre","Fuerte",IF(AZ7="Algunas veces","Moderado",IF(AZ7="No se ejecuta","Débil","")))</f>
        <v>Fuerte</v>
      </c>
      <c r="BB7" s="241" t="str">
        <f>IFERROR(VLOOKUP((CONCATENATE(AY7,BA7)),Listados!$U$3:$V$11,2,FALSE),"")</f>
        <v>Fuerte</v>
      </c>
      <c r="BC7" s="241">
        <f>IF(BB7="","",IF(BB7="Débil", 0, IF(BB7="Moderado",50,100)))</f>
        <v>100</v>
      </c>
      <c r="BD7" s="439">
        <f>AVERAGE(BC7:BC10)</f>
        <v>100</v>
      </c>
      <c r="BE7" s="439" t="str">
        <f>IF(BD7&lt;=50,"Débil",IF(BD7&lt;=99,"Moderado",IF(BD7=100,"fuerte","")))</f>
        <v>fuerte</v>
      </c>
      <c r="BF7" s="439">
        <f>+IF(AND(AI7="Preventivo",BE7="Fuerte"),2,IF(AND(AI7="Preventivo",BE7="Moderado"),1,0))</f>
        <v>2</v>
      </c>
      <c r="BG7" s="439">
        <f>+AC7-BF7</f>
        <v>-1</v>
      </c>
      <c r="BH7" s="522" t="str">
        <f>+VLOOKUP(MIN(BG7),Listados!$J$18:$K$24,2,TRUE)</f>
        <v>Rara Vez</v>
      </c>
      <c r="BI7" s="522" t="str">
        <f>AD7</f>
        <v>Catastrófico</v>
      </c>
      <c r="BJ7" s="522" t="str">
        <f>IF(AND(BH7&lt;&gt;"",BI7&lt;&gt;""),VLOOKUP(BH7&amp;BI7,Listados!$M$3:$N$27,2,FALSE),"")</f>
        <v>Extremo</v>
      </c>
      <c r="BK7" s="522" t="str">
        <f>+VLOOKUP(BJ7,Listados!$P$3:$Q$6,2,FALSE)</f>
        <v>Reducir el riesgo</v>
      </c>
      <c r="BL7" s="242" t="s">
        <v>690</v>
      </c>
      <c r="BM7" s="243" t="s">
        <v>691</v>
      </c>
      <c r="BN7" s="244">
        <v>45689</v>
      </c>
      <c r="BO7" s="245">
        <v>45991</v>
      </c>
      <c r="BP7" s="243" t="s">
        <v>692</v>
      </c>
      <c r="BQ7" s="243" t="s">
        <v>693</v>
      </c>
      <c r="BR7" s="242" t="s">
        <v>1050</v>
      </c>
      <c r="BS7" s="584"/>
      <c r="BT7" s="526"/>
      <c r="BU7" s="523"/>
      <c r="BV7" s="526"/>
      <c r="BW7" s="529"/>
    </row>
    <row r="8" spans="1:75" ht="157.5" customHeight="1" x14ac:dyDescent="0.25">
      <c r="A8" s="661"/>
      <c r="B8" s="470"/>
      <c r="C8" s="477"/>
      <c r="D8" s="470"/>
      <c r="E8" s="225" t="s">
        <v>672</v>
      </c>
      <c r="F8" s="177" t="s">
        <v>16</v>
      </c>
      <c r="G8" s="89" t="s">
        <v>685</v>
      </c>
      <c r="H8" s="470"/>
      <c r="I8" s="470"/>
      <c r="J8" s="470"/>
      <c r="K8" s="470"/>
      <c r="L8" s="470"/>
      <c r="M8" s="470"/>
      <c r="N8" s="470"/>
      <c r="O8" s="470"/>
      <c r="P8" s="470"/>
      <c r="Q8" s="470"/>
      <c r="R8" s="470"/>
      <c r="S8" s="470"/>
      <c r="T8" s="470"/>
      <c r="U8" s="470"/>
      <c r="V8" s="470"/>
      <c r="W8" s="470"/>
      <c r="X8" s="470"/>
      <c r="Y8" s="470"/>
      <c r="Z8" s="470"/>
      <c r="AA8" s="477"/>
      <c r="AB8" s="470"/>
      <c r="AC8" s="477"/>
      <c r="AD8" s="477"/>
      <c r="AE8" s="477"/>
      <c r="AF8" s="477"/>
      <c r="AG8" s="226" t="s">
        <v>689</v>
      </c>
      <c r="AH8" s="178" t="s">
        <v>672</v>
      </c>
      <c r="AI8" s="55" t="s">
        <v>20</v>
      </c>
      <c r="AJ8" s="55" t="s">
        <v>111</v>
      </c>
      <c r="AK8" s="92">
        <f t="shared" ref="AK8:AK73" si="0">+IF(AJ8="si",15,"0")</f>
        <v>15</v>
      </c>
      <c r="AL8" s="55" t="s">
        <v>111</v>
      </c>
      <c r="AM8" s="92">
        <f t="shared" ref="AM8:AM73" si="1">+IF(AL8="si",15,"0")</f>
        <v>15</v>
      </c>
      <c r="AN8" s="55" t="s">
        <v>111</v>
      </c>
      <c r="AO8" s="92">
        <f>+IF(AN8="si",15,"0")</f>
        <v>15</v>
      </c>
      <c r="AP8" s="55" t="s">
        <v>20</v>
      </c>
      <c r="AQ8" s="92">
        <f t="shared" ref="AQ8:AQ73" si="2">+IF(AP8="Preventivo",15,IF(AP8="Detectivo",10,"0"))</f>
        <v>15</v>
      </c>
      <c r="AR8" s="55" t="s">
        <v>111</v>
      </c>
      <c r="AS8" s="92">
        <f t="shared" ref="AS8:AS73" si="3">+IF(AR8="si",15,"0")</f>
        <v>15</v>
      </c>
      <c r="AT8" s="55" t="s">
        <v>111</v>
      </c>
      <c r="AU8" s="92">
        <f t="shared" ref="AU8:AU73" si="4">+IF(AT8="si",15,"0")</f>
        <v>15</v>
      </c>
      <c r="AV8" s="55" t="s">
        <v>112</v>
      </c>
      <c r="AW8" s="92">
        <f t="shared" ref="AW8:AW73" si="5">+IF(AV8="Completa",10,IF(AV8="Incompleta",5,"0"))</f>
        <v>10</v>
      </c>
      <c r="AX8" s="168">
        <f>IF((SUM(AK8,AM8,AO8,AQ8,AS8,AU8,AW8)=0),"",(SUM(AK8,AM8,AO8,AQ8,AS8,AU8,AW8)))</f>
        <v>100</v>
      </c>
      <c r="AY8" s="168" t="str">
        <f>IF(AX8&lt;=85,"Débil",IF(AX8&lt;=95,"Moderado",IF(AX8=100,"Fuerte","")))</f>
        <v>Fuerte</v>
      </c>
      <c r="AZ8" s="180" t="s">
        <v>113</v>
      </c>
      <c r="BA8" s="179" t="str">
        <f>+IF(AZ8="siempre","Fuerte",IF(AZ8="Algunas veces","Moderado",IF(AZ8="No se ejecuta","Débil","")))</f>
        <v>Fuerte</v>
      </c>
      <c r="BB8" s="179" t="str">
        <f>IFERROR(VLOOKUP((CONCATENATE(AY8,BA8)),Listados!$U$3:$V$11,2,FALSE),"")</f>
        <v>Fuerte</v>
      </c>
      <c r="BC8" s="179">
        <f>IF(BB8="","",IF(BB8="Débil", 0, IF(BB8="Moderado",50,100)))</f>
        <v>100</v>
      </c>
      <c r="BD8" s="458"/>
      <c r="BE8" s="458"/>
      <c r="BF8" s="458"/>
      <c r="BG8" s="458"/>
      <c r="BH8" s="477"/>
      <c r="BI8" s="477"/>
      <c r="BJ8" s="477"/>
      <c r="BK8" s="477"/>
      <c r="BL8" s="230" t="s">
        <v>694</v>
      </c>
      <c r="BM8" s="228" t="s">
        <v>695</v>
      </c>
      <c r="BN8" s="229">
        <v>45689</v>
      </c>
      <c r="BO8" s="229">
        <v>45991</v>
      </c>
      <c r="BP8" s="228" t="s">
        <v>692</v>
      </c>
      <c r="BQ8" s="228" t="s">
        <v>696</v>
      </c>
      <c r="BR8" s="242" t="s">
        <v>1051</v>
      </c>
      <c r="BS8" s="585"/>
      <c r="BT8" s="527"/>
      <c r="BU8" s="524"/>
      <c r="BV8" s="527"/>
      <c r="BW8" s="530"/>
    </row>
    <row r="9" spans="1:75" ht="25.5" x14ac:dyDescent="0.25">
      <c r="A9" s="661"/>
      <c r="B9" s="470"/>
      <c r="C9" s="477"/>
      <c r="D9" s="470"/>
      <c r="E9" s="86"/>
      <c r="F9" s="177"/>
      <c r="G9" s="89" t="s">
        <v>686</v>
      </c>
      <c r="H9" s="470"/>
      <c r="I9" s="470"/>
      <c r="J9" s="470"/>
      <c r="K9" s="470"/>
      <c r="L9" s="470"/>
      <c r="M9" s="470"/>
      <c r="N9" s="470"/>
      <c r="O9" s="470"/>
      <c r="P9" s="470"/>
      <c r="Q9" s="470"/>
      <c r="R9" s="470"/>
      <c r="S9" s="470"/>
      <c r="T9" s="470"/>
      <c r="U9" s="470"/>
      <c r="V9" s="470"/>
      <c r="W9" s="470"/>
      <c r="X9" s="470"/>
      <c r="Y9" s="470"/>
      <c r="Z9" s="470"/>
      <c r="AA9" s="477"/>
      <c r="AB9" s="470"/>
      <c r="AC9" s="477"/>
      <c r="AD9" s="477"/>
      <c r="AE9" s="477"/>
      <c r="AF9" s="477"/>
      <c r="AG9" s="91"/>
      <c r="AH9" s="178"/>
      <c r="AI9" s="123"/>
      <c r="AJ9" s="123"/>
      <c r="AK9" s="92" t="str">
        <f t="shared" si="0"/>
        <v>0</v>
      </c>
      <c r="AL9" s="98"/>
      <c r="AM9" s="92" t="str">
        <f t="shared" si="1"/>
        <v>0</v>
      </c>
      <c r="AN9" s="97"/>
      <c r="AO9" s="92" t="str">
        <f>+IF(AN9="si",15,"0")</f>
        <v>0</v>
      </c>
      <c r="AP9" s="97"/>
      <c r="AQ9" s="92" t="str">
        <f t="shared" si="2"/>
        <v>0</v>
      </c>
      <c r="AR9" s="97"/>
      <c r="AS9" s="92" t="str">
        <f t="shared" si="3"/>
        <v>0</v>
      </c>
      <c r="AT9" s="97"/>
      <c r="AU9" s="92" t="str">
        <f t="shared" si="4"/>
        <v>0</v>
      </c>
      <c r="AV9" s="97"/>
      <c r="AW9" s="92" t="str">
        <f t="shared" si="5"/>
        <v>0</v>
      </c>
      <c r="AX9" s="99"/>
      <c r="AY9" s="99"/>
      <c r="AZ9" s="100"/>
      <c r="BA9" s="99"/>
      <c r="BB9" s="99"/>
      <c r="BC9" s="99"/>
      <c r="BD9" s="458"/>
      <c r="BE9" s="458"/>
      <c r="BF9" s="458"/>
      <c r="BG9" s="458"/>
      <c r="BH9" s="477"/>
      <c r="BI9" s="477"/>
      <c r="BJ9" s="477"/>
      <c r="BK9" s="477"/>
      <c r="BL9" s="84"/>
      <c r="BM9" s="84"/>
      <c r="BN9" s="85"/>
      <c r="BO9" s="85"/>
      <c r="BP9" s="84"/>
      <c r="BQ9" s="84"/>
      <c r="BR9" s="354"/>
      <c r="BS9" s="585"/>
      <c r="BT9" s="527"/>
      <c r="BU9" s="524"/>
      <c r="BV9" s="527"/>
      <c r="BW9" s="530"/>
    </row>
    <row r="10" spans="1:75" ht="51.75" thickBot="1" x14ac:dyDescent="0.3">
      <c r="A10" s="662"/>
      <c r="B10" s="471"/>
      <c r="C10" s="478"/>
      <c r="D10" s="471"/>
      <c r="E10" s="246"/>
      <c r="F10" s="247"/>
      <c r="G10" s="248" t="s">
        <v>687</v>
      </c>
      <c r="H10" s="471"/>
      <c r="I10" s="471"/>
      <c r="J10" s="471"/>
      <c r="K10" s="471"/>
      <c r="L10" s="471"/>
      <c r="M10" s="471"/>
      <c r="N10" s="471"/>
      <c r="O10" s="471"/>
      <c r="P10" s="471"/>
      <c r="Q10" s="471"/>
      <c r="R10" s="471"/>
      <c r="S10" s="471"/>
      <c r="T10" s="471"/>
      <c r="U10" s="471"/>
      <c r="V10" s="471"/>
      <c r="W10" s="471"/>
      <c r="X10" s="471"/>
      <c r="Y10" s="471"/>
      <c r="Z10" s="471"/>
      <c r="AA10" s="478"/>
      <c r="AB10" s="471"/>
      <c r="AC10" s="478"/>
      <c r="AD10" s="478"/>
      <c r="AE10" s="478"/>
      <c r="AF10" s="478"/>
      <c r="AG10" s="249"/>
      <c r="AH10" s="250"/>
      <c r="AI10" s="251"/>
      <c r="AJ10" s="251"/>
      <c r="AK10" s="209" t="str">
        <f t="shared" si="0"/>
        <v>0</v>
      </c>
      <c r="AL10" s="252"/>
      <c r="AM10" s="209" t="str">
        <f t="shared" si="1"/>
        <v>0</v>
      </c>
      <c r="AN10" s="210"/>
      <c r="AO10" s="209" t="str">
        <f>+IF(AN10="si",15,"0")</f>
        <v>0</v>
      </c>
      <c r="AP10" s="210"/>
      <c r="AQ10" s="209" t="str">
        <f t="shared" si="2"/>
        <v>0</v>
      </c>
      <c r="AR10" s="210"/>
      <c r="AS10" s="209" t="str">
        <f t="shared" si="3"/>
        <v>0</v>
      </c>
      <c r="AT10" s="210"/>
      <c r="AU10" s="209" t="str">
        <f t="shared" si="4"/>
        <v>0</v>
      </c>
      <c r="AV10" s="210"/>
      <c r="AW10" s="209" t="str">
        <f t="shared" si="5"/>
        <v>0</v>
      </c>
      <c r="AX10" s="215"/>
      <c r="AY10" s="215"/>
      <c r="AZ10" s="224"/>
      <c r="BA10" s="215"/>
      <c r="BB10" s="215"/>
      <c r="BC10" s="215"/>
      <c r="BD10" s="459"/>
      <c r="BE10" s="459"/>
      <c r="BF10" s="459"/>
      <c r="BG10" s="459"/>
      <c r="BH10" s="478"/>
      <c r="BI10" s="478"/>
      <c r="BJ10" s="478"/>
      <c r="BK10" s="478"/>
      <c r="BL10" s="216"/>
      <c r="BM10" s="216"/>
      <c r="BN10" s="217"/>
      <c r="BO10" s="217"/>
      <c r="BP10" s="216"/>
      <c r="BQ10" s="216"/>
      <c r="BR10" s="355"/>
      <c r="BS10" s="586"/>
      <c r="BT10" s="528"/>
      <c r="BU10" s="525"/>
      <c r="BV10" s="528"/>
      <c r="BW10" s="531"/>
    </row>
    <row r="11" spans="1:75" ht="409.5" customHeight="1" x14ac:dyDescent="0.25">
      <c r="A11" s="660">
        <v>2</v>
      </c>
      <c r="B11" s="521" t="s">
        <v>87</v>
      </c>
      <c r="C11" s="522" t="s">
        <v>715</v>
      </c>
      <c r="D11" s="521" t="s">
        <v>716</v>
      </c>
      <c r="E11" s="235" t="s">
        <v>717</v>
      </c>
      <c r="F11" s="285" t="s">
        <v>16</v>
      </c>
      <c r="G11" s="237" t="s">
        <v>721</v>
      </c>
      <c r="H11" s="521" t="s">
        <v>111</v>
      </c>
      <c r="I11" s="521" t="s">
        <v>111</v>
      </c>
      <c r="J11" s="521" t="s">
        <v>111</v>
      </c>
      <c r="K11" s="521" t="s">
        <v>111</v>
      </c>
      <c r="L11" s="521" t="s">
        <v>111</v>
      </c>
      <c r="M11" s="521" t="s">
        <v>111</v>
      </c>
      <c r="N11" s="521" t="s">
        <v>111</v>
      </c>
      <c r="O11" s="521" t="s">
        <v>111</v>
      </c>
      <c r="P11" s="521" t="s">
        <v>115</v>
      </c>
      <c r="Q11" s="521" t="s">
        <v>111</v>
      </c>
      <c r="R11" s="521" t="s">
        <v>111</v>
      </c>
      <c r="S11" s="521" t="s">
        <v>111</v>
      </c>
      <c r="T11" s="521" t="s">
        <v>111</v>
      </c>
      <c r="U11" s="521" t="s">
        <v>111</v>
      </c>
      <c r="V11" s="521" t="s">
        <v>111</v>
      </c>
      <c r="W11" s="521" t="s">
        <v>115</v>
      </c>
      <c r="X11" s="521" t="s">
        <v>111</v>
      </c>
      <c r="Y11" s="521" t="s">
        <v>111</v>
      </c>
      <c r="Z11" s="521" t="s">
        <v>115</v>
      </c>
      <c r="AA11" s="522">
        <f>COUNTIF(H11:Z11, "SI")</f>
        <v>16</v>
      </c>
      <c r="AB11" s="468" t="s">
        <v>42</v>
      </c>
      <c r="AC11" s="463">
        <f>+VLOOKUP(AB11,Listados!$K$8:$L$12,2,0)</f>
        <v>3</v>
      </c>
      <c r="AD11" s="463" t="str">
        <f>++IF(OR(AA11=0),"",IF(OR(AA11=1,AA11&lt;=5),"Moderado",IF(OR(AA11=6,AA11&lt;=11),"Mayor",IF(OR(AA11&gt;=12),"Catastrófico",""))))</f>
        <v>Catastrófico</v>
      </c>
      <c r="AE11" s="463">
        <f>+VLOOKUP(AD11,Listados!$K$13:$L$17,2,0)</f>
        <v>5</v>
      </c>
      <c r="AF11" s="463" t="str">
        <f>IF(AND(AB11&lt;&gt;"",AD11&lt;&gt;""),VLOOKUP(AB11&amp;AD11,[3]Listados!$M$3:$N$27,2,FALSE),"")</f>
        <v>Extremo</v>
      </c>
      <c r="AG11" s="238" t="s">
        <v>725</v>
      </c>
      <c r="AH11" s="286" t="s">
        <v>718</v>
      </c>
      <c r="AI11" s="200" t="s">
        <v>118</v>
      </c>
      <c r="AJ11" s="200" t="s">
        <v>111</v>
      </c>
      <c r="AK11" s="199">
        <f>+IF(AJ11="si",15,"0")</f>
        <v>15</v>
      </c>
      <c r="AL11" s="200" t="s">
        <v>111</v>
      </c>
      <c r="AM11" s="199">
        <f>+IF(AL11="si",15,"0")</f>
        <v>15</v>
      </c>
      <c r="AN11" s="200" t="s">
        <v>111</v>
      </c>
      <c r="AO11" s="199">
        <f>+IF(AN11="si",15,"0")</f>
        <v>15</v>
      </c>
      <c r="AP11" s="200" t="s">
        <v>118</v>
      </c>
      <c r="AQ11" s="199">
        <f>+IF(AP11="Preventivo",15,IF(AP11="Detectivo",10,"0"))</f>
        <v>10</v>
      </c>
      <c r="AR11" s="200" t="s">
        <v>111</v>
      </c>
      <c r="AS11" s="199">
        <f>+IF(AR11="si",15,"0")</f>
        <v>15</v>
      </c>
      <c r="AT11" s="200" t="s">
        <v>111</v>
      </c>
      <c r="AU11" s="199">
        <f>+IF(AT11="si",15,"0")</f>
        <v>15</v>
      </c>
      <c r="AV11" s="200" t="s">
        <v>112</v>
      </c>
      <c r="AW11" s="199">
        <f>+IF(AV11="Completa",10,IF(AV11="Incompleta",5,"0"))</f>
        <v>10</v>
      </c>
      <c r="AX11" s="202">
        <f>IF((SUM(AK11,AM11,AO11,AQ11,AS11,AU11,AW11)=0),"",(SUM(AK11,AM11,AO11,AQ11,AS11,AU11,AW11)))</f>
        <v>95</v>
      </c>
      <c r="AY11" s="202" t="str">
        <f>IF(AX11&lt;=85,"Débil",IF(AX11&lt;=95,"Moderado",IF(AX11=100,"Fuerte","")))</f>
        <v>Moderado</v>
      </c>
      <c r="AZ11" s="240" t="s">
        <v>113</v>
      </c>
      <c r="BA11" s="241" t="str">
        <f>+IF(AZ11="siempre","Fuerte",IF(AZ11="Algunas veces","Moderado",IF(AZ11="No se ejecuta","Débil","")))</f>
        <v>Fuerte</v>
      </c>
      <c r="BB11" s="241" t="str">
        <f>IFERROR(VLOOKUP((CONCATENATE(AY11,BA11)),Listados!$U$3:$V$11,2,FALSE),"")</f>
        <v>Moderado</v>
      </c>
      <c r="BC11" s="202">
        <f>IF(BB11="","",IF(BB11="Débil", 0, IF(BB11="Moderado",50,100)))</f>
        <v>50</v>
      </c>
      <c r="BD11" s="439">
        <f>AVERAGE(BC11:BC15)</f>
        <v>70</v>
      </c>
      <c r="BE11" s="439" t="str">
        <f>IF(BD11&lt;=50,"Débil",IF(BD11&lt;=99,"Moderado",IF(BD11=100,"fuerte","")))</f>
        <v>Moderado</v>
      </c>
      <c r="BF11" s="439">
        <f>+IF(AND(AI11="Preventivo",BE11="Fuerte"),2,IF(AND(AI11="Preventivo",BE11="Moderado"),1,0))</f>
        <v>0</v>
      </c>
      <c r="BG11" s="439">
        <f>+AC11-BF11</f>
        <v>3</v>
      </c>
      <c r="BH11" s="522" t="str">
        <f>+VLOOKUP(MIN(BG11),Listados!$J$18:$K$24,2,TRUE)</f>
        <v>Posible</v>
      </c>
      <c r="BI11" s="522" t="str">
        <f>AD11</f>
        <v>Catastrófico</v>
      </c>
      <c r="BJ11" s="522" t="str">
        <f>IF(AND(BH11&lt;&gt;"",BI11&lt;&gt;""),VLOOKUP(BH11&amp;BI11,Listados!$M$3:$N$27,2,FALSE),"")</f>
        <v>Extremo</v>
      </c>
      <c r="BK11" s="522" t="str">
        <f>+VLOOKUP(BJ11,Listados!$P$3:$Q$6,2,FALSE)</f>
        <v>Reducir el riesgo</v>
      </c>
      <c r="BL11" s="242" t="s">
        <v>730</v>
      </c>
      <c r="BM11" s="243" t="s">
        <v>695</v>
      </c>
      <c r="BN11" s="244">
        <v>45658</v>
      </c>
      <c r="BO11" s="245">
        <v>45991</v>
      </c>
      <c r="BP11" s="243" t="s">
        <v>731</v>
      </c>
      <c r="BQ11" s="243" t="s">
        <v>732</v>
      </c>
      <c r="BR11" s="280" t="s">
        <v>1046</v>
      </c>
      <c r="BS11" s="584"/>
      <c r="BT11" s="526"/>
      <c r="BU11" s="523"/>
      <c r="BV11" s="526"/>
      <c r="BW11" s="529"/>
    </row>
    <row r="12" spans="1:75" ht="166.5" customHeight="1" x14ac:dyDescent="0.25">
      <c r="A12" s="661"/>
      <c r="B12" s="470"/>
      <c r="C12" s="477"/>
      <c r="D12" s="470"/>
      <c r="E12" s="225" t="s">
        <v>718</v>
      </c>
      <c r="F12" s="276" t="s">
        <v>16</v>
      </c>
      <c r="G12" s="89" t="s">
        <v>722</v>
      </c>
      <c r="H12" s="470"/>
      <c r="I12" s="470"/>
      <c r="J12" s="470"/>
      <c r="K12" s="470"/>
      <c r="L12" s="470"/>
      <c r="M12" s="470"/>
      <c r="N12" s="470"/>
      <c r="O12" s="470"/>
      <c r="P12" s="470"/>
      <c r="Q12" s="470"/>
      <c r="R12" s="470"/>
      <c r="S12" s="470"/>
      <c r="T12" s="470"/>
      <c r="U12" s="470"/>
      <c r="V12" s="470"/>
      <c r="W12" s="470"/>
      <c r="X12" s="470"/>
      <c r="Y12" s="470"/>
      <c r="Z12" s="470"/>
      <c r="AA12" s="477"/>
      <c r="AB12" s="462"/>
      <c r="AC12" s="460"/>
      <c r="AD12" s="460"/>
      <c r="AE12" s="460"/>
      <c r="AF12" s="460"/>
      <c r="AG12" s="226" t="s">
        <v>726</v>
      </c>
      <c r="AH12" s="277" t="s">
        <v>718</v>
      </c>
      <c r="AI12" s="55" t="s">
        <v>118</v>
      </c>
      <c r="AJ12" s="55" t="s">
        <v>111</v>
      </c>
      <c r="AK12" s="92">
        <f t="shared" si="0"/>
        <v>15</v>
      </c>
      <c r="AL12" s="55" t="s">
        <v>111</v>
      </c>
      <c r="AM12" s="92">
        <f t="shared" si="1"/>
        <v>15</v>
      </c>
      <c r="AN12" s="55" t="s">
        <v>111</v>
      </c>
      <c r="AO12" s="92">
        <f t="shared" ref="AO12:AO73" si="6">+IF(AN12="si",15,"0")</f>
        <v>15</v>
      </c>
      <c r="AP12" s="55" t="s">
        <v>118</v>
      </c>
      <c r="AQ12" s="92">
        <f t="shared" si="2"/>
        <v>10</v>
      </c>
      <c r="AR12" s="55" t="s">
        <v>111</v>
      </c>
      <c r="AS12" s="92">
        <f t="shared" si="3"/>
        <v>15</v>
      </c>
      <c r="AT12" s="55" t="s">
        <v>111</v>
      </c>
      <c r="AU12" s="92">
        <f t="shared" si="4"/>
        <v>15</v>
      </c>
      <c r="AV12" s="55" t="s">
        <v>112</v>
      </c>
      <c r="AW12" s="92">
        <f t="shared" si="5"/>
        <v>10</v>
      </c>
      <c r="AX12" s="168">
        <f t="shared" ref="AX12:AX15" si="7">IF((SUM(AK12,AM12,AO12,AQ12,AS12,AU12,AW12)=0),"",(SUM(AK12,AM12,AO12,AQ12,AS12,AU12,AW12)))</f>
        <v>95</v>
      </c>
      <c r="AY12" s="168" t="str">
        <f t="shared" ref="AY12:AY15" si="8">IF(AX12&lt;=85,"Débil",IF(AX12&lt;=95,"Moderado",IF(AX12=100,"Fuerte","")))</f>
        <v>Moderado</v>
      </c>
      <c r="AZ12" s="180" t="s">
        <v>113</v>
      </c>
      <c r="BA12" s="179" t="str">
        <f t="shared" ref="BA12:BA15" si="9">+IF(AZ12="siempre","Fuerte",IF(AZ12="Algunas veces","Moderado",IF(AZ12="No se ejecuta","Débil","")))</f>
        <v>Fuerte</v>
      </c>
      <c r="BB12" s="179" t="str">
        <f>IFERROR(VLOOKUP((CONCATENATE(AY12,BA12)),Listados!$U$3:$V$11,2,FALSE),"")</f>
        <v>Moderado</v>
      </c>
      <c r="BC12" s="168">
        <f t="shared" ref="BC12:BC15" si="10">IF(BB12="","",IF(BB12="Débil", 0, IF(BB12="Moderado",50,100)))</f>
        <v>50</v>
      </c>
      <c r="BD12" s="458"/>
      <c r="BE12" s="458"/>
      <c r="BF12" s="458"/>
      <c r="BG12" s="458"/>
      <c r="BH12" s="477"/>
      <c r="BI12" s="477"/>
      <c r="BJ12" s="477"/>
      <c r="BK12" s="477"/>
      <c r="BL12" s="230" t="s">
        <v>733</v>
      </c>
      <c r="BM12" s="228" t="s">
        <v>691</v>
      </c>
      <c r="BN12" s="278">
        <v>45658</v>
      </c>
      <c r="BO12" s="279">
        <v>45991</v>
      </c>
      <c r="BP12" s="228" t="s">
        <v>731</v>
      </c>
      <c r="BQ12" s="228" t="s">
        <v>734</v>
      </c>
      <c r="BR12" s="230" t="s">
        <v>1047</v>
      </c>
      <c r="BS12" s="585"/>
      <c r="BT12" s="527"/>
      <c r="BU12" s="524"/>
      <c r="BV12" s="527"/>
      <c r="BW12" s="530"/>
    </row>
    <row r="13" spans="1:75" ht="260.25" customHeight="1" x14ac:dyDescent="0.25">
      <c r="A13" s="661"/>
      <c r="B13" s="470"/>
      <c r="C13" s="477"/>
      <c r="D13" s="470"/>
      <c r="E13" s="225" t="s">
        <v>719</v>
      </c>
      <c r="F13" s="276" t="s">
        <v>16</v>
      </c>
      <c r="G13" s="89" t="s">
        <v>723</v>
      </c>
      <c r="H13" s="470"/>
      <c r="I13" s="470"/>
      <c r="J13" s="470"/>
      <c r="K13" s="470"/>
      <c r="L13" s="470"/>
      <c r="M13" s="470"/>
      <c r="N13" s="470"/>
      <c r="O13" s="470"/>
      <c r="P13" s="470"/>
      <c r="Q13" s="470"/>
      <c r="R13" s="470"/>
      <c r="S13" s="470"/>
      <c r="T13" s="470"/>
      <c r="U13" s="470"/>
      <c r="V13" s="470"/>
      <c r="W13" s="470"/>
      <c r="X13" s="470"/>
      <c r="Y13" s="470"/>
      <c r="Z13" s="470"/>
      <c r="AA13" s="477"/>
      <c r="AB13" s="462"/>
      <c r="AC13" s="460"/>
      <c r="AD13" s="460"/>
      <c r="AE13" s="460"/>
      <c r="AF13" s="460"/>
      <c r="AG13" s="226" t="s">
        <v>727</v>
      </c>
      <c r="AH13" s="277" t="s">
        <v>720</v>
      </c>
      <c r="AI13" s="55" t="s">
        <v>20</v>
      </c>
      <c r="AJ13" s="55" t="s">
        <v>111</v>
      </c>
      <c r="AK13" s="92">
        <f t="shared" si="0"/>
        <v>15</v>
      </c>
      <c r="AL13" s="55" t="s">
        <v>111</v>
      </c>
      <c r="AM13" s="92">
        <f t="shared" si="1"/>
        <v>15</v>
      </c>
      <c r="AN13" s="55" t="s">
        <v>111</v>
      </c>
      <c r="AO13" s="92">
        <f t="shared" si="6"/>
        <v>15</v>
      </c>
      <c r="AP13" s="55" t="s">
        <v>20</v>
      </c>
      <c r="AQ13" s="92">
        <f t="shared" si="2"/>
        <v>15</v>
      </c>
      <c r="AR13" s="55" t="s">
        <v>111</v>
      </c>
      <c r="AS13" s="92">
        <f t="shared" si="3"/>
        <v>15</v>
      </c>
      <c r="AT13" s="55" t="s">
        <v>111</v>
      </c>
      <c r="AU13" s="92">
        <f t="shared" si="4"/>
        <v>15</v>
      </c>
      <c r="AV13" s="55" t="s">
        <v>112</v>
      </c>
      <c r="AW13" s="92">
        <f t="shared" si="5"/>
        <v>10</v>
      </c>
      <c r="AX13" s="168">
        <f t="shared" si="7"/>
        <v>100</v>
      </c>
      <c r="AY13" s="168" t="str">
        <f t="shared" si="8"/>
        <v>Fuerte</v>
      </c>
      <c r="AZ13" s="180" t="s">
        <v>113</v>
      </c>
      <c r="BA13" s="179" t="str">
        <f t="shared" si="9"/>
        <v>Fuerte</v>
      </c>
      <c r="BB13" s="179" t="str">
        <f>IFERROR(VLOOKUP((CONCATENATE(AY13,BA13)),Listados!$U$3:$V$11,2,FALSE),"")</f>
        <v>Fuerte</v>
      </c>
      <c r="BC13" s="168">
        <f t="shared" si="10"/>
        <v>100</v>
      </c>
      <c r="BD13" s="458"/>
      <c r="BE13" s="458"/>
      <c r="BF13" s="458"/>
      <c r="BG13" s="458"/>
      <c r="BH13" s="477"/>
      <c r="BI13" s="477"/>
      <c r="BJ13" s="477"/>
      <c r="BK13" s="477"/>
      <c r="BL13" s="284" t="s">
        <v>735</v>
      </c>
      <c r="BM13" s="189" t="s">
        <v>736</v>
      </c>
      <c r="BN13" s="281">
        <v>45717</v>
      </c>
      <c r="BO13" s="282">
        <v>45991</v>
      </c>
      <c r="BP13" s="188" t="s">
        <v>731</v>
      </c>
      <c r="BQ13" s="283" t="s">
        <v>737</v>
      </c>
      <c r="BR13" s="230" t="s">
        <v>1048</v>
      </c>
      <c r="BS13" s="585"/>
      <c r="BT13" s="527"/>
      <c r="BU13" s="524"/>
      <c r="BV13" s="527"/>
      <c r="BW13" s="530"/>
    </row>
    <row r="14" spans="1:75" ht="165" x14ac:dyDescent="0.25">
      <c r="A14" s="661"/>
      <c r="B14" s="470"/>
      <c r="C14" s="477"/>
      <c r="D14" s="470"/>
      <c r="E14" s="613" t="s">
        <v>720</v>
      </c>
      <c r="F14" s="615" t="s">
        <v>16</v>
      </c>
      <c r="G14" s="448" t="s">
        <v>724</v>
      </c>
      <c r="H14" s="470"/>
      <c r="I14" s="470"/>
      <c r="J14" s="470"/>
      <c r="K14" s="470"/>
      <c r="L14" s="470"/>
      <c r="M14" s="470"/>
      <c r="N14" s="470"/>
      <c r="O14" s="470"/>
      <c r="P14" s="470"/>
      <c r="Q14" s="470"/>
      <c r="R14" s="470"/>
      <c r="S14" s="470"/>
      <c r="T14" s="470"/>
      <c r="U14" s="470"/>
      <c r="V14" s="470"/>
      <c r="W14" s="470"/>
      <c r="X14" s="470"/>
      <c r="Y14" s="470"/>
      <c r="Z14" s="470"/>
      <c r="AA14" s="477"/>
      <c r="AB14" s="462"/>
      <c r="AC14" s="460"/>
      <c r="AD14" s="460"/>
      <c r="AE14" s="460"/>
      <c r="AF14" s="460"/>
      <c r="AG14" s="226" t="s">
        <v>728</v>
      </c>
      <c r="AH14" s="277" t="s">
        <v>717</v>
      </c>
      <c r="AI14" s="55" t="s">
        <v>118</v>
      </c>
      <c r="AJ14" s="55" t="s">
        <v>111</v>
      </c>
      <c r="AK14" s="92">
        <f t="shared" si="0"/>
        <v>15</v>
      </c>
      <c r="AL14" s="55" t="s">
        <v>111</v>
      </c>
      <c r="AM14" s="92">
        <f t="shared" si="1"/>
        <v>15</v>
      </c>
      <c r="AN14" s="55" t="s">
        <v>111</v>
      </c>
      <c r="AO14" s="92">
        <f t="shared" si="6"/>
        <v>15</v>
      </c>
      <c r="AP14" s="55" t="s">
        <v>118</v>
      </c>
      <c r="AQ14" s="92">
        <f t="shared" si="2"/>
        <v>10</v>
      </c>
      <c r="AR14" s="55" t="s">
        <v>111</v>
      </c>
      <c r="AS14" s="92">
        <f t="shared" si="3"/>
        <v>15</v>
      </c>
      <c r="AT14" s="55" t="s">
        <v>111</v>
      </c>
      <c r="AU14" s="92">
        <f t="shared" si="4"/>
        <v>15</v>
      </c>
      <c r="AV14" s="55" t="s">
        <v>112</v>
      </c>
      <c r="AW14" s="92">
        <f t="shared" si="5"/>
        <v>10</v>
      </c>
      <c r="AX14" s="168">
        <f t="shared" si="7"/>
        <v>95</v>
      </c>
      <c r="AY14" s="168" t="str">
        <f t="shared" si="8"/>
        <v>Moderado</v>
      </c>
      <c r="AZ14" s="180" t="s">
        <v>113</v>
      </c>
      <c r="BA14" s="179" t="str">
        <f t="shared" si="9"/>
        <v>Fuerte</v>
      </c>
      <c r="BB14" s="179" t="str">
        <f>IFERROR(VLOOKUP((CONCATENATE(AY14,BA14)),Listados!$U$3:$V$11,2,FALSE),"")</f>
        <v>Moderado</v>
      </c>
      <c r="BC14" s="168">
        <f t="shared" si="10"/>
        <v>50</v>
      </c>
      <c r="BD14" s="458"/>
      <c r="BE14" s="458"/>
      <c r="BF14" s="458"/>
      <c r="BG14" s="458"/>
      <c r="BH14" s="477"/>
      <c r="BI14" s="477"/>
      <c r="BJ14" s="477"/>
      <c r="BK14" s="477"/>
      <c r="BL14" s="617" t="s">
        <v>738</v>
      </c>
      <c r="BM14" s="619" t="s">
        <v>691</v>
      </c>
      <c r="BN14" s="621">
        <v>45748</v>
      </c>
      <c r="BO14" s="623">
        <v>45991</v>
      </c>
      <c r="BP14" s="625" t="s">
        <v>731</v>
      </c>
      <c r="BQ14" s="627" t="s">
        <v>739</v>
      </c>
      <c r="BR14" s="588" t="s">
        <v>1049</v>
      </c>
      <c r="BS14" s="585"/>
      <c r="BT14" s="527"/>
      <c r="BU14" s="524"/>
      <c r="BV14" s="527"/>
      <c r="BW14" s="530"/>
    </row>
    <row r="15" spans="1:75" ht="180.75" thickBot="1" x14ac:dyDescent="0.3">
      <c r="A15" s="661"/>
      <c r="B15" s="470"/>
      <c r="C15" s="477"/>
      <c r="D15" s="470"/>
      <c r="E15" s="614"/>
      <c r="F15" s="616"/>
      <c r="G15" s="470"/>
      <c r="H15" s="470"/>
      <c r="I15" s="470"/>
      <c r="J15" s="470"/>
      <c r="K15" s="470"/>
      <c r="L15" s="470"/>
      <c r="M15" s="470"/>
      <c r="N15" s="470"/>
      <c r="O15" s="470"/>
      <c r="P15" s="470"/>
      <c r="Q15" s="470"/>
      <c r="R15" s="470"/>
      <c r="S15" s="470"/>
      <c r="T15" s="470"/>
      <c r="U15" s="470"/>
      <c r="V15" s="470"/>
      <c r="W15" s="470"/>
      <c r="X15" s="470"/>
      <c r="Y15" s="470"/>
      <c r="Z15" s="470"/>
      <c r="AA15" s="477"/>
      <c r="AB15" s="448"/>
      <c r="AC15" s="450"/>
      <c r="AD15" s="450"/>
      <c r="AE15" s="450"/>
      <c r="AF15" s="450"/>
      <c r="AG15" s="335" t="s">
        <v>729</v>
      </c>
      <c r="AH15" s="367" t="s">
        <v>719</v>
      </c>
      <c r="AI15" s="186" t="s">
        <v>20</v>
      </c>
      <c r="AJ15" s="186" t="s">
        <v>111</v>
      </c>
      <c r="AK15" s="261">
        <f t="shared" si="0"/>
        <v>15</v>
      </c>
      <c r="AL15" s="186" t="s">
        <v>111</v>
      </c>
      <c r="AM15" s="261">
        <f t="shared" si="1"/>
        <v>15</v>
      </c>
      <c r="AN15" s="186" t="s">
        <v>111</v>
      </c>
      <c r="AO15" s="261">
        <f t="shared" si="6"/>
        <v>15</v>
      </c>
      <c r="AP15" s="186" t="s">
        <v>20</v>
      </c>
      <c r="AQ15" s="261">
        <f t="shared" si="2"/>
        <v>15</v>
      </c>
      <c r="AR15" s="186" t="s">
        <v>111</v>
      </c>
      <c r="AS15" s="261">
        <f t="shared" si="3"/>
        <v>15</v>
      </c>
      <c r="AT15" s="186" t="s">
        <v>111</v>
      </c>
      <c r="AU15" s="261">
        <f t="shared" si="4"/>
        <v>15</v>
      </c>
      <c r="AV15" s="186" t="s">
        <v>112</v>
      </c>
      <c r="AW15" s="261">
        <f t="shared" si="5"/>
        <v>10</v>
      </c>
      <c r="AX15" s="184">
        <f t="shared" si="7"/>
        <v>100</v>
      </c>
      <c r="AY15" s="184" t="str">
        <f t="shared" si="8"/>
        <v>Fuerte</v>
      </c>
      <c r="AZ15" s="330" t="s">
        <v>113</v>
      </c>
      <c r="BA15" s="274" t="str">
        <f t="shared" si="9"/>
        <v>Fuerte</v>
      </c>
      <c r="BB15" s="274" t="str">
        <f>IFERROR(VLOOKUP((CONCATENATE(AY15,BA15)),Listados!$U$3:$V$11,2,FALSE),"")</f>
        <v>Fuerte</v>
      </c>
      <c r="BC15" s="184">
        <f t="shared" si="10"/>
        <v>100</v>
      </c>
      <c r="BD15" s="458"/>
      <c r="BE15" s="458"/>
      <c r="BF15" s="458"/>
      <c r="BG15" s="458"/>
      <c r="BH15" s="477"/>
      <c r="BI15" s="477"/>
      <c r="BJ15" s="477"/>
      <c r="BK15" s="477"/>
      <c r="BL15" s="618"/>
      <c r="BM15" s="620"/>
      <c r="BN15" s="622"/>
      <c r="BO15" s="624"/>
      <c r="BP15" s="626"/>
      <c r="BQ15" s="628"/>
      <c r="BR15" s="609"/>
      <c r="BS15" s="585"/>
      <c r="BT15" s="527"/>
      <c r="BU15" s="524"/>
      <c r="BV15" s="527"/>
      <c r="BW15" s="530"/>
    </row>
    <row r="16" spans="1:75" ht="144" customHeight="1" x14ac:dyDescent="0.25">
      <c r="A16" s="663">
        <v>3</v>
      </c>
      <c r="B16" s="666" t="s">
        <v>81</v>
      </c>
      <c r="C16" s="669" t="s">
        <v>740</v>
      </c>
      <c r="D16" s="629" t="s">
        <v>783</v>
      </c>
      <c r="E16" s="319" t="s">
        <v>784</v>
      </c>
      <c r="F16" s="236" t="s">
        <v>16</v>
      </c>
      <c r="G16" s="629" t="s">
        <v>787</v>
      </c>
      <c r="H16" s="521" t="s">
        <v>111</v>
      </c>
      <c r="I16" s="521" t="s">
        <v>111</v>
      </c>
      <c r="J16" s="521" t="s">
        <v>111</v>
      </c>
      <c r="K16" s="521" t="s">
        <v>111</v>
      </c>
      <c r="L16" s="521" t="s">
        <v>111</v>
      </c>
      <c r="M16" s="521" t="s">
        <v>111</v>
      </c>
      <c r="N16" s="521" t="s">
        <v>111</v>
      </c>
      <c r="O16" s="521" t="s">
        <v>111</v>
      </c>
      <c r="P16" s="521" t="s">
        <v>111</v>
      </c>
      <c r="Q16" s="521" t="s">
        <v>111</v>
      </c>
      <c r="R16" s="521" t="s">
        <v>111</v>
      </c>
      <c r="S16" s="521" t="s">
        <v>111</v>
      </c>
      <c r="T16" s="521" t="s">
        <v>111</v>
      </c>
      <c r="U16" s="521" t="s">
        <v>111</v>
      </c>
      <c r="V16" s="521" t="s">
        <v>111</v>
      </c>
      <c r="W16" s="521" t="s">
        <v>111</v>
      </c>
      <c r="X16" s="521" t="s">
        <v>111</v>
      </c>
      <c r="Y16" s="521" t="s">
        <v>111</v>
      </c>
      <c r="Z16" s="521" t="s">
        <v>111</v>
      </c>
      <c r="AA16" s="522">
        <f>COUNTIF(H16:Z16, "SI")</f>
        <v>19</v>
      </c>
      <c r="AB16" s="468" t="s">
        <v>21</v>
      </c>
      <c r="AC16" s="463">
        <f>+VLOOKUP(AB16,Listados!$K$8:$L$12,2,0)</f>
        <v>1</v>
      </c>
      <c r="AD16" s="463" t="str">
        <f>++IF(OR(AA16=0),"",IF(OR(AA16=1,AA16&lt;=5),"Moderado",IF(OR(AA16=6,AA16&lt;=11),"Mayor",IF(OR(AA16&gt;=12),"Catastrófico",""))))</f>
        <v>Catastrófico</v>
      </c>
      <c r="AE16" s="463">
        <f>+VLOOKUP(AD16,Listados!$K$13:$L$17,2,0)</f>
        <v>5</v>
      </c>
      <c r="AF16" s="463" t="str">
        <f>IF(AND(AB16&lt;&gt;"",AD16&lt;&gt;""),VLOOKUP(AB16&amp;AD16,[3]Listados!$M$3:$N$27,2,FALSE),"")</f>
        <v>Extremo</v>
      </c>
      <c r="AG16" s="319" t="s">
        <v>788</v>
      </c>
      <c r="AH16" s="286" t="s">
        <v>784</v>
      </c>
      <c r="AI16" s="200" t="s">
        <v>118</v>
      </c>
      <c r="AJ16" s="200" t="s">
        <v>111</v>
      </c>
      <c r="AK16" s="199">
        <f>+IF(AJ16="si",15,"0")</f>
        <v>15</v>
      </c>
      <c r="AL16" s="200" t="s">
        <v>111</v>
      </c>
      <c r="AM16" s="199">
        <f>+IF(AL16="si",15,"0")</f>
        <v>15</v>
      </c>
      <c r="AN16" s="200" t="s">
        <v>111</v>
      </c>
      <c r="AO16" s="199">
        <f>+IF(AN16="si",15,"0")</f>
        <v>15</v>
      </c>
      <c r="AP16" s="200" t="s">
        <v>20</v>
      </c>
      <c r="AQ16" s="199">
        <f>+IF(AP16="Preventivo",15,IF(AP16="Detectivo",10,"0"))</f>
        <v>15</v>
      </c>
      <c r="AR16" s="200" t="s">
        <v>111</v>
      </c>
      <c r="AS16" s="199">
        <f>+IF(AR16="si",15,"0")</f>
        <v>15</v>
      </c>
      <c r="AT16" s="200" t="s">
        <v>111</v>
      </c>
      <c r="AU16" s="199">
        <f>+IF(AT16="si",15,"0")</f>
        <v>15</v>
      </c>
      <c r="AV16" s="237" t="s">
        <v>112</v>
      </c>
      <c r="AW16" s="199">
        <f>+IF(AV16="Completa",10,IF(AV16="Incompleta",5,"0"))</f>
        <v>10</v>
      </c>
      <c r="AX16" s="202">
        <f>IF((SUM(AK16,AM16,AO16,AQ16,AS16,AU16,AW16)=0),"",(SUM(AK16,AM16,AO16,AQ16,AS16,AU16,AW16)))</f>
        <v>100</v>
      </c>
      <c r="AY16" s="202" t="str">
        <f>IF(AX16&lt;=85,"Débil",IF(AX16&lt;=95,"Moderado",IF(AX16=100,"Fuerte","")))</f>
        <v>Fuerte</v>
      </c>
      <c r="AZ16" s="240" t="s">
        <v>113</v>
      </c>
      <c r="BA16" s="241" t="str">
        <f>+IF(AZ16="siempre","Fuerte",IF(AZ16="Algunas veces","Moderado",IF(AZ16="No se ejecuta","Débil","")))</f>
        <v>Fuerte</v>
      </c>
      <c r="BB16" s="241" t="str">
        <f>IFERROR(VLOOKUP((CONCATENATE(AY16,BA16)),Listados!$U$3:$V$11,2,FALSE),"")</f>
        <v>Fuerte</v>
      </c>
      <c r="BC16" s="241">
        <f>IF(BB16="","",IF(BB16="Débil", 0, IF(BB16="Moderado",50,100)))</f>
        <v>100</v>
      </c>
      <c r="BD16" s="439">
        <f>AVERAGE(BC16:BC19)</f>
        <v>100</v>
      </c>
      <c r="BE16" s="439" t="str">
        <f>IF(BD16&lt;=50,"Débil",IF(BD16&lt;=99,"Moderado",IF(BD16=100,"fuerte","")))</f>
        <v>fuerte</v>
      </c>
      <c r="BF16" s="439">
        <f>+IF(AND(AI16="Preventivo",BE16="Fuerte"),2,IF(AND(AI16="Preventivo",BE16="Moderado"),1,0))</f>
        <v>0</v>
      </c>
      <c r="BG16" s="439">
        <f>+AC16-BF16</f>
        <v>1</v>
      </c>
      <c r="BH16" s="522" t="str">
        <f>+VLOOKUP(MIN(BG16),Listados!$J$18:$K$24,2,TRUE)</f>
        <v>Rara Vez</v>
      </c>
      <c r="BI16" s="522" t="str">
        <f>AD16</f>
        <v>Catastrófico</v>
      </c>
      <c r="BJ16" s="522" t="str">
        <f>IF(AND(BH16&lt;&gt;"",BI16&lt;&gt;""),VLOOKUP(BH16&amp;BI16,Listados!$M$3:$N$27,2,FALSE),"")</f>
        <v>Extremo</v>
      </c>
      <c r="BK16" s="522" t="str">
        <f>+VLOOKUP(BJ16,Listados!$P$3:$Q$6,2,FALSE)</f>
        <v>Reducir el riesgo</v>
      </c>
      <c r="BL16" s="320" t="s">
        <v>791</v>
      </c>
      <c r="BM16" s="321" t="s">
        <v>691</v>
      </c>
      <c r="BN16" s="322">
        <v>45778</v>
      </c>
      <c r="BO16" s="323">
        <v>45991</v>
      </c>
      <c r="BP16" s="321" t="s">
        <v>792</v>
      </c>
      <c r="BQ16" s="321" t="s">
        <v>793</v>
      </c>
      <c r="BR16" s="203" t="s">
        <v>788</v>
      </c>
      <c r="BS16" s="584"/>
      <c r="BT16" s="526"/>
      <c r="BU16" s="523"/>
      <c r="BV16" s="526"/>
      <c r="BW16" s="529"/>
    </row>
    <row r="17" spans="1:75" ht="114.75" x14ac:dyDescent="0.25">
      <c r="A17" s="664"/>
      <c r="B17" s="667"/>
      <c r="C17" s="670"/>
      <c r="D17" s="630"/>
      <c r="E17" s="303" t="s">
        <v>785</v>
      </c>
      <c r="F17" s="177" t="s">
        <v>29</v>
      </c>
      <c r="G17" s="630"/>
      <c r="H17" s="470"/>
      <c r="I17" s="470"/>
      <c r="J17" s="470"/>
      <c r="K17" s="470"/>
      <c r="L17" s="470"/>
      <c r="M17" s="470"/>
      <c r="N17" s="470"/>
      <c r="O17" s="470"/>
      <c r="P17" s="470"/>
      <c r="Q17" s="470"/>
      <c r="R17" s="470"/>
      <c r="S17" s="470"/>
      <c r="T17" s="470"/>
      <c r="U17" s="470"/>
      <c r="V17" s="470"/>
      <c r="W17" s="470"/>
      <c r="X17" s="470"/>
      <c r="Y17" s="470"/>
      <c r="Z17" s="470"/>
      <c r="AA17" s="477"/>
      <c r="AB17" s="462"/>
      <c r="AC17" s="460"/>
      <c r="AD17" s="460"/>
      <c r="AE17" s="460"/>
      <c r="AF17" s="460"/>
      <c r="AG17" s="303" t="s">
        <v>789</v>
      </c>
      <c r="AH17" s="277" t="s">
        <v>785</v>
      </c>
      <c r="AI17" s="55" t="s">
        <v>20</v>
      </c>
      <c r="AJ17" s="55" t="s">
        <v>111</v>
      </c>
      <c r="AK17" s="92">
        <f t="shared" si="0"/>
        <v>15</v>
      </c>
      <c r="AL17" s="55" t="s">
        <v>111</v>
      </c>
      <c r="AM17" s="92">
        <f t="shared" si="1"/>
        <v>15</v>
      </c>
      <c r="AN17" s="55" t="s">
        <v>111</v>
      </c>
      <c r="AO17" s="92">
        <f t="shared" si="6"/>
        <v>15</v>
      </c>
      <c r="AP17" s="55" t="s">
        <v>20</v>
      </c>
      <c r="AQ17" s="92">
        <f t="shared" si="2"/>
        <v>15</v>
      </c>
      <c r="AR17" s="55" t="s">
        <v>111</v>
      </c>
      <c r="AS17" s="92">
        <f t="shared" si="3"/>
        <v>15</v>
      </c>
      <c r="AT17" s="55" t="s">
        <v>111</v>
      </c>
      <c r="AU17" s="92">
        <f t="shared" si="4"/>
        <v>15</v>
      </c>
      <c r="AV17" s="123" t="s">
        <v>112</v>
      </c>
      <c r="AW17" s="92">
        <f t="shared" si="5"/>
        <v>10</v>
      </c>
      <c r="AX17" s="168">
        <f t="shared" ref="AX17:AX18" si="11">IF((SUM(AK17,AM17,AO17,AQ17,AS17,AU17,AW17)=0),"",(SUM(AK17,AM17,AO17,AQ17,AS17,AU17,AW17)))</f>
        <v>100</v>
      </c>
      <c r="AY17" s="168" t="str">
        <f t="shared" ref="AY17:AY18" si="12">IF(AX17&lt;=85,"Débil",IF(AX17&lt;=95,"Moderado",IF(AX17=100,"Fuerte","")))</f>
        <v>Fuerte</v>
      </c>
      <c r="AZ17" s="180" t="s">
        <v>113</v>
      </c>
      <c r="BA17" s="179" t="str">
        <f t="shared" ref="BA17:BA18" si="13">+IF(AZ17="siempre","Fuerte",IF(AZ17="Algunas veces","Moderado",IF(AZ17="No se ejecuta","Débil","")))</f>
        <v>Fuerte</v>
      </c>
      <c r="BB17" s="179" t="str">
        <f>IFERROR(VLOOKUP((CONCATENATE(AY17,BA17)),Listados!$U$3:$V$11,2,FALSE),"")</f>
        <v>Fuerte</v>
      </c>
      <c r="BC17" s="179">
        <f t="shared" ref="BC17:BC18" si="14">IF(BB17="","",IF(BB17="Débil", 0, IF(BB17="Moderado",50,100)))</f>
        <v>100</v>
      </c>
      <c r="BD17" s="458"/>
      <c r="BE17" s="458"/>
      <c r="BF17" s="458"/>
      <c r="BG17" s="458"/>
      <c r="BH17" s="477"/>
      <c r="BI17" s="477"/>
      <c r="BJ17" s="477"/>
      <c r="BK17" s="477"/>
      <c r="BL17" s="309" t="s">
        <v>794</v>
      </c>
      <c r="BM17" s="306" t="s">
        <v>736</v>
      </c>
      <c r="BN17" s="307">
        <v>45658</v>
      </c>
      <c r="BO17" s="308">
        <v>45991</v>
      </c>
      <c r="BP17" s="306" t="s">
        <v>750</v>
      </c>
      <c r="BQ17" s="306" t="s">
        <v>795</v>
      </c>
      <c r="BR17" s="84" t="s">
        <v>789</v>
      </c>
      <c r="BS17" s="585"/>
      <c r="BT17" s="527"/>
      <c r="BU17" s="524"/>
      <c r="BV17" s="527"/>
      <c r="BW17" s="530"/>
    </row>
    <row r="18" spans="1:75" ht="153" x14ac:dyDescent="0.25">
      <c r="A18" s="664"/>
      <c r="B18" s="667"/>
      <c r="C18" s="670"/>
      <c r="D18" s="630"/>
      <c r="E18" s="303" t="s">
        <v>786</v>
      </c>
      <c r="F18" s="177" t="s">
        <v>16</v>
      </c>
      <c r="G18" s="631"/>
      <c r="H18" s="470"/>
      <c r="I18" s="470"/>
      <c r="J18" s="470"/>
      <c r="K18" s="470"/>
      <c r="L18" s="470"/>
      <c r="M18" s="470"/>
      <c r="N18" s="470"/>
      <c r="O18" s="470"/>
      <c r="P18" s="470"/>
      <c r="Q18" s="470"/>
      <c r="R18" s="470"/>
      <c r="S18" s="470"/>
      <c r="T18" s="470"/>
      <c r="U18" s="470"/>
      <c r="V18" s="470"/>
      <c r="W18" s="470"/>
      <c r="X18" s="470"/>
      <c r="Y18" s="470"/>
      <c r="Z18" s="470"/>
      <c r="AA18" s="477"/>
      <c r="AB18" s="462"/>
      <c r="AC18" s="460"/>
      <c r="AD18" s="460"/>
      <c r="AE18" s="460"/>
      <c r="AF18" s="460"/>
      <c r="AG18" s="303" t="s">
        <v>790</v>
      </c>
      <c r="AH18" s="277" t="s">
        <v>786</v>
      </c>
      <c r="AI18" s="55" t="s">
        <v>20</v>
      </c>
      <c r="AJ18" s="55" t="s">
        <v>111</v>
      </c>
      <c r="AK18" s="92">
        <f t="shared" si="0"/>
        <v>15</v>
      </c>
      <c r="AL18" s="55" t="s">
        <v>111</v>
      </c>
      <c r="AM18" s="92">
        <f t="shared" si="1"/>
        <v>15</v>
      </c>
      <c r="AN18" s="55" t="s">
        <v>111</v>
      </c>
      <c r="AO18" s="92">
        <f t="shared" si="6"/>
        <v>15</v>
      </c>
      <c r="AP18" s="55" t="s">
        <v>20</v>
      </c>
      <c r="AQ18" s="92">
        <f t="shared" si="2"/>
        <v>15</v>
      </c>
      <c r="AR18" s="55" t="s">
        <v>111</v>
      </c>
      <c r="AS18" s="92">
        <f t="shared" si="3"/>
        <v>15</v>
      </c>
      <c r="AT18" s="55" t="s">
        <v>111</v>
      </c>
      <c r="AU18" s="92">
        <f t="shared" si="4"/>
        <v>15</v>
      </c>
      <c r="AV18" s="123" t="s">
        <v>112</v>
      </c>
      <c r="AW18" s="92">
        <f t="shared" si="5"/>
        <v>10</v>
      </c>
      <c r="AX18" s="168">
        <f t="shared" si="11"/>
        <v>100</v>
      </c>
      <c r="AY18" s="168" t="str">
        <f t="shared" si="12"/>
        <v>Fuerte</v>
      </c>
      <c r="AZ18" s="180" t="s">
        <v>113</v>
      </c>
      <c r="BA18" s="179" t="str">
        <f t="shared" si="13"/>
        <v>Fuerte</v>
      </c>
      <c r="BB18" s="179" t="str">
        <f>IFERROR(VLOOKUP((CONCATENATE(AY18,BA18)),Listados!$U$3:$V$11,2,FALSE),"")</f>
        <v>Fuerte</v>
      </c>
      <c r="BC18" s="179">
        <f t="shared" si="14"/>
        <v>100</v>
      </c>
      <c r="BD18" s="458"/>
      <c r="BE18" s="458"/>
      <c r="BF18" s="458"/>
      <c r="BG18" s="458"/>
      <c r="BH18" s="477"/>
      <c r="BI18" s="477"/>
      <c r="BJ18" s="477"/>
      <c r="BK18" s="477"/>
      <c r="BL18" s="305" t="s">
        <v>798</v>
      </c>
      <c r="BM18" s="283" t="s">
        <v>736</v>
      </c>
      <c r="BN18" s="281">
        <v>45778</v>
      </c>
      <c r="BO18" s="281">
        <v>45991</v>
      </c>
      <c r="BP18" s="283" t="s">
        <v>796</v>
      </c>
      <c r="BQ18" s="283" t="s">
        <v>797</v>
      </c>
      <c r="BR18" s="84" t="s">
        <v>1060</v>
      </c>
      <c r="BS18" s="585"/>
      <c r="BT18" s="527"/>
      <c r="BU18" s="524"/>
      <c r="BV18" s="527"/>
      <c r="BW18" s="530"/>
    </row>
    <row r="19" spans="1:75" ht="15.75" thickBot="1" x14ac:dyDescent="0.3">
      <c r="A19" s="665"/>
      <c r="B19" s="668"/>
      <c r="C19" s="671"/>
      <c r="D19" s="672"/>
      <c r="E19" s="324"/>
      <c r="F19" s="247"/>
      <c r="G19" s="248"/>
      <c r="H19" s="471"/>
      <c r="I19" s="471"/>
      <c r="J19" s="471"/>
      <c r="K19" s="471"/>
      <c r="L19" s="471"/>
      <c r="M19" s="471"/>
      <c r="N19" s="471"/>
      <c r="O19" s="471"/>
      <c r="P19" s="471"/>
      <c r="Q19" s="471"/>
      <c r="R19" s="471"/>
      <c r="S19" s="471"/>
      <c r="T19" s="471"/>
      <c r="U19" s="471"/>
      <c r="V19" s="471"/>
      <c r="W19" s="471"/>
      <c r="X19" s="471"/>
      <c r="Y19" s="471"/>
      <c r="Z19" s="471"/>
      <c r="AA19" s="478"/>
      <c r="AB19" s="469"/>
      <c r="AC19" s="464"/>
      <c r="AD19" s="464"/>
      <c r="AE19" s="464"/>
      <c r="AF19" s="464"/>
      <c r="AG19" s="249"/>
      <c r="AH19" s="222"/>
      <c r="AI19" s="251"/>
      <c r="AJ19" s="251"/>
      <c r="AK19" s="209" t="str">
        <f t="shared" si="0"/>
        <v>0</v>
      </c>
      <c r="AL19" s="252"/>
      <c r="AM19" s="209" t="str">
        <f t="shared" si="1"/>
        <v>0</v>
      </c>
      <c r="AN19" s="210"/>
      <c r="AO19" s="209" t="str">
        <f t="shared" si="6"/>
        <v>0</v>
      </c>
      <c r="AP19" s="251"/>
      <c r="AQ19" s="209" t="str">
        <f t="shared" si="2"/>
        <v>0</v>
      </c>
      <c r="AR19" s="251"/>
      <c r="AS19" s="209" t="str">
        <f t="shared" si="3"/>
        <v>0</v>
      </c>
      <c r="AT19" s="212"/>
      <c r="AU19" s="209" t="str">
        <f t="shared" si="4"/>
        <v>0</v>
      </c>
      <c r="AV19" s="251"/>
      <c r="AW19" s="209" t="str">
        <f t="shared" si="5"/>
        <v>0</v>
      </c>
      <c r="AX19" s="215"/>
      <c r="AY19" s="215"/>
      <c r="AZ19" s="224"/>
      <c r="BA19" s="215"/>
      <c r="BB19" s="215"/>
      <c r="BC19" s="215"/>
      <c r="BD19" s="459"/>
      <c r="BE19" s="459"/>
      <c r="BF19" s="459"/>
      <c r="BG19" s="459"/>
      <c r="BH19" s="478"/>
      <c r="BI19" s="478"/>
      <c r="BJ19" s="478"/>
      <c r="BK19" s="478"/>
      <c r="BL19" s="325"/>
      <c r="BM19" s="326"/>
      <c r="BN19" s="327"/>
      <c r="BO19" s="327"/>
      <c r="BP19" s="326"/>
      <c r="BQ19" s="326"/>
      <c r="BR19" s="355"/>
      <c r="BS19" s="586"/>
      <c r="BT19" s="528"/>
      <c r="BU19" s="525"/>
      <c r="BV19" s="528"/>
      <c r="BW19" s="531"/>
    </row>
    <row r="20" spans="1:75" ht="195" x14ac:dyDescent="0.25">
      <c r="A20" s="660">
        <v>4</v>
      </c>
      <c r="B20" s="521" t="s">
        <v>96</v>
      </c>
      <c r="C20" s="522" t="s">
        <v>820</v>
      </c>
      <c r="D20" s="521" t="s">
        <v>847</v>
      </c>
      <c r="E20" s="235" t="s">
        <v>848</v>
      </c>
      <c r="F20" s="285" t="s">
        <v>16</v>
      </c>
      <c r="G20" s="237" t="s">
        <v>850</v>
      </c>
      <c r="H20" s="521" t="s">
        <v>111</v>
      </c>
      <c r="I20" s="521" t="s">
        <v>111</v>
      </c>
      <c r="J20" s="521" t="s">
        <v>111</v>
      </c>
      <c r="K20" s="521" t="s">
        <v>115</v>
      </c>
      <c r="L20" s="521" t="s">
        <v>111</v>
      </c>
      <c r="M20" s="521" t="s">
        <v>111</v>
      </c>
      <c r="N20" s="521" t="s">
        <v>111</v>
      </c>
      <c r="O20" s="521" t="s">
        <v>115</v>
      </c>
      <c r="P20" s="521" t="s">
        <v>111</v>
      </c>
      <c r="Q20" s="521" t="s">
        <v>111</v>
      </c>
      <c r="R20" s="521" t="s">
        <v>111</v>
      </c>
      <c r="S20" s="521" t="s">
        <v>111</v>
      </c>
      <c r="T20" s="521" t="s">
        <v>115</v>
      </c>
      <c r="U20" s="521" t="s">
        <v>111</v>
      </c>
      <c r="V20" s="521" t="s">
        <v>111</v>
      </c>
      <c r="W20" s="521" t="s">
        <v>115</v>
      </c>
      <c r="X20" s="521" t="s">
        <v>115</v>
      </c>
      <c r="Y20" s="521" t="s">
        <v>111</v>
      </c>
      <c r="Z20" s="521" t="s">
        <v>115</v>
      </c>
      <c r="AA20" s="522">
        <f>COUNTIF(H20:Z20, "SI")</f>
        <v>13</v>
      </c>
      <c r="AB20" s="468" t="s">
        <v>30</v>
      </c>
      <c r="AC20" s="463">
        <f>+VLOOKUP(AB20,Listados!$K$8:$L$12,2,0)</f>
        <v>2</v>
      </c>
      <c r="AD20" s="463" t="str">
        <f>++IF(OR(AA20=0),"",IF(OR(AA20=1,AA20&lt;=5),"Moderado",IF(OR(AA20=6,AA20&lt;=11),"Mayor",IF(OR(AA20&gt;=12),"Catastrófico",""))))</f>
        <v>Catastrófico</v>
      </c>
      <c r="AE20" s="463">
        <f>+VLOOKUP(AD20,Listados!$K$13:$L$17,2,0)</f>
        <v>5</v>
      </c>
      <c r="AF20" s="463" t="str">
        <f>IF(AND(AB20&lt;&gt;"",AD20&lt;&gt;""),VLOOKUP(AB20&amp;AD20,[3]Listados!$M$3:$N$27,2,FALSE),"")</f>
        <v>Extremo</v>
      </c>
      <c r="AG20" s="238" t="s">
        <v>852</v>
      </c>
      <c r="AH20" s="239" t="s">
        <v>848</v>
      </c>
      <c r="AI20" s="237" t="s">
        <v>20</v>
      </c>
      <c r="AJ20" s="200" t="s">
        <v>111</v>
      </c>
      <c r="AK20" s="199">
        <f>+IF(AJ20="si",15,"0")</f>
        <v>15</v>
      </c>
      <c r="AL20" s="200" t="s">
        <v>111</v>
      </c>
      <c r="AM20" s="199">
        <f>+IF(AL20="si",15,"0")</f>
        <v>15</v>
      </c>
      <c r="AN20" s="200" t="s">
        <v>111</v>
      </c>
      <c r="AO20" s="199">
        <f>+IF(AN20="si",15,"0")</f>
        <v>15</v>
      </c>
      <c r="AP20" s="200" t="s">
        <v>20</v>
      </c>
      <c r="AQ20" s="199">
        <f>+IF(AP20="Preventivo",15,IF(AP20="Detectivo",10,"0"))</f>
        <v>15</v>
      </c>
      <c r="AR20" s="200" t="s">
        <v>111</v>
      </c>
      <c r="AS20" s="199">
        <f>+IF(AR20="si",15,"0")</f>
        <v>15</v>
      </c>
      <c r="AT20" s="237" t="s">
        <v>111</v>
      </c>
      <c r="AU20" s="199">
        <f>+IF(AT20="si",15,"0")</f>
        <v>15</v>
      </c>
      <c r="AV20" s="237" t="s">
        <v>112</v>
      </c>
      <c r="AW20" s="199">
        <f>+IF(AV20="Completa",10,IF(AV20="Incompleta",5,"0"))</f>
        <v>10</v>
      </c>
      <c r="AX20" s="202">
        <f>IF((SUM(AK20,AM20,AO20,AQ20,AS20,AU20,AW20)=0),"",(SUM(AK20,AM20,AO20,AQ20,AS20,AU20,AW20)))</f>
        <v>100</v>
      </c>
      <c r="AY20" s="202" t="str">
        <f>IF(AX20&lt;=85,"Débil",IF(AX20&lt;=95,"Moderado",IF(AX20=100,"Fuerte","")))</f>
        <v>Fuerte</v>
      </c>
      <c r="AZ20" s="240" t="s">
        <v>113</v>
      </c>
      <c r="BA20" s="241" t="str">
        <f>+IF(AZ20="siempre","Fuerte",IF(AZ20="Algunas veces","Moderado",IF(AZ20="No se ejecuta","Débil","")))</f>
        <v>Fuerte</v>
      </c>
      <c r="BB20" s="241" t="str">
        <f>IFERROR(VLOOKUP((CONCATENATE(AY20,BA20)),Listados!$U$3:$V$11,2,FALSE),"")</f>
        <v>Fuerte</v>
      </c>
      <c r="BC20" s="241">
        <f>IF(BB20="","",IF(BB20="Débil", 0, IF(BB20="Moderado",50,100)))</f>
        <v>100</v>
      </c>
      <c r="BD20" s="439">
        <f>AVERAGE(BC20:BC23)</f>
        <v>100</v>
      </c>
      <c r="BE20" s="439" t="str">
        <f>IF(BD20&lt;=50,"Débil",IF(BD20&lt;=99,"Moderado",IF(BD20=100,"fuerte","")))</f>
        <v>fuerte</v>
      </c>
      <c r="BF20" s="439">
        <f>+IF(AND(AI20="Preventivo",BE20="Fuerte"),2,IF(AND(AI20="Preventivo",BE20="Moderado"),1,0))</f>
        <v>2</v>
      </c>
      <c r="BG20" s="439">
        <f>+AC20-BF20</f>
        <v>0</v>
      </c>
      <c r="BH20" s="522" t="str">
        <f>+VLOOKUP(MIN(BG20),Listados!$J$18:$K$24,2,TRUE)</f>
        <v>Rara Vez</v>
      </c>
      <c r="BI20" s="522" t="str">
        <f>AD20</f>
        <v>Catastrófico</v>
      </c>
      <c r="BJ20" s="522" t="str">
        <f>IF(AND(BH20&lt;&gt;"",BI20&lt;&gt;""),VLOOKUP(BH20&amp;BI20,Listados!$M$3:$N$27,2,FALSE),"")</f>
        <v>Extremo</v>
      </c>
      <c r="BK20" s="522" t="str">
        <f>+VLOOKUP(BJ20,Listados!$P$3:$Q$6,2,FALSE)</f>
        <v>Reducir el riesgo</v>
      </c>
      <c r="BL20" s="203" t="s">
        <v>854</v>
      </c>
      <c r="BM20" s="203" t="s">
        <v>855</v>
      </c>
      <c r="BN20" s="204">
        <v>45672</v>
      </c>
      <c r="BO20" s="205">
        <v>45991</v>
      </c>
      <c r="BP20" s="203" t="s">
        <v>856</v>
      </c>
      <c r="BQ20" s="203" t="s">
        <v>857</v>
      </c>
      <c r="BR20" s="353"/>
      <c r="BS20" s="584"/>
      <c r="BT20" s="526"/>
      <c r="BU20" s="523"/>
      <c r="BV20" s="526"/>
      <c r="BW20" s="529"/>
    </row>
    <row r="21" spans="1:75" ht="210.75" thickBot="1" x14ac:dyDescent="0.3">
      <c r="A21" s="661"/>
      <c r="B21" s="470"/>
      <c r="C21" s="477"/>
      <c r="D21" s="470"/>
      <c r="E21" s="225" t="s">
        <v>849</v>
      </c>
      <c r="F21" s="315" t="s">
        <v>16</v>
      </c>
      <c r="G21" s="316" t="s">
        <v>851</v>
      </c>
      <c r="H21" s="470"/>
      <c r="I21" s="470"/>
      <c r="J21" s="470"/>
      <c r="K21" s="470"/>
      <c r="L21" s="470"/>
      <c r="M21" s="470"/>
      <c r="N21" s="470"/>
      <c r="O21" s="470"/>
      <c r="P21" s="470"/>
      <c r="Q21" s="470"/>
      <c r="R21" s="470"/>
      <c r="S21" s="470"/>
      <c r="T21" s="470"/>
      <c r="U21" s="470"/>
      <c r="V21" s="470"/>
      <c r="W21" s="470"/>
      <c r="X21" s="470"/>
      <c r="Y21" s="470"/>
      <c r="Z21" s="470"/>
      <c r="AA21" s="477"/>
      <c r="AB21" s="462"/>
      <c r="AC21" s="460"/>
      <c r="AD21" s="460"/>
      <c r="AE21" s="460"/>
      <c r="AF21" s="460"/>
      <c r="AG21" s="226" t="s">
        <v>853</v>
      </c>
      <c r="AH21" s="87" t="s">
        <v>849</v>
      </c>
      <c r="AI21" s="89" t="s">
        <v>20</v>
      </c>
      <c r="AJ21" s="97" t="s">
        <v>111</v>
      </c>
      <c r="AK21" s="92">
        <f t="shared" si="0"/>
        <v>15</v>
      </c>
      <c r="AL21" s="97" t="s">
        <v>111</v>
      </c>
      <c r="AM21" s="92">
        <f t="shared" si="1"/>
        <v>15</v>
      </c>
      <c r="AN21" s="97" t="s">
        <v>111</v>
      </c>
      <c r="AO21" s="92">
        <f t="shared" si="6"/>
        <v>15</v>
      </c>
      <c r="AP21" s="97" t="s">
        <v>20</v>
      </c>
      <c r="AQ21" s="92">
        <f t="shared" si="2"/>
        <v>15</v>
      </c>
      <c r="AR21" s="97" t="s">
        <v>111</v>
      </c>
      <c r="AS21" s="92">
        <f t="shared" si="3"/>
        <v>15</v>
      </c>
      <c r="AT21" s="89" t="s">
        <v>111</v>
      </c>
      <c r="AU21" s="92">
        <f t="shared" si="4"/>
        <v>15</v>
      </c>
      <c r="AV21" s="89" t="s">
        <v>112</v>
      </c>
      <c r="AW21" s="92">
        <f t="shared" si="5"/>
        <v>10</v>
      </c>
      <c r="AX21" s="99">
        <f>IF((SUM(AK21,AM21,AO21,AQ21,AS21,AU21,AW21)=0),"",(SUM(AK21,AM21,AO21,AQ21,AS21,AU21,AW21)))</f>
        <v>100</v>
      </c>
      <c r="AY21" s="99" t="str">
        <f>IF(AX21&lt;=85,"Débil",IF(AX21&lt;=95,"Moderado",IF(AX21=100,"Fuerte","")))</f>
        <v>Fuerte</v>
      </c>
      <c r="AZ21" s="94" t="s">
        <v>113</v>
      </c>
      <c r="BA21" s="93" t="str">
        <f t="shared" ref="BA21:BA23" si="15">+IF(AZ21="siempre","Fuerte",IF(AZ21="Algunas veces","Moderado",IF(AZ21="No se ejecuta","Débil","")))</f>
        <v>Fuerte</v>
      </c>
      <c r="BB21" s="93" t="str">
        <f>IFERROR(VLOOKUP((CONCATENATE(AY21,BA21)),Listados!$U$3:$V$11,2,FALSE),"")</f>
        <v>Fuerte</v>
      </c>
      <c r="BC21" s="93">
        <f t="shared" ref="BC21:BC23" si="16">IF(BB21="","",IF(BB21="Débil", 0, IF(BB21="Moderado",50,100)))</f>
        <v>100</v>
      </c>
      <c r="BD21" s="458"/>
      <c r="BE21" s="458"/>
      <c r="BF21" s="458"/>
      <c r="BG21" s="458"/>
      <c r="BH21" s="477"/>
      <c r="BI21" s="477"/>
      <c r="BJ21" s="477"/>
      <c r="BK21" s="477"/>
      <c r="BL21" s="84" t="s">
        <v>858</v>
      </c>
      <c r="BM21" s="84" t="s">
        <v>859</v>
      </c>
      <c r="BN21" s="85">
        <v>45672</v>
      </c>
      <c r="BO21" s="95">
        <v>45991</v>
      </c>
      <c r="BP21" s="84" t="s">
        <v>856</v>
      </c>
      <c r="BQ21" s="84" t="s">
        <v>860</v>
      </c>
      <c r="BR21" s="354"/>
      <c r="BS21" s="585"/>
      <c r="BT21" s="527"/>
      <c r="BU21" s="524"/>
      <c r="BV21" s="527"/>
      <c r="BW21" s="530"/>
    </row>
    <row r="22" spans="1:75" ht="21" customHeight="1" x14ac:dyDescent="0.25">
      <c r="A22" s="661"/>
      <c r="B22" s="470"/>
      <c r="C22" s="477"/>
      <c r="D22" s="470"/>
      <c r="E22" s="86"/>
      <c r="F22" s="90"/>
      <c r="G22" s="89"/>
      <c r="H22" s="470"/>
      <c r="I22" s="470"/>
      <c r="J22" s="470"/>
      <c r="K22" s="470"/>
      <c r="L22" s="470"/>
      <c r="M22" s="470"/>
      <c r="N22" s="470"/>
      <c r="O22" s="470"/>
      <c r="P22" s="470"/>
      <c r="Q22" s="470"/>
      <c r="R22" s="470"/>
      <c r="S22" s="470"/>
      <c r="T22" s="470"/>
      <c r="U22" s="470"/>
      <c r="V22" s="470"/>
      <c r="W22" s="470"/>
      <c r="X22" s="470"/>
      <c r="Y22" s="470"/>
      <c r="Z22" s="470"/>
      <c r="AA22" s="477"/>
      <c r="AB22" s="462"/>
      <c r="AC22" s="460"/>
      <c r="AD22" s="460"/>
      <c r="AE22" s="460"/>
      <c r="AF22" s="460"/>
      <c r="AG22" s="91"/>
      <c r="AH22" s="88"/>
      <c r="AI22" s="89"/>
      <c r="AJ22" s="89"/>
      <c r="AK22" s="92" t="str">
        <f t="shared" si="0"/>
        <v>0</v>
      </c>
      <c r="AL22" s="89"/>
      <c r="AM22" s="92" t="str">
        <f t="shared" si="1"/>
        <v>0</v>
      </c>
      <c r="AN22" s="89"/>
      <c r="AO22" s="92" t="str">
        <f t="shared" si="6"/>
        <v>0</v>
      </c>
      <c r="AP22" s="89"/>
      <c r="AQ22" s="92" t="str">
        <f t="shared" si="2"/>
        <v>0</v>
      </c>
      <c r="AR22" s="89"/>
      <c r="AS22" s="92" t="str">
        <f t="shared" si="3"/>
        <v>0</v>
      </c>
      <c r="AT22" s="89"/>
      <c r="AU22" s="92" t="str">
        <f t="shared" si="4"/>
        <v>0</v>
      </c>
      <c r="AV22" s="89"/>
      <c r="AW22" s="92" t="str">
        <f t="shared" si="5"/>
        <v>0</v>
      </c>
      <c r="AX22" s="99"/>
      <c r="AY22" s="99"/>
      <c r="AZ22" s="94"/>
      <c r="BA22" s="93" t="str">
        <f t="shared" si="15"/>
        <v/>
      </c>
      <c r="BB22" s="93" t="str">
        <f>IFERROR(VLOOKUP((CONCATENATE(AY22,BA22)),Listados!$U$3:$V$11,2,FALSE),"")</f>
        <v/>
      </c>
      <c r="BC22" s="93" t="str">
        <f t="shared" si="16"/>
        <v/>
      </c>
      <c r="BD22" s="458"/>
      <c r="BE22" s="458"/>
      <c r="BF22" s="458"/>
      <c r="BG22" s="458"/>
      <c r="BH22" s="477"/>
      <c r="BI22" s="477"/>
      <c r="BJ22" s="477"/>
      <c r="BK22" s="477"/>
      <c r="BL22" s="84"/>
      <c r="BM22" s="84"/>
      <c r="BN22" s="85"/>
      <c r="BO22" s="85"/>
      <c r="BP22" s="84"/>
      <c r="BQ22" s="84"/>
      <c r="BR22" s="354"/>
      <c r="BS22" s="585"/>
      <c r="BT22" s="527"/>
      <c r="BU22" s="524"/>
      <c r="BV22" s="527"/>
      <c r="BW22" s="530"/>
    </row>
    <row r="23" spans="1:75" ht="35.25" customHeight="1" thickBot="1" x14ac:dyDescent="0.3">
      <c r="A23" s="662"/>
      <c r="B23" s="471"/>
      <c r="C23" s="478"/>
      <c r="D23" s="471"/>
      <c r="E23" s="246"/>
      <c r="F23" s="317"/>
      <c r="G23" s="248"/>
      <c r="H23" s="471"/>
      <c r="I23" s="471"/>
      <c r="J23" s="471"/>
      <c r="K23" s="471"/>
      <c r="L23" s="471"/>
      <c r="M23" s="471"/>
      <c r="N23" s="471"/>
      <c r="O23" s="471"/>
      <c r="P23" s="471"/>
      <c r="Q23" s="471"/>
      <c r="R23" s="471"/>
      <c r="S23" s="471"/>
      <c r="T23" s="471"/>
      <c r="U23" s="471"/>
      <c r="V23" s="471"/>
      <c r="W23" s="471"/>
      <c r="X23" s="471"/>
      <c r="Y23" s="471"/>
      <c r="Z23" s="471"/>
      <c r="AA23" s="478"/>
      <c r="AB23" s="469"/>
      <c r="AC23" s="464"/>
      <c r="AD23" s="464"/>
      <c r="AE23" s="464"/>
      <c r="AF23" s="464"/>
      <c r="AG23" s="249"/>
      <c r="AH23" s="222"/>
      <c r="AI23" s="248"/>
      <c r="AJ23" s="248"/>
      <c r="AK23" s="209" t="str">
        <f t="shared" si="0"/>
        <v>0</v>
      </c>
      <c r="AL23" s="248"/>
      <c r="AM23" s="209" t="str">
        <f t="shared" si="1"/>
        <v>0</v>
      </c>
      <c r="AN23" s="248"/>
      <c r="AO23" s="209" t="str">
        <f t="shared" si="6"/>
        <v>0</v>
      </c>
      <c r="AP23" s="248"/>
      <c r="AQ23" s="209" t="str">
        <f t="shared" si="2"/>
        <v>0</v>
      </c>
      <c r="AR23" s="248"/>
      <c r="AS23" s="209" t="str">
        <f t="shared" si="3"/>
        <v>0</v>
      </c>
      <c r="AT23" s="248"/>
      <c r="AU23" s="209" t="str">
        <f t="shared" si="4"/>
        <v>0</v>
      </c>
      <c r="AV23" s="248"/>
      <c r="AW23" s="209" t="str">
        <f t="shared" si="5"/>
        <v>0</v>
      </c>
      <c r="AX23" s="215"/>
      <c r="AY23" s="215"/>
      <c r="AZ23" s="318"/>
      <c r="BA23" s="273" t="str">
        <f t="shared" si="15"/>
        <v/>
      </c>
      <c r="BB23" s="273" t="str">
        <f>IFERROR(VLOOKUP((CONCATENATE(AY23,BA23)),Listados!$U$3:$V$11,2,FALSE),"")</f>
        <v/>
      </c>
      <c r="BC23" s="273" t="str">
        <f t="shared" si="16"/>
        <v/>
      </c>
      <c r="BD23" s="459"/>
      <c r="BE23" s="459"/>
      <c r="BF23" s="459"/>
      <c r="BG23" s="459"/>
      <c r="BH23" s="478"/>
      <c r="BI23" s="478"/>
      <c r="BJ23" s="478"/>
      <c r="BK23" s="478"/>
      <c r="BL23" s="216"/>
      <c r="BM23" s="216"/>
      <c r="BN23" s="217"/>
      <c r="BO23" s="217"/>
      <c r="BP23" s="216"/>
      <c r="BQ23" s="216"/>
      <c r="BR23" s="355"/>
      <c r="BS23" s="586"/>
      <c r="BT23" s="528"/>
      <c r="BU23" s="525"/>
      <c r="BV23" s="528"/>
      <c r="BW23" s="531"/>
    </row>
    <row r="24" spans="1:75" ht="180" customHeight="1" x14ac:dyDescent="0.25">
      <c r="A24" s="660">
        <v>5</v>
      </c>
      <c r="B24" s="521" t="s">
        <v>72</v>
      </c>
      <c r="C24" s="669" t="s">
        <v>930</v>
      </c>
      <c r="D24" s="629" t="s">
        <v>917</v>
      </c>
      <c r="E24" s="235" t="s">
        <v>918</v>
      </c>
      <c r="F24" s="285" t="s">
        <v>16</v>
      </c>
      <c r="G24" s="237" t="s">
        <v>920</v>
      </c>
      <c r="H24" s="521" t="s">
        <v>111</v>
      </c>
      <c r="I24" s="521" t="s">
        <v>111</v>
      </c>
      <c r="J24" s="521" t="s">
        <v>111</v>
      </c>
      <c r="K24" s="521" t="s">
        <v>111</v>
      </c>
      <c r="L24" s="521" t="s">
        <v>111</v>
      </c>
      <c r="M24" s="521" t="s">
        <v>111</v>
      </c>
      <c r="N24" s="521" t="s">
        <v>111</v>
      </c>
      <c r="O24" s="521" t="s">
        <v>111</v>
      </c>
      <c r="P24" s="521" t="s">
        <v>115</v>
      </c>
      <c r="Q24" s="521" t="s">
        <v>111</v>
      </c>
      <c r="R24" s="521" t="s">
        <v>111</v>
      </c>
      <c r="S24" s="521" t="s">
        <v>111</v>
      </c>
      <c r="T24" s="521" t="s">
        <v>115</v>
      </c>
      <c r="U24" s="521" t="s">
        <v>115</v>
      </c>
      <c r="V24" s="521" t="s">
        <v>111</v>
      </c>
      <c r="W24" s="521" t="s">
        <v>111</v>
      </c>
      <c r="X24" s="521" t="s">
        <v>111</v>
      </c>
      <c r="Y24" s="521" t="s">
        <v>111</v>
      </c>
      <c r="Z24" s="521" t="s">
        <v>111</v>
      </c>
      <c r="AA24" s="522">
        <f>COUNTIF(H24:Z24, "SI")</f>
        <v>16</v>
      </c>
      <c r="AB24" s="468" t="s">
        <v>42</v>
      </c>
      <c r="AC24" s="463">
        <f>+VLOOKUP(AB24,Listados!$K$8:$L$12,2,0)</f>
        <v>3</v>
      </c>
      <c r="AD24" s="463" t="str">
        <f>++IF(OR(AA24=0),"",IF(OR(AA24=1,AA24&lt;=5),"Moderado",IF(OR(AA24=6,AA24&lt;=11),"Mayor",IF(OR(AA24&gt;=12),"Catastrófico",""))))</f>
        <v>Catastrófico</v>
      </c>
      <c r="AE24" s="463">
        <f>+VLOOKUP(AD24,Listados!$K$13:$L$17,2,0)</f>
        <v>5</v>
      </c>
      <c r="AF24" s="463" t="str">
        <f>IF(AND(AB24&lt;&gt;"",AD24&lt;&gt;""),VLOOKUP(AB24&amp;AD24,[3]Listados!$M$3:$N$27,2,FALSE),"")</f>
        <v>Extremo</v>
      </c>
      <c r="AG24" s="238" t="s">
        <v>922</v>
      </c>
      <c r="AH24" s="286" t="s">
        <v>918</v>
      </c>
      <c r="AI24" s="200" t="s">
        <v>20</v>
      </c>
      <c r="AJ24" s="200" t="s">
        <v>111</v>
      </c>
      <c r="AK24" s="199">
        <f>+IF(AJ24="si",15,"0")</f>
        <v>15</v>
      </c>
      <c r="AL24" s="200" t="s">
        <v>111</v>
      </c>
      <c r="AM24" s="199">
        <f>+IF(AL24="si",15,"0")</f>
        <v>15</v>
      </c>
      <c r="AN24" s="200" t="s">
        <v>111</v>
      </c>
      <c r="AO24" s="199">
        <f>+IF(AN24="si",15,"0")</f>
        <v>15</v>
      </c>
      <c r="AP24" s="237" t="s">
        <v>20</v>
      </c>
      <c r="AQ24" s="199">
        <f>+IF(AP24="Preventivo",15,IF(AP24="Detectivo",10,"0"))</f>
        <v>15</v>
      </c>
      <c r="AR24" s="200" t="s">
        <v>111</v>
      </c>
      <c r="AS24" s="199">
        <f>+IF(AR24="si",15,"0")</f>
        <v>15</v>
      </c>
      <c r="AT24" s="200" t="s">
        <v>111</v>
      </c>
      <c r="AU24" s="199">
        <f>+IF(AT24="si",15,"0")</f>
        <v>15</v>
      </c>
      <c r="AV24" s="200" t="s">
        <v>112</v>
      </c>
      <c r="AW24" s="199">
        <f>+IF(AV24="Completa",10,IF(AV24="Incompleta",5,"0"))</f>
        <v>10</v>
      </c>
      <c r="AX24" s="202">
        <f>IF((SUM(AK24,AM24,AO24,AQ24,AS24,AU24,AW24)=0),"",(SUM(AK24,AM24,AO24,AQ24,AS24,AU24,AW24)))</f>
        <v>100</v>
      </c>
      <c r="AY24" s="202" t="str">
        <f>IF(AX24&lt;=85,"Débil",IF(AX24&lt;=95,"Moderado",IF(AX24=100,"Fuerte","")))</f>
        <v>Fuerte</v>
      </c>
      <c r="AZ24" s="240" t="s">
        <v>113</v>
      </c>
      <c r="BA24" s="202" t="str">
        <f>+IF(AZ24="siempre","Fuerte",IF(AZ24="Algunas veces","Moderado",IF(AZ24="No se ejecuta","Débil","")))</f>
        <v>Fuerte</v>
      </c>
      <c r="BB24" s="202" t="str">
        <f>IFERROR(VLOOKUP((CONCATENATE(AY24,BA24)),Listados!$U$3:$V$11,2,FALSE),"")</f>
        <v>Fuerte</v>
      </c>
      <c r="BC24" s="202">
        <f>IF(BB24="","",IF(BB24="Débil", 0, IF(BB24="Moderado",50,100)))</f>
        <v>100</v>
      </c>
      <c r="BD24" s="439">
        <f>AVERAGE(BC24:BC27)</f>
        <v>100</v>
      </c>
      <c r="BE24" s="439" t="str">
        <f>IF(BD24&lt;=50,"Débil",IF(BD24&lt;=99,"Moderado",IF(BD24=100,"fuerte","")))</f>
        <v>fuerte</v>
      </c>
      <c r="BF24" s="439">
        <f>+IF(AND(AI24="Preventivo",BE24="Fuerte"),2,IF(AND(AI24="Preventivo",BE24="Moderado"),1,0))</f>
        <v>2</v>
      </c>
      <c r="BG24" s="439">
        <f>+AC24-BF24</f>
        <v>1</v>
      </c>
      <c r="BH24" s="522" t="str">
        <f>+VLOOKUP(MIN(BG24),Listados!$J$18:$K$24,2,TRUE)</f>
        <v>Rara Vez</v>
      </c>
      <c r="BI24" s="522" t="str">
        <f>AD24</f>
        <v>Catastrófico</v>
      </c>
      <c r="BJ24" s="522" t="str">
        <f>IF(AND(BH24&lt;&gt;"",BI24&lt;&gt;""),VLOOKUP(BH24&amp;BI24,Listados!$M$3:$N$27,2,FALSE),"")</f>
        <v>Extremo</v>
      </c>
      <c r="BK24" s="522" t="str">
        <f>+VLOOKUP(BJ24,Listados!$P$3:$Q$6,2,FALSE)</f>
        <v>Reducir el riesgo</v>
      </c>
      <c r="BL24" s="297" t="s">
        <v>926</v>
      </c>
      <c r="BM24" s="203" t="s">
        <v>927</v>
      </c>
      <c r="BN24" s="204">
        <v>45658</v>
      </c>
      <c r="BO24" s="205">
        <v>46022</v>
      </c>
      <c r="BP24" s="243" t="s">
        <v>928</v>
      </c>
      <c r="BQ24" s="243" t="s">
        <v>929</v>
      </c>
      <c r="BR24" s="581" t="s">
        <v>1061</v>
      </c>
      <c r="BS24" s="584"/>
      <c r="BT24" s="526"/>
      <c r="BU24" s="523"/>
      <c r="BV24" s="526"/>
      <c r="BW24" s="529"/>
    </row>
    <row r="25" spans="1:75" ht="186.75" customHeight="1" x14ac:dyDescent="0.25">
      <c r="A25" s="661"/>
      <c r="B25" s="470"/>
      <c r="C25" s="670"/>
      <c r="D25" s="630"/>
      <c r="E25" s="225" t="s">
        <v>919</v>
      </c>
      <c r="F25" s="276" t="s">
        <v>16</v>
      </c>
      <c r="G25" s="89" t="s">
        <v>921</v>
      </c>
      <c r="H25" s="470"/>
      <c r="I25" s="470"/>
      <c r="J25" s="470"/>
      <c r="K25" s="470"/>
      <c r="L25" s="470"/>
      <c r="M25" s="470"/>
      <c r="N25" s="470"/>
      <c r="O25" s="470"/>
      <c r="P25" s="470"/>
      <c r="Q25" s="470"/>
      <c r="R25" s="470"/>
      <c r="S25" s="470"/>
      <c r="T25" s="470"/>
      <c r="U25" s="470"/>
      <c r="V25" s="470"/>
      <c r="W25" s="470"/>
      <c r="X25" s="470"/>
      <c r="Y25" s="470"/>
      <c r="Z25" s="470"/>
      <c r="AA25" s="477"/>
      <c r="AB25" s="462"/>
      <c r="AC25" s="460"/>
      <c r="AD25" s="460"/>
      <c r="AE25" s="460"/>
      <c r="AF25" s="460"/>
      <c r="AG25" s="226" t="s">
        <v>925</v>
      </c>
      <c r="AH25" s="277" t="s">
        <v>918</v>
      </c>
      <c r="AI25" s="55" t="s">
        <v>20</v>
      </c>
      <c r="AJ25" s="55" t="s">
        <v>111</v>
      </c>
      <c r="AK25" s="92">
        <f t="shared" si="0"/>
        <v>15</v>
      </c>
      <c r="AL25" s="55" t="s">
        <v>111</v>
      </c>
      <c r="AM25" s="92">
        <f t="shared" si="1"/>
        <v>15</v>
      </c>
      <c r="AN25" s="55" t="s">
        <v>111</v>
      </c>
      <c r="AO25" s="92">
        <f t="shared" si="6"/>
        <v>15</v>
      </c>
      <c r="AP25" s="123" t="s">
        <v>20</v>
      </c>
      <c r="AQ25" s="92">
        <f t="shared" si="2"/>
        <v>15</v>
      </c>
      <c r="AR25" s="55" t="s">
        <v>111</v>
      </c>
      <c r="AS25" s="92">
        <f t="shared" si="3"/>
        <v>15</v>
      </c>
      <c r="AT25" s="55" t="s">
        <v>111</v>
      </c>
      <c r="AU25" s="92">
        <f t="shared" si="4"/>
        <v>15</v>
      </c>
      <c r="AV25" s="55" t="s">
        <v>112</v>
      </c>
      <c r="AW25" s="92">
        <f t="shared" si="5"/>
        <v>10</v>
      </c>
      <c r="AX25" s="168">
        <f t="shared" ref="AX25:AX27" si="17">IF((SUM(AK25,AM25,AO25,AQ25,AS25,AU25,AW25)=0),"",(SUM(AK25,AM25,AO25,AQ25,AS25,AU25,AW25)))</f>
        <v>100</v>
      </c>
      <c r="AY25" s="168" t="str">
        <f t="shared" ref="AY25:AY27" si="18">IF(AX25&lt;=85,"Débil",IF(AX25&lt;=95,"Moderado",IF(AX25=100,"Fuerte","")))</f>
        <v>Fuerte</v>
      </c>
      <c r="AZ25" s="172" t="s">
        <v>113</v>
      </c>
      <c r="BA25" s="168" t="str">
        <f t="shared" ref="BA25:BA27" si="19">+IF(AZ25="siempre","Fuerte",IF(AZ25="Algunas veces","Moderado",IF(AZ25="No se ejecuta","Débil","")))</f>
        <v>Fuerte</v>
      </c>
      <c r="BB25" s="168" t="str">
        <f>IFERROR(VLOOKUP((CONCATENATE(AY25,BA25)),Listados!$U$3:$V$11,2,FALSE),"")</f>
        <v>Fuerte</v>
      </c>
      <c r="BC25" s="168">
        <f t="shared" ref="BC25:BC27" si="20">IF(BB25="","",IF(BB25="Débil", 0, IF(BB25="Moderado",50,100)))</f>
        <v>100</v>
      </c>
      <c r="BD25" s="458"/>
      <c r="BE25" s="458"/>
      <c r="BF25" s="458"/>
      <c r="BG25" s="458"/>
      <c r="BH25" s="477"/>
      <c r="BI25" s="477"/>
      <c r="BJ25" s="477"/>
      <c r="BK25" s="477"/>
      <c r="BL25" s="84"/>
      <c r="BM25" s="84"/>
      <c r="BN25" s="84"/>
      <c r="BO25" s="84"/>
      <c r="BP25" s="84"/>
      <c r="BQ25" s="84"/>
      <c r="BR25" s="582"/>
      <c r="BS25" s="585"/>
      <c r="BT25" s="527"/>
      <c r="BU25" s="524"/>
      <c r="BV25" s="527"/>
      <c r="BW25" s="530"/>
    </row>
    <row r="26" spans="1:75" ht="151.5" customHeight="1" x14ac:dyDescent="0.25">
      <c r="A26" s="661"/>
      <c r="B26" s="470"/>
      <c r="C26" s="670"/>
      <c r="D26" s="630"/>
      <c r="E26" s="225"/>
      <c r="F26" s="177"/>
      <c r="G26" s="89"/>
      <c r="H26" s="470"/>
      <c r="I26" s="470"/>
      <c r="J26" s="470"/>
      <c r="K26" s="470"/>
      <c r="L26" s="470"/>
      <c r="M26" s="470"/>
      <c r="N26" s="470"/>
      <c r="O26" s="470"/>
      <c r="P26" s="470"/>
      <c r="Q26" s="470"/>
      <c r="R26" s="470"/>
      <c r="S26" s="470"/>
      <c r="T26" s="470"/>
      <c r="U26" s="470"/>
      <c r="V26" s="470"/>
      <c r="W26" s="470"/>
      <c r="X26" s="470"/>
      <c r="Y26" s="470"/>
      <c r="Z26" s="470"/>
      <c r="AA26" s="477"/>
      <c r="AB26" s="462"/>
      <c r="AC26" s="460"/>
      <c r="AD26" s="460"/>
      <c r="AE26" s="460"/>
      <c r="AF26" s="460"/>
      <c r="AG26" s="226" t="s">
        <v>923</v>
      </c>
      <c r="AH26" s="277" t="s">
        <v>918</v>
      </c>
      <c r="AI26" s="55" t="s">
        <v>20</v>
      </c>
      <c r="AJ26" s="55" t="s">
        <v>111</v>
      </c>
      <c r="AK26" s="92">
        <f t="shared" si="0"/>
        <v>15</v>
      </c>
      <c r="AL26" s="55" t="s">
        <v>111</v>
      </c>
      <c r="AM26" s="92">
        <f t="shared" si="1"/>
        <v>15</v>
      </c>
      <c r="AN26" s="55" t="s">
        <v>111</v>
      </c>
      <c r="AO26" s="92">
        <f t="shared" si="6"/>
        <v>15</v>
      </c>
      <c r="AP26" s="123" t="s">
        <v>20</v>
      </c>
      <c r="AQ26" s="92">
        <f t="shared" si="2"/>
        <v>15</v>
      </c>
      <c r="AR26" s="55" t="s">
        <v>111</v>
      </c>
      <c r="AS26" s="92">
        <f t="shared" si="3"/>
        <v>15</v>
      </c>
      <c r="AT26" s="55" t="s">
        <v>111</v>
      </c>
      <c r="AU26" s="92">
        <f t="shared" si="4"/>
        <v>15</v>
      </c>
      <c r="AV26" s="55" t="s">
        <v>112</v>
      </c>
      <c r="AW26" s="92">
        <f t="shared" si="5"/>
        <v>10</v>
      </c>
      <c r="AX26" s="168">
        <f t="shared" si="17"/>
        <v>100</v>
      </c>
      <c r="AY26" s="168" t="str">
        <f t="shared" si="18"/>
        <v>Fuerte</v>
      </c>
      <c r="AZ26" s="172" t="s">
        <v>113</v>
      </c>
      <c r="BA26" s="168" t="str">
        <f t="shared" si="19"/>
        <v>Fuerte</v>
      </c>
      <c r="BB26" s="168" t="str">
        <f>IFERROR(VLOOKUP((CONCATENATE(AY26,BA26)),Listados!$U$3:$V$11,2,FALSE),"")</f>
        <v>Fuerte</v>
      </c>
      <c r="BC26" s="168">
        <f t="shared" si="20"/>
        <v>100</v>
      </c>
      <c r="BD26" s="458"/>
      <c r="BE26" s="458"/>
      <c r="BF26" s="458"/>
      <c r="BG26" s="458"/>
      <c r="BH26" s="477"/>
      <c r="BI26" s="477"/>
      <c r="BJ26" s="477"/>
      <c r="BK26" s="477"/>
      <c r="BL26" s="84"/>
      <c r="BM26" s="84"/>
      <c r="BN26" s="85"/>
      <c r="BO26" s="85"/>
      <c r="BP26" s="84"/>
      <c r="BQ26" s="84"/>
      <c r="BR26" s="582"/>
      <c r="BS26" s="585"/>
      <c r="BT26" s="527"/>
      <c r="BU26" s="524"/>
      <c r="BV26" s="527"/>
      <c r="BW26" s="530"/>
    </row>
    <row r="27" spans="1:75" ht="129" customHeight="1" thickBot="1" x14ac:dyDescent="0.3">
      <c r="A27" s="662"/>
      <c r="B27" s="471"/>
      <c r="C27" s="671"/>
      <c r="D27" s="672"/>
      <c r="E27" s="329"/>
      <c r="F27" s="247"/>
      <c r="G27" s="248"/>
      <c r="H27" s="471"/>
      <c r="I27" s="471"/>
      <c r="J27" s="471"/>
      <c r="K27" s="471"/>
      <c r="L27" s="471"/>
      <c r="M27" s="471"/>
      <c r="N27" s="471"/>
      <c r="O27" s="471"/>
      <c r="P27" s="471"/>
      <c r="Q27" s="471"/>
      <c r="R27" s="471"/>
      <c r="S27" s="471"/>
      <c r="T27" s="471"/>
      <c r="U27" s="471"/>
      <c r="V27" s="471"/>
      <c r="W27" s="471"/>
      <c r="X27" s="471"/>
      <c r="Y27" s="471"/>
      <c r="Z27" s="471"/>
      <c r="AA27" s="478"/>
      <c r="AB27" s="469"/>
      <c r="AC27" s="464"/>
      <c r="AD27" s="464"/>
      <c r="AE27" s="464"/>
      <c r="AF27" s="464"/>
      <c r="AG27" s="287" t="s">
        <v>924</v>
      </c>
      <c r="AH27" s="211" t="s">
        <v>919</v>
      </c>
      <c r="AI27" s="212" t="s">
        <v>20</v>
      </c>
      <c r="AJ27" s="212" t="s">
        <v>111</v>
      </c>
      <c r="AK27" s="209">
        <f t="shared" si="0"/>
        <v>15</v>
      </c>
      <c r="AL27" s="251" t="s">
        <v>111</v>
      </c>
      <c r="AM27" s="209">
        <f t="shared" si="1"/>
        <v>15</v>
      </c>
      <c r="AN27" s="212" t="s">
        <v>111</v>
      </c>
      <c r="AO27" s="209">
        <f t="shared" si="6"/>
        <v>15</v>
      </c>
      <c r="AP27" s="251" t="s">
        <v>20</v>
      </c>
      <c r="AQ27" s="209">
        <f t="shared" si="2"/>
        <v>15</v>
      </c>
      <c r="AR27" s="212" t="s">
        <v>111</v>
      </c>
      <c r="AS27" s="209">
        <f t="shared" si="3"/>
        <v>15</v>
      </c>
      <c r="AT27" s="212" t="s">
        <v>111</v>
      </c>
      <c r="AU27" s="209">
        <f t="shared" si="4"/>
        <v>15</v>
      </c>
      <c r="AV27" s="212" t="s">
        <v>112</v>
      </c>
      <c r="AW27" s="209">
        <f t="shared" si="5"/>
        <v>10</v>
      </c>
      <c r="AX27" s="213">
        <f t="shared" si="17"/>
        <v>100</v>
      </c>
      <c r="AY27" s="213" t="str">
        <f t="shared" si="18"/>
        <v>Fuerte</v>
      </c>
      <c r="AZ27" s="214" t="s">
        <v>113</v>
      </c>
      <c r="BA27" s="213" t="str">
        <f t="shared" si="19"/>
        <v>Fuerte</v>
      </c>
      <c r="BB27" s="213" t="str">
        <f>IFERROR(VLOOKUP((CONCATENATE(AY27,BA27)),Listados!$U$3:$V$11,2,FALSE),"")</f>
        <v>Fuerte</v>
      </c>
      <c r="BC27" s="213">
        <f t="shared" si="20"/>
        <v>100</v>
      </c>
      <c r="BD27" s="459"/>
      <c r="BE27" s="459"/>
      <c r="BF27" s="459"/>
      <c r="BG27" s="459"/>
      <c r="BH27" s="478"/>
      <c r="BI27" s="478"/>
      <c r="BJ27" s="478"/>
      <c r="BK27" s="478"/>
      <c r="BL27" s="216"/>
      <c r="BM27" s="216"/>
      <c r="BN27" s="217"/>
      <c r="BO27" s="217"/>
      <c r="BP27" s="216"/>
      <c r="BQ27" s="216"/>
      <c r="BR27" s="583"/>
      <c r="BS27" s="586"/>
      <c r="BT27" s="528"/>
      <c r="BU27" s="525"/>
      <c r="BV27" s="528"/>
      <c r="BW27" s="531"/>
    </row>
    <row r="28" spans="1:75" ht="314.25" customHeight="1" x14ac:dyDescent="0.25">
      <c r="A28" s="660">
        <v>6</v>
      </c>
      <c r="B28" s="521" t="s">
        <v>72</v>
      </c>
      <c r="C28" s="522" t="s">
        <v>930</v>
      </c>
      <c r="D28" s="521" t="s">
        <v>944</v>
      </c>
      <c r="E28" s="235" t="s">
        <v>945</v>
      </c>
      <c r="F28" s="285" t="s">
        <v>16</v>
      </c>
      <c r="G28" s="331" t="s">
        <v>948</v>
      </c>
      <c r="H28" s="521" t="s">
        <v>111</v>
      </c>
      <c r="I28" s="521" t="s">
        <v>111</v>
      </c>
      <c r="J28" s="521" t="s">
        <v>111</v>
      </c>
      <c r="K28" s="521" t="s">
        <v>115</v>
      </c>
      <c r="L28" s="521" t="s">
        <v>111</v>
      </c>
      <c r="M28" s="521" t="s">
        <v>115</v>
      </c>
      <c r="N28" s="521" t="s">
        <v>111</v>
      </c>
      <c r="O28" s="521" t="s">
        <v>115</v>
      </c>
      <c r="P28" s="521" t="s">
        <v>111</v>
      </c>
      <c r="Q28" s="521" t="s">
        <v>111</v>
      </c>
      <c r="R28" s="521" t="s">
        <v>111</v>
      </c>
      <c r="S28" s="521" t="s">
        <v>111</v>
      </c>
      <c r="T28" s="521" t="s">
        <v>115</v>
      </c>
      <c r="U28" s="521" t="s">
        <v>115</v>
      </c>
      <c r="V28" s="521" t="s">
        <v>115</v>
      </c>
      <c r="W28" s="521" t="s">
        <v>115</v>
      </c>
      <c r="X28" s="521" t="s">
        <v>115</v>
      </c>
      <c r="Y28" s="521" t="s">
        <v>115</v>
      </c>
      <c r="Z28" s="521" t="s">
        <v>115</v>
      </c>
      <c r="AA28" s="522">
        <f>COUNTIF(H28:Z28, "SI")</f>
        <v>9</v>
      </c>
      <c r="AB28" s="468" t="s">
        <v>21</v>
      </c>
      <c r="AC28" s="463">
        <f>+VLOOKUP(AB28,Listados!$K$8:$L$12,2,0)</f>
        <v>1</v>
      </c>
      <c r="AD28" s="463" t="str">
        <f>++IF(OR(AA28=0),"",IF(OR(AA28=1,AA28&lt;=5),"Moderado",IF(OR(AA28=6,AA28&lt;=11),"Mayor",IF(OR(AA28&gt;=12),"Catastrófico",""))))</f>
        <v>Mayor</v>
      </c>
      <c r="AE28" s="463">
        <f>+VLOOKUP(AD28,Listados!$K$13:$L$17,2,0)</f>
        <v>4</v>
      </c>
      <c r="AF28" s="463" t="str">
        <f>IF(AND(AB28&lt;&gt;"",AD28&lt;&gt;""),VLOOKUP(AB28&amp;AD28,[3]Listados!$M$3:$N$27,2,FALSE),"")</f>
        <v>Alto</v>
      </c>
      <c r="AG28" s="238" t="s">
        <v>951</v>
      </c>
      <c r="AH28" s="338" t="s">
        <v>945</v>
      </c>
      <c r="AI28" s="200" t="s">
        <v>20</v>
      </c>
      <c r="AJ28" s="200" t="s">
        <v>111</v>
      </c>
      <c r="AK28" s="199">
        <f>+IF(AJ28="si",15,"0")</f>
        <v>15</v>
      </c>
      <c r="AL28" s="200" t="s">
        <v>111</v>
      </c>
      <c r="AM28" s="199">
        <f>+IF(AL28="si",15,"0")</f>
        <v>15</v>
      </c>
      <c r="AN28" s="200" t="s">
        <v>111</v>
      </c>
      <c r="AO28" s="199">
        <f>+IF(AN28="si",15,"0")</f>
        <v>15</v>
      </c>
      <c r="AP28" s="200" t="s">
        <v>20</v>
      </c>
      <c r="AQ28" s="199">
        <f>+IF(AP28="Preventivo",15,IF(AP28="Detectivo",10,"0"))</f>
        <v>15</v>
      </c>
      <c r="AR28" s="200" t="s">
        <v>111</v>
      </c>
      <c r="AS28" s="199">
        <f>+IF(AR28="si",15,"0")</f>
        <v>15</v>
      </c>
      <c r="AT28" s="200" t="s">
        <v>111</v>
      </c>
      <c r="AU28" s="199">
        <f>+IF(AT28="si",15,"0")</f>
        <v>15</v>
      </c>
      <c r="AV28" s="200" t="s">
        <v>112</v>
      </c>
      <c r="AW28" s="199">
        <f>+IF(AV28="Completa",10,IF(AV28="Incompleta",5,"0"))</f>
        <v>10</v>
      </c>
      <c r="AX28" s="202">
        <f t="shared" ref="AX28:AX59" si="21">IF((SUM(AK28,AM28,AO28,AQ28,AS28,AU28,AW28)=0),"",(SUM(AK28,AM28,AO28,AQ28,AS28,AU28,AW28)))</f>
        <v>100</v>
      </c>
      <c r="AY28" s="202" t="str">
        <f t="shared" ref="AY28:AY59" si="22">IF(AX28&lt;=85,"Débil",IF(AX28&lt;=95,"Moderado",IF(AX28=100,"Fuerte","")))</f>
        <v>Fuerte</v>
      </c>
      <c r="AZ28" s="220" t="s">
        <v>113</v>
      </c>
      <c r="BA28" s="202" t="str">
        <f>+IF(AZ28="siempre","Fuerte",IF(AZ28="Algunas veces","Moderado",IF(AZ28="No se ejecuta","Débil","")))</f>
        <v>Fuerte</v>
      </c>
      <c r="BB28" s="202" t="str">
        <f>IFERROR(VLOOKUP((CONCATENATE(AY28,BA28)),Listados!$U$3:$V$11,2,FALSE),"")</f>
        <v>Fuerte</v>
      </c>
      <c r="BC28" s="241">
        <f>IF(BB28="","",IF(BB28="Débil", 0, IF(BB28="Moderado",50,100)))</f>
        <v>100</v>
      </c>
      <c r="BD28" s="439">
        <f>AVERAGE(BC28:BC31)</f>
        <v>100</v>
      </c>
      <c r="BE28" s="439" t="str">
        <f>IF(BD28&lt;=50,"Débil",IF(BD28&lt;=99,"Moderado",IF(BD28=100,"fuerte","")))</f>
        <v>fuerte</v>
      </c>
      <c r="BF28" s="439">
        <f>+IF(AND(AI28="Preventivo",BE28="Fuerte"),2,IF(AND(AI28="Preventivo",BE28="Moderado"),1,0))</f>
        <v>2</v>
      </c>
      <c r="BG28" s="439">
        <f>+AC28-BF28</f>
        <v>-1</v>
      </c>
      <c r="BH28" s="522" t="str">
        <f>+VLOOKUP(MIN(BG28),Listados!$J$18:$K$24,2,TRUE)</f>
        <v>Rara Vez</v>
      </c>
      <c r="BI28" s="522" t="str">
        <f>AD28</f>
        <v>Mayor</v>
      </c>
      <c r="BJ28" s="522" t="str">
        <f>IF(AND(BH28&lt;&gt;"",BI28&lt;&gt;""),VLOOKUP(BH28&amp;BI28,Listados!$M$3:$N$27,2,FALSE),"")</f>
        <v>Alto</v>
      </c>
      <c r="BK28" s="522" t="str">
        <f>+VLOOKUP(BJ28,Listados!$P$3:$Q$6,2,FALSE)</f>
        <v>Reducir el riesgo</v>
      </c>
      <c r="BL28" s="297" t="s">
        <v>954</v>
      </c>
      <c r="BM28" s="243" t="s">
        <v>955</v>
      </c>
      <c r="BN28" s="244">
        <v>45778</v>
      </c>
      <c r="BO28" s="244">
        <v>46022</v>
      </c>
      <c r="BP28" s="243" t="s">
        <v>956</v>
      </c>
      <c r="BQ28" s="243" t="s">
        <v>957</v>
      </c>
      <c r="BR28" s="357" t="s">
        <v>1044</v>
      </c>
      <c r="BS28" s="584"/>
      <c r="BT28" s="526"/>
      <c r="BU28" s="523"/>
      <c r="BV28" s="526"/>
      <c r="BW28" s="529"/>
    </row>
    <row r="29" spans="1:75" ht="244.5" customHeight="1" x14ac:dyDescent="0.25">
      <c r="A29" s="661"/>
      <c r="B29" s="470"/>
      <c r="C29" s="477"/>
      <c r="D29" s="470"/>
      <c r="E29" s="225" t="s">
        <v>946</v>
      </c>
      <c r="F29" s="276" t="s">
        <v>16</v>
      </c>
      <c r="G29" s="310" t="s">
        <v>949</v>
      </c>
      <c r="H29" s="470"/>
      <c r="I29" s="470"/>
      <c r="J29" s="470"/>
      <c r="K29" s="470"/>
      <c r="L29" s="470"/>
      <c r="M29" s="470"/>
      <c r="N29" s="470"/>
      <c r="O29" s="470"/>
      <c r="P29" s="470"/>
      <c r="Q29" s="470"/>
      <c r="R29" s="470"/>
      <c r="S29" s="470"/>
      <c r="T29" s="470"/>
      <c r="U29" s="470"/>
      <c r="V29" s="470"/>
      <c r="W29" s="470"/>
      <c r="X29" s="470"/>
      <c r="Y29" s="470"/>
      <c r="Z29" s="470"/>
      <c r="AA29" s="477"/>
      <c r="AB29" s="462"/>
      <c r="AC29" s="460"/>
      <c r="AD29" s="460"/>
      <c r="AE29" s="460"/>
      <c r="AF29" s="460"/>
      <c r="AG29" s="226" t="s">
        <v>952</v>
      </c>
      <c r="AH29" s="122" t="s">
        <v>946</v>
      </c>
      <c r="AI29" s="55" t="s">
        <v>20</v>
      </c>
      <c r="AJ29" s="55" t="s">
        <v>111</v>
      </c>
      <c r="AK29" s="92">
        <f t="shared" si="0"/>
        <v>15</v>
      </c>
      <c r="AL29" s="55" t="s">
        <v>111</v>
      </c>
      <c r="AM29" s="92">
        <f t="shared" si="1"/>
        <v>15</v>
      </c>
      <c r="AN29" s="55" t="s">
        <v>111</v>
      </c>
      <c r="AO29" s="92">
        <f t="shared" si="6"/>
        <v>15</v>
      </c>
      <c r="AP29" s="55" t="s">
        <v>20</v>
      </c>
      <c r="AQ29" s="92">
        <f t="shared" si="2"/>
        <v>15</v>
      </c>
      <c r="AR29" s="55" t="s">
        <v>111</v>
      </c>
      <c r="AS29" s="92">
        <f t="shared" si="3"/>
        <v>15</v>
      </c>
      <c r="AT29" s="55" t="s">
        <v>111</v>
      </c>
      <c r="AU29" s="92">
        <f t="shared" si="4"/>
        <v>15</v>
      </c>
      <c r="AV29" s="55" t="s">
        <v>112</v>
      </c>
      <c r="AW29" s="92">
        <f t="shared" si="5"/>
        <v>10</v>
      </c>
      <c r="AX29" s="168">
        <f t="shared" si="21"/>
        <v>100</v>
      </c>
      <c r="AY29" s="168" t="str">
        <f t="shared" si="22"/>
        <v>Fuerte</v>
      </c>
      <c r="AZ29" s="172" t="s">
        <v>113</v>
      </c>
      <c r="BA29" s="168" t="str">
        <f t="shared" ref="BA29:BA92" si="23">+IF(AZ29="siempre","Fuerte",IF(AZ29="Algunas veces","Moderado",IF(AZ29="No se ejecuta","Débil","")))</f>
        <v>Fuerte</v>
      </c>
      <c r="BB29" s="168" t="str">
        <f>IFERROR(VLOOKUP((CONCATENATE(AY29,BA29)),Listados!$U$3:$V$11,2,FALSE),"")</f>
        <v>Fuerte</v>
      </c>
      <c r="BC29" s="179">
        <f t="shared" ref="BC29:BC92" si="24">IF(BB29="","",IF(BB29="Débil", 0, IF(BB29="Moderado",50,100)))</f>
        <v>100</v>
      </c>
      <c r="BD29" s="458"/>
      <c r="BE29" s="458"/>
      <c r="BF29" s="458"/>
      <c r="BG29" s="458"/>
      <c r="BH29" s="477"/>
      <c r="BI29" s="477"/>
      <c r="BJ29" s="477"/>
      <c r="BK29" s="477"/>
      <c r="BL29" s="293" t="s">
        <v>958</v>
      </c>
      <c r="BM29" s="228" t="s">
        <v>955</v>
      </c>
      <c r="BN29" s="229">
        <v>45658</v>
      </c>
      <c r="BO29" s="229">
        <v>46022</v>
      </c>
      <c r="BP29" s="228" t="s">
        <v>956</v>
      </c>
      <c r="BQ29" s="187" t="s">
        <v>959</v>
      </c>
      <c r="BR29" s="356" t="s">
        <v>1043</v>
      </c>
      <c r="BS29" s="585"/>
      <c r="BT29" s="527"/>
      <c r="BU29" s="524"/>
      <c r="BV29" s="527"/>
      <c r="BW29" s="530"/>
    </row>
    <row r="30" spans="1:75" ht="240" x14ac:dyDescent="0.25">
      <c r="A30" s="661"/>
      <c r="B30" s="470"/>
      <c r="C30" s="477"/>
      <c r="D30" s="470"/>
      <c r="E30" s="225" t="s">
        <v>947</v>
      </c>
      <c r="F30" s="276" t="s">
        <v>16</v>
      </c>
      <c r="G30" s="310" t="s">
        <v>950</v>
      </c>
      <c r="H30" s="470"/>
      <c r="I30" s="470"/>
      <c r="J30" s="470"/>
      <c r="K30" s="470"/>
      <c r="L30" s="470"/>
      <c r="M30" s="470"/>
      <c r="N30" s="470"/>
      <c r="O30" s="470"/>
      <c r="P30" s="470"/>
      <c r="Q30" s="470"/>
      <c r="R30" s="470"/>
      <c r="S30" s="470"/>
      <c r="T30" s="470"/>
      <c r="U30" s="470"/>
      <c r="V30" s="470"/>
      <c r="W30" s="470"/>
      <c r="X30" s="470"/>
      <c r="Y30" s="470"/>
      <c r="Z30" s="470"/>
      <c r="AA30" s="477"/>
      <c r="AB30" s="462"/>
      <c r="AC30" s="460"/>
      <c r="AD30" s="460"/>
      <c r="AE30" s="460"/>
      <c r="AF30" s="460"/>
      <c r="AG30" s="226" t="s">
        <v>953</v>
      </c>
      <c r="AH30" s="122" t="s">
        <v>947</v>
      </c>
      <c r="AI30" s="55" t="s">
        <v>20</v>
      </c>
      <c r="AJ30" s="55" t="s">
        <v>111</v>
      </c>
      <c r="AK30" s="92">
        <f t="shared" si="0"/>
        <v>15</v>
      </c>
      <c r="AL30" s="55" t="s">
        <v>111</v>
      </c>
      <c r="AM30" s="92">
        <f t="shared" si="1"/>
        <v>15</v>
      </c>
      <c r="AN30" s="55" t="s">
        <v>111</v>
      </c>
      <c r="AO30" s="92">
        <f t="shared" si="6"/>
        <v>15</v>
      </c>
      <c r="AP30" s="55" t="s">
        <v>20</v>
      </c>
      <c r="AQ30" s="92">
        <f t="shared" si="2"/>
        <v>15</v>
      </c>
      <c r="AR30" s="55" t="s">
        <v>111</v>
      </c>
      <c r="AS30" s="92">
        <f t="shared" si="3"/>
        <v>15</v>
      </c>
      <c r="AT30" s="55" t="s">
        <v>111</v>
      </c>
      <c r="AU30" s="92">
        <f t="shared" si="4"/>
        <v>15</v>
      </c>
      <c r="AV30" s="55" t="s">
        <v>112</v>
      </c>
      <c r="AW30" s="92">
        <f t="shared" si="5"/>
        <v>10</v>
      </c>
      <c r="AX30" s="168">
        <f t="shared" si="21"/>
        <v>100</v>
      </c>
      <c r="AY30" s="168" t="str">
        <f t="shared" si="22"/>
        <v>Fuerte</v>
      </c>
      <c r="AZ30" s="172" t="s">
        <v>113</v>
      </c>
      <c r="BA30" s="168" t="str">
        <f t="shared" si="23"/>
        <v>Fuerte</v>
      </c>
      <c r="BB30" s="168" t="str">
        <f>IFERROR(VLOOKUP((CONCATENATE(AY30,BA30)),Listados!$U$3:$V$11,2,FALSE),"")</f>
        <v>Fuerte</v>
      </c>
      <c r="BC30" s="179">
        <f t="shared" si="24"/>
        <v>100</v>
      </c>
      <c r="BD30" s="458"/>
      <c r="BE30" s="458"/>
      <c r="BF30" s="458"/>
      <c r="BG30" s="458"/>
      <c r="BH30" s="477"/>
      <c r="BI30" s="477"/>
      <c r="BJ30" s="477"/>
      <c r="BK30" s="477"/>
      <c r="BL30" s="294" t="s">
        <v>960</v>
      </c>
      <c r="BM30" s="228" t="s">
        <v>955</v>
      </c>
      <c r="BN30" s="229">
        <v>45658</v>
      </c>
      <c r="BO30" s="229">
        <v>46022</v>
      </c>
      <c r="BP30" s="228" t="s">
        <v>956</v>
      </c>
      <c r="BQ30" s="228" t="s">
        <v>961</v>
      </c>
      <c r="BR30" s="356" t="s">
        <v>1045</v>
      </c>
      <c r="BS30" s="585"/>
      <c r="BT30" s="527"/>
      <c r="BU30" s="524"/>
      <c r="BV30" s="527"/>
      <c r="BW30" s="530"/>
    </row>
    <row r="31" spans="1:75" ht="15.75" thickBot="1" x14ac:dyDescent="0.3">
      <c r="A31" s="662"/>
      <c r="B31" s="471"/>
      <c r="C31" s="478"/>
      <c r="D31" s="471"/>
      <c r="E31" s="246"/>
      <c r="F31" s="317"/>
      <c r="G31" s="248"/>
      <c r="H31" s="471"/>
      <c r="I31" s="471"/>
      <c r="J31" s="471"/>
      <c r="K31" s="471"/>
      <c r="L31" s="471"/>
      <c r="M31" s="471"/>
      <c r="N31" s="471"/>
      <c r="O31" s="471"/>
      <c r="P31" s="471"/>
      <c r="Q31" s="471"/>
      <c r="R31" s="471"/>
      <c r="S31" s="471"/>
      <c r="T31" s="471"/>
      <c r="U31" s="471"/>
      <c r="V31" s="471"/>
      <c r="W31" s="471"/>
      <c r="X31" s="471"/>
      <c r="Y31" s="471"/>
      <c r="Z31" s="471"/>
      <c r="AA31" s="478"/>
      <c r="AB31" s="469"/>
      <c r="AC31" s="464"/>
      <c r="AD31" s="464"/>
      <c r="AE31" s="464"/>
      <c r="AF31" s="464"/>
      <c r="AG31" s="287"/>
      <c r="AH31" s="250"/>
      <c r="AI31" s="210"/>
      <c r="AJ31" s="252"/>
      <c r="AK31" s="209" t="str">
        <f t="shared" si="0"/>
        <v>0</v>
      </c>
      <c r="AL31" s="252"/>
      <c r="AM31" s="209" t="str">
        <f t="shared" si="1"/>
        <v>0</v>
      </c>
      <c r="AN31" s="210"/>
      <c r="AO31" s="209" t="str">
        <f t="shared" si="6"/>
        <v>0</v>
      </c>
      <c r="AP31" s="210"/>
      <c r="AQ31" s="209" t="str">
        <f t="shared" si="2"/>
        <v>0</v>
      </c>
      <c r="AR31" s="210"/>
      <c r="AS31" s="209" t="str">
        <f t="shared" si="3"/>
        <v>0</v>
      </c>
      <c r="AT31" s="210"/>
      <c r="AU31" s="209" t="str">
        <f t="shared" si="4"/>
        <v>0</v>
      </c>
      <c r="AV31" s="251"/>
      <c r="AW31" s="209" t="str">
        <f t="shared" si="5"/>
        <v>0</v>
      </c>
      <c r="AX31" s="275" t="str">
        <f t="shared" si="21"/>
        <v/>
      </c>
      <c r="AY31" s="213" t="str">
        <f t="shared" si="22"/>
        <v/>
      </c>
      <c r="AZ31" s="214"/>
      <c r="BA31" s="213" t="str">
        <f t="shared" si="23"/>
        <v/>
      </c>
      <c r="BB31" s="213" t="str">
        <f>IFERROR(VLOOKUP((CONCATENATE(AY31,BA31)),Listados!$U$3:$V$11,2,FALSE),"")</f>
        <v/>
      </c>
      <c r="BC31" s="275" t="str">
        <f t="shared" si="24"/>
        <v/>
      </c>
      <c r="BD31" s="459"/>
      <c r="BE31" s="459"/>
      <c r="BF31" s="459"/>
      <c r="BG31" s="459"/>
      <c r="BH31" s="478"/>
      <c r="BI31" s="478"/>
      <c r="BJ31" s="478"/>
      <c r="BK31" s="478"/>
      <c r="BL31" s="216"/>
      <c r="BM31" s="216"/>
      <c r="BN31" s="217"/>
      <c r="BO31" s="217"/>
      <c r="BP31" s="216"/>
      <c r="BQ31" s="216"/>
      <c r="BR31" s="355"/>
      <c r="BS31" s="586"/>
      <c r="BT31" s="528"/>
      <c r="BU31" s="525"/>
      <c r="BV31" s="528"/>
      <c r="BW31" s="531"/>
    </row>
    <row r="32" spans="1:75" ht="165" x14ac:dyDescent="0.25">
      <c r="A32" s="660">
        <v>7</v>
      </c>
      <c r="B32" s="521" t="s">
        <v>26</v>
      </c>
      <c r="C32" s="522" t="s">
        <v>962</v>
      </c>
      <c r="D32" s="521" t="s">
        <v>965</v>
      </c>
      <c r="E32" s="336" t="s">
        <v>963</v>
      </c>
      <c r="F32" s="236" t="s">
        <v>16</v>
      </c>
      <c r="G32" s="237" t="s">
        <v>964</v>
      </c>
      <c r="H32" s="521" t="s">
        <v>111</v>
      </c>
      <c r="I32" s="521" t="s">
        <v>111</v>
      </c>
      <c r="J32" s="521" t="s">
        <v>111</v>
      </c>
      <c r="K32" s="521" t="s">
        <v>115</v>
      </c>
      <c r="L32" s="521" t="s">
        <v>111</v>
      </c>
      <c r="M32" s="521" t="s">
        <v>111</v>
      </c>
      <c r="N32" s="521" t="s">
        <v>115</v>
      </c>
      <c r="O32" s="521" t="s">
        <v>115</v>
      </c>
      <c r="P32" s="521" t="s">
        <v>111</v>
      </c>
      <c r="Q32" s="521" t="s">
        <v>111</v>
      </c>
      <c r="R32" s="521" t="s">
        <v>111</v>
      </c>
      <c r="S32" s="521" t="s">
        <v>111</v>
      </c>
      <c r="T32" s="521" t="s">
        <v>115</v>
      </c>
      <c r="U32" s="521" t="s">
        <v>115</v>
      </c>
      <c r="V32" s="521" t="s">
        <v>111</v>
      </c>
      <c r="W32" s="521" t="s">
        <v>115</v>
      </c>
      <c r="X32" s="521" t="s">
        <v>115</v>
      </c>
      <c r="Y32" s="521" t="s">
        <v>115</v>
      </c>
      <c r="Z32" s="521" t="s">
        <v>115</v>
      </c>
      <c r="AA32" s="522">
        <f>COUNTIF(H32:Z32, "SI")</f>
        <v>10</v>
      </c>
      <c r="AB32" s="468" t="s">
        <v>30</v>
      </c>
      <c r="AC32" s="463">
        <f>+VLOOKUP(AB32,Listados!$K$8:$L$12,2,0)</f>
        <v>2</v>
      </c>
      <c r="AD32" s="463" t="str">
        <f>++IF(OR(AA32=0),"",IF(OR(AA32=1,AA32&lt;=5),"Moderado",IF(OR(AA32=6,AA32&lt;=11),"Mayor",IF(OR(AA32&gt;=12),"Catastrófico",""))))</f>
        <v>Mayor</v>
      </c>
      <c r="AE32" s="463">
        <f>+VLOOKUP(AD32,Listados!$K$13:$L$17,2,0)</f>
        <v>4</v>
      </c>
      <c r="AF32" s="463" t="str">
        <f>IF(AND(AB32&lt;&gt;"",AD32&lt;&gt;""),VLOOKUP(AB32&amp;AD32,[3]Listados!$M$3:$N$27,2,FALSE),"")</f>
        <v>Alto</v>
      </c>
      <c r="AG32" s="337" t="s">
        <v>966</v>
      </c>
      <c r="AH32" s="239" t="s">
        <v>963</v>
      </c>
      <c r="AI32" s="237" t="s">
        <v>118</v>
      </c>
      <c r="AJ32" s="200" t="s">
        <v>111</v>
      </c>
      <c r="AK32" s="199">
        <f>+IF(AJ32="si",15,"0")</f>
        <v>15</v>
      </c>
      <c r="AL32" s="200" t="s">
        <v>111</v>
      </c>
      <c r="AM32" s="199">
        <f>+IF(AL32="si",15,"0")</f>
        <v>15</v>
      </c>
      <c r="AN32" s="200" t="s">
        <v>111</v>
      </c>
      <c r="AO32" s="199">
        <f>+IF(AN32="si",15,"0")</f>
        <v>15</v>
      </c>
      <c r="AP32" s="237" t="s">
        <v>20</v>
      </c>
      <c r="AQ32" s="199">
        <f>+IF(AP32="Preventivo",15,IF(AP32="Detectivo",10,"0"))</f>
        <v>15</v>
      </c>
      <c r="AR32" s="237" t="s">
        <v>111</v>
      </c>
      <c r="AS32" s="199">
        <f>+IF(AR32="si",15,"0")</f>
        <v>15</v>
      </c>
      <c r="AT32" s="237" t="s">
        <v>111</v>
      </c>
      <c r="AU32" s="199">
        <f>+IF(AT32="si",15,"0")</f>
        <v>15</v>
      </c>
      <c r="AV32" s="237" t="s">
        <v>112</v>
      </c>
      <c r="AW32" s="199">
        <f>+IF(AV32="Completa",10,IF(AV32="Incompleta",5,"0"))</f>
        <v>10</v>
      </c>
      <c r="AX32" s="241">
        <f t="shared" si="21"/>
        <v>100</v>
      </c>
      <c r="AY32" s="241" t="str">
        <f t="shared" si="22"/>
        <v>Fuerte</v>
      </c>
      <c r="AZ32" s="240" t="s">
        <v>113</v>
      </c>
      <c r="BA32" s="241" t="str">
        <f t="shared" si="23"/>
        <v>Fuerte</v>
      </c>
      <c r="BB32" s="241" t="str">
        <f>IFERROR(VLOOKUP((CONCATENATE(AY32,BA32)),Listados!$U$3:$V$11,2,FALSE),"")</f>
        <v>Fuerte</v>
      </c>
      <c r="BC32" s="241">
        <f t="shared" si="24"/>
        <v>100</v>
      </c>
      <c r="BD32" s="439">
        <f>AVERAGE(BC32:BC35)</f>
        <v>100</v>
      </c>
      <c r="BE32" s="439" t="str">
        <f>IF(BD32&lt;=50,"Débil",IF(BD32&lt;=99,"Moderado",IF(BD32=100,"fuerte","")))</f>
        <v>fuerte</v>
      </c>
      <c r="BF32" s="439">
        <f>+IF(AND(AI32="Preventivo",BE32="Fuerte"),2,IF(AND(AI32="Preventivo",BE32="Moderado"),1,0))</f>
        <v>0</v>
      </c>
      <c r="BG32" s="439">
        <f>+AC32-BF32</f>
        <v>2</v>
      </c>
      <c r="BH32" s="522" t="str">
        <f>+VLOOKUP(MIN(BG32),Listados!$J$18:$K$24,2,TRUE)</f>
        <v>Improbable</v>
      </c>
      <c r="BI32" s="522" t="str">
        <f>AD32</f>
        <v>Mayor</v>
      </c>
      <c r="BJ32" s="522" t="str">
        <f>IF(AND(BH32&lt;&gt;"",BI32&lt;&gt;""),VLOOKUP(BH32&amp;BI32,Listados!$M$3:$N$27,2,FALSE),"")</f>
        <v>Alto</v>
      </c>
      <c r="BK32" s="522" t="str">
        <f>+VLOOKUP(BJ32,Listados!$P$3:$Q$6,2,FALSE)</f>
        <v>Reducir el riesgo</v>
      </c>
      <c r="BL32" s="203" t="s">
        <v>967</v>
      </c>
      <c r="BM32" s="203" t="s">
        <v>968</v>
      </c>
      <c r="BN32" s="204">
        <v>45658</v>
      </c>
      <c r="BO32" s="205">
        <v>46022</v>
      </c>
      <c r="BP32" s="203" t="s">
        <v>969</v>
      </c>
      <c r="BQ32" s="203" t="s">
        <v>970</v>
      </c>
      <c r="BR32" s="365" t="s">
        <v>1059</v>
      </c>
      <c r="BS32" s="584"/>
      <c r="BT32" s="526"/>
      <c r="BU32" s="523"/>
      <c r="BV32" s="526"/>
      <c r="BW32" s="529"/>
    </row>
    <row r="33" spans="1:75" x14ac:dyDescent="0.25">
      <c r="A33" s="661"/>
      <c r="B33" s="470"/>
      <c r="C33" s="477"/>
      <c r="D33" s="470"/>
      <c r="E33" s="86"/>
      <c r="F33" s="90"/>
      <c r="G33" s="89"/>
      <c r="H33" s="470"/>
      <c r="I33" s="470"/>
      <c r="J33" s="470"/>
      <c r="K33" s="470"/>
      <c r="L33" s="470"/>
      <c r="M33" s="470"/>
      <c r="N33" s="470"/>
      <c r="O33" s="470"/>
      <c r="P33" s="470"/>
      <c r="Q33" s="470"/>
      <c r="R33" s="470"/>
      <c r="S33" s="470"/>
      <c r="T33" s="470"/>
      <c r="U33" s="470"/>
      <c r="V33" s="470"/>
      <c r="W33" s="470"/>
      <c r="X33" s="470"/>
      <c r="Y33" s="470"/>
      <c r="Z33" s="470"/>
      <c r="AA33" s="477"/>
      <c r="AB33" s="462"/>
      <c r="AC33" s="460"/>
      <c r="AD33" s="460"/>
      <c r="AE33" s="460"/>
      <c r="AF33" s="460"/>
      <c r="AG33" s="91"/>
      <c r="AH33" s="87"/>
      <c r="AI33" s="89"/>
      <c r="AJ33" s="89"/>
      <c r="AK33" s="92" t="str">
        <f t="shared" si="0"/>
        <v>0</v>
      </c>
      <c r="AL33" s="89"/>
      <c r="AM33" s="92" t="str">
        <f t="shared" si="1"/>
        <v>0</v>
      </c>
      <c r="AN33" s="89"/>
      <c r="AO33" s="92" t="str">
        <f t="shared" si="6"/>
        <v>0</v>
      </c>
      <c r="AP33" s="89"/>
      <c r="AQ33" s="92" t="str">
        <f t="shared" si="2"/>
        <v>0</v>
      </c>
      <c r="AR33" s="89"/>
      <c r="AS33" s="92" t="str">
        <f t="shared" si="3"/>
        <v>0</v>
      </c>
      <c r="AT33" s="89"/>
      <c r="AU33" s="92" t="str">
        <f t="shared" si="4"/>
        <v>0</v>
      </c>
      <c r="AV33" s="123"/>
      <c r="AW33" s="92" t="str">
        <f t="shared" si="5"/>
        <v>0</v>
      </c>
      <c r="AX33" s="179" t="str">
        <f t="shared" si="21"/>
        <v/>
      </c>
      <c r="AY33" s="179" t="str">
        <f t="shared" si="22"/>
        <v/>
      </c>
      <c r="AZ33" s="180"/>
      <c r="BA33" s="179" t="str">
        <f t="shared" si="23"/>
        <v/>
      </c>
      <c r="BB33" s="179" t="str">
        <f>IFERROR(VLOOKUP((CONCATENATE(AY33,BA33)),Listados!$U$3:$V$11,2,FALSE),"")</f>
        <v/>
      </c>
      <c r="BC33" s="179" t="str">
        <f t="shared" si="24"/>
        <v/>
      </c>
      <c r="BD33" s="458"/>
      <c r="BE33" s="458"/>
      <c r="BF33" s="458"/>
      <c r="BG33" s="458"/>
      <c r="BH33" s="477"/>
      <c r="BI33" s="477"/>
      <c r="BJ33" s="477"/>
      <c r="BK33" s="477"/>
      <c r="BL33" s="84"/>
      <c r="BM33" s="84"/>
      <c r="BN33" s="84"/>
      <c r="BO33" s="84"/>
      <c r="BP33" s="84"/>
      <c r="BQ33" s="84"/>
      <c r="BR33" s="363"/>
      <c r="BS33" s="585"/>
      <c r="BT33" s="527"/>
      <c r="BU33" s="524"/>
      <c r="BV33" s="527"/>
      <c r="BW33" s="530"/>
    </row>
    <row r="34" spans="1:75" x14ac:dyDescent="0.25">
      <c r="A34" s="661"/>
      <c r="B34" s="470"/>
      <c r="C34" s="477"/>
      <c r="D34" s="470"/>
      <c r="E34" s="86"/>
      <c r="F34" s="90"/>
      <c r="G34" s="89"/>
      <c r="H34" s="470"/>
      <c r="I34" s="470"/>
      <c r="J34" s="470"/>
      <c r="K34" s="470"/>
      <c r="L34" s="470"/>
      <c r="M34" s="470"/>
      <c r="N34" s="470"/>
      <c r="O34" s="470"/>
      <c r="P34" s="470"/>
      <c r="Q34" s="470"/>
      <c r="R34" s="470"/>
      <c r="S34" s="470"/>
      <c r="T34" s="470"/>
      <c r="U34" s="470"/>
      <c r="V34" s="470"/>
      <c r="W34" s="470"/>
      <c r="X34" s="470"/>
      <c r="Y34" s="470"/>
      <c r="Z34" s="470"/>
      <c r="AA34" s="477"/>
      <c r="AB34" s="462"/>
      <c r="AC34" s="460"/>
      <c r="AD34" s="460"/>
      <c r="AE34" s="460"/>
      <c r="AF34" s="460"/>
      <c r="AG34" s="91"/>
      <c r="AH34" s="87"/>
      <c r="AI34" s="89"/>
      <c r="AJ34" s="89"/>
      <c r="AK34" s="92" t="str">
        <f t="shared" si="0"/>
        <v>0</v>
      </c>
      <c r="AL34" s="89"/>
      <c r="AM34" s="92" t="str">
        <f t="shared" si="1"/>
        <v>0</v>
      </c>
      <c r="AN34" s="97"/>
      <c r="AO34" s="92" t="str">
        <f t="shared" si="6"/>
        <v>0</v>
      </c>
      <c r="AP34" s="89"/>
      <c r="AQ34" s="92" t="str">
        <f t="shared" si="2"/>
        <v>0</v>
      </c>
      <c r="AR34" s="89"/>
      <c r="AS34" s="92" t="str">
        <f t="shared" si="3"/>
        <v>0</v>
      </c>
      <c r="AT34" s="89"/>
      <c r="AU34" s="92" t="str">
        <f t="shared" si="4"/>
        <v>0</v>
      </c>
      <c r="AV34" s="123"/>
      <c r="AW34" s="92" t="str">
        <f t="shared" si="5"/>
        <v>0</v>
      </c>
      <c r="AX34" s="179" t="str">
        <f t="shared" si="21"/>
        <v/>
      </c>
      <c r="AY34" s="179" t="str">
        <f t="shared" si="22"/>
        <v/>
      </c>
      <c r="AZ34" s="180"/>
      <c r="BA34" s="179" t="str">
        <f t="shared" si="23"/>
        <v/>
      </c>
      <c r="BB34" s="179" t="str">
        <f>IFERROR(VLOOKUP((CONCATENATE(AY34,BA34)),Listados!$U$3:$V$11,2,FALSE),"")</f>
        <v/>
      </c>
      <c r="BC34" s="179" t="str">
        <f t="shared" si="24"/>
        <v/>
      </c>
      <c r="BD34" s="458"/>
      <c r="BE34" s="458"/>
      <c r="BF34" s="458"/>
      <c r="BG34" s="458"/>
      <c r="BH34" s="477"/>
      <c r="BI34" s="477"/>
      <c r="BJ34" s="477"/>
      <c r="BK34" s="477"/>
      <c r="BL34" s="84"/>
      <c r="BM34" s="84"/>
      <c r="BN34" s="85"/>
      <c r="BO34" s="85"/>
      <c r="BP34" s="84"/>
      <c r="BQ34" s="84"/>
      <c r="BR34" s="363"/>
      <c r="BS34" s="585"/>
      <c r="BT34" s="527"/>
      <c r="BU34" s="524"/>
      <c r="BV34" s="527"/>
      <c r="BW34" s="530"/>
    </row>
    <row r="35" spans="1:75" ht="15.75" thickBot="1" x14ac:dyDescent="0.3">
      <c r="A35" s="662"/>
      <c r="B35" s="471"/>
      <c r="C35" s="478"/>
      <c r="D35" s="471"/>
      <c r="E35" s="246"/>
      <c r="F35" s="317"/>
      <c r="G35" s="248"/>
      <c r="H35" s="471"/>
      <c r="I35" s="471"/>
      <c r="J35" s="471"/>
      <c r="K35" s="471"/>
      <c r="L35" s="471"/>
      <c r="M35" s="471"/>
      <c r="N35" s="471"/>
      <c r="O35" s="471"/>
      <c r="P35" s="471"/>
      <c r="Q35" s="471"/>
      <c r="R35" s="471"/>
      <c r="S35" s="471"/>
      <c r="T35" s="471"/>
      <c r="U35" s="471"/>
      <c r="V35" s="471"/>
      <c r="W35" s="471"/>
      <c r="X35" s="471"/>
      <c r="Y35" s="471"/>
      <c r="Z35" s="471"/>
      <c r="AA35" s="478"/>
      <c r="AB35" s="469"/>
      <c r="AC35" s="464"/>
      <c r="AD35" s="464"/>
      <c r="AE35" s="464"/>
      <c r="AF35" s="464"/>
      <c r="AG35" s="249"/>
      <c r="AH35" s="334"/>
      <c r="AI35" s="248"/>
      <c r="AJ35" s="248"/>
      <c r="AK35" s="209" t="str">
        <f t="shared" si="0"/>
        <v>0</v>
      </c>
      <c r="AL35" s="248"/>
      <c r="AM35" s="209" t="str">
        <f t="shared" si="1"/>
        <v>0</v>
      </c>
      <c r="AN35" s="210"/>
      <c r="AO35" s="209" t="str">
        <f t="shared" si="6"/>
        <v>0</v>
      </c>
      <c r="AP35" s="248"/>
      <c r="AQ35" s="209" t="str">
        <f t="shared" si="2"/>
        <v>0</v>
      </c>
      <c r="AR35" s="248"/>
      <c r="AS35" s="209" t="str">
        <f t="shared" si="3"/>
        <v>0</v>
      </c>
      <c r="AT35" s="248"/>
      <c r="AU35" s="209" t="str">
        <f t="shared" si="4"/>
        <v>0</v>
      </c>
      <c r="AV35" s="251"/>
      <c r="AW35" s="209" t="str">
        <f t="shared" si="5"/>
        <v>0</v>
      </c>
      <c r="AX35" s="275" t="str">
        <f t="shared" si="21"/>
        <v/>
      </c>
      <c r="AY35" s="275" t="str">
        <f t="shared" si="22"/>
        <v/>
      </c>
      <c r="AZ35" s="288"/>
      <c r="BA35" s="275" t="str">
        <f t="shared" si="23"/>
        <v/>
      </c>
      <c r="BB35" s="275" t="str">
        <f>IFERROR(VLOOKUP((CONCATENATE(AY35,BA35)),Listados!$U$3:$V$11,2,FALSE),"")</f>
        <v/>
      </c>
      <c r="BC35" s="275" t="str">
        <f t="shared" si="24"/>
        <v/>
      </c>
      <c r="BD35" s="459"/>
      <c r="BE35" s="459"/>
      <c r="BF35" s="459"/>
      <c r="BG35" s="459"/>
      <c r="BH35" s="478"/>
      <c r="BI35" s="478"/>
      <c r="BJ35" s="478"/>
      <c r="BK35" s="478"/>
      <c r="BL35" s="216"/>
      <c r="BM35" s="216"/>
      <c r="BN35" s="217"/>
      <c r="BO35" s="217"/>
      <c r="BP35" s="216"/>
      <c r="BQ35" s="216"/>
      <c r="BR35" s="364"/>
      <c r="BS35" s="586"/>
      <c r="BT35" s="528"/>
      <c r="BU35" s="525"/>
      <c r="BV35" s="528"/>
      <c r="BW35" s="531"/>
    </row>
    <row r="36" spans="1:75" ht="165" x14ac:dyDescent="0.25">
      <c r="A36" s="660">
        <v>8</v>
      </c>
      <c r="B36" s="521" t="s">
        <v>63</v>
      </c>
      <c r="C36" s="669" t="s">
        <v>971</v>
      </c>
      <c r="D36" s="629" t="s">
        <v>972</v>
      </c>
      <c r="E36" s="235" t="s">
        <v>973</v>
      </c>
      <c r="F36" s="285" t="s">
        <v>16</v>
      </c>
      <c r="G36" s="331" t="s">
        <v>977</v>
      </c>
      <c r="H36" s="521" t="s">
        <v>111</v>
      </c>
      <c r="I36" s="521" t="s">
        <v>111</v>
      </c>
      <c r="J36" s="521" t="s">
        <v>111</v>
      </c>
      <c r="K36" s="521" t="s">
        <v>111</v>
      </c>
      <c r="L36" s="521" t="s">
        <v>111</v>
      </c>
      <c r="M36" s="521" t="s">
        <v>111</v>
      </c>
      <c r="N36" s="521" t="s">
        <v>115</v>
      </c>
      <c r="O36" s="521" t="s">
        <v>115</v>
      </c>
      <c r="P36" s="521" t="s">
        <v>111</v>
      </c>
      <c r="Q36" s="521" t="s">
        <v>111</v>
      </c>
      <c r="R36" s="521" t="s">
        <v>111</v>
      </c>
      <c r="S36" s="521" t="s">
        <v>111</v>
      </c>
      <c r="T36" s="521" t="s">
        <v>115</v>
      </c>
      <c r="U36" s="521" t="s">
        <v>111</v>
      </c>
      <c r="V36" s="521" t="s">
        <v>111</v>
      </c>
      <c r="W36" s="521" t="s">
        <v>115</v>
      </c>
      <c r="X36" s="521" t="s">
        <v>115</v>
      </c>
      <c r="Y36" s="521" t="s">
        <v>115</v>
      </c>
      <c r="Z36" s="521" t="s">
        <v>111</v>
      </c>
      <c r="AA36" s="522">
        <f>COUNTIF(H36:Z36, "SI")</f>
        <v>13</v>
      </c>
      <c r="AB36" s="468" t="s">
        <v>21</v>
      </c>
      <c r="AC36" s="463">
        <f>+VLOOKUP(AB36,Listados!$K$8:$L$12,2,0)</f>
        <v>1</v>
      </c>
      <c r="AD36" s="463" t="str">
        <f>++IF(OR(AA36=0),"",IF(OR(AA36=1,AA36&lt;=5),"Moderado",IF(OR(AA36=6,AA36&lt;=11),"Mayor",IF(OR(AA36&gt;=12),"Catastrófico",""))))</f>
        <v>Catastrófico</v>
      </c>
      <c r="AE36" s="463">
        <f>+VLOOKUP(AD36,Listados!$K$13:$L$17,2,0)</f>
        <v>5</v>
      </c>
      <c r="AF36" s="463" t="str">
        <f>IF(AND(AB36&lt;&gt;"",AD36&lt;&gt;""),VLOOKUP(AB36&amp;AD36,[3]Listados!$M$3:$N$27,2,FALSE),"")</f>
        <v>Extremo</v>
      </c>
      <c r="AG36" s="238" t="s">
        <v>980</v>
      </c>
      <c r="AH36" s="239" t="s">
        <v>973</v>
      </c>
      <c r="AI36" s="237" t="s">
        <v>20</v>
      </c>
      <c r="AJ36" s="237" t="s">
        <v>111</v>
      </c>
      <c r="AK36" s="199">
        <f>+IF(AJ36="si",15,"0")</f>
        <v>15</v>
      </c>
      <c r="AL36" s="237" t="s">
        <v>111</v>
      </c>
      <c r="AM36" s="199">
        <f>+IF(AL36="si",15,"0")</f>
        <v>15</v>
      </c>
      <c r="AN36" s="237" t="s">
        <v>111</v>
      </c>
      <c r="AO36" s="199">
        <f>+IF(AN36="si",15,"0")</f>
        <v>15</v>
      </c>
      <c r="AP36" s="237" t="s">
        <v>20</v>
      </c>
      <c r="AQ36" s="199">
        <f>+IF(AP36="Preventivo",15,IF(AP36="Detectivo",10,"0"))</f>
        <v>15</v>
      </c>
      <c r="AR36" s="237" t="s">
        <v>111</v>
      </c>
      <c r="AS36" s="199">
        <f>+IF(AR36="si",15,"0")</f>
        <v>15</v>
      </c>
      <c r="AT36" s="237" t="s">
        <v>111</v>
      </c>
      <c r="AU36" s="199">
        <f>+IF(AT36="si",15,"0")</f>
        <v>15</v>
      </c>
      <c r="AV36" s="237" t="s">
        <v>112</v>
      </c>
      <c r="AW36" s="199">
        <f>+IF(AV36="Completa",10,IF(AV36="Incompleta",5,"0"))</f>
        <v>10</v>
      </c>
      <c r="AX36" s="241">
        <f t="shared" si="21"/>
        <v>100</v>
      </c>
      <c r="AY36" s="241" t="str">
        <f t="shared" si="22"/>
        <v>Fuerte</v>
      </c>
      <c r="AZ36" s="240" t="s">
        <v>113</v>
      </c>
      <c r="BA36" s="241" t="str">
        <f t="shared" si="23"/>
        <v>Fuerte</v>
      </c>
      <c r="BB36" s="241" t="str">
        <f>IFERROR(VLOOKUP((CONCATENATE(AY36,BA36)),Listados!$U$3:$V$11,2,FALSE),"")</f>
        <v>Fuerte</v>
      </c>
      <c r="BC36" s="241">
        <f t="shared" si="24"/>
        <v>100</v>
      </c>
      <c r="BD36" s="439">
        <f>AVERAGE(BC36:BC39)</f>
        <v>100</v>
      </c>
      <c r="BE36" s="439" t="str">
        <f>IF(BD36&lt;=50,"Débil",IF(BD36&lt;=99,"Moderado",IF(BD36=100,"fuerte","")))</f>
        <v>fuerte</v>
      </c>
      <c r="BF36" s="439">
        <f>+IF(AND(AI36="Preventivo",BE36="Fuerte"),2,IF(AND(AI36="Preventivo",BE36="Moderado"),1,0))</f>
        <v>2</v>
      </c>
      <c r="BG36" s="439">
        <f>+AC36-BF36</f>
        <v>-1</v>
      </c>
      <c r="BH36" s="522" t="str">
        <f>+VLOOKUP(MIN(BG36),Listados!$J$18:$K$24,2,TRUE)</f>
        <v>Rara Vez</v>
      </c>
      <c r="BI36" s="522" t="str">
        <f>AD36</f>
        <v>Catastrófico</v>
      </c>
      <c r="BJ36" s="522" t="str">
        <f>IF(AND(BH36&lt;&gt;"",BI36&lt;&gt;""),VLOOKUP(BH36&amp;BI36,Listados!$M$3:$N$27,2,FALSE),"")</f>
        <v>Extremo</v>
      </c>
      <c r="BK36" s="522" t="str">
        <f>+VLOOKUP(BJ36,Listados!$P$3:$Q$6,2,FALSE)</f>
        <v>Reducir el riesgo</v>
      </c>
      <c r="BL36" s="297" t="s">
        <v>981</v>
      </c>
      <c r="BM36" s="297" t="s">
        <v>982</v>
      </c>
      <c r="BN36" s="244">
        <v>45839</v>
      </c>
      <c r="BO36" s="245">
        <v>46022</v>
      </c>
      <c r="BP36" s="297" t="s">
        <v>983</v>
      </c>
      <c r="BQ36" s="297" t="s">
        <v>984</v>
      </c>
      <c r="BR36" s="584"/>
      <c r="BS36" s="584"/>
      <c r="BT36" s="526"/>
      <c r="BU36" s="523"/>
      <c r="BV36" s="526"/>
      <c r="BW36" s="529"/>
    </row>
    <row r="37" spans="1:75" ht="76.5" x14ac:dyDescent="0.25">
      <c r="A37" s="661"/>
      <c r="B37" s="470"/>
      <c r="C37" s="670"/>
      <c r="D37" s="630"/>
      <c r="E37" s="225" t="s">
        <v>974</v>
      </c>
      <c r="F37" s="315" t="s">
        <v>16</v>
      </c>
      <c r="G37" s="310" t="s">
        <v>978</v>
      </c>
      <c r="H37" s="470"/>
      <c r="I37" s="470"/>
      <c r="J37" s="470"/>
      <c r="K37" s="470"/>
      <c r="L37" s="470"/>
      <c r="M37" s="470"/>
      <c r="N37" s="470"/>
      <c r="O37" s="470"/>
      <c r="P37" s="470"/>
      <c r="Q37" s="470"/>
      <c r="R37" s="470"/>
      <c r="S37" s="470"/>
      <c r="T37" s="470"/>
      <c r="U37" s="470"/>
      <c r="V37" s="470"/>
      <c r="W37" s="470"/>
      <c r="X37" s="470"/>
      <c r="Y37" s="470"/>
      <c r="Z37" s="470"/>
      <c r="AA37" s="477"/>
      <c r="AB37" s="462"/>
      <c r="AC37" s="460"/>
      <c r="AD37" s="460"/>
      <c r="AE37" s="460"/>
      <c r="AF37" s="460"/>
      <c r="AG37" s="91"/>
      <c r="AH37" s="87"/>
      <c r="AI37" s="89"/>
      <c r="AJ37" s="89"/>
      <c r="AK37" s="92" t="str">
        <f t="shared" si="0"/>
        <v>0</v>
      </c>
      <c r="AL37" s="89"/>
      <c r="AM37" s="92" t="str">
        <f t="shared" si="1"/>
        <v>0</v>
      </c>
      <c r="AN37" s="89"/>
      <c r="AO37" s="92" t="str">
        <f t="shared" si="6"/>
        <v>0</v>
      </c>
      <c r="AP37" s="89"/>
      <c r="AQ37" s="92" t="str">
        <f t="shared" si="2"/>
        <v>0</v>
      </c>
      <c r="AR37" s="89"/>
      <c r="AS37" s="92" t="str">
        <f t="shared" si="3"/>
        <v>0</v>
      </c>
      <c r="AT37" s="89"/>
      <c r="AU37" s="92" t="str">
        <f t="shared" si="4"/>
        <v>0</v>
      </c>
      <c r="AV37" s="123"/>
      <c r="AW37" s="92" t="str">
        <f t="shared" si="5"/>
        <v>0</v>
      </c>
      <c r="AX37" s="179" t="str">
        <f t="shared" si="21"/>
        <v/>
      </c>
      <c r="AY37" s="179" t="str">
        <f t="shared" si="22"/>
        <v/>
      </c>
      <c r="AZ37" s="180"/>
      <c r="BA37" s="179" t="str">
        <f t="shared" si="23"/>
        <v/>
      </c>
      <c r="BB37" s="179" t="str">
        <f>IFERROR(VLOOKUP((CONCATENATE(AY37,BA37)),Listados!$U$3:$V$11,2,FALSE),"")</f>
        <v/>
      </c>
      <c r="BC37" s="179" t="str">
        <f t="shared" si="24"/>
        <v/>
      </c>
      <c r="BD37" s="458"/>
      <c r="BE37" s="458"/>
      <c r="BF37" s="458"/>
      <c r="BG37" s="458"/>
      <c r="BH37" s="477"/>
      <c r="BI37" s="477"/>
      <c r="BJ37" s="477"/>
      <c r="BK37" s="477"/>
      <c r="BL37" s="294" t="s">
        <v>985</v>
      </c>
      <c r="BM37" s="294" t="s">
        <v>986</v>
      </c>
      <c r="BN37" s="229">
        <v>45748</v>
      </c>
      <c r="BO37" s="328">
        <v>46022</v>
      </c>
      <c r="BP37" s="294" t="s">
        <v>983</v>
      </c>
      <c r="BQ37" s="294" t="s">
        <v>987</v>
      </c>
      <c r="BR37" s="585"/>
      <c r="BS37" s="585"/>
      <c r="BT37" s="527"/>
      <c r="BU37" s="524"/>
      <c r="BV37" s="527"/>
      <c r="BW37" s="530"/>
    </row>
    <row r="38" spans="1:75" ht="51" x14ac:dyDescent="0.25">
      <c r="A38" s="661"/>
      <c r="B38" s="470"/>
      <c r="C38" s="670"/>
      <c r="D38" s="630"/>
      <c r="E38" s="225" t="s">
        <v>975</v>
      </c>
      <c r="F38" s="315" t="s">
        <v>16</v>
      </c>
      <c r="G38" s="310" t="s">
        <v>977</v>
      </c>
      <c r="H38" s="470"/>
      <c r="I38" s="470"/>
      <c r="J38" s="470"/>
      <c r="K38" s="470"/>
      <c r="L38" s="470"/>
      <c r="M38" s="470"/>
      <c r="N38" s="470"/>
      <c r="O38" s="470"/>
      <c r="P38" s="470"/>
      <c r="Q38" s="470"/>
      <c r="R38" s="470"/>
      <c r="S38" s="470"/>
      <c r="T38" s="470"/>
      <c r="U38" s="470"/>
      <c r="V38" s="470"/>
      <c r="W38" s="470"/>
      <c r="X38" s="470"/>
      <c r="Y38" s="470"/>
      <c r="Z38" s="470"/>
      <c r="AA38" s="477"/>
      <c r="AB38" s="462"/>
      <c r="AC38" s="460"/>
      <c r="AD38" s="460"/>
      <c r="AE38" s="460"/>
      <c r="AF38" s="460"/>
      <c r="AG38" s="91"/>
      <c r="AH38" s="87"/>
      <c r="AI38" s="89"/>
      <c r="AJ38" s="89"/>
      <c r="AK38" s="92" t="str">
        <f t="shared" si="0"/>
        <v>0</v>
      </c>
      <c r="AL38" s="89"/>
      <c r="AM38" s="92" t="str">
        <f t="shared" si="1"/>
        <v>0</v>
      </c>
      <c r="AN38" s="97"/>
      <c r="AO38" s="92" t="str">
        <f t="shared" si="6"/>
        <v>0</v>
      </c>
      <c r="AP38" s="89"/>
      <c r="AQ38" s="92" t="str">
        <f t="shared" si="2"/>
        <v>0</v>
      </c>
      <c r="AR38" s="89"/>
      <c r="AS38" s="92" t="str">
        <f t="shared" si="3"/>
        <v>0</v>
      </c>
      <c r="AT38" s="89"/>
      <c r="AU38" s="92" t="str">
        <f t="shared" si="4"/>
        <v>0</v>
      </c>
      <c r="AV38" s="123"/>
      <c r="AW38" s="92" t="str">
        <f t="shared" si="5"/>
        <v>0</v>
      </c>
      <c r="AX38" s="179" t="str">
        <f t="shared" si="21"/>
        <v/>
      </c>
      <c r="AY38" s="179" t="str">
        <f t="shared" si="22"/>
        <v/>
      </c>
      <c r="AZ38" s="180"/>
      <c r="BA38" s="179" t="str">
        <f t="shared" si="23"/>
        <v/>
      </c>
      <c r="BB38" s="179" t="str">
        <f>IFERROR(VLOOKUP((CONCATENATE(AY38,BA38)),Listados!$U$3:$V$11,2,FALSE),"")</f>
        <v/>
      </c>
      <c r="BC38" s="179" t="str">
        <f t="shared" si="24"/>
        <v/>
      </c>
      <c r="BD38" s="458"/>
      <c r="BE38" s="458"/>
      <c r="BF38" s="458"/>
      <c r="BG38" s="458"/>
      <c r="BH38" s="477"/>
      <c r="BI38" s="477"/>
      <c r="BJ38" s="477"/>
      <c r="BK38" s="477"/>
      <c r="BL38" s="84"/>
      <c r="BM38" s="84"/>
      <c r="BN38" s="85"/>
      <c r="BO38" s="85"/>
      <c r="BP38" s="84"/>
      <c r="BQ38" s="84"/>
      <c r="BR38" s="585"/>
      <c r="BS38" s="585"/>
      <c r="BT38" s="527"/>
      <c r="BU38" s="524"/>
      <c r="BV38" s="527"/>
      <c r="BW38" s="530"/>
    </row>
    <row r="39" spans="1:75" ht="39" thickBot="1" x14ac:dyDescent="0.3">
      <c r="A39" s="662"/>
      <c r="B39" s="471"/>
      <c r="C39" s="671"/>
      <c r="D39" s="672"/>
      <c r="E39" s="329" t="s">
        <v>976</v>
      </c>
      <c r="F39" s="332" t="s">
        <v>29</v>
      </c>
      <c r="G39" s="333" t="s">
        <v>979</v>
      </c>
      <c r="H39" s="471"/>
      <c r="I39" s="471"/>
      <c r="J39" s="471"/>
      <c r="K39" s="471"/>
      <c r="L39" s="471"/>
      <c r="M39" s="471"/>
      <c r="N39" s="471"/>
      <c r="O39" s="471"/>
      <c r="P39" s="471"/>
      <c r="Q39" s="471"/>
      <c r="R39" s="471"/>
      <c r="S39" s="471"/>
      <c r="T39" s="471"/>
      <c r="U39" s="471"/>
      <c r="V39" s="471"/>
      <c r="W39" s="471"/>
      <c r="X39" s="471"/>
      <c r="Y39" s="471"/>
      <c r="Z39" s="471"/>
      <c r="AA39" s="478"/>
      <c r="AB39" s="469"/>
      <c r="AC39" s="464"/>
      <c r="AD39" s="464"/>
      <c r="AE39" s="464"/>
      <c r="AF39" s="464"/>
      <c r="AG39" s="249"/>
      <c r="AH39" s="334"/>
      <c r="AI39" s="248"/>
      <c r="AJ39" s="248"/>
      <c r="AK39" s="209" t="str">
        <f t="shared" si="0"/>
        <v>0</v>
      </c>
      <c r="AL39" s="248"/>
      <c r="AM39" s="209" t="str">
        <f t="shared" si="1"/>
        <v>0</v>
      </c>
      <c r="AN39" s="210"/>
      <c r="AO39" s="209" t="str">
        <f t="shared" si="6"/>
        <v>0</v>
      </c>
      <c r="AP39" s="248"/>
      <c r="AQ39" s="209" t="str">
        <f t="shared" si="2"/>
        <v>0</v>
      </c>
      <c r="AR39" s="248"/>
      <c r="AS39" s="209" t="str">
        <f t="shared" si="3"/>
        <v>0</v>
      </c>
      <c r="AT39" s="248"/>
      <c r="AU39" s="209" t="str">
        <f t="shared" si="4"/>
        <v>0</v>
      </c>
      <c r="AV39" s="251"/>
      <c r="AW39" s="209" t="str">
        <f t="shared" si="5"/>
        <v>0</v>
      </c>
      <c r="AX39" s="275" t="str">
        <f t="shared" si="21"/>
        <v/>
      </c>
      <c r="AY39" s="275" t="str">
        <f t="shared" si="22"/>
        <v/>
      </c>
      <c r="AZ39" s="288"/>
      <c r="BA39" s="275" t="str">
        <f t="shared" si="23"/>
        <v/>
      </c>
      <c r="BB39" s="275" t="str">
        <f>IFERROR(VLOOKUP((CONCATENATE(AY39,BA39)),Listados!$U$3:$V$11,2,FALSE),"")</f>
        <v/>
      </c>
      <c r="BC39" s="275" t="str">
        <f t="shared" si="24"/>
        <v/>
      </c>
      <c r="BD39" s="459"/>
      <c r="BE39" s="459"/>
      <c r="BF39" s="459"/>
      <c r="BG39" s="459"/>
      <c r="BH39" s="478"/>
      <c r="BI39" s="478"/>
      <c r="BJ39" s="478"/>
      <c r="BK39" s="478"/>
      <c r="BL39" s="216"/>
      <c r="BM39" s="216"/>
      <c r="BN39" s="217"/>
      <c r="BO39" s="217"/>
      <c r="BP39" s="216"/>
      <c r="BQ39" s="216"/>
      <c r="BR39" s="586"/>
      <c r="BS39" s="586"/>
      <c r="BT39" s="528"/>
      <c r="BU39" s="525"/>
      <c r="BV39" s="528"/>
      <c r="BW39" s="531"/>
    </row>
    <row r="40" spans="1:75" ht="344.25" x14ac:dyDescent="0.25">
      <c r="A40" s="660">
        <v>9</v>
      </c>
      <c r="B40" s="521" t="s">
        <v>63</v>
      </c>
      <c r="C40" s="669" t="s">
        <v>988</v>
      </c>
      <c r="D40" s="629" t="s">
        <v>989</v>
      </c>
      <c r="E40" s="235" t="s">
        <v>992</v>
      </c>
      <c r="F40" s="285" t="s">
        <v>16</v>
      </c>
      <c r="G40" s="629" t="s">
        <v>998</v>
      </c>
      <c r="H40" s="521" t="s">
        <v>111</v>
      </c>
      <c r="I40" s="521" t="s">
        <v>111</v>
      </c>
      <c r="J40" s="521" t="s">
        <v>115</v>
      </c>
      <c r="K40" s="521" t="s">
        <v>115</v>
      </c>
      <c r="L40" s="521" t="s">
        <v>111</v>
      </c>
      <c r="M40" s="521" t="s">
        <v>111</v>
      </c>
      <c r="N40" s="521" t="s">
        <v>115</v>
      </c>
      <c r="O40" s="521" t="s">
        <v>115</v>
      </c>
      <c r="P40" s="521" t="s">
        <v>111</v>
      </c>
      <c r="Q40" s="521" t="s">
        <v>111</v>
      </c>
      <c r="R40" s="521" t="s">
        <v>111</v>
      </c>
      <c r="S40" s="521" t="s">
        <v>111</v>
      </c>
      <c r="T40" s="521" t="s">
        <v>115</v>
      </c>
      <c r="U40" s="521" t="s">
        <v>111</v>
      </c>
      <c r="V40" s="521" t="s">
        <v>111</v>
      </c>
      <c r="W40" s="521" t="s">
        <v>115</v>
      </c>
      <c r="X40" s="521" t="s">
        <v>115</v>
      </c>
      <c r="Y40" s="521" t="s">
        <v>115</v>
      </c>
      <c r="Z40" s="521" t="s">
        <v>115</v>
      </c>
      <c r="AA40" s="522">
        <f>COUNTIF(H40:Z40, "SI")</f>
        <v>10</v>
      </c>
      <c r="AB40" s="468" t="s">
        <v>21</v>
      </c>
      <c r="AC40" s="463">
        <f>+VLOOKUP(AB40,Listados!$K$8:$L$12,2,0)</f>
        <v>1</v>
      </c>
      <c r="AD40" s="463" t="str">
        <f>++IF(OR(AA40=0),"",IF(OR(AA40=1,AA40&lt;=5),"Moderado",IF(OR(AA40=6,AA40&lt;=11),"Mayor",IF(OR(AA40&gt;=12),"Catastrófico",""))))</f>
        <v>Mayor</v>
      </c>
      <c r="AE40" s="463">
        <f>+VLOOKUP(AD40,Listados!$K$13:$L$17,2,0)</f>
        <v>4</v>
      </c>
      <c r="AF40" s="463" t="str">
        <f>IF(AND(AB40&lt;&gt;"",AD40&lt;&gt;""),VLOOKUP(AB40&amp;AD40,[3]Listados!$M$3:$N$27,2,FALSE),"")</f>
        <v>Alto</v>
      </c>
      <c r="AG40" s="238" t="s">
        <v>1001</v>
      </c>
      <c r="AH40" s="286" t="s">
        <v>992</v>
      </c>
      <c r="AI40" s="237" t="s">
        <v>118</v>
      </c>
      <c r="AJ40" s="200" t="s">
        <v>111</v>
      </c>
      <c r="AK40" s="199">
        <f>+IF(AJ40="si",15,"0")</f>
        <v>15</v>
      </c>
      <c r="AL40" s="200" t="s">
        <v>111</v>
      </c>
      <c r="AM40" s="199">
        <f>+IF(AL40="si",15,"0")</f>
        <v>15</v>
      </c>
      <c r="AN40" s="200" t="s">
        <v>111</v>
      </c>
      <c r="AO40" s="199">
        <f>+IF(AN40="si",15,"0")</f>
        <v>15</v>
      </c>
      <c r="AP40" s="200" t="s">
        <v>20</v>
      </c>
      <c r="AQ40" s="199">
        <f>+IF(AP40="Preventivo",15,IF(AP40="Detectivo",10,"0"))</f>
        <v>15</v>
      </c>
      <c r="AR40" s="200" t="s">
        <v>111</v>
      </c>
      <c r="AS40" s="199">
        <f>+IF(AR40="si",15,"0")</f>
        <v>15</v>
      </c>
      <c r="AT40" s="200" t="s">
        <v>111</v>
      </c>
      <c r="AU40" s="199">
        <f>+IF(AT40="si",15,"0")</f>
        <v>15</v>
      </c>
      <c r="AV40" s="200" t="s">
        <v>112</v>
      </c>
      <c r="AW40" s="199">
        <f>+IF(AV40="Completa",10,IF(AV40="Incompleta",5,"0"))</f>
        <v>10</v>
      </c>
      <c r="AX40" s="241">
        <f t="shared" si="21"/>
        <v>100</v>
      </c>
      <c r="AY40" s="241" t="str">
        <f t="shared" si="22"/>
        <v>Fuerte</v>
      </c>
      <c r="AZ40" s="240" t="s">
        <v>113</v>
      </c>
      <c r="BA40" s="241" t="str">
        <f t="shared" si="23"/>
        <v>Fuerte</v>
      </c>
      <c r="BB40" s="241" t="str">
        <f>IFERROR(VLOOKUP((CONCATENATE(AY40,BA40)),Listados!$U$3:$V$11,2,FALSE),"")</f>
        <v>Fuerte</v>
      </c>
      <c r="BC40" s="241">
        <f t="shared" si="24"/>
        <v>100</v>
      </c>
      <c r="BD40" s="439">
        <f>AVERAGE(BC40:BC43)</f>
        <v>75</v>
      </c>
      <c r="BE40" s="439" t="str">
        <f>IF(BD40&lt;=50,"Débil",IF(BD40&lt;=99,"Moderado",IF(BD40=100,"fuerte","")))</f>
        <v>Moderado</v>
      </c>
      <c r="BF40" s="439">
        <f>+IF(AND(AI40="Preventivo",BE40="Fuerte"),2,IF(AND(AI40="Preventivo",BE40="Moderado"),1,0))</f>
        <v>0</v>
      </c>
      <c r="BG40" s="439">
        <f>+AC40-BF40</f>
        <v>1</v>
      </c>
      <c r="BH40" s="522" t="str">
        <f>+VLOOKUP(MIN(BG40),Listados!$J$18:$K$24,2,TRUE)</f>
        <v>Rara Vez</v>
      </c>
      <c r="BI40" s="522" t="str">
        <f>AD40</f>
        <v>Mayor</v>
      </c>
      <c r="BJ40" s="522" t="str">
        <f>IF(AND(BH40&lt;&gt;"",BI40&lt;&gt;""),VLOOKUP(BH40&amp;BI40,Listados!$M$3:$N$27,2,FALSE),"")</f>
        <v>Alto</v>
      </c>
      <c r="BK40" s="522" t="str">
        <f>+VLOOKUP(BJ40,Listados!$P$3:$Q$6,2,FALSE)</f>
        <v>Reducir el riesgo</v>
      </c>
      <c r="BL40" s="242" t="s">
        <v>1008</v>
      </c>
      <c r="BM40" s="200" t="s">
        <v>927</v>
      </c>
      <c r="BN40" s="339">
        <v>45292</v>
      </c>
      <c r="BO40" s="339">
        <v>45657</v>
      </c>
      <c r="BP40" s="200" t="s">
        <v>1010</v>
      </c>
      <c r="BQ40" s="297" t="s">
        <v>1011</v>
      </c>
      <c r="BR40" s="358" t="s">
        <v>1052</v>
      </c>
      <c r="BS40" s="584"/>
      <c r="BT40" s="526"/>
      <c r="BU40" s="523"/>
      <c r="BV40" s="526"/>
      <c r="BW40" s="529"/>
    </row>
    <row r="41" spans="1:75" ht="280.5" x14ac:dyDescent="0.25">
      <c r="A41" s="661"/>
      <c r="B41" s="470"/>
      <c r="C41" s="670"/>
      <c r="D41" s="630"/>
      <c r="E41" s="225" t="s">
        <v>993</v>
      </c>
      <c r="F41" s="315" t="s">
        <v>16</v>
      </c>
      <c r="G41" s="630"/>
      <c r="H41" s="470" t="s">
        <v>111</v>
      </c>
      <c r="I41" s="470" t="s">
        <v>111</v>
      </c>
      <c r="J41" s="470" t="s">
        <v>115</v>
      </c>
      <c r="K41" s="470" t="s">
        <v>115</v>
      </c>
      <c r="L41" s="470" t="s">
        <v>111</v>
      </c>
      <c r="M41" s="470" t="s">
        <v>111</v>
      </c>
      <c r="N41" s="470" t="s">
        <v>115</v>
      </c>
      <c r="O41" s="470" t="s">
        <v>115</v>
      </c>
      <c r="P41" s="470" t="s">
        <v>111</v>
      </c>
      <c r="Q41" s="470" t="s">
        <v>111</v>
      </c>
      <c r="R41" s="470" t="s">
        <v>111</v>
      </c>
      <c r="S41" s="470" t="s">
        <v>111</v>
      </c>
      <c r="T41" s="470" t="s">
        <v>115</v>
      </c>
      <c r="U41" s="470" t="s">
        <v>111</v>
      </c>
      <c r="V41" s="470" t="s">
        <v>111</v>
      </c>
      <c r="W41" s="470" t="s">
        <v>115</v>
      </c>
      <c r="X41" s="470" t="s">
        <v>115</v>
      </c>
      <c r="Y41" s="470" t="s">
        <v>115</v>
      </c>
      <c r="Z41" s="470" t="s">
        <v>115</v>
      </c>
      <c r="AA41" s="477"/>
      <c r="AB41" s="462"/>
      <c r="AC41" s="460"/>
      <c r="AD41" s="460"/>
      <c r="AE41" s="460"/>
      <c r="AF41" s="460"/>
      <c r="AG41" s="226" t="s">
        <v>1002</v>
      </c>
      <c r="AH41" s="277" t="s">
        <v>993</v>
      </c>
      <c r="AI41" s="89" t="s">
        <v>118</v>
      </c>
      <c r="AJ41" s="97" t="s">
        <v>111</v>
      </c>
      <c r="AK41" s="92">
        <f t="shared" si="0"/>
        <v>15</v>
      </c>
      <c r="AL41" s="97" t="s">
        <v>111</v>
      </c>
      <c r="AM41" s="92">
        <f t="shared" si="1"/>
        <v>15</v>
      </c>
      <c r="AN41" s="55" t="s">
        <v>111</v>
      </c>
      <c r="AO41" s="92">
        <f t="shared" si="6"/>
        <v>15</v>
      </c>
      <c r="AP41" s="97" t="s">
        <v>118</v>
      </c>
      <c r="AQ41" s="92">
        <f t="shared" si="2"/>
        <v>10</v>
      </c>
      <c r="AR41" s="97" t="s">
        <v>111</v>
      </c>
      <c r="AS41" s="92">
        <f t="shared" si="3"/>
        <v>15</v>
      </c>
      <c r="AT41" s="97" t="s">
        <v>111</v>
      </c>
      <c r="AU41" s="92">
        <f t="shared" si="4"/>
        <v>15</v>
      </c>
      <c r="AV41" s="55" t="s">
        <v>112</v>
      </c>
      <c r="AW41" s="92">
        <f t="shared" si="5"/>
        <v>10</v>
      </c>
      <c r="AX41" s="179">
        <f t="shared" si="21"/>
        <v>95</v>
      </c>
      <c r="AY41" s="179" t="str">
        <f t="shared" si="22"/>
        <v>Moderado</v>
      </c>
      <c r="AZ41" s="180" t="s">
        <v>113</v>
      </c>
      <c r="BA41" s="179" t="str">
        <f t="shared" si="23"/>
        <v>Fuerte</v>
      </c>
      <c r="BB41" s="179" t="str">
        <f>IFERROR(VLOOKUP((CONCATENATE(AY41,BA41)),Listados!$U$3:$V$11,2,FALSE),"")</f>
        <v>Moderado</v>
      </c>
      <c r="BC41" s="179">
        <f t="shared" si="24"/>
        <v>50</v>
      </c>
      <c r="BD41" s="458"/>
      <c r="BE41" s="458"/>
      <c r="BF41" s="458"/>
      <c r="BG41" s="458"/>
      <c r="BH41" s="477"/>
      <c r="BI41" s="477"/>
      <c r="BJ41" s="477"/>
      <c r="BK41" s="477"/>
      <c r="BL41" s="230" t="s">
        <v>1009</v>
      </c>
      <c r="BM41" s="97" t="s">
        <v>927</v>
      </c>
      <c r="BN41" s="340">
        <v>45292</v>
      </c>
      <c r="BO41" s="340">
        <v>45657</v>
      </c>
      <c r="BP41" s="97" t="s">
        <v>1010</v>
      </c>
      <c r="BQ41" s="294" t="s">
        <v>1012</v>
      </c>
      <c r="BR41" s="359" t="s">
        <v>1053</v>
      </c>
      <c r="BS41" s="585"/>
      <c r="BT41" s="527"/>
      <c r="BU41" s="524"/>
      <c r="BV41" s="527"/>
      <c r="BW41" s="530"/>
    </row>
    <row r="42" spans="1:75" x14ac:dyDescent="0.25">
      <c r="A42" s="661"/>
      <c r="B42" s="470"/>
      <c r="C42" s="670"/>
      <c r="D42" s="630"/>
      <c r="E42" s="225"/>
      <c r="F42" s="315"/>
      <c r="G42" s="630"/>
      <c r="H42" s="470" t="s">
        <v>111</v>
      </c>
      <c r="I42" s="470" t="s">
        <v>111</v>
      </c>
      <c r="J42" s="470" t="s">
        <v>115</v>
      </c>
      <c r="K42" s="470" t="s">
        <v>115</v>
      </c>
      <c r="L42" s="470" t="s">
        <v>111</v>
      </c>
      <c r="M42" s="470" t="s">
        <v>111</v>
      </c>
      <c r="N42" s="470" t="s">
        <v>115</v>
      </c>
      <c r="O42" s="470" t="s">
        <v>115</v>
      </c>
      <c r="P42" s="470" t="s">
        <v>111</v>
      </c>
      <c r="Q42" s="470" t="s">
        <v>111</v>
      </c>
      <c r="R42" s="470" t="s">
        <v>111</v>
      </c>
      <c r="S42" s="470" t="s">
        <v>111</v>
      </c>
      <c r="T42" s="470" t="s">
        <v>115</v>
      </c>
      <c r="U42" s="470" t="s">
        <v>111</v>
      </c>
      <c r="V42" s="470" t="s">
        <v>111</v>
      </c>
      <c r="W42" s="470" t="s">
        <v>115</v>
      </c>
      <c r="X42" s="470" t="s">
        <v>115</v>
      </c>
      <c r="Y42" s="470" t="s">
        <v>115</v>
      </c>
      <c r="Z42" s="470" t="s">
        <v>115</v>
      </c>
      <c r="AA42" s="477"/>
      <c r="AB42" s="462"/>
      <c r="AC42" s="460"/>
      <c r="AD42" s="460"/>
      <c r="AE42" s="460"/>
      <c r="AF42" s="460"/>
      <c r="AG42" s="226"/>
      <c r="AH42" s="178"/>
      <c r="AI42" s="89"/>
      <c r="AJ42" s="89"/>
      <c r="AK42" s="92" t="str">
        <f t="shared" si="0"/>
        <v>0</v>
      </c>
      <c r="AL42" s="89"/>
      <c r="AM42" s="92" t="str">
        <f t="shared" si="1"/>
        <v>0</v>
      </c>
      <c r="AN42" s="123"/>
      <c r="AO42" s="92" t="str">
        <f t="shared" si="6"/>
        <v>0</v>
      </c>
      <c r="AP42" s="89"/>
      <c r="AQ42" s="92" t="str">
        <f t="shared" si="2"/>
        <v>0</v>
      </c>
      <c r="AR42" s="89"/>
      <c r="AS42" s="92" t="str">
        <f t="shared" si="3"/>
        <v>0</v>
      </c>
      <c r="AT42" s="89"/>
      <c r="AU42" s="92" t="str">
        <f t="shared" si="4"/>
        <v>0</v>
      </c>
      <c r="AV42" s="123"/>
      <c r="AW42" s="92" t="str">
        <f t="shared" si="5"/>
        <v>0</v>
      </c>
      <c r="AX42" s="179" t="str">
        <f t="shared" si="21"/>
        <v/>
      </c>
      <c r="AY42" s="179" t="str">
        <f t="shared" si="22"/>
        <v/>
      </c>
      <c r="AZ42" s="180"/>
      <c r="BA42" s="179" t="str">
        <f t="shared" si="23"/>
        <v/>
      </c>
      <c r="BB42" s="179" t="str">
        <f>IFERROR(VLOOKUP((CONCATENATE(AY42,BA42)),Listados!$U$3:$V$11,2,FALSE),"")</f>
        <v/>
      </c>
      <c r="BC42" s="179" t="str">
        <f t="shared" si="24"/>
        <v/>
      </c>
      <c r="BD42" s="458"/>
      <c r="BE42" s="458"/>
      <c r="BF42" s="458"/>
      <c r="BG42" s="458"/>
      <c r="BH42" s="477"/>
      <c r="BI42" s="477"/>
      <c r="BJ42" s="477"/>
      <c r="BK42" s="477"/>
      <c r="BL42" s="84"/>
      <c r="BM42" s="84"/>
      <c r="BN42" s="85"/>
      <c r="BO42" s="85"/>
      <c r="BP42" s="84"/>
      <c r="BQ42" s="84"/>
      <c r="BR42" s="84"/>
      <c r="BS42" s="585"/>
      <c r="BT42" s="527"/>
      <c r="BU42" s="524"/>
      <c r="BV42" s="527"/>
      <c r="BW42" s="530"/>
    </row>
    <row r="43" spans="1:75" ht="15.75" thickBot="1" x14ac:dyDescent="0.3">
      <c r="A43" s="662"/>
      <c r="B43" s="471"/>
      <c r="C43" s="671"/>
      <c r="D43" s="672"/>
      <c r="E43" s="329"/>
      <c r="F43" s="332"/>
      <c r="G43" s="672"/>
      <c r="H43" s="471" t="s">
        <v>111</v>
      </c>
      <c r="I43" s="471" t="s">
        <v>111</v>
      </c>
      <c r="J43" s="471" t="s">
        <v>115</v>
      </c>
      <c r="K43" s="471" t="s">
        <v>115</v>
      </c>
      <c r="L43" s="471" t="s">
        <v>111</v>
      </c>
      <c r="M43" s="471" t="s">
        <v>111</v>
      </c>
      <c r="N43" s="471" t="s">
        <v>115</v>
      </c>
      <c r="O43" s="471" t="s">
        <v>115</v>
      </c>
      <c r="P43" s="471" t="s">
        <v>111</v>
      </c>
      <c r="Q43" s="471" t="s">
        <v>111</v>
      </c>
      <c r="R43" s="471" t="s">
        <v>111</v>
      </c>
      <c r="S43" s="471" t="s">
        <v>111</v>
      </c>
      <c r="T43" s="471" t="s">
        <v>115</v>
      </c>
      <c r="U43" s="471" t="s">
        <v>111</v>
      </c>
      <c r="V43" s="471" t="s">
        <v>111</v>
      </c>
      <c r="W43" s="471" t="s">
        <v>115</v>
      </c>
      <c r="X43" s="471" t="s">
        <v>115</v>
      </c>
      <c r="Y43" s="471" t="s">
        <v>115</v>
      </c>
      <c r="Z43" s="471" t="s">
        <v>115</v>
      </c>
      <c r="AA43" s="478"/>
      <c r="AB43" s="469"/>
      <c r="AC43" s="464"/>
      <c r="AD43" s="464"/>
      <c r="AE43" s="464"/>
      <c r="AF43" s="464"/>
      <c r="AG43" s="287"/>
      <c r="AH43" s="250"/>
      <c r="AI43" s="248"/>
      <c r="AJ43" s="248"/>
      <c r="AK43" s="209" t="str">
        <f t="shared" si="0"/>
        <v>0</v>
      </c>
      <c r="AL43" s="248"/>
      <c r="AM43" s="209" t="str">
        <f t="shared" si="1"/>
        <v>0</v>
      </c>
      <c r="AN43" s="251"/>
      <c r="AO43" s="209" t="str">
        <f t="shared" si="6"/>
        <v>0</v>
      </c>
      <c r="AP43" s="248"/>
      <c r="AQ43" s="209" t="str">
        <f t="shared" si="2"/>
        <v>0</v>
      </c>
      <c r="AR43" s="248"/>
      <c r="AS43" s="209" t="str">
        <f t="shared" si="3"/>
        <v>0</v>
      </c>
      <c r="AT43" s="248"/>
      <c r="AU43" s="209" t="str">
        <f t="shared" si="4"/>
        <v>0</v>
      </c>
      <c r="AV43" s="251"/>
      <c r="AW43" s="209" t="str">
        <f t="shared" si="5"/>
        <v>0</v>
      </c>
      <c r="AX43" s="275" t="str">
        <f t="shared" si="21"/>
        <v/>
      </c>
      <c r="AY43" s="275" t="str">
        <f t="shared" si="22"/>
        <v/>
      </c>
      <c r="AZ43" s="288"/>
      <c r="BA43" s="275" t="str">
        <f t="shared" si="23"/>
        <v/>
      </c>
      <c r="BB43" s="275" t="str">
        <f>IFERROR(VLOOKUP((CONCATENATE(AY43,BA43)),Listados!$U$3:$V$11,2,FALSE),"")</f>
        <v/>
      </c>
      <c r="BC43" s="275" t="str">
        <f t="shared" si="24"/>
        <v/>
      </c>
      <c r="BD43" s="459"/>
      <c r="BE43" s="459"/>
      <c r="BF43" s="459"/>
      <c r="BG43" s="459"/>
      <c r="BH43" s="478"/>
      <c r="BI43" s="478"/>
      <c r="BJ43" s="478"/>
      <c r="BK43" s="478"/>
      <c r="BL43" s="216"/>
      <c r="BM43" s="216"/>
      <c r="BN43" s="217"/>
      <c r="BO43" s="217"/>
      <c r="BP43" s="216"/>
      <c r="BQ43" s="216"/>
      <c r="BR43" s="355"/>
      <c r="BS43" s="586"/>
      <c r="BT43" s="528"/>
      <c r="BU43" s="525"/>
      <c r="BV43" s="528"/>
      <c r="BW43" s="531"/>
    </row>
    <row r="44" spans="1:75" ht="210" x14ac:dyDescent="0.25">
      <c r="A44" s="660">
        <v>10</v>
      </c>
      <c r="B44" s="521" t="s">
        <v>63</v>
      </c>
      <c r="C44" s="669" t="s">
        <v>988</v>
      </c>
      <c r="D44" s="674" t="s">
        <v>990</v>
      </c>
      <c r="E44" s="235" t="s">
        <v>993</v>
      </c>
      <c r="F44" s="285" t="s">
        <v>16</v>
      </c>
      <c r="G44" s="629" t="s">
        <v>999</v>
      </c>
      <c r="H44" s="521" t="s">
        <v>111</v>
      </c>
      <c r="I44" s="521" t="s">
        <v>111</v>
      </c>
      <c r="J44" s="521" t="s">
        <v>111</v>
      </c>
      <c r="K44" s="521" t="s">
        <v>111</v>
      </c>
      <c r="L44" s="521" t="s">
        <v>111</v>
      </c>
      <c r="M44" s="521" t="s">
        <v>115</v>
      </c>
      <c r="N44" s="521" t="s">
        <v>111</v>
      </c>
      <c r="O44" s="521" t="s">
        <v>115</v>
      </c>
      <c r="P44" s="521" t="s">
        <v>111</v>
      </c>
      <c r="Q44" s="521" t="s">
        <v>111</v>
      </c>
      <c r="R44" s="521" t="s">
        <v>111</v>
      </c>
      <c r="S44" s="521" t="s">
        <v>111</v>
      </c>
      <c r="T44" s="521" t="s">
        <v>111</v>
      </c>
      <c r="U44" s="521" t="s">
        <v>111</v>
      </c>
      <c r="V44" s="521" t="s">
        <v>111</v>
      </c>
      <c r="W44" s="521" t="s">
        <v>115</v>
      </c>
      <c r="X44" s="521" t="s">
        <v>115</v>
      </c>
      <c r="Y44" s="521" t="s">
        <v>111</v>
      </c>
      <c r="Z44" s="521" t="s">
        <v>115</v>
      </c>
      <c r="AA44" s="522">
        <f>COUNTIF(H44:Z44, "SI")</f>
        <v>14</v>
      </c>
      <c r="AB44" s="468" t="s">
        <v>21</v>
      </c>
      <c r="AC44" s="463">
        <f>+VLOOKUP(AB44,Listados!$K$8:$L$12,2,0)</f>
        <v>1</v>
      </c>
      <c r="AD44" s="463" t="str">
        <f>++IF(OR(AA44=0),"",IF(OR(AA44=1,AA44&lt;=5),"Moderado",IF(OR(AA44=6,AA44&lt;=11),"Mayor",IF(OR(AA44&gt;=12),"Catastrófico",""))))</f>
        <v>Catastrófico</v>
      </c>
      <c r="AE44" s="463">
        <f>+VLOOKUP(AD44,Listados!$K$13:$L$17,2,0)</f>
        <v>5</v>
      </c>
      <c r="AF44" s="463" t="str">
        <f>IF(AND(AB44&lt;&gt;"",AD44&lt;&gt;""),VLOOKUP(AB44&amp;AD44,[3]Listados!$M$3:$N$27,2,FALSE),"")</f>
        <v>Extremo</v>
      </c>
      <c r="AG44" s="238" t="s">
        <v>1003</v>
      </c>
      <c r="AH44" s="239" t="s">
        <v>993</v>
      </c>
      <c r="AI44" s="237" t="s">
        <v>118</v>
      </c>
      <c r="AJ44" s="200" t="s">
        <v>111</v>
      </c>
      <c r="AK44" s="199">
        <f>+IF(AJ44="si",15,"0")</f>
        <v>15</v>
      </c>
      <c r="AL44" s="200" t="s">
        <v>111</v>
      </c>
      <c r="AM44" s="199">
        <f>+IF(AL44="si",15,"0")</f>
        <v>15</v>
      </c>
      <c r="AN44" s="200" t="s">
        <v>111</v>
      </c>
      <c r="AO44" s="199">
        <f>+IF(AN44="si",15,"0")</f>
        <v>15</v>
      </c>
      <c r="AP44" s="237" t="s">
        <v>118</v>
      </c>
      <c r="AQ44" s="199">
        <f>+IF(AP44="Preventivo",15,IF(AP44="Detectivo",10,"0"))</f>
        <v>10</v>
      </c>
      <c r="AR44" s="200" t="s">
        <v>111</v>
      </c>
      <c r="AS44" s="199">
        <f>+IF(AR44="si",15,"0")</f>
        <v>15</v>
      </c>
      <c r="AT44" s="200" t="s">
        <v>111</v>
      </c>
      <c r="AU44" s="199">
        <f>+IF(AT44="si",15,"0")</f>
        <v>15</v>
      </c>
      <c r="AV44" s="200" t="s">
        <v>112</v>
      </c>
      <c r="AW44" s="199">
        <f>+IF(AV44="Completa",10,IF(AV44="Incompleta",5,"0"))</f>
        <v>10</v>
      </c>
      <c r="AX44" s="241">
        <f t="shared" si="21"/>
        <v>95</v>
      </c>
      <c r="AY44" s="241" t="str">
        <f t="shared" si="22"/>
        <v>Moderado</v>
      </c>
      <c r="AZ44" s="240" t="s">
        <v>113</v>
      </c>
      <c r="BA44" s="241" t="str">
        <f t="shared" si="23"/>
        <v>Fuerte</v>
      </c>
      <c r="BB44" s="241" t="str">
        <f>IFERROR(VLOOKUP((CONCATENATE(AY44,BA44)),Listados!$U$3:$V$11,2,FALSE),"")</f>
        <v>Moderado</v>
      </c>
      <c r="BC44" s="241">
        <f t="shared" si="24"/>
        <v>50</v>
      </c>
      <c r="BD44" s="439">
        <f>AVERAGE(BC44:BC47)</f>
        <v>50</v>
      </c>
      <c r="BE44" s="439" t="str">
        <f>IF(BD44&lt;=50,"Débil",IF(BD44&lt;=99,"Moderado",IF(BD44=100,"fuerte","")))</f>
        <v>Débil</v>
      </c>
      <c r="BF44" s="439">
        <f>+IF(AND(AI44="Preventivo",BE44="Fuerte"),2,IF(AND(AI44="Preventivo",BE44="Moderado"),1,0))</f>
        <v>0</v>
      </c>
      <c r="BG44" s="439">
        <f>+AC44-BF44</f>
        <v>1</v>
      </c>
      <c r="BH44" s="522" t="str">
        <f>+VLOOKUP(MIN(BG44),Listados!$J$18:$K$24,2,TRUE)</f>
        <v>Rara Vez</v>
      </c>
      <c r="BI44" s="522" t="str">
        <f>AD44</f>
        <v>Catastrófico</v>
      </c>
      <c r="BJ44" s="522" t="str">
        <f>IF(AND(BH44&lt;&gt;"",BI44&lt;&gt;""),VLOOKUP(BH44&amp;BI44,Listados!$M$3:$N$27,2,FALSE),"")</f>
        <v>Extremo</v>
      </c>
      <c r="BK44" s="522" t="str">
        <f>+VLOOKUP(BJ44,Listados!$P$3:$Q$6,2,FALSE)</f>
        <v>Reducir el riesgo</v>
      </c>
      <c r="BL44" s="341" t="s">
        <v>1013</v>
      </c>
      <c r="BM44" s="304" t="s">
        <v>927</v>
      </c>
      <c r="BN44" s="360">
        <v>45292</v>
      </c>
      <c r="BO44" s="360">
        <v>45657</v>
      </c>
      <c r="BP44" s="304" t="s">
        <v>1010</v>
      </c>
      <c r="BQ44" s="342" t="s">
        <v>1016</v>
      </c>
      <c r="BR44" s="358" t="s">
        <v>1054</v>
      </c>
      <c r="BS44" s="584"/>
      <c r="BT44" s="526"/>
      <c r="BU44" s="523"/>
      <c r="BV44" s="526"/>
      <c r="BW44" s="529"/>
    </row>
    <row r="45" spans="1:75" ht="321.75" customHeight="1" x14ac:dyDescent="0.25">
      <c r="A45" s="661"/>
      <c r="B45" s="470"/>
      <c r="C45" s="670"/>
      <c r="D45" s="675"/>
      <c r="E45" s="225" t="s">
        <v>994</v>
      </c>
      <c r="F45" s="315" t="s">
        <v>16</v>
      </c>
      <c r="G45" s="630"/>
      <c r="H45" s="470" t="s">
        <v>111</v>
      </c>
      <c r="I45" s="470" t="s">
        <v>111</v>
      </c>
      <c r="J45" s="470" t="s">
        <v>111</v>
      </c>
      <c r="K45" s="470" t="s">
        <v>111</v>
      </c>
      <c r="L45" s="470" t="s">
        <v>111</v>
      </c>
      <c r="M45" s="470" t="s">
        <v>115</v>
      </c>
      <c r="N45" s="470" t="s">
        <v>111</v>
      </c>
      <c r="O45" s="470" t="s">
        <v>115</v>
      </c>
      <c r="P45" s="470" t="s">
        <v>111</v>
      </c>
      <c r="Q45" s="470" t="s">
        <v>111</v>
      </c>
      <c r="R45" s="470" t="s">
        <v>111</v>
      </c>
      <c r="S45" s="470" t="s">
        <v>111</v>
      </c>
      <c r="T45" s="470" t="s">
        <v>111</v>
      </c>
      <c r="U45" s="470" t="s">
        <v>111</v>
      </c>
      <c r="V45" s="470" t="s">
        <v>111</v>
      </c>
      <c r="W45" s="470" t="s">
        <v>115</v>
      </c>
      <c r="X45" s="470" t="s">
        <v>115</v>
      </c>
      <c r="Y45" s="470" t="s">
        <v>111</v>
      </c>
      <c r="Z45" s="470" t="s">
        <v>115</v>
      </c>
      <c r="AA45" s="477"/>
      <c r="AB45" s="462"/>
      <c r="AC45" s="460"/>
      <c r="AD45" s="460"/>
      <c r="AE45" s="460"/>
      <c r="AF45" s="460"/>
      <c r="AG45" s="226" t="s">
        <v>1004</v>
      </c>
      <c r="AH45" s="87" t="s">
        <v>994</v>
      </c>
      <c r="AI45" s="89" t="s">
        <v>118</v>
      </c>
      <c r="AJ45" s="97" t="s">
        <v>111</v>
      </c>
      <c r="AK45" s="92">
        <f t="shared" si="0"/>
        <v>15</v>
      </c>
      <c r="AL45" s="97" t="s">
        <v>111</v>
      </c>
      <c r="AM45" s="92">
        <f t="shared" si="1"/>
        <v>15</v>
      </c>
      <c r="AN45" s="55" t="s">
        <v>111</v>
      </c>
      <c r="AO45" s="92">
        <f t="shared" si="6"/>
        <v>15</v>
      </c>
      <c r="AP45" s="89" t="s">
        <v>118</v>
      </c>
      <c r="AQ45" s="92">
        <f t="shared" si="2"/>
        <v>10</v>
      </c>
      <c r="AR45" s="97" t="s">
        <v>111</v>
      </c>
      <c r="AS45" s="92">
        <f t="shared" si="3"/>
        <v>15</v>
      </c>
      <c r="AT45" s="97" t="s">
        <v>111</v>
      </c>
      <c r="AU45" s="92">
        <f t="shared" si="4"/>
        <v>15</v>
      </c>
      <c r="AV45" s="55" t="s">
        <v>112</v>
      </c>
      <c r="AW45" s="92">
        <f t="shared" si="5"/>
        <v>10</v>
      </c>
      <c r="AX45" s="179">
        <f t="shared" si="21"/>
        <v>95</v>
      </c>
      <c r="AY45" s="179" t="str">
        <f t="shared" si="22"/>
        <v>Moderado</v>
      </c>
      <c r="AZ45" s="180" t="s">
        <v>113</v>
      </c>
      <c r="BA45" s="179" t="str">
        <f t="shared" si="23"/>
        <v>Fuerte</v>
      </c>
      <c r="BB45" s="179" t="str">
        <f>IFERROR(VLOOKUP((CONCATENATE(AY45,BA45)),Listados!$U$3:$V$11,2,FALSE),"")</f>
        <v>Moderado</v>
      </c>
      <c r="BC45" s="179">
        <f t="shared" si="24"/>
        <v>50</v>
      </c>
      <c r="BD45" s="458"/>
      <c r="BE45" s="458"/>
      <c r="BF45" s="458"/>
      <c r="BG45" s="458"/>
      <c r="BH45" s="477"/>
      <c r="BI45" s="477"/>
      <c r="BJ45" s="477"/>
      <c r="BK45" s="477"/>
      <c r="BL45" s="310" t="s">
        <v>1014</v>
      </c>
      <c r="BM45" s="351" t="s">
        <v>927</v>
      </c>
      <c r="BN45" s="361">
        <v>45292</v>
      </c>
      <c r="BO45" s="361">
        <v>45657</v>
      </c>
      <c r="BP45" s="351" t="s">
        <v>1010</v>
      </c>
      <c r="BQ45" s="351" t="s">
        <v>1015</v>
      </c>
      <c r="BR45" s="359" t="s">
        <v>1055</v>
      </c>
      <c r="BS45" s="585"/>
      <c r="BT45" s="527"/>
      <c r="BU45" s="524"/>
      <c r="BV45" s="527"/>
      <c r="BW45" s="530"/>
    </row>
    <row r="46" spans="1:75" ht="45" customHeight="1" x14ac:dyDescent="0.25">
      <c r="A46" s="661"/>
      <c r="B46" s="470"/>
      <c r="C46" s="670"/>
      <c r="D46" s="675"/>
      <c r="E46" s="225"/>
      <c r="F46" s="315"/>
      <c r="G46" s="630"/>
      <c r="H46" s="470" t="s">
        <v>111</v>
      </c>
      <c r="I46" s="470" t="s">
        <v>111</v>
      </c>
      <c r="J46" s="470" t="s">
        <v>111</v>
      </c>
      <c r="K46" s="470" t="s">
        <v>111</v>
      </c>
      <c r="L46" s="470" t="s">
        <v>111</v>
      </c>
      <c r="M46" s="470" t="s">
        <v>115</v>
      </c>
      <c r="N46" s="470" t="s">
        <v>111</v>
      </c>
      <c r="O46" s="470" t="s">
        <v>115</v>
      </c>
      <c r="P46" s="470" t="s">
        <v>111</v>
      </c>
      <c r="Q46" s="470" t="s">
        <v>111</v>
      </c>
      <c r="R46" s="470" t="s">
        <v>111</v>
      </c>
      <c r="S46" s="470" t="s">
        <v>111</v>
      </c>
      <c r="T46" s="470" t="s">
        <v>111</v>
      </c>
      <c r="U46" s="470" t="s">
        <v>111</v>
      </c>
      <c r="V46" s="470" t="s">
        <v>111</v>
      </c>
      <c r="W46" s="470" t="s">
        <v>115</v>
      </c>
      <c r="X46" s="470" t="s">
        <v>115</v>
      </c>
      <c r="Y46" s="470" t="s">
        <v>111</v>
      </c>
      <c r="Z46" s="470" t="s">
        <v>115</v>
      </c>
      <c r="AA46" s="477"/>
      <c r="AB46" s="462"/>
      <c r="AC46" s="460"/>
      <c r="AD46" s="460"/>
      <c r="AE46" s="460"/>
      <c r="AF46" s="460"/>
      <c r="AG46" s="226"/>
      <c r="AH46" s="87"/>
      <c r="AI46" s="89"/>
      <c r="AJ46" s="89"/>
      <c r="AK46" s="92" t="str">
        <f t="shared" si="0"/>
        <v>0</v>
      </c>
      <c r="AL46" s="89"/>
      <c r="AM46" s="92" t="str">
        <f t="shared" si="1"/>
        <v>0</v>
      </c>
      <c r="AN46" s="123"/>
      <c r="AO46" s="92" t="str">
        <f t="shared" si="6"/>
        <v>0</v>
      </c>
      <c r="AP46" s="89"/>
      <c r="AQ46" s="92" t="str">
        <f t="shared" si="2"/>
        <v>0</v>
      </c>
      <c r="AR46" s="89"/>
      <c r="AS46" s="92" t="str">
        <f t="shared" si="3"/>
        <v>0</v>
      </c>
      <c r="AT46" s="89"/>
      <c r="AU46" s="92" t="str">
        <f t="shared" si="4"/>
        <v>0</v>
      </c>
      <c r="AV46" s="123"/>
      <c r="AW46" s="92" t="str">
        <f t="shared" si="5"/>
        <v>0</v>
      </c>
      <c r="AX46" s="179" t="str">
        <f t="shared" si="21"/>
        <v/>
      </c>
      <c r="AY46" s="179" t="str">
        <f t="shared" si="22"/>
        <v/>
      </c>
      <c r="AZ46" s="180"/>
      <c r="BA46" s="179" t="str">
        <f t="shared" si="23"/>
        <v/>
      </c>
      <c r="BB46" s="179" t="str">
        <f>IFERROR(VLOOKUP((CONCATENATE(AY46,BA46)),Listados!$U$3:$V$11,2,FALSE),"")</f>
        <v/>
      </c>
      <c r="BC46" s="179" t="str">
        <f t="shared" si="24"/>
        <v/>
      </c>
      <c r="BD46" s="458"/>
      <c r="BE46" s="458"/>
      <c r="BF46" s="458"/>
      <c r="BG46" s="458"/>
      <c r="BH46" s="477"/>
      <c r="BI46" s="477"/>
      <c r="BJ46" s="477"/>
      <c r="BK46" s="477"/>
      <c r="BL46" s="173"/>
      <c r="BM46" s="173"/>
      <c r="BN46" s="174"/>
      <c r="BO46" s="174"/>
      <c r="BP46" s="173"/>
      <c r="BQ46" s="173"/>
      <c r="BR46" s="354"/>
      <c r="BS46" s="585"/>
      <c r="BT46" s="527"/>
      <c r="BU46" s="524"/>
      <c r="BV46" s="527"/>
      <c r="BW46" s="530"/>
    </row>
    <row r="47" spans="1:75" ht="26.25" customHeight="1" thickBot="1" x14ac:dyDescent="0.3">
      <c r="A47" s="662"/>
      <c r="B47" s="471"/>
      <c r="C47" s="671"/>
      <c r="D47" s="676"/>
      <c r="E47" s="329"/>
      <c r="F47" s="332"/>
      <c r="G47" s="672"/>
      <c r="H47" s="471" t="s">
        <v>111</v>
      </c>
      <c r="I47" s="471" t="s">
        <v>111</v>
      </c>
      <c r="J47" s="471" t="s">
        <v>111</v>
      </c>
      <c r="K47" s="471" t="s">
        <v>111</v>
      </c>
      <c r="L47" s="471" t="s">
        <v>111</v>
      </c>
      <c r="M47" s="471" t="s">
        <v>115</v>
      </c>
      <c r="N47" s="471" t="s">
        <v>111</v>
      </c>
      <c r="O47" s="471" t="s">
        <v>115</v>
      </c>
      <c r="P47" s="471" t="s">
        <v>111</v>
      </c>
      <c r="Q47" s="471" t="s">
        <v>111</v>
      </c>
      <c r="R47" s="471" t="s">
        <v>111</v>
      </c>
      <c r="S47" s="471" t="s">
        <v>111</v>
      </c>
      <c r="T47" s="471" t="s">
        <v>111</v>
      </c>
      <c r="U47" s="471" t="s">
        <v>111</v>
      </c>
      <c r="V47" s="471" t="s">
        <v>111</v>
      </c>
      <c r="W47" s="471" t="s">
        <v>115</v>
      </c>
      <c r="X47" s="471" t="s">
        <v>115</v>
      </c>
      <c r="Y47" s="471" t="s">
        <v>111</v>
      </c>
      <c r="Z47" s="471" t="s">
        <v>115</v>
      </c>
      <c r="AA47" s="478"/>
      <c r="AB47" s="469"/>
      <c r="AC47" s="464"/>
      <c r="AD47" s="464"/>
      <c r="AE47" s="464"/>
      <c r="AF47" s="464"/>
      <c r="AG47" s="287"/>
      <c r="AH47" s="334"/>
      <c r="AI47" s="248"/>
      <c r="AJ47" s="248"/>
      <c r="AK47" s="209" t="str">
        <f t="shared" si="0"/>
        <v>0</v>
      </c>
      <c r="AL47" s="248"/>
      <c r="AM47" s="209" t="str">
        <f t="shared" si="1"/>
        <v>0</v>
      </c>
      <c r="AN47" s="251"/>
      <c r="AO47" s="209" t="str">
        <f t="shared" si="6"/>
        <v>0</v>
      </c>
      <c r="AP47" s="248"/>
      <c r="AQ47" s="209" t="str">
        <f t="shared" si="2"/>
        <v>0</v>
      </c>
      <c r="AR47" s="248"/>
      <c r="AS47" s="209" t="str">
        <f t="shared" si="3"/>
        <v>0</v>
      </c>
      <c r="AT47" s="248"/>
      <c r="AU47" s="209" t="str">
        <f t="shared" si="4"/>
        <v>0</v>
      </c>
      <c r="AV47" s="251"/>
      <c r="AW47" s="209" t="str">
        <f t="shared" si="5"/>
        <v>0</v>
      </c>
      <c r="AX47" s="275" t="str">
        <f t="shared" si="21"/>
        <v/>
      </c>
      <c r="AY47" s="275" t="str">
        <f t="shared" si="22"/>
        <v/>
      </c>
      <c r="AZ47" s="288"/>
      <c r="BA47" s="275" t="str">
        <f t="shared" si="23"/>
        <v/>
      </c>
      <c r="BB47" s="275" t="str">
        <f>IFERROR(VLOOKUP((CONCATENATE(AY47,BA47)),Listados!$U$3:$V$11,2,FALSE),"")</f>
        <v/>
      </c>
      <c r="BC47" s="275" t="str">
        <f t="shared" si="24"/>
        <v/>
      </c>
      <c r="BD47" s="459"/>
      <c r="BE47" s="459"/>
      <c r="BF47" s="459"/>
      <c r="BG47" s="459"/>
      <c r="BH47" s="478"/>
      <c r="BI47" s="478"/>
      <c r="BJ47" s="478"/>
      <c r="BK47" s="478"/>
      <c r="BL47" s="216"/>
      <c r="BM47" s="216"/>
      <c r="BN47" s="217"/>
      <c r="BO47" s="217"/>
      <c r="BP47" s="216"/>
      <c r="BQ47" s="216"/>
      <c r="BR47" s="355"/>
      <c r="BS47" s="586"/>
      <c r="BT47" s="528"/>
      <c r="BU47" s="525"/>
      <c r="BV47" s="528"/>
      <c r="BW47" s="531"/>
    </row>
    <row r="48" spans="1:75" ht="344.25" x14ac:dyDescent="0.25">
      <c r="A48" s="660">
        <v>11</v>
      </c>
      <c r="B48" s="521" t="s">
        <v>63</v>
      </c>
      <c r="C48" s="669" t="s">
        <v>988</v>
      </c>
      <c r="D48" s="674" t="s">
        <v>991</v>
      </c>
      <c r="E48" s="235" t="s">
        <v>995</v>
      </c>
      <c r="F48" s="285" t="s">
        <v>16</v>
      </c>
      <c r="G48" s="629" t="s">
        <v>1000</v>
      </c>
      <c r="H48" s="521" t="s">
        <v>111</v>
      </c>
      <c r="I48" s="521" t="s">
        <v>115</v>
      </c>
      <c r="J48" s="521" t="s">
        <v>111</v>
      </c>
      <c r="K48" s="521" t="s">
        <v>111</v>
      </c>
      <c r="L48" s="521" t="s">
        <v>111</v>
      </c>
      <c r="M48" s="521" t="s">
        <v>111</v>
      </c>
      <c r="N48" s="521" t="s">
        <v>111</v>
      </c>
      <c r="O48" s="521" t="s">
        <v>111</v>
      </c>
      <c r="P48" s="521" t="s">
        <v>111</v>
      </c>
      <c r="Q48" s="521" t="s">
        <v>111</v>
      </c>
      <c r="R48" s="521" t="s">
        <v>111</v>
      </c>
      <c r="S48" s="521" t="s">
        <v>111</v>
      </c>
      <c r="T48" s="521" t="s">
        <v>111</v>
      </c>
      <c r="U48" s="521" t="s">
        <v>111</v>
      </c>
      <c r="V48" s="521" t="s">
        <v>111</v>
      </c>
      <c r="W48" s="521" t="s">
        <v>111</v>
      </c>
      <c r="X48" s="521" t="s">
        <v>111</v>
      </c>
      <c r="Y48" s="521" t="s">
        <v>111</v>
      </c>
      <c r="Z48" s="521" t="s">
        <v>111</v>
      </c>
      <c r="AA48" s="522">
        <f>COUNTIF(H48:Z48, "SI")</f>
        <v>18</v>
      </c>
      <c r="AB48" s="468" t="s">
        <v>42</v>
      </c>
      <c r="AC48" s="463">
        <f>+VLOOKUP(AB48,Listados!$K$8:$L$12,2,0)</f>
        <v>3</v>
      </c>
      <c r="AD48" s="463" t="str">
        <f>++IF(OR(AA48=0),"",IF(OR(AA48=1,AA48&lt;=5),"Moderado",IF(OR(AA48=6,AA48&lt;=11),"Mayor",IF(OR(AA48&gt;=12),"Catastrófico",""))))</f>
        <v>Catastrófico</v>
      </c>
      <c r="AE48" s="463">
        <f>+VLOOKUP(AD48,Listados!$K$13:$L$17,2,0)</f>
        <v>5</v>
      </c>
      <c r="AF48" s="463" t="str">
        <f>IF(AND(AB48&lt;&gt;"",AD48&lt;&gt;""),VLOOKUP(AB48&amp;AD48,[3]Listados!$M$3:$N$27,2,FALSE),"")</f>
        <v>Extremo</v>
      </c>
      <c r="AG48" s="238" t="s">
        <v>1005</v>
      </c>
      <c r="AH48" s="239" t="s">
        <v>995</v>
      </c>
      <c r="AI48" s="237" t="s">
        <v>20</v>
      </c>
      <c r="AJ48" s="237" t="s">
        <v>111</v>
      </c>
      <c r="AK48" s="199">
        <f>+IF(AJ48="si",15,"0")</f>
        <v>15</v>
      </c>
      <c r="AL48" s="200" t="s">
        <v>111</v>
      </c>
      <c r="AM48" s="199">
        <f>+IF(AL48="si",15,"0")</f>
        <v>15</v>
      </c>
      <c r="AN48" s="200" t="s">
        <v>111</v>
      </c>
      <c r="AO48" s="199">
        <f>+IF(AN48="si",15,"0")</f>
        <v>15</v>
      </c>
      <c r="AP48" s="237" t="s">
        <v>20</v>
      </c>
      <c r="AQ48" s="199">
        <f>+IF(AP48="Preventivo",15,IF(AP48="Detectivo",10,"0"))</f>
        <v>15</v>
      </c>
      <c r="AR48" s="200" t="s">
        <v>111</v>
      </c>
      <c r="AS48" s="199">
        <f>+IF(AR48="si",15,"0")</f>
        <v>15</v>
      </c>
      <c r="AT48" s="200" t="s">
        <v>111</v>
      </c>
      <c r="AU48" s="199">
        <f>+IF(AT48="si",15,"0")</f>
        <v>15</v>
      </c>
      <c r="AV48" s="200" t="s">
        <v>112</v>
      </c>
      <c r="AW48" s="199">
        <f>+IF(AV48="Completa",10,IF(AV48="Incompleta",5,"0"))</f>
        <v>10</v>
      </c>
      <c r="AX48" s="241">
        <f t="shared" si="21"/>
        <v>100</v>
      </c>
      <c r="AY48" s="202" t="str">
        <f t="shared" si="22"/>
        <v>Fuerte</v>
      </c>
      <c r="AZ48" s="220" t="s">
        <v>113</v>
      </c>
      <c r="BA48" s="202" t="str">
        <f t="shared" si="23"/>
        <v>Fuerte</v>
      </c>
      <c r="BB48" s="202" t="str">
        <f>IFERROR(VLOOKUP((CONCATENATE(AY48,BA48)),Listados!$U$3:$V$11,2,FALSE),"")</f>
        <v>Fuerte</v>
      </c>
      <c r="BC48" s="202">
        <f t="shared" si="24"/>
        <v>100</v>
      </c>
      <c r="BD48" s="439">
        <f>AVERAGE(BC48:BC51)</f>
        <v>83.333333333333329</v>
      </c>
      <c r="BE48" s="439" t="str">
        <f>IF(BD48&lt;=50,"Débil",IF(BD48&lt;=99,"Moderado",IF(BD48=100,"fuerte","")))</f>
        <v>Moderado</v>
      </c>
      <c r="BF48" s="439">
        <f>+IF(AND(AI48="Preventivo",BE48="Fuerte"),2,IF(AND(AI48="Preventivo",BE48="Moderado"),1,0))</f>
        <v>1</v>
      </c>
      <c r="BG48" s="439">
        <f>+AC48-BF48</f>
        <v>2</v>
      </c>
      <c r="BH48" s="522" t="str">
        <f>+VLOOKUP(MIN(BG48),Listados!$J$18:$K$24,2,TRUE)</f>
        <v>Improbable</v>
      </c>
      <c r="BI48" s="522" t="str">
        <f>AD48</f>
        <v>Catastrófico</v>
      </c>
      <c r="BJ48" s="522" t="str">
        <f>IF(AND(BH48&lt;&gt;"",BI48&lt;&gt;""),VLOOKUP(BH48&amp;BI48,Listados!$M$3:$N$27,2,FALSE),"")</f>
        <v>Extremo</v>
      </c>
      <c r="BK48" s="522" t="str">
        <f>+VLOOKUP(BJ48,Listados!$P$3:$Q$6,2,FALSE)</f>
        <v>Reducir el riesgo</v>
      </c>
      <c r="BL48" s="242" t="s">
        <v>1017</v>
      </c>
      <c r="BM48" s="242" t="s">
        <v>1018</v>
      </c>
      <c r="BN48" s="344">
        <v>45658</v>
      </c>
      <c r="BO48" s="344">
        <v>46022</v>
      </c>
      <c r="BP48" s="242" t="s">
        <v>1010</v>
      </c>
      <c r="BQ48" s="242" t="s">
        <v>1019</v>
      </c>
      <c r="BR48" s="358" t="s">
        <v>1056</v>
      </c>
      <c r="BS48" s="584"/>
      <c r="BT48" s="526"/>
      <c r="BU48" s="523"/>
      <c r="BV48" s="526"/>
      <c r="BW48" s="529"/>
    </row>
    <row r="49" spans="1:75" ht="409.5" x14ac:dyDescent="0.25">
      <c r="A49" s="661"/>
      <c r="B49" s="470"/>
      <c r="C49" s="670"/>
      <c r="D49" s="675"/>
      <c r="E49" s="225" t="s">
        <v>996</v>
      </c>
      <c r="F49" s="315" t="s">
        <v>16</v>
      </c>
      <c r="G49" s="630"/>
      <c r="H49" s="470" t="s">
        <v>111</v>
      </c>
      <c r="I49" s="470" t="s">
        <v>115</v>
      </c>
      <c r="J49" s="470" t="s">
        <v>111</v>
      </c>
      <c r="K49" s="470" t="s">
        <v>111</v>
      </c>
      <c r="L49" s="470" t="s">
        <v>111</v>
      </c>
      <c r="M49" s="470" t="s">
        <v>111</v>
      </c>
      <c r="N49" s="470" t="s">
        <v>111</v>
      </c>
      <c r="O49" s="470" t="s">
        <v>111</v>
      </c>
      <c r="P49" s="470" t="s">
        <v>111</v>
      </c>
      <c r="Q49" s="470" t="s">
        <v>111</v>
      </c>
      <c r="R49" s="470" t="s">
        <v>111</v>
      </c>
      <c r="S49" s="470" t="s">
        <v>111</v>
      </c>
      <c r="T49" s="470" t="s">
        <v>111</v>
      </c>
      <c r="U49" s="470" t="s">
        <v>111</v>
      </c>
      <c r="V49" s="470" t="s">
        <v>111</v>
      </c>
      <c r="W49" s="470" t="s">
        <v>111</v>
      </c>
      <c r="X49" s="470" t="s">
        <v>111</v>
      </c>
      <c r="Y49" s="470" t="s">
        <v>111</v>
      </c>
      <c r="Z49" s="470" t="s">
        <v>111</v>
      </c>
      <c r="AA49" s="477"/>
      <c r="AB49" s="462"/>
      <c r="AC49" s="460"/>
      <c r="AD49" s="460"/>
      <c r="AE49" s="460"/>
      <c r="AF49" s="460"/>
      <c r="AG49" s="226" t="s">
        <v>1006</v>
      </c>
      <c r="AH49" s="87" t="s">
        <v>996</v>
      </c>
      <c r="AI49" s="89" t="s">
        <v>20</v>
      </c>
      <c r="AJ49" s="89" t="s">
        <v>111</v>
      </c>
      <c r="AK49" s="92">
        <f t="shared" si="0"/>
        <v>15</v>
      </c>
      <c r="AL49" s="97" t="s">
        <v>111</v>
      </c>
      <c r="AM49" s="92">
        <f t="shared" si="1"/>
        <v>15</v>
      </c>
      <c r="AN49" s="55" t="s">
        <v>111</v>
      </c>
      <c r="AO49" s="92">
        <f t="shared" si="6"/>
        <v>15</v>
      </c>
      <c r="AP49" s="89" t="s">
        <v>20</v>
      </c>
      <c r="AQ49" s="92">
        <f t="shared" si="2"/>
        <v>15</v>
      </c>
      <c r="AR49" s="97" t="s">
        <v>111</v>
      </c>
      <c r="AS49" s="92">
        <f t="shared" si="3"/>
        <v>15</v>
      </c>
      <c r="AT49" s="97" t="s">
        <v>111</v>
      </c>
      <c r="AU49" s="92">
        <f t="shared" si="4"/>
        <v>15</v>
      </c>
      <c r="AV49" s="55" t="s">
        <v>112</v>
      </c>
      <c r="AW49" s="92">
        <f t="shared" si="5"/>
        <v>10</v>
      </c>
      <c r="AX49" s="179">
        <f t="shared" si="21"/>
        <v>100</v>
      </c>
      <c r="AY49" s="168" t="str">
        <f t="shared" si="22"/>
        <v>Fuerte</v>
      </c>
      <c r="AZ49" s="172" t="s">
        <v>113</v>
      </c>
      <c r="BA49" s="168" t="str">
        <f t="shared" si="23"/>
        <v>Fuerte</v>
      </c>
      <c r="BB49" s="168" t="str">
        <f>IFERROR(VLOOKUP((CONCATENATE(AY49,BA49)),Listados!$U$3:$V$11,2,FALSE),"")</f>
        <v>Fuerte</v>
      </c>
      <c r="BC49" s="168">
        <f t="shared" si="24"/>
        <v>100</v>
      </c>
      <c r="BD49" s="458"/>
      <c r="BE49" s="458"/>
      <c r="BF49" s="458"/>
      <c r="BG49" s="458"/>
      <c r="BH49" s="477"/>
      <c r="BI49" s="477"/>
      <c r="BJ49" s="477"/>
      <c r="BK49" s="477"/>
      <c r="BL49" s="230" t="s">
        <v>1020</v>
      </c>
      <c r="BM49" s="230" t="s">
        <v>1021</v>
      </c>
      <c r="BN49" s="291">
        <v>45658</v>
      </c>
      <c r="BO49" s="291">
        <v>46022</v>
      </c>
      <c r="BP49" s="230" t="s">
        <v>1010</v>
      </c>
      <c r="BQ49" s="230" t="s">
        <v>1022</v>
      </c>
      <c r="BR49" s="359" t="s">
        <v>1057</v>
      </c>
      <c r="BS49" s="585"/>
      <c r="BT49" s="527"/>
      <c r="BU49" s="524"/>
      <c r="BV49" s="527"/>
      <c r="BW49" s="530"/>
    </row>
    <row r="50" spans="1:75" ht="336" customHeight="1" thickBot="1" x14ac:dyDescent="0.3">
      <c r="A50" s="661"/>
      <c r="B50" s="470"/>
      <c r="C50" s="670"/>
      <c r="D50" s="675"/>
      <c r="E50" s="225" t="s">
        <v>997</v>
      </c>
      <c r="F50" s="315" t="s">
        <v>16</v>
      </c>
      <c r="G50" s="630"/>
      <c r="H50" s="470" t="s">
        <v>111</v>
      </c>
      <c r="I50" s="470" t="s">
        <v>115</v>
      </c>
      <c r="J50" s="470" t="s">
        <v>111</v>
      </c>
      <c r="K50" s="470" t="s">
        <v>111</v>
      </c>
      <c r="L50" s="470" t="s">
        <v>111</v>
      </c>
      <c r="M50" s="470" t="s">
        <v>111</v>
      </c>
      <c r="N50" s="470" t="s">
        <v>111</v>
      </c>
      <c r="O50" s="470" t="s">
        <v>111</v>
      </c>
      <c r="P50" s="470" t="s">
        <v>111</v>
      </c>
      <c r="Q50" s="470" t="s">
        <v>111</v>
      </c>
      <c r="R50" s="470" t="s">
        <v>111</v>
      </c>
      <c r="S50" s="470" t="s">
        <v>111</v>
      </c>
      <c r="T50" s="470" t="s">
        <v>111</v>
      </c>
      <c r="U50" s="470" t="s">
        <v>111</v>
      </c>
      <c r="V50" s="470" t="s">
        <v>111</v>
      </c>
      <c r="W50" s="470" t="s">
        <v>111</v>
      </c>
      <c r="X50" s="470" t="s">
        <v>111</v>
      </c>
      <c r="Y50" s="470" t="s">
        <v>111</v>
      </c>
      <c r="Z50" s="470" t="s">
        <v>111</v>
      </c>
      <c r="AA50" s="477"/>
      <c r="AB50" s="462"/>
      <c r="AC50" s="460"/>
      <c r="AD50" s="460"/>
      <c r="AE50" s="460"/>
      <c r="AF50" s="460"/>
      <c r="AG50" s="226" t="s">
        <v>1007</v>
      </c>
      <c r="AH50" s="87" t="s">
        <v>997</v>
      </c>
      <c r="AI50" s="89" t="s">
        <v>118</v>
      </c>
      <c r="AJ50" s="89" t="s">
        <v>111</v>
      </c>
      <c r="AK50" s="92">
        <f t="shared" si="0"/>
        <v>15</v>
      </c>
      <c r="AL50" s="97" t="s">
        <v>111</v>
      </c>
      <c r="AM50" s="92">
        <f t="shared" si="1"/>
        <v>15</v>
      </c>
      <c r="AN50" s="55" t="s">
        <v>111</v>
      </c>
      <c r="AO50" s="92">
        <f t="shared" si="6"/>
        <v>15</v>
      </c>
      <c r="AP50" s="89" t="s">
        <v>118</v>
      </c>
      <c r="AQ50" s="92">
        <f t="shared" si="2"/>
        <v>10</v>
      </c>
      <c r="AR50" s="97" t="s">
        <v>111</v>
      </c>
      <c r="AS50" s="92">
        <f t="shared" si="3"/>
        <v>15</v>
      </c>
      <c r="AT50" s="97" t="s">
        <v>111</v>
      </c>
      <c r="AU50" s="92">
        <f t="shared" si="4"/>
        <v>15</v>
      </c>
      <c r="AV50" s="55" t="s">
        <v>112</v>
      </c>
      <c r="AW50" s="92">
        <f t="shared" si="5"/>
        <v>10</v>
      </c>
      <c r="AX50" s="179">
        <f t="shared" si="21"/>
        <v>95</v>
      </c>
      <c r="AY50" s="168" t="str">
        <f t="shared" si="22"/>
        <v>Moderado</v>
      </c>
      <c r="AZ50" s="172" t="s">
        <v>113</v>
      </c>
      <c r="BA50" s="168" t="str">
        <f t="shared" si="23"/>
        <v>Fuerte</v>
      </c>
      <c r="BB50" s="168" t="str">
        <f>IFERROR(VLOOKUP((CONCATENATE(AY50,BA50)),Listados!$U$3:$V$11,2,FALSE),"")</f>
        <v>Moderado</v>
      </c>
      <c r="BC50" s="168">
        <f t="shared" si="24"/>
        <v>50</v>
      </c>
      <c r="BD50" s="458"/>
      <c r="BE50" s="458"/>
      <c r="BF50" s="458"/>
      <c r="BG50" s="458"/>
      <c r="BH50" s="477"/>
      <c r="BI50" s="477"/>
      <c r="BJ50" s="477"/>
      <c r="BK50" s="477"/>
      <c r="BL50" s="230" t="s">
        <v>1023</v>
      </c>
      <c r="BM50" s="230" t="s">
        <v>1021</v>
      </c>
      <c r="BN50" s="292">
        <v>45658</v>
      </c>
      <c r="BO50" s="292">
        <v>46022</v>
      </c>
      <c r="BP50" s="230" t="s">
        <v>1010</v>
      </c>
      <c r="BQ50" s="230" t="s">
        <v>1024</v>
      </c>
      <c r="BR50" s="362" t="s">
        <v>1058</v>
      </c>
      <c r="BS50" s="585"/>
      <c r="BT50" s="527"/>
      <c r="BU50" s="524"/>
      <c r="BV50" s="527"/>
      <c r="BW50" s="530"/>
    </row>
    <row r="51" spans="1:75" ht="15.75" thickBot="1" x14ac:dyDescent="0.3">
      <c r="A51" s="662"/>
      <c r="B51" s="471"/>
      <c r="C51" s="671"/>
      <c r="D51" s="676"/>
      <c r="E51" s="329"/>
      <c r="F51" s="332"/>
      <c r="G51" s="672"/>
      <c r="H51" s="471" t="s">
        <v>111</v>
      </c>
      <c r="I51" s="471" t="s">
        <v>115</v>
      </c>
      <c r="J51" s="471" t="s">
        <v>111</v>
      </c>
      <c r="K51" s="471" t="s">
        <v>111</v>
      </c>
      <c r="L51" s="471" t="s">
        <v>111</v>
      </c>
      <c r="M51" s="471" t="s">
        <v>111</v>
      </c>
      <c r="N51" s="471" t="s">
        <v>111</v>
      </c>
      <c r="O51" s="471" t="s">
        <v>111</v>
      </c>
      <c r="P51" s="471" t="s">
        <v>111</v>
      </c>
      <c r="Q51" s="471" t="s">
        <v>111</v>
      </c>
      <c r="R51" s="471" t="s">
        <v>111</v>
      </c>
      <c r="S51" s="471" t="s">
        <v>111</v>
      </c>
      <c r="T51" s="471" t="s">
        <v>111</v>
      </c>
      <c r="U51" s="471" t="s">
        <v>111</v>
      </c>
      <c r="V51" s="471" t="s">
        <v>111</v>
      </c>
      <c r="W51" s="471" t="s">
        <v>111</v>
      </c>
      <c r="X51" s="471" t="s">
        <v>111</v>
      </c>
      <c r="Y51" s="471" t="s">
        <v>111</v>
      </c>
      <c r="Z51" s="471" t="s">
        <v>111</v>
      </c>
      <c r="AA51" s="478"/>
      <c r="AB51" s="469"/>
      <c r="AC51" s="464"/>
      <c r="AD51" s="464"/>
      <c r="AE51" s="464"/>
      <c r="AF51" s="464"/>
      <c r="AG51" s="287"/>
      <c r="AH51" s="334"/>
      <c r="AI51" s="248"/>
      <c r="AJ51" s="248"/>
      <c r="AK51" s="209" t="str">
        <f t="shared" si="0"/>
        <v>0</v>
      </c>
      <c r="AL51" s="248"/>
      <c r="AM51" s="209" t="str">
        <f t="shared" si="1"/>
        <v>0</v>
      </c>
      <c r="AN51" s="251"/>
      <c r="AO51" s="209" t="str">
        <f t="shared" si="6"/>
        <v>0</v>
      </c>
      <c r="AP51" s="248"/>
      <c r="AQ51" s="209" t="str">
        <f t="shared" si="2"/>
        <v>0</v>
      </c>
      <c r="AR51" s="248"/>
      <c r="AS51" s="209" t="str">
        <f t="shared" si="3"/>
        <v>0</v>
      </c>
      <c r="AT51" s="248"/>
      <c r="AU51" s="209" t="str">
        <f t="shared" si="4"/>
        <v>0</v>
      </c>
      <c r="AV51" s="251"/>
      <c r="AW51" s="209" t="str">
        <f t="shared" si="5"/>
        <v>0</v>
      </c>
      <c r="AX51" s="275" t="str">
        <f t="shared" si="21"/>
        <v/>
      </c>
      <c r="AY51" s="275" t="str">
        <f t="shared" si="22"/>
        <v/>
      </c>
      <c r="AZ51" s="288"/>
      <c r="BA51" s="275" t="str">
        <f t="shared" si="23"/>
        <v/>
      </c>
      <c r="BB51" s="275" t="str">
        <f>IFERROR(VLOOKUP((CONCATENATE(AY51,BA51)),Listados!$U$3:$V$11,2,FALSE),"")</f>
        <v/>
      </c>
      <c r="BC51" s="275" t="str">
        <f t="shared" si="24"/>
        <v/>
      </c>
      <c r="BD51" s="459"/>
      <c r="BE51" s="459"/>
      <c r="BF51" s="459"/>
      <c r="BG51" s="459"/>
      <c r="BH51" s="478"/>
      <c r="BI51" s="478"/>
      <c r="BJ51" s="478"/>
      <c r="BK51" s="478"/>
      <c r="BL51" s="216"/>
      <c r="BM51" s="216"/>
      <c r="BN51" s="217"/>
      <c r="BO51" s="217"/>
      <c r="BP51" s="216"/>
      <c r="BQ51" s="216"/>
      <c r="BR51" s="349"/>
      <c r="BS51" s="586"/>
      <c r="BT51" s="528"/>
      <c r="BU51" s="525"/>
      <c r="BV51" s="528"/>
      <c r="BW51" s="531"/>
    </row>
    <row r="52" spans="1:75" ht="120" x14ac:dyDescent="0.25">
      <c r="A52" s="660">
        <v>12</v>
      </c>
      <c r="B52" s="521" t="s">
        <v>1025</v>
      </c>
      <c r="C52" s="669" t="s">
        <v>1026</v>
      </c>
      <c r="D52" s="629" t="s">
        <v>1027</v>
      </c>
      <c r="E52" s="319" t="s">
        <v>1028</v>
      </c>
      <c r="F52" s="285" t="s">
        <v>16</v>
      </c>
      <c r="G52" s="342" t="s">
        <v>1030</v>
      </c>
      <c r="H52" s="521" t="s">
        <v>111</v>
      </c>
      <c r="I52" s="521" t="s">
        <v>111</v>
      </c>
      <c r="J52" s="521" t="s">
        <v>111</v>
      </c>
      <c r="K52" s="521" t="s">
        <v>115</v>
      </c>
      <c r="L52" s="521" t="s">
        <v>115</v>
      </c>
      <c r="M52" s="521" t="s">
        <v>115</v>
      </c>
      <c r="N52" s="521" t="s">
        <v>115</v>
      </c>
      <c r="O52" s="521" t="s">
        <v>115</v>
      </c>
      <c r="P52" s="521" t="s">
        <v>115</v>
      </c>
      <c r="Q52" s="521" t="s">
        <v>115</v>
      </c>
      <c r="R52" s="521" t="s">
        <v>115</v>
      </c>
      <c r="S52" s="521" t="s">
        <v>115</v>
      </c>
      <c r="T52" s="521" t="s">
        <v>115</v>
      </c>
      <c r="U52" s="521" t="s">
        <v>115</v>
      </c>
      <c r="V52" s="521" t="s">
        <v>115</v>
      </c>
      <c r="W52" s="521" t="s">
        <v>115</v>
      </c>
      <c r="X52" s="521" t="s">
        <v>115</v>
      </c>
      <c r="Y52" s="521" t="s">
        <v>115</v>
      </c>
      <c r="Z52" s="521" t="s">
        <v>115</v>
      </c>
      <c r="AA52" s="522">
        <f>COUNTIF(H52:Z52, "SI")</f>
        <v>3</v>
      </c>
      <c r="AB52" s="468" t="s">
        <v>59</v>
      </c>
      <c r="AC52" s="463">
        <f>+VLOOKUP(AB52,Listados!$K$8:$L$12,2,0)</f>
        <v>5</v>
      </c>
      <c r="AD52" s="463" t="str">
        <f>++IF(OR(AA52=0),"",IF(OR(AA52=1,AA52&lt;=5),"Moderado",IF(OR(AA52=6,AA52&lt;=11),"Mayor",IF(OR(AA52&gt;=12),"Catastrófico",""))))</f>
        <v>Moderado</v>
      </c>
      <c r="AE52" s="463">
        <f>+VLOOKUP(AD52,Listados!$K$13:$L$17,2,0)</f>
        <v>3</v>
      </c>
      <c r="AF52" s="463" t="str">
        <f>IF(AND(AB52&lt;&gt;"",AD52&lt;&gt;""),VLOOKUP(AB52&amp;AD52,[3]Listados!$M$3:$N$27,2,FALSE),"")</f>
        <v>Extremo</v>
      </c>
      <c r="AG52" s="238" t="s">
        <v>1032</v>
      </c>
      <c r="AH52" s="239" t="s">
        <v>1029</v>
      </c>
      <c r="AI52" s="237" t="s">
        <v>20</v>
      </c>
      <c r="AJ52" s="237" t="s">
        <v>111</v>
      </c>
      <c r="AK52" s="199">
        <f>+IF(AJ52="si",15,"0")</f>
        <v>15</v>
      </c>
      <c r="AL52" s="237" t="s">
        <v>111</v>
      </c>
      <c r="AM52" s="199">
        <f>+IF(AL52="si",15,"0")</f>
        <v>15</v>
      </c>
      <c r="AN52" s="237" t="s">
        <v>111</v>
      </c>
      <c r="AO52" s="199">
        <f>+IF(AN52="si",15,"0")</f>
        <v>15</v>
      </c>
      <c r="AP52" s="237" t="s">
        <v>20</v>
      </c>
      <c r="AQ52" s="199">
        <f>+IF(AP52="Preventivo",15,IF(AP52="Detectivo",10,"0"))</f>
        <v>15</v>
      </c>
      <c r="AR52" s="237" t="s">
        <v>111</v>
      </c>
      <c r="AS52" s="199">
        <f>+IF(AR52="si",15,"0")</f>
        <v>15</v>
      </c>
      <c r="AT52" s="237" t="s">
        <v>111</v>
      </c>
      <c r="AU52" s="199">
        <f>+IF(AT52="si",15,"0")</f>
        <v>15</v>
      </c>
      <c r="AV52" s="237" t="s">
        <v>112</v>
      </c>
      <c r="AW52" s="199">
        <f>+IF(AV52="Completa",10,IF(AV52="Incompleta",5,"0"))</f>
        <v>10</v>
      </c>
      <c r="AX52" s="241">
        <f t="shared" si="21"/>
        <v>100</v>
      </c>
      <c r="AY52" s="241" t="str">
        <f t="shared" si="22"/>
        <v>Fuerte</v>
      </c>
      <c r="AZ52" s="240" t="s">
        <v>113</v>
      </c>
      <c r="BA52" s="241" t="str">
        <f t="shared" si="23"/>
        <v>Fuerte</v>
      </c>
      <c r="BB52" s="241" t="str">
        <f>IFERROR(VLOOKUP((CONCATENATE(AY52,BA52)),Listados!$U$3:$V$11,2,FALSE),"")</f>
        <v>Fuerte</v>
      </c>
      <c r="BC52" s="241">
        <f t="shared" si="24"/>
        <v>100</v>
      </c>
      <c r="BD52" s="439">
        <f>AVERAGE(BC52:BC55)</f>
        <v>100</v>
      </c>
      <c r="BE52" s="439" t="str">
        <f>IF(BD52&lt;=50,"Débil",IF(BD52&lt;=99,"Moderado",IF(BD52=100,"fuerte","")))</f>
        <v>fuerte</v>
      </c>
      <c r="BF52" s="439">
        <f>+IF(AND(AI52="Preventivo",BE52="Fuerte"),2,IF(AND(AI52="Preventivo",BE52="Moderado"),1,0))</f>
        <v>2</v>
      </c>
      <c r="BG52" s="439">
        <f>+AC52-BF52</f>
        <v>3</v>
      </c>
      <c r="BH52" s="522" t="str">
        <f>+VLOOKUP(MIN(BG52),Listados!$J$18:$K$24,2,TRUE)</f>
        <v>Posible</v>
      </c>
      <c r="BI52" s="522" t="str">
        <f>AD52</f>
        <v>Moderado</v>
      </c>
      <c r="BJ52" s="522" t="str">
        <f>IF(AND(BH52&lt;&gt;"",BI52&lt;&gt;""),VLOOKUP(BH52&amp;BI52,Listados!$M$3:$N$27,2,FALSE),"")</f>
        <v>Alto</v>
      </c>
      <c r="BK52" s="522" t="str">
        <f>+VLOOKUP(BJ52,Listados!$P$3:$Q$6,2,FALSE)</f>
        <v>Reducir el riesgo</v>
      </c>
      <c r="BL52" s="242" t="s">
        <v>1033</v>
      </c>
      <c r="BM52" s="242" t="s">
        <v>1034</v>
      </c>
      <c r="BN52" s="344">
        <v>45778</v>
      </c>
      <c r="BO52" s="345">
        <v>45900</v>
      </c>
      <c r="BP52" s="242" t="s">
        <v>1035</v>
      </c>
      <c r="BQ52" s="242" t="s">
        <v>1036</v>
      </c>
      <c r="BR52" s="581" t="s">
        <v>1042</v>
      </c>
      <c r="BS52" s="584"/>
      <c r="BT52" s="526"/>
      <c r="BU52" s="523"/>
      <c r="BV52" s="526"/>
      <c r="BW52" s="529"/>
    </row>
    <row r="53" spans="1:75" ht="89.25" x14ac:dyDescent="0.25">
      <c r="A53" s="661"/>
      <c r="B53" s="470"/>
      <c r="C53" s="670"/>
      <c r="D53" s="630"/>
      <c r="E53" s="303" t="s">
        <v>1029</v>
      </c>
      <c r="F53" s="315" t="s">
        <v>16</v>
      </c>
      <c r="G53" s="351" t="s">
        <v>1031</v>
      </c>
      <c r="H53" s="470" t="s">
        <v>111</v>
      </c>
      <c r="I53" s="470" t="s">
        <v>111</v>
      </c>
      <c r="J53" s="470" t="s">
        <v>111</v>
      </c>
      <c r="K53" s="470" t="s">
        <v>115</v>
      </c>
      <c r="L53" s="470" t="s">
        <v>115</v>
      </c>
      <c r="M53" s="470" t="s">
        <v>115</v>
      </c>
      <c r="N53" s="470" t="s">
        <v>115</v>
      </c>
      <c r="O53" s="470" t="s">
        <v>115</v>
      </c>
      <c r="P53" s="470" t="s">
        <v>115</v>
      </c>
      <c r="Q53" s="470" t="s">
        <v>115</v>
      </c>
      <c r="R53" s="470" t="s">
        <v>115</v>
      </c>
      <c r="S53" s="470" t="s">
        <v>115</v>
      </c>
      <c r="T53" s="470" t="s">
        <v>115</v>
      </c>
      <c r="U53" s="470" t="s">
        <v>115</v>
      </c>
      <c r="V53" s="470" t="s">
        <v>115</v>
      </c>
      <c r="W53" s="470" t="s">
        <v>115</v>
      </c>
      <c r="X53" s="470" t="s">
        <v>115</v>
      </c>
      <c r="Y53" s="470" t="s">
        <v>115</v>
      </c>
      <c r="Z53" s="470" t="s">
        <v>115</v>
      </c>
      <c r="AA53" s="477"/>
      <c r="AB53" s="462"/>
      <c r="AC53" s="460"/>
      <c r="AD53" s="460"/>
      <c r="AE53" s="460"/>
      <c r="AF53" s="460"/>
      <c r="AG53" s="91"/>
      <c r="AH53" s="178"/>
      <c r="AI53" s="89"/>
      <c r="AJ53" s="89"/>
      <c r="AK53" s="92" t="str">
        <f t="shared" si="0"/>
        <v>0</v>
      </c>
      <c r="AL53" s="89"/>
      <c r="AM53" s="92" t="str">
        <f t="shared" si="1"/>
        <v>0</v>
      </c>
      <c r="AN53" s="123"/>
      <c r="AO53" s="92" t="str">
        <f t="shared" si="6"/>
        <v>0</v>
      </c>
      <c r="AP53" s="89"/>
      <c r="AQ53" s="92" t="str">
        <f t="shared" si="2"/>
        <v>0</v>
      </c>
      <c r="AR53" s="89"/>
      <c r="AS53" s="92" t="str">
        <f t="shared" si="3"/>
        <v>0</v>
      </c>
      <c r="AT53" s="89"/>
      <c r="AU53" s="92" t="str">
        <f t="shared" si="4"/>
        <v>0</v>
      </c>
      <c r="AV53" s="123"/>
      <c r="AW53" s="92" t="str">
        <f t="shared" si="5"/>
        <v>0</v>
      </c>
      <c r="AX53" s="179" t="str">
        <f t="shared" si="21"/>
        <v/>
      </c>
      <c r="AY53" s="179" t="str">
        <f t="shared" si="22"/>
        <v/>
      </c>
      <c r="AZ53" s="180"/>
      <c r="BA53" s="179" t="str">
        <f t="shared" si="23"/>
        <v/>
      </c>
      <c r="BB53" s="179" t="str">
        <f>IFERROR(VLOOKUP((CONCATENATE(AY53,BA53)),Listados!$U$3:$V$11,2,FALSE),"")</f>
        <v/>
      </c>
      <c r="BC53" s="179" t="str">
        <f t="shared" si="24"/>
        <v/>
      </c>
      <c r="BD53" s="458"/>
      <c r="BE53" s="458"/>
      <c r="BF53" s="458"/>
      <c r="BG53" s="458"/>
      <c r="BH53" s="477"/>
      <c r="BI53" s="477"/>
      <c r="BJ53" s="477"/>
      <c r="BK53" s="477"/>
      <c r="BL53" s="230" t="s">
        <v>1037</v>
      </c>
      <c r="BM53" s="230" t="s">
        <v>1034</v>
      </c>
      <c r="BN53" s="292">
        <v>45778</v>
      </c>
      <c r="BO53" s="292">
        <v>45900</v>
      </c>
      <c r="BP53" s="230" t="s">
        <v>1035</v>
      </c>
      <c r="BQ53" s="230" t="s">
        <v>1038</v>
      </c>
      <c r="BR53" s="582"/>
      <c r="BS53" s="585"/>
      <c r="BT53" s="527"/>
      <c r="BU53" s="524"/>
      <c r="BV53" s="527"/>
      <c r="BW53" s="530"/>
    </row>
    <row r="54" spans="1:75" ht="30" x14ac:dyDescent="0.25">
      <c r="A54" s="661"/>
      <c r="B54" s="470"/>
      <c r="C54" s="670"/>
      <c r="D54" s="630"/>
      <c r="E54" s="303"/>
      <c r="F54" s="350"/>
      <c r="G54" s="351"/>
      <c r="H54" s="470" t="s">
        <v>111</v>
      </c>
      <c r="I54" s="470" t="s">
        <v>111</v>
      </c>
      <c r="J54" s="470" t="s">
        <v>111</v>
      </c>
      <c r="K54" s="470" t="s">
        <v>115</v>
      </c>
      <c r="L54" s="470" t="s">
        <v>115</v>
      </c>
      <c r="M54" s="470" t="s">
        <v>115</v>
      </c>
      <c r="N54" s="470" t="s">
        <v>115</v>
      </c>
      <c r="O54" s="470" t="s">
        <v>115</v>
      </c>
      <c r="P54" s="470" t="s">
        <v>115</v>
      </c>
      <c r="Q54" s="470" t="s">
        <v>115</v>
      </c>
      <c r="R54" s="470" t="s">
        <v>115</v>
      </c>
      <c r="S54" s="470" t="s">
        <v>115</v>
      </c>
      <c r="T54" s="470" t="s">
        <v>115</v>
      </c>
      <c r="U54" s="470" t="s">
        <v>115</v>
      </c>
      <c r="V54" s="470" t="s">
        <v>115</v>
      </c>
      <c r="W54" s="470" t="s">
        <v>115</v>
      </c>
      <c r="X54" s="470" t="s">
        <v>115</v>
      </c>
      <c r="Y54" s="470" t="s">
        <v>115</v>
      </c>
      <c r="Z54" s="470" t="s">
        <v>115</v>
      </c>
      <c r="AA54" s="477"/>
      <c r="AB54" s="462"/>
      <c r="AC54" s="460"/>
      <c r="AD54" s="460"/>
      <c r="AE54" s="460"/>
      <c r="AF54" s="460"/>
      <c r="AG54" s="91"/>
      <c r="AH54" s="88"/>
      <c r="AI54" s="89"/>
      <c r="AJ54" s="89"/>
      <c r="AK54" s="92" t="str">
        <f t="shared" si="0"/>
        <v>0</v>
      </c>
      <c r="AL54" s="89"/>
      <c r="AM54" s="92" t="str">
        <f t="shared" si="1"/>
        <v>0</v>
      </c>
      <c r="AN54" s="123"/>
      <c r="AO54" s="92" t="str">
        <f t="shared" si="6"/>
        <v>0</v>
      </c>
      <c r="AP54" s="89"/>
      <c r="AQ54" s="92" t="str">
        <f t="shared" si="2"/>
        <v>0</v>
      </c>
      <c r="AR54" s="89"/>
      <c r="AS54" s="92" t="str">
        <f t="shared" si="3"/>
        <v>0</v>
      </c>
      <c r="AT54" s="89"/>
      <c r="AU54" s="92" t="str">
        <f t="shared" si="4"/>
        <v>0</v>
      </c>
      <c r="AV54" s="123"/>
      <c r="AW54" s="92" t="str">
        <f t="shared" si="5"/>
        <v>0</v>
      </c>
      <c r="AX54" s="179" t="str">
        <f t="shared" si="21"/>
        <v/>
      </c>
      <c r="AY54" s="179" t="str">
        <f t="shared" si="22"/>
        <v/>
      </c>
      <c r="AZ54" s="180"/>
      <c r="BA54" s="179" t="str">
        <f t="shared" si="23"/>
        <v/>
      </c>
      <c r="BB54" s="179" t="str">
        <f>IFERROR(VLOOKUP((CONCATENATE(AY54,BA54)),Listados!$U$3:$V$11,2,FALSE),"")</f>
        <v/>
      </c>
      <c r="BC54" s="179" t="str">
        <f t="shared" si="24"/>
        <v/>
      </c>
      <c r="BD54" s="458"/>
      <c r="BE54" s="458"/>
      <c r="BF54" s="458"/>
      <c r="BG54" s="458"/>
      <c r="BH54" s="477"/>
      <c r="BI54" s="477"/>
      <c r="BJ54" s="477"/>
      <c r="BK54" s="477"/>
      <c r="BL54" s="230" t="s">
        <v>1039</v>
      </c>
      <c r="BM54" s="230" t="s">
        <v>1040</v>
      </c>
      <c r="BN54" s="292">
        <v>45658</v>
      </c>
      <c r="BO54" s="292">
        <v>46022</v>
      </c>
      <c r="BP54" s="230" t="s">
        <v>1035</v>
      </c>
      <c r="BQ54" s="230" t="s">
        <v>1041</v>
      </c>
      <c r="BR54" s="582"/>
      <c r="BS54" s="585"/>
      <c r="BT54" s="527"/>
      <c r="BU54" s="524"/>
      <c r="BV54" s="527"/>
      <c r="BW54" s="530"/>
    </row>
    <row r="55" spans="1:75" ht="15.75" thickBot="1" x14ac:dyDescent="0.3">
      <c r="A55" s="662"/>
      <c r="B55" s="471"/>
      <c r="C55" s="671"/>
      <c r="D55" s="672"/>
      <c r="E55" s="324"/>
      <c r="F55" s="352"/>
      <c r="G55" s="343"/>
      <c r="H55" s="471" t="s">
        <v>111</v>
      </c>
      <c r="I55" s="471" t="s">
        <v>111</v>
      </c>
      <c r="J55" s="471" t="s">
        <v>111</v>
      </c>
      <c r="K55" s="471" t="s">
        <v>115</v>
      </c>
      <c r="L55" s="471" t="s">
        <v>115</v>
      </c>
      <c r="M55" s="471" t="s">
        <v>115</v>
      </c>
      <c r="N55" s="471" t="s">
        <v>115</v>
      </c>
      <c r="O55" s="471" t="s">
        <v>115</v>
      </c>
      <c r="P55" s="471" t="s">
        <v>115</v>
      </c>
      <c r="Q55" s="471" t="s">
        <v>115</v>
      </c>
      <c r="R55" s="471" t="s">
        <v>115</v>
      </c>
      <c r="S55" s="471" t="s">
        <v>115</v>
      </c>
      <c r="T55" s="471" t="s">
        <v>115</v>
      </c>
      <c r="U55" s="471" t="s">
        <v>115</v>
      </c>
      <c r="V55" s="471" t="s">
        <v>115</v>
      </c>
      <c r="W55" s="471" t="s">
        <v>115</v>
      </c>
      <c r="X55" s="471" t="s">
        <v>115</v>
      </c>
      <c r="Y55" s="471" t="s">
        <v>115</v>
      </c>
      <c r="Z55" s="471" t="s">
        <v>115</v>
      </c>
      <c r="AA55" s="478"/>
      <c r="AB55" s="469"/>
      <c r="AC55" s="464"/>
      <c r="AD55" s="464"/>
      <c r="AE55" s="464"/>
      <c r="AF55" s="464"/>
      <c r="AG55" s="249"/>
      <c r="AH55" s="222"/>
      <c r="AI55" s="248"/>
      <c r="AJ55" s="248"/>
      <c r="AK55" s="209" t="str">
        <f t="shared" si="0"/>
        <v>0</v>
      </c>
      <c r="AL55" s="248"/>
      <c r="AM55" s="209" t="str">
        <f t="shared" si="1"/>
        <v>0</v>
      </c>
      <c r="AN55" s="251"/>
      <c r="AO55" s="209" t="str">
        <f t="shared" si="6"/>
        <v>0</v>
      </c>
      <c r="AP55" s="248"/>
      <c r="AQ55" s="209" t="str">
        <f t="shared" si="2"/>
        <v>0</v>
      </c>
      <c r="AR55" s="248"/>
      <c r="AS55" s="209" t="str">
        <f t="shared" si="3"/>
        <v>0</v>
      </c>
      <c r="AT55" s="248"/>
      <c r="AU55" s="209" t="str">
        <f t="shared" si="4"/>
        <v>0</v>
      </c>
      <c r="AV55" s="251"/>
      <c r="AW55" s="209" t="str">
        <f t="shared" si="5"/>
        <v>0</v>
      </c>
      <c r="AX55" s="275" t="str">
        <f t="shared" si="21"/>
        <v/>
      </c>
      <c r="AY55" s="275" t="str">
        <f t="shared" si="22"/>
        <v/>
      </c>
      <c r="AZ55" s="288"/>
      <c r="BA55" s="275" t="str">
        <f t="shared" si="23"/>
        <v/>
      </c>
      <c r="BB55" s="275" t="str">
        <f>IFERROR(VLOOKUP((CONCATENATE(AY55,BA55)),Listados!$U$3:$V$11,2,FALSE),"")</f>
        <v/>
      </c>
      <c r="BC55" s="275" t="str">
        <f t="shared" si="24"/>
        <v/>
      </c>
      <c r="BD55" s="459"/>
      <c r="BE55" s="459"/>
      <c r="BF55" s="459"/>
      <c r="BG55" s="459"/>
      <c r="BH55" s="478"/>
      <c r="BI55" s="478"/>
      <c r="BJ55" s="478"/>
      <c r="BK55" s="478"/>
      <c r="BL55" s="346"/>
      <c r="BM55" s="346"/>
      <c r="BN55" s="347"/>
      <c r="BO55" s="347"/>
      <c r="BP55" s="346"/>
      <c r="BQ55" s="346"/>
      <c r="BR55" s="583"/>
      <c r="BS55" s="586"/>
      <c r="BT55" s="528"/>
      <c r="BU55" s="525"/>
      <c r="BV55" s="528"/>
      <c r="BW55" s="531"/>
    </row>
    <row r="56" spans="1:75" ht="142.5" customHeight="1" thickBot="1" x14ac:dyDescent="0.3">
      <c r="A56" s="660">
        <v>13</v>
      </c>
      <c r="B56" s="521" t="s">
        <v>99</v>
      </c>
      <c r="C56" s="522" t="s">
        <v>100</v>
      </c>
      <c r="D56" s="521" t="s">
        <v>1093</v>
      </c>
      <c r="E56" s="235" t="s">
        <v>1094</v>
      </c>
      <c r="F56" s="431" t="s">
        <v>16</v>
      </c>
      <c r="G56" s="331" t="s">
        <v>1095</v>
      </c>
      <c r="H56" s="521" t="s">
        <v>111</v>
      </c>
      <c r="I56" s="521" t="s">
        <v>111</v>
      </c>
      <c r="J56" s="521" t="s">
        <v>115</v>
      </c>
      <c r="K56" s="521" t="s">
        <v>115</v>
      </c>
      <c r="L56" s="521" t="s">
        <v>111</v>
      </c>
      <c r="M56" s="521" t="s">
        <v>115</v>
      </c>
      <c r="N56" s="521" t="s">
        <v>111</v>
      </c>
      <c r="O56" s="521" t="s">
        <v>115</v>
      </c>
      <c r="P56" s="521" t="s">
        <v>111</v>
      </c>
      <c r="Q56" s="521" t="s">
        <v>111</v>
      </c>
      <c r="R56" s="521" t="s">
        <v>111</v>
      </c>
      <c r="S56" s="521" t="s">
        <v>111</v>
      </c>
      <c r="T56" s="521" t="s">
        <v>115</v>
      </c>
      <c r="U56" s="521" t="s">
        <v>111</v>
      </c>
      <c r="V56" s="521" t="s">
        <v>111</v>
      </c>
      <c r="W56" s="521" t="s">
        <v>115</v>
      </c>
      <c r="X56" s="521" t="s">
        <v>115</v>
      </c>
      <c r="Y56" s="521" t="s">
        <v>115</v>
      </c>
      <c r="Z56" s="521" t="s">
        <v>115</v>
      </c>
      <c r="AA56" s="522">
        <f>COUNTIF(H56:Z56, "SI")</f>
        <v>10</v>
      </c>
      <c r="AB56" s="468" t="s">
        <v>21</v>
      </c>
      <c r="AC56" s="463">
        <f>+VLOOKUP(AB56,Listados!$K$8:$L$12,2,0)</f>
        <v>1</v>
      </c>
      <c r="AD56" s="463" t="str">
        <f>++IF(OR(AA56=0),"",IF(OR(AA56=1,AA56&lt;=5),"Moderado",IF(OR(AA56=6,AA56&lt;=11),"Mayor",IF(OR(AA56&gt;=12),"Catastrófico",""))))</f>
        <v>Mayor</v>
      </c>
      <c r="AE56" s="463">
        <f>+VLOOKUP(AD56,Listados!$K$13:$L$17,2,0)</f>
        <v>4</v>
      </c>
      <c r="AF56" s="463" t="str">
        <f>IF(AND(AB56&lt;&gt;"",AD56&lt;&gt;""),VLOOKUP(AB56&amp;AD56,[3]Listados!$M$3:$N$27,2,FALSE),"")</f>
        <v>Alto</v>
      </c>
      <c r="AG56" s="342" t="s">
        <v>1101</v>
      </c>
      <c r="AH56" s="239" t="s">
        <v>1094</v>
      </c>
      <c r="AI56" s="237" t="s">
        <v>20</v>
      </c>
      <c r="AJ56" s="237" t="s">
        <v>111</v>
      </c>
      <c r="AK56" s="199">
        <f>+IF(AJ56="si",15,"0")</f>
        <v>15</v>
      </c>
      <c r="AL56" s="237" t="s">
        <v>111</v>
      </c>
      <c r="AM56" s="199">
        <f>+IF(AL56="si",15,"0")</f>
        <v>15</v>
      </c>
      <c r="AN56" s="237" t="s">
        <v>111</v>
      </c>
      <c r="AO56" s="199">
        <f>+IF(AN56="si",15,"0")</f>
        <v>15</v>
      </c>
      <c r="AP56" s="237" t="s">
        <v>20</v>
      </c>
      <c r="AQ56" s="199">
        <f>+IF(AP56="Preventivo",15,IF(AP56="Detectivo",10,"0"))</f>
        <v>15</v>
      </c>
      <c r="AR56" s="200" t="s">
        <v>111</v>
      </c>
      <c r="AS56" s="199">
        <f>+IF(AR56="si",15,"0")</f>
        <v>15</v>
      </c>
      <c r="AT56" s="200" t="s">
        <v>111</v>
      </c>
      <c r="AU56" s="199">
        <f>+IF(AT56="si",15,"0")</f>
        <v>15</v>
      </c>
      <c r="AV56" s="237" t="s">
        <v>112</v>
      </c>
      <c r="AW56" s="199">
        <f>+IF(AV56="Completa",10,IF(AV56="Incompleta",5,"0"))</f>
        <v>10</v>
      </c>
      <c r="AX56" s="241">
        <f t="shared" si="21"/>
        <v>100</v>
      </c>
      <c r="AY56" s="241" t="str">
        <f t="shared" si="22"/>
        <v>Fuerte</v>
      </c>
      <c r="AZ56" s="240" t="s">
        <v>113</v>
      </c>
      <c r="BA56" s="241" t="str">
        <f t="shared" si="23"/>
        <v>Fuerte</v>
      </c>
      <c r="BB56" s="241" t="str">
        <f>IFERROR(VLOOKUP((CONCATENATE(AY56,BA56)),Listados!$U$3:$V$11,2,FALSE),"")</f>
        <v>Fuerte</v>
      </c>
      <c r="BC56" s="241">
        <f t="shared" si="24"/>
        <v>100</v>
      </c>
      <c r="BD56" s="439">
        <f>AVERAGE(BC56:BC59)</f>
        <v>66.666666666666671</v>
      </c>
      <c r="BE56" s="439" t="str">
        <f>IF(BD56&lt;=50,"Débil",IF(BD56&lt;=99,"Moderado",IF(BD56=100,"fuerte","")))</f>
        <v>Moderado</v>
      </c>
      <c r="BF56" s="439">
        <f>+IF(AND(AI56="Preventivo",BE56="Fuerte"),2,IF(AND(AI56="Preventivo",BE56="Moderado"),1,0))</f>
        <v>1</v>
      </c>
      <c r="BG56" s="439">
        <f>+AC56-BF56</f>
        <v>0</v>
      </c>
      <c r="BH56" s="522" t="str">
        <f>+VLOOKUP(MIN(BG56),Listados!$J$18:$K$24,2,TRUE)</f>
        <v>Rara Vez</v>
      </c>
      <c r="BI56" s="522" t="str">
        <f>AD56</f>
        <v>Mayor</v>
      </c>
      <c r="BJ56" s="522" t="str">
        <f>IF(AND(BH56&lt;&gt;"",BI56&lt;&gt;""),VLOOKUP(BH56&amp;BI56,Listados!$M$3:$N$27,2,FALSE),"")</f>
        <v>Alto</v>
      </c>
      <c r="BK56" s="522" t="str">
        <f>+VLOOKUP(BJ56,Listados!$P$3:$Q$6,2,FALSE)</f>
        <v>Reducir el riesgo</v>
      </c>
      <c r="BL56" s="610" t="s">
        <v>1103</v>
      </c>
      <c r="BM56" s="584" t="s">
        <v>1104</v>
      </c>
      <c r="BN56" s="204">
        <v>45658</v>
      </c>
      <c r="BO56" s="205">
        <v>46022</v>
      </c>
      <c r="BP56" s="584" t="s">
        <v>1105</v>
      </c>
      <c r="BQ56" s="584" t="s">
        <v>1106</v>
      </c>
      <c r="BR56" s="610" t="s">
        <v>1107</v>
      </c>
      <c r="BS56" s="584"/>
      <c r="BT56" s="526"/>
      <c r="BU56" s="523"/>
      <c r="BV56" s="526"/>
      <c r="BW56" s="529"/>
    </row>
    <row r="57" spans="1:75" ht="104.25" customHeight="1" thickBot="1" x14ac:dyDescent="0.3">
      <c r="A57" s="661"/>
      <c r="B57" s="470"/>
      <c r="C57" s="477"/>
      <c r="D57" s="470"/>
      <c r="E57" s="225" t="s">
        <v>1096</v>
      </c>
      <c r="F57" s="374" t="s">
        <v>16</v>
      </c>
      <c r="G57" s="310" t="s">
        <v>1097</v>
      </c>
      <c r="H57" s="470"/>
      <c r="I57" s="470"/>
      <c r="J57" s="470"/>
      <c r="K57" s="470"/>
      <c r="L57" s="470"/>
      <c r="M57" s="470"/>
      <c r="N57" s="470"/>
      <c r="O57" s="470"/>
      <c r="P57" s="470"/>
      <c r="Q57" s="470"/>
      <c r="R57" s="470"/>
      <c r="S57" s="470"/>
      <c r="T57" s="470"/>
      <c r="U57" s="470"/>
      <c r="V57" s="470"/>
      <c r="W57" s="470"/>
      <c r="X57" s="470"/>
      <c r="Y57" s="470"/>
      <c r="Z57" s="470"/>
      <c r="AA57" s="477"/>
      <c r="AB57" s="462"/>
      <c r="AC57" s="460"/>
      <c r="AD57" s="460"/>
      <c r="AE57" s="460"/>
      <c r="AF57" s="460"/>
      <c r="AG57" s="342" t="s">
        <v>1102</v>
      </c>
      <c r="AH57" s="178" t="s">
        <v>1096</v>
      </c>
      <c r="AI57" s="89" t="s">
        <v>118</v>
      </c>
      <c r="AJ57" s="89" t="s">
        <v>111</v>
      </c>
      <c r="AK57" s="92">
        <f t="shared" si="0"/>
        <v>15</v>
      </c>
      <c r="AL57" s="89" t="s">
        <v>111</v>
      </c>
      <c r="AM57" s="92">
        <f t="shared" si="1"/>
        <v>15</v>
      </c>
      <c r="AN57" s="123" t="s">
        <v>111</v>
      </c>
      <c r="AO57" s="92">
        <f t="shared" si="6"/>
        <v>15</v>
      </c>
      <c r="AP57" s="89" t="s">
        <v>118</v>
      </c>
      <c r="AQ57" s="92">
        <f t="shared" si="2"/>
        <v>10</v>
      </c>
      <c r="AR57" s="97" t="s">
        <v>111</v>
      </c>
      <c r="AS57" s="92">
        <f t="shared" si="3"/>
        <v>15</v>
      </c>
      <c r="AT57" s="97" t="s">
        <v>111</v>
      </c>
      <c r="AU57" s="92">
        <f t="shared" si="4"/>
        <v>15</v>
      </c>
      <c r="AV57" s="123" t="s">
        <v>112</v>
      </c>
      <c r="AW57" s="92">
        <f t="shared" si="5"/>
        <v>10</v>
      </c>
      <c r="AX57" s="179">
        <f t="shared" si="21"/>
        <v>95</v>
      </c>
      <c r="AY57" s="179" t="str">
        <f t="shared" si="22"/>
        <v>Moderado</v>
      </c>
      <c r="AZ57" s="180" t="s">
        <v>113</v>
      </c>
      <c r="BA57" s="179" t="str">
        <f t="shared" si="23"/>
        <v>Fuerte</v>
      </c>
      <c r="BB57" s="179" t="str">
        <f>IFERROR(VLOOKUP((CONCATENATE(AY57,BA57)),Listados!$U$3:$V$11,2,FALSE),"")</f>
        <v>Moderado</v>
      </c>
      <c r="BC57" s="179">
        <f t="shared" si="24"/>
        <v>50</v>
      </c>
      <c r="BD57" s="458"/>
      <c r="BE57" s="458"/>
      <c r="BF57" s="458"/>
      <c r="BG57" s="458"/>
      <c r="BH57" s="477"/>
      <c r="BI57" s="477"/>
      <c r="BJ57" s="477"/>
      <c r="BK57" s="477"/>
      <c r="BL57" s="611"/>
      <c r="BM57" s="585"/>
      <c r="BN57" s="174">
        <v>45658</v>
      </c>
      <c r="BO57" s="175">
        <v>46022</v>
      </c>
      <c r="BP57" s="585"/>
      <c r="BQ57" s="585"/>
      <c r="BR57" s="611"/>
      <c r="BS57" s="585"/>
      <c r="BT57" s="527"/>
      <c r="BU57" s="524"/>
      <c r="BV57" s="527"/>
      <c r="BW57" s="530"/>
    </row>
    <row r="58" spans="1:75" ht="101.25" customHeight="1" x14ac:dyDescent="0.25">
      <c r="A58" s="661"/>
      <c r="B58" s="470"/>
      <c r="C58" s="477"/>
      <c r="D58" s="470"/>
      <c r="E58" s="225" t="s">
        <v>1098</v>
      </c>
      <c r="F58" s="374" t="s">
        <v>16</v>
      </c>
      <c r="G58" s="310" t="s">
        <v>1099</v>
      </c>
      <c r="H58" s="470"/>
      <c r="I58" s="470"/>
      <c r="J58" s="470"/>
      <c r="K58" s="470"/>
      <c r="L58" s="470"/>
      <c r="M58" s="470"/>
      <c r="N58" s="470"/>
      <c r="O58" s="470"/>
      <c r="P58" s="470"/>
      <c r="Q58" s="470"/>
      <c r="R58" s="470"/>
      <c r="S58" s="470"/>
      <c r="T58" s="470"/>
      <c r="U58" s="470"/>
      <c r="V58" s="470"/>
      <c r="W58" s="470"/>
      <c r="X58" s="470"/>
      <c r="Y58" s="470"/>
      <c r="Z58" s="470"/>
      <c r="AA58" s="477"/>
      <c r="AB58" s="462"/>
      <c r="AC58" s="460"/>
      <c r="AD58" s="460"/>
      <c r="AE58" s="460"/>
      <c r="AF58" s="460"/>
      <c r="AG58" s="342" t="s">
        <v>1102</v>
      </c>
      <c r="AH58" s="178" t="s">
        <v>1098</v>
      </c>
      <c r="AI58" s="89" t="s">
        <v>118</v>
      </c>
      <c r="AJ58" s="89" t="s">
        <v>111</v>
      </c>
      <c r="AK58" s="92">
        <f t="shared" si="0"/>
        <v>15</v>
      </c>
      <c r="AL58" s="89" t="s">
        <v>111</v>
      </c>
      <c r="AM58" s="92">
        <f t="shared" si="1"/>
        <v>15</v>
      </c>
      <c r="AN58" s="123" t="s">
        <v>111</v>
      </c>
      <c r="AO58" s="92">
        <f t="shared" si="6"/>
        <v>15</v>
      </c>
      <c r="AP58" s="89" t="s">
        <v>118</v>
      </c>
      <c r="AQ58" s="92">
        <f t="shared" si="2"/>
        <v>10</v>
      </c>
      <c r="AR58" s="97" t="s">
        <v>111</v>
      </c>
      <c r="AS58" s="92">
        <f t="shared" si="3"/>
        <v>15</v>
      </c>
      <c r="AT58" s="97" t="s">
        <v>111</v>
      </c>
      <c r="AU58" s="92">
        <f t="shared" si="4"/>
        <v>15</v>
      </c>
      <c r="AV58" s="123" t="s">
        <v>112</v>
      </c>
      <c r="AW58" s="92">
        <f t="shared" si="5"/>
        <v>10</v>
      </c>
      <c r="AX58" s="179">
        <f t="shared" si="21"/>
        <v>95</v>
      </c>
      <c r="AY58" s="179" t="str">
        <f t="shared" si="22"/>
        <v>Moderado</v>
      </c>
      <c r="AZ58" s="180" t="s">
        <v>113</v>
      </c>
      <c r="BA58" s="179" t="str">
        <f t="shared" si="23"/>
        <v>Fuerte</v>
      </c>
      <c r="BB58" s="179" t="str">
        <f>IFERROR(VLOOKUP((CONCATENATE(AY58,BA58)),Listados!$U$3:$V$11,2,FALSE),"")</f>
        <v>Moderado</v>
      </c>
      <c r="BC58" s="179">
        <f t="shared" si="24"/>
        <v>50</v>
      </c>
      <c r="BD58" s="458"/>
      <c r="BE58" s="458"/>
      <c r="BF58" s="458"/>
      <c r="BG58" s="458"/>
      <c r="BH58" s="477"/>
      <c r="BI58" s="477"/>
      <c r="BJ58" s="477"/>
      <c r="BK58" s="477"/>
      <c r="BL58" s="611"/>
      <c r="BM58" s="585"/>
      <c r="BN58" s="174">
        <v>45658</v>
      </c>
      <c r="BO58" s="175">
        <v>46022</v>
      </c>
      <c r="BP58" s="585"/>
      <c r="BQ58" s="585"/>
      <c r="BR58" s="611"/>
      <c r="BS58" s="585"/>
      <c r="BT58" s="527"/>
      <c r="BU58" s="524"/>
      <c r="BV58" s="527"/>
      <c r="BW58" s="530"/>
    </row>
    <row r="59" spans="1:75" ht="26.25" thickBot="1" x14ac:dyDescent="0.3">
      <c r="A59" s="662"/>
      <c r="B59" s="471"/>
      <c r="C59" s="478"/>
      <c r="D59" s="471"/>
      <c r="E59" s="329"/>
      <c r="F59" s="437"/>
      <c r="G59" s="333" t="s">
        <v>1100</v>
      </c>
      <c r="H59" s="471"/>
      <c r="I59" s="471"/>
      <c r="J59" s="471"/>
      <c r="K59" s="471"/>
      <c r="L59" s="471"/>
      <c r="M59" s="471"/>
      <c r="N59" s="471"/>
      <c r="O59" s="471"/>
      <c r="P59" s="471"/>
      <c r="Q59" s="471"/>
      <c r="R59" s="471"/>
      <c r="S59" s="471"/>
      <c r="T59" s="471"/>
      <c r="U59" s="471"/>
      <c r="V59" s="471"/>
      <c r="W59" s="471"/>
      <c r="X59" s="471"/>
      <c r="Y59" s="471"/>
      <c r="Z59" s="471"/>
      <c r="AA59" s="478"/>
      <c r="AB59" s="469"/>
      <c r="AC59" s="464"/>
      <c r="AD59" s="464"/>
      <c r="AE59" s="464"/>
      <c r="AF59" s="464"/>
      <c r="AG59" s="249"/>
      <c r="AH59" s="250"/>
      <c r="AI59" s="248"/>
      <c r="AJ59" s="248"/>
      <c r="AK59" s="209" t="str">
        <f t="shared" si="0"/>
        <v>0</v>
      </c>
      <c r="AL59" s="248"/>
      <c r="AM59" s="209" t="str">
        <f t="shared" si="1"/>
        <v>0</v>
      </c>
      <c r="AN59" s="251"/>
      <c r="AO59" s="209" t="str">
        <f t="shared" si="6"/>
        <v>0</v>
      </c>
      <c r="AP59" s="248"/>
      <c r="AQ59" s="209" t="str">
        <f t="shared" si="2"/>
        <v>0</v>
      </c>
      <c r="AR59" s="248"/>
      <c r="AS59" s="209" t="str">
        <f t="shared" si="3"/>
        <v>0</v>
      </c>
      <c r="AT59" s="248"/>
      <c r="AU59" s="209" t="str">
        <f t="shared" si="4"/>
        <v>0</v>
      </c>
      <c r="AV59" s="251"/>
      <c r="AW59" s="209" t="str">
        <f t="shared" si="5"/>
        <v>0</v>
      </c>
      <c r="AX59" s="275" t="str">
        <f t="shared" si="21"/>
        <v/>
      </c>
      <c r="AY59" s="275" t="str">
        <f t="shared" si="22"/>
        <v/>
      </c>
      <c r="AZ59" s="288"/>
      <c r="BA59" s="275" t="str">
        <f t="shared" si="23"/>
        <v/>
      </c>
      <c r="BB59" s="275" t="str">
        <f>IFERROR(VLOOKUP((CONCATENATE(AY59,BA59)),Listados!$U$3:$V$11,2,FALSE),"")</f>
        <v/>
      </c>
      <c r="BC59" s="275" t="str">
        <f t="shared" si="24"/>
        <v/>
      </c>
      <c r="BD59" s="459"/>
      <c r="BE59" s="459"/>
      <c r="BF59" s="459"/>
      <c r="BG59" s="459"/>
      <c r="BH59" s="478"/>
      <c r="BI59" s="478"/>
      <c r="BJ59" s="478"/>
      <c r="BK59" s="478"/>
      <c r="BL59" s="612"/>
      <c r="BM59" s="586"/>
      <c r="BN59" s="217"/>
      <c r="BO59" s="217"/>
      <c r="BP59" s="586"/>
      <c r="BQ59" s="586"/>
      <c r="BR59" s="612"/>
      <c r="BS59" s="586"/>
      <c r="BT59" s="528"/>
      <c r="BU59" s="525"/>
      <c r="BV59" s="528"/>
      <c r="BW59" s="531"/>
    </row>
    <row r="60" spans="1:75" x14ac:dyDescent="0.25">
      <c r="A60" s="677">
        <v>14</v>
      </c>
      <c r="B60" s="470"/>
      <c r="C60" s="477"/>
      <c r="D60" s="470"/>
      <c r="E60" s="29"/>
      <c r="F60" s="177"/>
      <c r="G60" s="123"/>
      <c r="H60" s="470"/>
      <c r="I60" s="470"/>
      <c r="J60" s="470"/>
      <c r="K60" s="470"/>
      <c r="L60" s="470"/>
      <c r="M60" s="470"/>
      <c r="N60" s="470"/>
      <c r="O60" s="470"/>
      <c r="P60" s="470"/>
      <c r="Q60" s="470"/>
      <c r="R60" s="470"/>
      <c r="S60" s="470"/>
      <c r="T60" s="470"/>
      <c r="U60" s="470"/>
      <c r="V60" s="470"/>
      <c r="W60" s="470"/>
      <c r="X60" s="470"/>
      <c r="Y60" s="470"/>
      <c r="Z60" s="470"/>
      <c r="AA60" s="477">
        <f>COUNTIF(H60:Z60, "SI")</f>
        <v>0</v>
      </c>
      <c r="AB60" s="449"/>
      <c r="AC60" s="451" t="e">
        <f>+VLOOKUP(AB60,Listados!$K$8:$L$12,2,0)</f>
        <v>#N/A</v>
      </c>
      <c r="AD60" s="451" t="str">
        <f>++IF(OR(AA60=0),"",IF(OR(AA60=1,AA60&lt;=5),"Moderado",IF(OR(AA60=6,AA60&lt;=11),"Mayor",IF(OR(AA60&gt;=12),"Catastrófico",""))))</f>
        <v/>
      </c>
      <c r="AE60" s="451" t="e">
        <f>+VLOOKUP(AD60,Listados!$K$13:$L$17,2,0)</f>
        <v>#N/A</v>
      </c>
      <c r="AF60" s="451" t="str">
        <f>IF(AND(AB60&lt;&gt;"",AD60&lt;&gt;""),VLOOKUP(AB60&amp;AD60,[3]Listados!$M$3:$N$27,2,FALSE),"")</f>
        <v/>
      </c>
      <c r="AG60" s="436"/>
      <c r="AH60" s="178"/>
      <c r="AI60" s="123"/>
      <c r="AJ60" s="123"/>
      <c r="AK60" s="111" t="str">
        <f>+IF(AJ60="si",15,"0")</f>
        <v>0</v>
      </c>
      <c r="AL60" s="123"/>
      <c r="AM60" s="111" t="str">
        <f>+IF(AL60="si",15,"0")</f>
        <v>0</v>
      </c>
      <c r="AN60" s="123"/>
      <c r="AO60" s="111" t="str">
        <f>+IF(AN60="si",15,"0")</f>
        <v>0</v>
      </c>
      <c r="AP60" s="123"/>
      <c r="AQ60" s="111" t="str">
        <f>+IF(AP60="Preventivo",15,IF(AP60="Detectivo",10,"0"))</f>
        <v>0</v>
      </c>
      <c r="AR60" s="123"/>
      <c r="AS60" s="111" t="str">
        <f>+IF(AR60="si",15,"0")</f>
        <v>0</v>
      </c>
      <c r="AT60" s="123"/>
      <c r="AU60" s="111" t="str">
        <f>+IF(AT60="si",15,"0")</f>
        <v>0</v>
      </c>
      <c r="AV60" s="123"/>
      <c r="AW60" s="111" t="str">
        <f>+IF(AV60="Completa",10,IF(AV60="Incompleta",5,"0"))</f>
        <v>0</v>
      </c>
      <c r="AX60" s="179" t="str">
        <f t="shared" ref="AX60:AX91" si="25">IF((SUM(AK60,AM60,AO60,AQ60,AS60,AU60,AW60)=0),"",(SUM(AK60,AM60,AO60,AQ60,AS60,AU60,AW60)))</f>
        <v/>
      </c>
      <c r="AY60" s="179" t="str">
        <f t="shared" ref="AY60:AY91" si="26">IF(AX60&lt;=85,"Débil",IF(AX60&lt;=95,"Moderado",IF(AX60=100,"Fuerte","")))</f>
        <v/>
      </c>
      <c r="AZ60" s="180"/>
      <c r="BA60" s="179" t="str">
        <f t="shared" si="23"/>
        <v/>
      </c>
      <c r="BB60" s="179" t="str">
        <f>IFERROR(VLOOKUP((CONCATENATE(AY60,BA60)),Listados!$U$3:$V$11,2,FALSE),"")</f>
        <v/>
      </c>
      <c r="BC60" s="179" t="str">
        <f t="shared" si="24"/>
        <v/>
      </c>
      <c r="BD60" s="458" t="e">
        <f>AVERAGE(BC60:BC63)</f>
        <v>#DIV/0!</v>
      </c>
      <c r="BE60" s="458" t="e">
        <f>IF(BD60&lt;=50,"Débil",IF(BD60&lt;=99,"Moderado",IF(BD60=100,"fuerte","")))</f>
        <v>#DIV/0!</v>
      </c>
      <c r="BF60" s="458" t="e">
        <f>+IF(AND(AI60="Preventivo",BE60="Fuerte"),2,IF(AND(AI60="Preventivo",BE60="Moderado"),1,0))</f>
        <v>#DIV/0!</v>
      </c>
      <c r="BG60" s="458" t="e">
        <f>+AC60-BF60</f>
        <v>#N/A</v>
      </c>
      <c r="BH60" s="477" t="e">
        <f>+VLOOKUP(MIN(BG60),Listados!$J$18:$K$24,2,TRUE)</f>
        <v>#N/A</v>
      </c>
      <c r="BI60" s="477" t="str">
        <f>AD60</f>
        <v/>
      </c>
      <c r="BJ60" s="477" t="e">
        <f>IF(AND(BH60&lt;&gt;"",BI60&lt;&gt;""),VLOOKUP(BH60&amp;BI60,Listados!$M$3:$N$27,2,FALSE),"")</f>
        <v>#N/A</v>
      </c>
      <c r="BK60" s="477" t="e">
        <f>+VLOOKUP(BJ60,Listados!$P$3:$Q$6,2,FALSE)</f>
        <v>#N/A</v>
      </c>
      <c r="BL60" s="173"/>
      <c r="BM60" s="173"/>
      <c r="BN60" s="174"/>
      <c r="BO60" s="175"/>
      <c r="BP60" s="173"/>
      <c r="BQ60" s="173"/>
      <c r="BR60" s="585"/>
      <c r="BS60" s="585"/>
      <c r="BT60" s="527"/>
      <c r="BU60" s="524"/>
      <c r="BV60" s="527"/>
      <c r="BW60" s="527"/>
    </row>
    <row r="61" spans="1:75" x14ac:dyDescent="0.25">
      <c r="A61" s="677"/>
      <c r="B61" s="470"/>
      <c r="C61" s="477"/>
      <c r="D61" s="470"/>
      <c r="E61" s="86"/>
      <c r="F61" s="90"/>
      <c r="G61" s="89"/>
      <c r="H61" s="470"/>
      <c r="I61" s="470"/>
      <c r="J61" s="470"/>
      <c r="K61" s="470"/>
      <c r="L61" s="470"/>
      <c r="M61" s="470"/>
      <c r="N61" s="470"/>
      <c r="O61" s="470"/>
      <c r="P61" s="470"/>
      <c r="Q61" s="470"/>
      <c r="R61" s="470"/>
      <c r="S61" s="470"/>
      <c r="T61" s="470"/>
      <c r="U61" s="470"/>
      <c r="V61" s="470"/>
      <c r="W61" s="470"/>
      <c r="X61" s="470"/>
      <c r="Y61" s="470"/>
      <c r="Z61" s="470"/>
      <c r="AA61" s="477"/>
      <c r="AB61" s="462"/>
      <c r="AC61" s="460"/>
      <c r="AD61" s="460"/>
      <c r="AE61" s="460"/>
      <c r="AF61" s="460"/>
      <c r="AG61" s="91"/>
      <c r="AH61" s="87"/>
      <c r="AI61" s="89"/>
      <c r="AJ61" s="89"/>
      <c r="AK61" s="92" t="str">
        <f t="shared" si="0"/>
        <v>0</v>
      </c>
      <c r="AL61" s="89"/>
      <c r="AM61" s="92" t="str">
        <f t="shared" si="1"/>
        <v>0</v>
      </c>
      <c r="AN61" s="123"/>
      <c r="AO61" s="92" t="str">
        <f t="shared" si="6"/>
        <v>0</v>
      </c>
      <c r="AP61" s="89"/>
      <c r="AQ61" s="92" t="str">
        <f t="shared" si="2"/>
        <v>0</v>
      </c>
      <c r="AR61" s="89"/>
      <c r="AS61" s="92" t="str">
        <f t="shared" si="3"/>
        <v>0</v>
      </c>
      <c r="AT61" s="89"/>
      <c r="AU61" s="92" t="str">
        <f t="shared" si="4"/>
        <v>0</v>
      </c>
      <c r="AV61" s="123"/>
      <c r="AW61" s="92" t="str">
        <f t="shared" si="5"/>
        <v>0</v>
      </c>
      <c r="AX61" s="179" t="str">
        <f t="shared" si="25"/>
        <v/>
      </c>
      <c r="AY61" s="179" t="str">
        <f t="shared" si="26"/>
        <v/>
      </c>
      <c r="AZ61" s="180"/>
      <c r="BA61" s="179" t="str">
        <f t="shared" si="23"/>
        <v/>
      </c>
      <c r="BB61" s="179" t="str">
        <f>IFERROR(VLOOKUP((CONCATENATE(AY61,BA61)),Listados!$U$3:$V$11,2,FALSE),"")</f>
        <v/>
      </c>
      <c r="BC61" s="179" t="str">
        <f t="shared" si="24"/>
        <v/>
      </c>
      <c r="BD61" s="458"/>
      <c r="BE61" s="458"/>
      <c r="BF61" s="458"/>
      <c r="BG61" s="458"/>
      <c r="BH61" s="477"/>
      <c r="BI61" s="477"/>
      <c r="BJ61" s="477"/>
      <c r="BK61" s="477"/>
      <c r="BL61" s="84"/>
      <c r="BM61" s="84"/>
      <c r="BN61" s="84"/>
      <c r="BO61" s="84"/>
      <c r="BP61" s="84"/>
      <c r="BQ61" s="84"/>
      <c r="BR61" s="585"/>
      <c r="BS61" s="585"/>
      <c r="BT61" s="527"/>
      <c r="BU61" s="524"/>
      <c r="BV61" s="527"/>
      <c r="BW61" s="527"/>
    </row>
    <row r="62" spans="1:75" x14ac:dyDescent="0.25">
      <c r="A62" s="677"/>
      <c r="B62" s="470"/>
      <c r="C62" s="477"/>
      <c r="D62" s="470"/>
      <c r="E62" s="86"/>
      <c r="F62" s="90"/>
      <c r="G62" s="89"/>
      <c r="H62" s="470"/>
      <c r="I62" s="470"/>
      <c r="J62" s="470"/>
      <c r="K62" s="470"/>
      <c r="L62" s="470"/>
      <c r="M62" s="470"/>
      <c r="N62" s="470"/>
      <c r="O62" s="470"/>
      <c r="P62" s="470"/>
      <c r="Q62" s="470"/>
      <c r="R62" s="470"/>
      <c r="S62" s="470"/>
      <c r="T62" s="470"/>
      <c r="U62" s="470"/>
      <c r="V62" s="470"/>
      <c r="W62" s="470"/>
      <c r="X62" s="470"/>
      <c r="Y62" s="470"/>
      <c r="Z62" s="470"/>
      <c r="AA62" s="477"/>
      <c r="AB62" s="462"/>
      <c r="AC62" s="460"/>
      <c r="AD62" s="460"/>
      <c r="AE62" s="460"/>
      <c r="AF62" s="460"/>
      <c r="AG62" s="91"/>
      <c r="AH62" s="88"/>
      <c r="AI62" s="89"/>
      <c r="AJ62" s="89"/>
      <c r="AK62" s="92" t="str">
        <f t="shared" si="0"/>
        <v>0</v>
      </c>
      <c r="AL62" s="89"/>
      <c r="AM62" s="92" t="str">
        <f t="shared" si="1"/>
        <v>0</v>
      </c>
      <c r="AN62" s="123"/>
      <c r="AO62" s="92" t="str">
        <f t="shared" si="6"/>
        <v>0</v>
      </c>
      <c r="AP62" s="89"/>
      <c r="AQ62" s="92" t="str">
        <f t="shared" si="2"/>
        <v>0</v>
      </c>
      <c r="AR62" s="89"/>
      <c r="AS62" s="92" t="str">
        <f t="shared" si="3"/>
        <v>0</v>
      </c>
      <c r="AT62" s="89"/>
      <c r="AU62" s="92" t="str">
        <f t="shared" si="4"/>
        <v>0</v>
      </c>
      <c r="AV62" s="123"/>
      <c r="AW62" s="92" t="str">
        <f t="shared" si="5"/>
        <v>0</v>
      </c>
      <c r="AX62" s="179" t="str">
        <f t="shared" si="25"/>
        <v/>
      </c>
      <c r="AY62" s="179" t="str">
        <f t="shared" si="26"/>
        <v/>
      </c>
      <c r="AZ62" s="180"/>
      <c r="BA62" s="179" t="str">
        <f t="shared" si="23"/>
        <v/>
      </c>
      <c r="BB62" s="179" t="str">
        <f>IFERROR(VLOOKUP((CONCATENATE(AY62,BA62)),Listados!$U$3:$V$11,2,FALSE),"")</f>
        <v/>
      </c>
      <c r="BC62" s="179" t="str">
        <f t="shared" si="24"/>
        <v/>
      </c>
      <c r="BD62" s="458"/>
      <c r="BE62" s="458"/>
      <c r="BF62" s="458"/>
      <c r="BG62" s="458"/>
      <c r="BH62" s="477"/>
      <c r="BI62" s="477"/>
      <c r="BJ62" s="477"/>
      <c r="BK62" s="477"/>
      <c r="BL62" s="84"/>
      <c r="BM62" s="84"/>
      <c r="BN62" s="85"/>
      <c r="BO62" s="85"/>
      <c r="BP62" s="84"/>
      <c r="BQ62" s="84"/>
      <c r="BR62" s="585"/>
      <c r="BS62" s="585"/>
      <c r="BT62" s="527"/>
      <c r="BU62" s="524"/>
      <c r="BV62" s="527"/>
      <c r="BW62" s="527"/>
    </row>
    <row r="63" spans="1:75" x14ac:dyDescent="0.25">
      <c r="A63" s="678"/>
      <c r="B63" s="449"/>
      <c r="C63" s="451"/>
      <c r="D63" s="449"/>
      <c r="E63" s="86"/>
      <c r="F63" s="90"/>
      <c r="G63" s="89"/>
      <c r="H63" s="449"/>
      <c r="I63" s="449"/>
      <c r="J63" s="449"/>
      <c r="K63" s="449"/>
      <c r="L63" s="449"/>
      <c r="M63" s="449"/>
      <c r="N63" s="449"/>
      <c r="O63" s="449"/>
      <c r="P63" s="449"/>
      <c r="Q63" s="449"/>
      <c r="R63" s="449"/>
      <c r="S63" s="449"/>
      <c r="T63" s="449"/>
      <c r="U63" s="449"/>
      <c r="V63" s="449"/>
      <c r="W63" s="449"/>
      <c r="X63" s="449"/>
      <c r="Y63" s="449"/>
      <c r="Z63" s="449"/>
      <c r="AA63" s="451"/>
      <c r="AB63" s="462"/>
      <c r="AC63" s="460"/>
      <c r="AD63" s="460"/>
      <c r="AE63" s="460"/>
      <c r="AF63" s="460"/>
      <c r="AG63" s="91"/>
      <c r="AH63" s="88"/>
      <c r="AI63" s="89"/>
      <c r="AJ63" s="89"/>
      <c r="AK63" s="92" t="str">
        <f t="shared" si="0"/>
        <v>0</v>
      </c>
      <c r="AL63" s="89"/>
      <c r="AM63" s="92" t="str">
        <f t="shared" si="1"/>
        <v>0</v>
      </c>
      <c r="AN63" s="123"/>
      <c r="AO63" s="92" t="str">
        <f t="shared" si="6"/>
        <v>0</v>
      </c>
      <c r="AP63" s="89"/>
      <c r="AQ63" s="92" t="str">
        <f t="shared" si="2"/>
        <v>0</v>
      </c>
      <c r="AR63" s="89"/>
      <c r="AS63" s="92" t="str">
        <f t="shared" si="3"/>
        <v>0</v>
      </c>
      <c r="AT63" s="89"/>
      <c r="AU63" s="92" t="str">
        <f t="shared" si="4"/>
        <v>0</v>
      </c>
      <c r="AV63" s="123"/>
      <c r="AW63" s="92" t="str">
        <f t="shared" si="5"/>
        <v>0</v>
      </c>
      <c r="AX63" s="179" t="str">
        <f t="shared" si="25"/>
        <v/>
      </c>
      <c r="AY63" s="179" t="str">
        <f t="shared" si="26"/>
        <v/>
      </c>
      <c r="AZ63" s="180"/>
      <c r="BA63" s="179" t="str">
        <f t="shared" si="23"/>
        <v/>
      </c>
      <c r="BB63" s="179" t="str">
        <f>IFERROR(VLOOKUP((CONCATENATE(AY63,BA63)),Listados!$U$3:$V$11,2,FALSE),"")</f>
        <v/>
      </c>
      <c r="BC63" s="179" t="str">
        <f t="shared" si="24"/>
        <v/>
      </c>
      <c r="BD63" s="440"/>
      <c r="BE63" s="440"/>
      <c r="BF63" s="440"/>
      <c r="BG63" s="440"/>
      <c r="BH63" s="451"/>
      <c r="BI63" s="451"/>
      <c r="BJ63" s="451"/>
      <c r="BK63" s="451"/>
      <c r="BL63" s="84"/>
      <c r="BM63" s="84"/>
      <c r="BN63" s="85"/>
      <c r="BO63" s="85"/>
      <c r="BP63" s="84"/>
      <c r="BQ63" s="84"/>
      <c r="BR63" s="597"/>
      <c r="BS63" s="597"/>
      <c r="BT63" s="580"/>
      <c r="BU63" s="579"/>
      <c r="BV63" s="580"/>
      <c r="BW63" s="580"/>
    </row>
    <row r="64" spans="1:75" x14ac:dyDescent="0.25">
      <c r="A64" s="679">
        <v>15</v>
      </c>
      <c r="B64" s="680"/>
      <c r="C64" s="673"/>
      <c r="D64" s="680"/>
      <c r="E64" s="86"/>
      <c r="F64" s="90"/>
      <c r="G64" s="89"/>
      <c r="H64" s="680"/>
      <c r="I64" s="680"/>
      <c r="J64" s="680"/>
      <c r="K64" s="680"/>
      <c r="L64" s="680"/>
      <c r="M64" s="680"/>
      <c r="N64" s="680"/>
      <c r="O64" s="680"/>
      <c r="P64" s="680"/>
      <c r="Q64" s="680"/>
      <c r="R64" s="680"/>
      <c r="S64" s="680"/>
      <c r="T64" s="680"/>
      <c r="U64" s="680"/>
      <c r="V64" s="680"/>
      <c r="W64" s="680"/>
      <c r="X64" s="680"/>
      <c r="Y64" s="680"/>
      <c r="Z64" s="680"/>
      <c r="AA64" s="673">
        <f>COUNTIF(H64:Z64, "SI")</f>
        <v>0</v>
      </c>
      <c r="AB64" s="462"/>
      <c r="AC64" s="460" t="e">
        <f>+VLOOKUP(AB64,Listados!$K$8:$L$12,2,0)</f>
        <v>#N/A</v>
      </c>
      <c r="AD64" s="460" t="str">
        <f>++IF(OR(AA64=0),"",IF(OR(AA64=1,AA64&lt;=5),"Moderado",IF(OR(AA64=6,AA64&lt;=11),"Mayor",IF(OR(AA64&gt;=12),"Catastrófico",""))))</f>
        <v/>
      </c>
      <c r="AE64" s="460" t="e">
        <f>+VLOOKUP(AD64,Listados!$K$13:$L$17,2,0)</f>
        <v>#N/A</v>
      </c>
      <c r="AF64" s="460" t="str">
        <f>IF(AND(AB64&lt;&gt;"",AD64&lt;&gt;""),VLOOKUP(AB64&amp;AD64,[3]Listados!$M$3:$N$27,2,FALSE),"")</f>
        <v/>
      </c>
      <c r="AG64" s="91"/>
      <c r="AH64" s="87"/>
      <c r="AI64" s="89"/>
      <c r="AJ64" s="89"/>
      <c r="AK64" s="92" t="str">
        <f>+IF(AJ64="si",15,"0")</f>
        <v>0</v>
      </c>
      <c r="AL64" s="89"/>
      <c r="AM64" s="92" t="str">
        <f>+IF(AL64="si",15,"0")</f>
        <v>0</v>
      </c>
      <c r="AN64" s="123"/>
      <c r="AO64" s="92" t="str">
        <f>+IF(AN64="si",15,"0")</f>
        <v>0</v>
      </c>
      <c r="AP64" s="89"/>
      <c r="AQ64" s="92" t="str">
        <f>+IF(AP64="Preventivo",15,IF(AP64="Detectivo",10,"0"))</f>
        <v>0</v>
      </c>
      <c r="AR64" s="89"/>
      <c r="AS64" s="92" t="str">
        <f>+IF(AR64="si",15,"0")</f>
        <v>0</v>
      </c>
      <c r="AT64" s="89"/>
      <c r="AU64" s="92" t="str">
        <f>+IF(AT64="si",15,"0")</f>
        <v>0</v>
      </c>
      <c r="AV64" s="123"/>
      <c r="AW64" s="92" t="str">
        <f>+IF(AV64="Completa",10,IF(AV64="Incompleta",5,"0"))</f>
        <v>0</v>
      </c>
      <c r="AX64" s="179" t="str">
        <f t="shared" si="25"/>
        <v/>
      </c>
      <c r="AY64" s="179" t="str">
        <f t="shared" si="26"/>
        <v/>
      </c>
      <c r="AZ64" s="180"/>
      <c r="BA64" s="179" t="str">
        <f t="shared" si="23"/>
        <v/>
      </c>
      <c r="BB64" s="179" t="str">
        <f>IFERROR(VLOOKUP((CONCATENATE(AY64,BA64)),Listados!$U$3:$V$11,2,FALSE),"")</f>
        <v/>
      </c>
      <c r="BC64" s="179" t="str">
        <f t="shared" si="24"/>
        <v/>
      </c>
      <c r="BD64" s="681" t="e">
        <f>AVERAGE(BC64:BC67)</f>
        <v>#DIV/0!</v>
      </c>
      <c r="BE64" s="681" t="e">
        <f>IF(BD64&lt;=50,"Débil",IF(BD64&lt;=99,"Moderado",IF(BD64=100,"fuerte","")))</f>
        <v>#DIV/0!</v>
      </c>
      <c r="BF64" s="681" t="e">
        <f>+IF(AND(AI64="Preventivo",BE64="Fuerte"),2,IF(AND(AI64="Preventivo",BE64="Moderado"),1,0))</f>
        <v>#DIV/0!</v>
      </c>
      <c r="BG64" s="681" t="e">
        <f>+AC64-BF64</f>
        <v>#N/A</v>
      </c>
      <c r="BH64" s="673" t="e">
        <f>+VLOOKUP(MIN(BG64),Listados!$J$18:$K$24,2,TRUE)</f>
        <v>#N/A</v>
      </c>
      <c r="BI64" s="673" t="str">
        <f>AD64</f>
        <v/>
      </c>
      <c r="BJ64" s="673" t="e">
        <f>IF(AND(BH64&lt;&gt;"",BI64&lt;&gt;""),VLOOKUP(BH64&amp;BI64,Listados!$M$3:$N$27,2,FALSE),"")</f>
        <v>#N/A</v>
      </c>
      <c r="BK64" s="673" t="e">
        <f>+VLOOKUP(BJ64,Listados!$P$3:$Q$6,2,FALSE)</f>
        <v>#N/A</v>
      </c>
      <c r="BL64" s="84"/>
      <c r="BM64" s="84"/>
      <c r="BN64" s="85"/>
      <c r="BO64" s="95"/>
      <c r="BP64" s="84"/>
      <c r="BQ64" s="84"/>
      <c r="BR64" s="685"/>
      <c r="BS64" s="685"/>
      <c r="BT64" s="686"/>
      <c r="BU64" s="687"/>
      <c r="BV64" s="686"/>
      <c r="BW64" s="686"/>
    </row>
    <row r="65" spans="1:75" x14ac:dyDescent="0.25">
      <c r="A65" s="677"/>
      <c r="B65" s="470"/>
      <c r="C65" s="477"/>
      <c r="D65" s="470"/>
      <c r="E65" s="86"/>
      <c r="F65" s="90"/>
      <c r="G65" s="89"/>
      <c r="H65" s="470"/>
      <c r="I65" s="470"/>
      <c r="J65" s="470"/>
      <c r="K65" s="470"/>
      <c r="L65" s="470"/>
      <c r="M65" s="470"/>
      <c r="N65" s="470"/>
      <c r="O65" s="470"/>
      <c r="P65" s="470"/>
      <c r="Q65" s="470"/>
      <c r="R65" s="470"/>
      <c r="S65" s="470"/>
      <c r="T65" s="470"/>
      <c r="U65" s="470"/>
      <c r="V65" s="470"/>
      <c r="W65" s="470"/>
      <c r="X65" s="470"/>
      <c r="Y65" s="470"/>
      <c r="Z65" s="470"/>
      <c r="AA65" s="477"/>
      <c r="AB65" s="462"/>
      <c r="AC65" s="460"/>
      <c r="AD65" s="460"/>
      <c r="AE65" s="460"/>
      <c r="AF65" s="460"/>
      <c r="AG65" s="91"/>
      <c r="AH65" s="87"/>
      <c r="AI65" s="89"/>
      <c r="AJ65" s="89"/>
      <c r="AK65" s="92" t="str">
        <f t="shared" si="0"/>
        <v>0</v>
      </c>
      <c r="AL65" s="89"/>
      <c r="AM65" s="92" t="str">
        <f t="shared" si="1"/>
        <v>0</v>
      </c>
      <c r="AN65" s="123"/>
      <c r="AO65" s="92" t="str">
        <f t="shared" si="6"/>
        <v>0</v>
      </c>
      <c r="AP65" s="89"/>
      <c r="AQ65" s="92" t="str">
        <f t="shared" si="2"/>
        <v>0</v>
      </c>
      <c r="AR65" s="89"/>
      <c r="AS65" s="92" t="str">
        <f t="shared" si="3"/>
        <v>0</v>
      </c>
      <c r="AT65" s="89"/>
      <c r="AU65" s="92" t="str">
        <f t="shared" si="4"/>
        <v>0</v>
      </c>
      <c r="AV65" s="123"/>
      <c r="AW65" s="92" t="str">
        <f t="shared" si="5"/>
        <v>0</v>
      </c>
      <c r="AX65" s="179" t="str">
        <f t="shared" si="25"/>
        <v/>
      </c>
      <c r="AY65" s="179" t="str">
        <f t="shared" si="26"/>
        <v/>
      </c>
      <c r="AZ65" s="180"/>
      <c r="BA65" s="179" t="str">
        <f t="shared" si="23"/>
        <v/>
      </c>
      <c r="BB65" s="179" t="str">
        <f>IFERROR(VLOOKUP((CONCATENATE(AY65,BA65)),Listados!$U$3:$V$11,2,FALSE),"")</f>
        <v/>
      </c>
      <c r="BC65" s="179" t="str">
        <f t="shared" si="24"/>
        <v/>
      </c>
      <c r="BD65" s="458"/>
      <c r="BE65" s="458"/>
      <c r="BF65" s="458"/>
      <c r="BG65" s="458"/>
      <c r="BH65" s="477"/>
      <c r="BI65" s="477"/>
      <c r="BJ65" s="477"/>
      <c r="BK65" s="477"/>
      <c r="BL65" s="84"/>
      <c r="BM65" s="84"/>
      <c r="BN65" s="84"/>
      <c r="BO65" s="84"/>
      <c r="BP65" s="84"/>
      <c r="BQ65" s="84"/>
      <c r="BR65" s="585"/>
      <c r="BS65" s="585"/>
      <c r="BT65" s="527"/>
      <c r="BU65" s="524"/>
      <c r="BV65" s="527"/>
      <c r="BW65" s="527"/>
    </row>
    <row r="66" spans="1:75" x14ac:dyDescent="0.25">
      <c r="A66" s="677"/>
      <c r="B66" s="470"/>
      <c r="C66" s="477"/>
      <c r="D66" s="470"/>
      <c r="E66" s="86"/>
      <c r="F66" s="90"/>
      <c r="G66" s="89"/>
      <c r="H66" s="470"/>
      <c r="I66" s="470"/>
      <c r="J66" s="470"/>
      <c r="K66" s="470"/>
      <c r="L66" s="470"/>
      <c r="M66" s="470"/>
      <c r="N66" s="470"/>
      <c r="O66" s="470"/>
      <c r="P66" s="470"/>
      <c r="Q66" s="470"/>
      <c r="R66" s="470"/>
      <c r="S66" s="470"/>
      <c r="T66" s="470"/>
      <c r="U66" s="470"/>
      <c r="V66" s="470"/>
      <c r="W66" s="470"/>
      <c r="X66" s="470"/>
      <c r="Y66" s="470"/>
      <c r="Z66" s="470"/>
      <c r="AA66" s="477"/>
      <c r="AB66" s="462"/>
      <c r="AC66" s="460"/>
      <c r="AD66" s="460"/>
      <c r="AE66" s="460"/>
      <c r="AF66" s="460"/>
      <c r="AG66" s="91"/>
      <c r="AH66" s="88"/>
      <c r="AI66" s="89"/>
      <c r="AJ66" s="89"/>
      <c r="AK66" s="92" t="str">
        <f t="shared" si="0"/>
        <v>0</v>
      </c>
      <c r="AL66" s="89"/>
      <c r="AM66" s="92" t="str">
        <f t="shared" si="1"/>
        <v>0</v>
      </c>
      <c r="AN66" s="123"/>
      <c r="AO66" s="92" t="str">
        <f t="shared" si="6"/>
        <v>0</v>
      </c>
      <c r="AP66" s="89"/>
      <c r="AQ66" s="92" t="str">
        <f t="shared" si="2"/>
        <v>0</v>
      </c>
      <c r="AR66" s="89"/>
      <c r="AS66" s="92" t="str">
        <f t="shared" si="3"/>
        <v>0</v>
      </c>
      <c r="AT66" s="89"/>
      <c r="AU66" s="92" t="str">
        <f t="shared" si="4"/>
        <v>0</v>
      </c>
      <c r="AV66" s="123"/>
      <c r="AW66" s="92" t="str">
        <f t="shared" si="5"/>
        <v>0</v>
      </c>
      <c r="AX66" s="179" t="str">
        <f t="shared" si="25"/>
        <v/>
      </c>
      <c r="AY66" s="179" t="str">
        <f t="shared" si="26"/>
        <v/>
      </c>
      <c r="AZ66" s="180"/>
      <c r="BA66" s="179" t="str">
        <f t="shared" si="23"/>
        <v/>
      </c>
      <c r="BB66" s="179" t="str">
        <f>IFERROR(VLOOKUP((CONCATENATE(AY66,BA66)),Listados!$U$3:$V$11,2,FALSE),"")</f>
        <v/>
      </c>
      <c r="BC66" s="179" t="str">
        <f t="shared" si="24"/>
        <v/>
      </c>
      <c r="BD66" s="458"/>
      <c r="BE66" s="458"/>
      <c r="BF66" s="458"/>
      <c r="BG66" s="458"/>
      <c r="BH66" s="477"/>
      <c r="BI66" s="477"/>
      <c r="BJ66" s="477"/>
      <c r="BK66" s="477"/>
      <c r="BL66" s="84"/>
      <c r="BM66" s="84"/>
      <c r="BN66" s="85"/>
      <c r="BO66" s="85"/>
      <c r="BP66" s="84"/>
      <c r="BQ66" s="84"/>
      <c r="BR66" s="585"/>
      <c r="BS66" s="585"/>
      <c r="BT66" s="527"/>
      <c r="BU66" s="524"/>
      <c r="BV66" s="527"/>
      <c r="BW66" s="527"/>
    </row>
    <row r="67" spans="1:75" x14ac:dyDescent="0.25">
      <c r="A67" s="678"/>
      <c r="B67" s="449"/>
      <c r="C67" s="451"/>
      <c r="D67" s="449"/>
      <c r="E67" s="86"/>
      <c r="F67" s="90"/>
      <c r="G67" s="89"/>
      <c r="H67" s="449"/>
      <c r="I67" s="449"/>
      <c r="J67" s="449"/>
      <c r="K67" s="449"/>
      <c r="L67" s="449"/>
      <c r="M67" s="449"/>
      <c r="N67" s="449"/>
      <c r="O67" s="449"/>
      <c r="P67" s="449"/>
      <c r="Q67" s="449"/>
      <c r="R67" s="449"/>
      <c r="S67" s="449"/>
      <c r="T67" s="449"/>
      <c r="U67" s="449"/>
      <c r="V67" s="449"/>
      <c r="W67" s="449"/>
      <c r="X67" s="449"/>
      <c r="Y67" s="449"/>
      <c r="Z67" s="449"/>
      <c r="AA67" s="451"/>
      <c r="AB67" s="462"/>
      <c r="AC67" s="460"/>
      <c r="AD67" s="460"/>
      <c r="AE67" s="460"/>
      <c r="AF67" s="460"/>
      <c r="AG67" s="91"/>
      <c r="AH67" s="88"/>
      <c r="AI67" s="89"/>
      <c r="AJ67" s="89"/>
      <c r="AK67" s="92" t="str">
        <f t="shared" si="0"/>
        <v>0</v>
      </c>
      <c r="AL67" s="89"/>
      <c r="AM67" s="92" t="str">
        <f t="shared" si="1"/>
        <v>0</v>
      </c>
      <c r="AN67" s="123"/>
      <c r="AO67" s="92" t="str">
        <f t="shared" si="6"/>
        <v>0</v>
      </c>
      <c r="AP67" s="89"/>
      <c r="AQ67" s="92" t="str">
        <f t="shared" si="2"/>
        <v>0</v>
      </c>
      <c r="AR67" s="89"/>
      <c r="AS67" s="92" t="str">
        <f t="shared" si="3"/>
        <v>0</v>
      </c>
      <c r="AT67" s="89"/>
      <c r="AU67" s="92" t="str">
        <f t="shared" si="4"/>
        <v>0</v>
      </c>
      <c r="AV67" s="123"/>
      <c r="AW67" s="92" t="str">
        <f t="shared" si="5"/>
        <v>0</v>
      </c>
      <c r="AX67" s="179" t="str">
        <f t="shared" si="25"/>
        <v/>
      </c>
      <c r="AY67" s="179" t="str">
        <f t="shared" si="26"/>
        <v/>
      </c>
      <c r="AZ67" s="180"/>
      <c r="BA67" s="179" t="str">
        <f t="shared" si="23"/>
        <v/>
      </c>
      <c r="BB67" s="179" t="str">
        <f>IFERROR(VLOOKUP((CONCATENATE(AY67,BA67)),Listados!$U$3:$V$11,2,FALSE),"")</f>
        <v/>
      </c>
      <c r="BC67" s="179" t="str">
        <f t="shared" si="24"/>
        <v/>
      </c>
      <c r="BD67" s="440"/>
      <c r="BE67" s="440"/>
      <c r="BF67" s="440"/>
      <c r="BG67" s="440"/>
      <c r="BH67" s="451"/>
      <c r="BI67" s="451"/>
      <c r="BJ67" s="451"/>
      <c r="BK67" s="451"/>
      <c r="BL67" s="84"/>
      <c r="BM67" s="84"/>
      <c r="BN67" s="85"/>
      <c r="BO67" s="85"/>
      <c r="BP67" s="84"/>
      <c r="BQ67" s="84"/>
      <c r="BR67" s="597"/>
      <c r="BS67" s="597"/>
      <c r="BT67" s="580"/>
      <c r="BU67" s="579"/>
      <c r="BV67" s="580"/>
      <c r="BW67" s="580"/>
    </row>
    <row r="68" spans="1:75" x14ac:dyDescent="0.25">
      <c r="A68" s="679">
        <v>16</v>
      </c>
      <c r="B68" s="680"/>
      <c r="C68" s="673"/>
      <c r="D68" s="680"/>
      <c r="E68" s="86"/>
      <c r="F68" s="90"/>
      <c r="G68" s="89"/>
      <c r="H68" s="680"/>
      <c r="I68" s="680"/>
      <c r="J68" s="680"/>
      <c r="K68" s="680"/>
      <c r="L68" s="680"/>
      <c r="M68" s="680"/>
      <c r="N68" s="680"/>
      <c r="O68" s="680"/>
      <c r="P68" s="680"/>
      <c r="Q68" s="680"/>
      <c r="R68" s="680"/>
      <c r="S68" s="680"/>
      <c r="T68" s="680"/>
      <c r="U68" s="680"/>
      <c r="V68" s="680"/>
      <c r="W68" s="680"/>
      <c r="X68" s="680"/>
      <c r="Y68" s="680"/>
      <c r="Z68" s="680"/>
      <c r="AA68" s="673">
        <f>COUNTIF(H68:Z68, "SI")</f>
        <v>0</v>
      </c>
      <c r="AB68" s="462"/>
      <c r="AC68" s="460" t="e">
        <f>+VLOOKUP(AB68,Listados!$K$8:$L$12,2,0)</f>
        <v>#N/A</v>
      </c>
      <c r="AD68" s="460" t="str">
        <f>++IF(OR(AA68=0),"",IF(OR(AA68=1,AA68&lt;=5),"Moderado",IF(OR(AA68=6,AA68&lt;=11),"Mayor",IF(OR(AA68&gt;=12),"Catastrófico",""))))</f>
        <v/>
      </c>
      <c r="AE68" s="460" t="e">
        <f>+VLOOKUP(AD68,Listados!$K$13:$L$17,2,0)</f>
        <v>#N/A</v>
      </c>
      <c r="AF68" s="460" t="str">
        <f>IF(AND(AB68&lt;&gt;"",AD68&lt;&gt;""),VLOOKUP(AB68&amp;AD68,[3]Listados!$M$3:$N$27,2,FALSE),"")</f>
        <v/>
      </c>
      <c r="AG68" s="91"/>
      <c r="AH68" s="87"/>
      <c r="AI68" s="89"/>
      <c r="AJ68" s="89"/>
      <c r="AK68" s="92" t="str">
        <f>+IF(AJ68="si",15,"0")</f>
        <v>0</v>
      </c>
      <c r="AL68" s="89"/>
      <c r="AM68" s="92" t="str">
        <f>+IF(AL68="si",15,"0")</f>
        <v>0</v>
      </c>
      <c r="AN68" s="123"/>
      <c r="AO68" s="92" t="str">
        <f>+IF(AN68="si",15,"0")</f>
        <v>0</v>
      </c>
      <c r="AP68" s="89"/>
      <c r="AQ68" s="92" t="str">
        <f>+IF(AP68="Preventivo",15,IF(AP68="Detectivo",10,"0"))</f>
        <v>0</v>
      </c>
      <c r="AR68" s="89"/>
      <c r="AS68" s="92" t="str">
        <f>+IF(AR68="si",15,"0")</f>
        <v>0</v>
      </c>
      <c r="AT68" s="89"/>
      <c r="AU68" s="92" t="str">
        <f>+IF(AT68="si",15,"0")</f>
        <v>0</v>
      </c>
      <c r="AV68" s="123"/>
      <c r="AW68" s="92" t="str">
        <f>+IF(AV68="Completa",10,IF(AV68="Incompleta",5,"0"))</f>
        <v>0</v>
      </c>
      <c r="AX68" s="179" t="str">
        <f t="shared" si="25"/>
        <v/>
      </c>
      <c r="AY68" s="179" t="str">
        <f t="shared" si="26"/>
        <v/>
      </c>
      <c r="AZ68" s="180"/>
      <c r="BA68" s="179" t="str">
        <f t="shared" si="23"/>
        <v/>
      </c>
      <c r="BB68" s="179" t="str">
        <f>IFERROR(VLOOKUP((CONCATENATE(AY68,BA68)),Listados!$U$3:$V$11,2,FALSE),"")</f>
        <v/>
      </c>
      <c r="BC68" s="179" t="str">
        <f t="shared" si="24"/>
        <v/>
      </c>
      <c r="BD68" s="681" t="e">
        <f>AVERAGE(BC68:BC71)</f>
        <v>#DIV/0!</v>
      </c>
      <c r="BE68" s="681" t="e">
        <f>IF(BD68&lt;=50,"Débil",IF(BD68&lt;=99,"Moderado",IF(BD68=100,"fuerte","")))</f>
        <v>#DIV/0!</v>
      </c>
      <c r="BF68" s="681" t="e">
        <f>+IF(AND(AI68="Preventivo",BE68="Fuerte"),2,IF(AND(AI68="Preventivo",BE68="Moderado"),1,0))</f>
        <v>#DIV/0!</v>
      </c>
      <c r="BG68" s="681" t="e">
        <f>+AC68-BF68</f>
        <v>#N/A</v>
      </c>
      <c r="BH68" s="673" t="e">
        <f>+VLOOKUP(MIN(BG68),Listados!$J$18:$K$24,2,TRUE)</f>
        <v>#N/A</v>
      </c>
      <c r="BI68" s="673" t="str">
        <f>AD68</f>
        <v/>
      </c>
      <c r="BJ68" s="673" t="e">
        <f>IF(AND(BH68&lt;&gt;"",BI68&lt;&gt;""),VLOOKUP(BH68&amp;BI68,Listados!$M$3:$N$27,2,FALSE),"")</f>
        <v>#N/A</v>
      </c>
      <c r="BK68" s="673" t="e">
        <f>+VLOOKUP(BJ68,Listados!$P$3:$Q$6,2,FALSE)</f>
        <v>#N/A</v>
      </c>
      <c r="BL68" s="84"/>
      <c r="BM68" s="84"/>
      <c r="BN68" s="85"/>
      <c r="BO68" s="95"/>
      <c r="BP68" s="84"/>
      <c r="BQ68" s="84"/>
      <c r="BR68" s="685"/>
      <c r="BS68" s="685"/>
      <c r="BT68" s="686"/>
      <c r="BU68" s="687"/>
      <c r="BV68" s="686"/>
      <c r="BW68" s="686"/>
    </row>
    <row r="69" spans="1:75" x14ac:dyDescent="0.25">
      <c r="A69" s="677"/>
      <c r="B69" s="470"/>
      <c r="C69" s="477"/>
      <c r="D69" s="470"/>
      <c r="E69" s="86"/>
      <c r="F69" s="90"/>
      <c r="G69" s="89"/>
      <c r="H69" s="470"/>
      <c r="I69" s="470"/>
      <c r="J69" s="470"/>
      <c r="K69" s="470"/>
      <c r="L69" s="470"/>
      <c r="M69" s="470"/>
      <c r="N69" s="470"/>
      <c r="O69" s="470"/>
      <c r="P69" s="470"/>
      <c r="Q69" s="470"/>
      <c r="R69" s="470"/>
      <c r="S69" s="470"/>
      <c r="T69" s="470"/>
      <c r="U69" s="470"/>
      <c r="V69" s="470"/>
      <c r="W69" s="470"/>
      <c r="X69" s="470"/>
      <c r="Y69" s="470"/>
      <c r="Z69" s="470"/>
      <c r="AA69" s="477"/>
      <c r="AB69" s="462"/>
      <c r="AC69" s="460"/>
      <c r="AD69" s="460"/>
      <c r="AE69" s="460"/>
      <c r="AF69" s="460"/>
      <c r="AG69" s="91"/>
      <c r="AH69" s="87"/>
      <c r="AI69" s="89"/>
      <c r="AJ69" s="89"/>
      <c r="AK69" s="92" t="str">
        <f t="shared" si="0"/>
        <v>0</v>
      </c>
      <c r="AL69" s="89"/>
      <c r="AM69" s="92" t="str">
        <f t="shared" si="1"/>
        <v>0</v>
      </c>
      <c r="AN69" s="123"/>
      <c r="AO69" s="92" t="str">
        <f t="shared" si="6"/>
        <v>0</v>
      </c>
      <c r="AP69" s="89"/>
      <c r="AQ69" s="92" t="str">
        <f t="shared" si="2"/>
        <v>0</v>
      </c>
      <c r="AR69" s="89"/>
      <c r="AS69" s="92" t="str">
        <f t="shared" si="3"/>
        <v>0</v>
      </c>
      <c r="AT69" s="89"/>
      <c r="AU69" s="92" t="str">
        <f t="shared" si="4"/>
        <v>0</v>
      </c>
      <c r="AV69" s="123"/>
      <c r="AW69" s="92" t="str">
        <f t="shared" si="5"/>
        <v>0</v>
      </c>
      <c r="AX69" s="179" t="str">
        <f t="shared" si="25"/>
        <v/>
      </c>
      <c r="AY69" s="179" t="str">
        <f t="shared" si="26"/>
        <v/>
      </c>
      <c r="AZ69" s="180"/>
      <c r="BA69" s="179" t="str">
        <f t="shared" si="23"/>
        <v/>
      </c>
      <c r="BB69" s="179" t="str">
        <f>IFERROR(VLOOKUP((CONCATENATE(AY69,BA69)),Listados!$U$3:$V$11,2,FALSE),"")</f>
        <v/>
      </c>
      <c r="BC69" s="179" t="str">
        <f t="shared" si="24"/>
        <v/>
      </c>
      <c r="BD69" s="458"/>
      <c r="BE69" s="458"/>
      <c r="BF69" s="458"/>
      <c r="BG69" s="458"/>
      <c r="BH69" s="477"/>
      <c r="BI69" s="477"/>
      <c r="BJ69" s="477"/>
      <c r="BK69" s="477"/>
      <c r="BL69" s="84"/>
      <c r="BM69" s="84"/>
      <c r="BN69" s="84"/>
      <c r="BO69" s="84"/>
      <c r="BP69" s="84"/>
      <c r="BQ69" s="84"/>
      <c r="BR69" s="585"/>
      <c r="BS69" s="585"/>
      <c r="BT69" s="527"/>
      <c r="BU69" s="524"/>
      <c r="BV69" s="527"/>
      <c r="BW69" s="527"/>
    </row>
    <row r="70" spans="1:75" x14ac:dyDescent="0.25">
      <c r="A70" s="677"/>
      <c r="B70" s="470"/>
      <c r="C70" s="477"/>
      <c r="D70" s="470"/>
      <c r="E70" s="86"/>
      <c r="F70" s="90"/>
      <c r="G70" s="89"/>
      <c r="H70" s="470"/>
      <c r="I70" s="470"/>
      <c r="J70" s="470"/>
      <c r="K70" s="470"/>
      <c r="L70" s="470"/>
      <c r="M70" s="470"/>
      <c r="N70" s="470"/>
      <c r="O70" s="470"/>
      <c r="P70" s="470"/>
      <c r="Q70" s="470"/>
      <c r="R70" s="470"/>
      <c r="S70" s="470"/>
      <c r="T70" s="470"/>
      <c r="U70" s="470"/>
      <c r="V70" s="470"/>
      <c r="W70" s="470"/>
      <c r="X70" s="470"/>
      <c r="Y70" s="470"/>
      <c r="Z70" s="470"/>
      <c r="AA70" s="477"/>
      <c r="AB70" s="462"/>
      <c r="AC70" s="460"/>
      <c r="AD70" s="460"/>
      <c r="AE70" s="460"/>
      <c r="AF70" s="460"/>
      <c r="AG70" s="91"/>
      <c r="AH70" s="88"/>
      <c r="AI70" s="89"/>
      <c r="AJ70" s="89"/>
      <c r="AK70" s="92" t="str">
        <f t="shared" si="0"/>
        <v>0</v>
      </c>
      <c r="AL70" s="89"/>
      <c r="AM70" s="92" t="str">
        <f t="shared" si="1"/>
        <v>0</v>
      </c>
      <c r="AN70" s="123"/>
      <c r="AO70" s="92" t="str">
        <f t="shared" si="6"/>
        <v>0</v>
      </c>
      <c r="AP70" s="89"/>
      <c r="AQ70" s="92" t="str">
        <f t="shared" si="2"/>
        <v>0</v>
      </c>
      <c r="AR70" s="89"/>
      <c r="AS70" s="92" t="str">
        <f t="shared" si="3"/>
        <v>0</v>
      </c>
      <c r="AT70" s="89"/>
      <c r="AU70" s="92" t="str">
        <f t="shared" si="4"/>
        <v>0</v>
      </c>
      <c r="AV70" s="123"/>
      <c r="AW70" s="92" t="str">
        <f t="shared" si="5"/>
        <v>0</v>
      </c>
      <c r="AX70" s="179" t="str">
        <f t="shared" si="25"/>
        <v/>
      </c>
      <c r="AY70" s="179" t="str">
        <f t="shared" si="26"/>
        <v/>
      </c>
      <c r="AZ70" s="180"/>
      <c r="BA70" s="179" t="str">
        <f t="shared" si="23"/>
        <v/>
      </c>
      <c r="BB70" s="179" t="str">
        <f>IFERROR(VLOOKUP((CONCATENATE(AY70,BA70)),Listados!$U$3:$V$11,2,FALSE),"")</f>
        <v/>
      </c>
      <c r="BC70" s="179" t="str">
        <f t="shared" si="24"/>
        <v/>
      </c>
      <c r="BD70" s="458"/>
      <c r="BE70" s="458"/>
      <c r="BF70" s="458"/>
      <c r="BG70" s="458"/>
      <c r="BH70" s="477"/>
      <c r="BI70" s="477"/>
      <c r="BJ70" s="477"/>
      <c r="BK70" s="477"/>
      <c r="BL70" s="84"/>
      <c r="BM70" s="84"/>
      <c r="BN70" s="85"/>
      <c r="BO70" s="85"/>
      <c r="BP70" s="84"/>
      <c r="BQ70" s="84"/>
      <c r="BR70" s="585"/>
      <c r="BS70" s="585"/>
      <c r="BT70" s="527"/>
      <c r="BU70" s="524"/>
      <c r="BV70" s="527"/>
      <c r="BW70" s="527"/>
    </row>
    <row r="71" spans="1:75" x14ac:dyDescent="0.25">
      <c r="A71" s="678"/>
      <c r="B71" s="449"/>
      <c r="C71" s="451"/>
      <c r="D71" s="449"/>
      <c r="E71" s="86"/>
      <c r="F71" s="90"/>
      <c r="G71" s="89"/>
      <c r="H71" s="449"/>
      <c r="I71" s="449"/>
      <c r="J71" s="449"/>
      <c r="K71" s="449"/>
      <c r="L71" s="449"/>
      <c r="M71" s="449"/>
      <c r="N71" s="449"/>
      <c r="O71" s="449"/>
      <c r="P71" s="449"/>
      <c r="Q71" s="449"/>
      <c r="R71" s="449"/>
      <c r="S71" s="449"/>
      <c r="T71" s="449"/>
      <c r="U71" s="449"/>
      <c r="V71" s="449"/>
      <c r="W71" s="449"/>
      <c r="X71" s="449"/>
      <c r="Y71" s="449"/>
      <c r="Z71" s="449"/>
      <c r="AA71" s="451"/>
      <c r="AB71" s="462"/>
      <c r="AC71" s="460"/>
      <c r="AD71" s="460"/>
      <c r="AE71" s="460"/>
      <c r="AF71" s="460"/>
      <c r="AG71" s="91"/>
      <c r="AH71" s="88"/>
      <c r="AI71" s="89"/>
      <c r="AJ71" s="89"/>
      <c r="AK71" s="92" t="str">
        <f t="shared" si="0"/>
        <v>0</v>
      </c>
      <c r="AL71" s="89"/>
      <c r="AM71" s="92" t="str">
        <f t="shared" si="1"/>
        <v>0</v>
      </c>
      <c r="AN71" s="123"/>
      <c r="AO71" s="92" t="str">
        <f t="shared" si="6"/>
        <v>0</v>
      </c>
      <c r="AP71" s="89"/>
      <c r="AQ71" s="92" t="str">
        <f t="shared" si="2"/>
        <v>0</v>
      </c>
      <c r="AR71" s="89"/>
      <c r="AS71" s="92" t="str">
        <f t="shared" si="3"/>
        <v>0</v>
      </c>
      <c r="AT71" s="89"/>
      <c r="AU71" s="92" t="str">
        <f t="shared" si="4"/>
        <v>0</v>
      </c>
      <c r="AV71" s="123"/>
      <c r="AW71" s="92" t="str">
        <f t="shared" si="5"/>
        <v>0</v>
      </c>
      <c r="AX71" s="179" t="str">
        <f t="shared" si="25"/>
        <v/>
      </c>
      <c r="AY71" s="179" t="str">
        <f t="shared" si="26"/>
        <v/>
      </c>
      <c r="AZ71" s="180"/>
      <c r="BA71" s="179" t="str">
        <f t="shared" si="23"/>
        <v/>
      </c>
      <c r="BB71" s="179" t="str">
        <f>IFERROR(VLOOKUP((CONCATENATE(AY71,BA71)),Listados!$U$3:$V$11,2,FALSE),"")</f>
        <v/>
      </c>
      <c r="BC71" s="179" t="str">
        <f t="shared" si="24"/>
        <v/>
      </c>
      <c r="BD71" s="440"/>
      <c r="BE71" s="440"/>
      <c r="BF71" s="440"/>
      <c r="BG71" s="440"/>
      <c r="BH71" s="451"/>
      <c r="BI71" s="451"/>
      <c r="BJ71" s="451"/>
      <c r="BK71" s="451"/>
      <c r="BL71" s="84"/>
      <c r="BM71" s="84"/>
      <c r="BN71" s="85"/>
      <c r="BO71" s="85"/>
      <c r="BP71" s="84"/>
      <c r="BQ71" s="84"/>
      <c r="BR71" s="597"/>
      <c r="BS71" s="597"/>
      <c r="BT71" s="580"/>
      <c r="BU71" s="579"/>
      <c r="BV71" s="580"/>
      <c r="BW71" s="580"/>
    </row>
    <row r="72" spans="1:75" x14ac:dyDescent="0.25">
      <c r="A72" s="679">
        <v>17</v>
      </c>
      <c r="B72" s="680"/>
      <c r="C72" s="673"/>
      <c r="D72" s="680"/>
      <c r="E72" s="86"/>
      <c r="F72" s="90"/>
      <c r="G72" s="89"/>
      <c r="H72" s="680"/>
      <c r="I72" s="680"/>
      <c r="J72" s="680"/>
      <c r="K72" s="680"/>
      <c r="L72" s="680"/>
      <c r="M72" s="680"/>
      <c r="N72" s="680"/>
      <c r="O72" s="680"/>
      <c r="P72" s="680"/>
      <c r="Q72" s="680"/>
      <c r="R72" s="680"/>
      <c r="S72" s="680"/>
      <c r="T72" s="680"/>
      <c r="U72" s="680"/>
      <c r="V72" s="680"/>
      <c r="W72" s="680"/>
      <c r="X72" s="680"/>
      <c r="Y72" s="680"/>
      <c r="Z72" s="680"/>
      <c r="AA72" s="673">
        <f>COUNTIF(H72:Z72, "SI")</f>
        <v>0</v>
      </c>
      <c r="AB72" s="462"/>
      <c r="AC72" s="460" t="e">
        <f>+VLOOKUP(AB72,Listados!$K$8:$L$12,2,0)</f>
        <v>#N/A</v>
      </c>
      <c r="AD72" s="460" t="str">
        <f>++IF(OR(AA72=0),"",IF(OR(AA72=1,AA72&lt;=5),"Moderado",IF(OR(AA72=6,AA72&lt;=11),"Mayor",IF(OR(AA72&gt;=12),"Catastrófico",""))))</f>
        <v/>
      </c>
      <c r="AE72" s="460" t="e">
        <f>+VLOOKUP(AD72,Listados!$K$13:$L$17,2,0)</f>
        <v>#N/A</v>
      </c>
      <c r="AF72" s="460" t="str">
        <f>IF(AND(AB72&lt;&gt;"",AD72&lt;&gt;""),VLOOKUP(AB72&amp;AD72,[3]Listados!$M$3:$N$27,2,FALSE),"")</f>
        <v/>
      </c>
      <c r="AG72" s="91"/>
      <c r="AH72" s="87"/>
      <c r="AI72" s="89"/>
      <c r="AJ72" s="89"/>
      <c r="AK72" s="92" t="str">
        <f>+IF(AJ72="si",15,"0")</f>
        <v>0</v>
      </c>
      <c r="AL72" s="89"/>
      <c r="AM72" s="92" t="str">
        <f>+IF(AL72="si",15,"0")</f>
        <v>0</v>
      </c>
      <c r="AN72" s="123"/>
      <c r="AO72" s="92" t="str">
        <f>+IF(AN72="si",15,"0")</f>
        <v>0</v>
      </c>
      <c r="AP72" s="89"/>
      <c r="AQ72" s="92" t="str">
        <f>+IF(AP72="Preventivo",15,IF(AP72="Detectivo",10,"0"))</f>
        <v>0</v>
      </c>
      <c r="AR72" s="89"/>
      <c r="AS72" s="92" t="str">
        <f>+IF(AR72="si",15,"0")</f>
        <v>0</v>
      </c>
      <c r="AT72" s="89"/>
      <c r="AU72" s="92" t="str">
        <f>+IF(AT72="si",15,"0")</f>
        <v>0</v>
      </c>
      <c r="AV72" s="123"/>
      <c r="AW72" s="92" t="str">
        <f>+IF(AV72="Completa",10,IF(AV72="Incompleta",5,"0"))</f>
        <v>0</v>
      </c>
      <c r="AX72" s="179" t="str">
        <f t="shared" si="25"/>
        <v/>
      </c>
      <c r="AY72" s="179" t="str">
        <f t="shared" si="26"/>
        <v/>
      </c>
      <c r="AZ72" s="180"/>
      <c r="BA72" s="179" t="str">
        <f t="shared" si="23"/>
        <v/>
      </c>
      <c r="BB72" s="179" t="str">
        <f>IFERROR(VLOOKUP((CONCATENATE(AY72,BA72)),Listados!$U$3:$V$11,2,FALSE),"")</f>
        <v/>
      </c>
      <c r="BC72" s="179" t="str">
        <f t="shared" si="24"/>
        <v/>
      </c>
      <c r="BD72" s="681" t="e">
        <f>AVERAGE(BC72:BC75)</f>
        <v>#DIV/0!</v>
      </c>
      <c r="BE72" s="681" t="e">
        <f>IF(BD72&lt;=50,"Débil",IF(BD72&lt;=99,"Moderado",IF(BD72=100,"fuerte","")))</f>
        <v>#DIV/0!</v>
      </c>
      <c r="BF72" s="681" t="e">
        <f>+IF(AND(AI72="Preventivo",BE72="Fuerte"),2,IF(AND(AI72="Preventivo",BE72="Moderado"),1,0))</f>
        <v>#DIV/0!</v>
      </c>
      <c r="BG72" s="681" t="e">
        <f>+AC72-BF72</f>
        <v>#N/A</v>
      </c>
      <c r="BH72" s="673" t="e">
        <f>+VLOOKUP(MIN(BG72),Listados!$J$18:$K$24,2,TRUE)</f>
        <v>#N/A</v>
      </c>
      <c r="BI72" s="673" t="str">
        <f>AD72</f>
        <v/>
      </c>
      <c r="BJ72" s="673" t="e">
        <f>IF(AND(BH72&lt;&gt;"",BI72&lt;&gt;""),VLOOKUP(BH72&amp;BI72,Listados!$M$3:$N$27,2,FALSE),"")</f>
        <v>#N/A</v>
      </c>
      <c r="BK72" s="673" t="e">
        <f>+VLOOKUP(BJ72,Listados!$P$3:$Q$6,2,FALSE)</f>
        <v>#N/A</v>
      </c>
      <c r="BL72" s="84"/>
      <c r="BM72" s="84"/>
      <c r="BN72" s="85"/>
      <c r="BO72" s="95"/>
      <c r="BP72" s="84"/>
      <c r="BQ72" s="84"/>
      <c r="BR72" s="685"/>
      <c r="BS72" s="685"/>
      <c r="BT72" s="686"/>
      <c r="BU72" s="687"/>
      <c r="BV72" s="686"/>
      <c r="BW72" s="686"/>
    </row>
    <row r="73" spans="1:75" x14ac:dyDescent="0.25">
      <c r="A73" s="677"/>
      <c r="B73" s="470"/>
      <c r="C73" s="477"/>
      <c r="D73" s="470"/>
      <c r="E73" s="86"/>
      <c r="F73" s="90"/>
      <c r="G73" s="89"/>
      <c r="H73" s="470"/>
      <c r="I73" s="470"/>
      <c r="J73" s="470"/>
      <c r="K73" s="470"/>
      <c r="L73" s="470"/>
      <c r="M73" s="470"/>
      <c r="N73" s="470"/>
      <c r="O73" s="470"/>
      <c r="P73" s="470"/>
      <c r="Q73" s="470"/>
      <c r="R73" s="470"/>
      <c r="S73" s="470"/>
      <c r="T73" s="470"/>
      <c r="U73" s="470"/>
      <c r="V73" s="470"/>
      <c r="W73" s="470"/>
      <c r="X73" s="470"/>
      <c r="Y73" s="470"/>
      <c r="Z73" s="470"/>
      <c r="AA73" s="477"/>
      <c r="AB73" s="462"/>
      <c r="AC73" s="460"/>
      <c r="AD73" s="460"/>
      <c r="AE73" s="460"/>
      <c r="AF73" s="460"/>
      <c r="AG73" s="91"/>
      <c r="AH73" s="87"/>
      <c r="AI73" s="89"/>
      <c r="AJ73" s="89"/>
      <c r="AK73" s="92" t="str">
        <f t="shared" si="0"/>
        <v>0</v>
      </c>
      <c r="AL73" s="89"/>
      <c r="AM73" s="92" t="str">
        <f t="shared" si="1"/>
        <v>0</v>
      </c>
      <c r="AN73" s="123"/>
      <c r="AO73" s="92" t="str">
        <f t="shared" si="6"/>
        <v>0</v>
      </c>
      <c r="AP73" s="89"/>
      <c r="AQ73" s="92" t="str">
        <f t="shared" si="2"/>
        <v>0</v>
      </c>
      <c r="AR73" s="89"/>
      <c r="AS73" s="92" t="str">
        <f t="shared" si="3"/>
        <v>0</v>
      </c>
      <c r="AT73" s="89"/>
      <c r="AU73" s="92" t="str">
        <f t="shared" si="4"/>
        <v>0</v>
      </c>
      <c r="AV73" s="123"/>
      <c r="AW73" s="92" t="str">
        <f t="shared" si="5"/>
        <v>0</v>
      </c>
      <c r="AX73" s="179" t="str">
        <f t="shared" si="25"/>
        <v/>
      </c>
      <c r="AY73" s="179" t="str">
        <f t="shared" si="26"/>
        <v/>
      </c>
      <c r="AZ73" s="180"/>
      <c r="BA73" s="179" t="str">
        <f t="shared" si="23"/>
        <v/>
      </c>
      <c r="BB73" s="179" t="str">
        <f>IFERROR(VLOOKUP((CONCATENATE(AY73,BA73)),Listados!$U$3:$V$11,2,FALSE),"")</f>
        <v/>
      </c>
      <c r="BC73" s="179" t="str">
        <f t="shared" si="24"/>
        <v/>
      </c>
      <c r="BD73" s="458"/>
      <c r="BE73" s="458"/>
      <c r="BF73" s="458"/>
      <c r="BG73" s="458"/>
      <c r="BH73" s="477"/>
      <c r="BI73" s="477"/>
      <c r="BJ73" s="477"/>
      <c r="BK73" s="477"/>
      <c r="BL73" s="84"/>
      <c r="BM73" s="84"/>
      <c r="BN73" s="84"/>
      <c r="BO73" s="84"/>
      <c r="BP73" s="84"/>
      <c r="BQ73" s="84"/>
      <c r="BR73" s="585"/>
      <c r="BS73" s="585"/>
      <c r="BT73" s="527"/>
      <c r="BU73" s="524"/>
      <c r="BV73" s="527"/>
      <c r="BW73" s="527"/>
    </row>
    <row r="74" spans="1:75" x14ac:dyDescent="0.25">
      <c r="A74" s="677"/>
      <c r="B74" s="470"/>
      <c r="C74" s="477"/>
      <c r="D74" s="470"/>
      <c r="E74" s="86"/>
      <c r="F74" s="90"/>
      <c r="G74" s="89"/>
      <c r="H74" s="470"/>
      <c r="I74" s="470"/>
      <c r="J74" s="470"/>
      <c r="K74" s="470"/>
      <c r="L74" s="470"/>
      <c r="M74" s="470"/>
      <c r="N74" s="470"/>
      <c r="O74" s="470"/>
      <c r="P74" s="470"/>
      <c r="Q74" s="470"/>
      <c r="R74" s="470"/>
      <c r="S74" s="470"/>
      <c r="T74" s="470"/>
      <c r="U74" s="470"/>
      <c r="V74" s="470"/>
      <c r="W74" s="470"/>
      <c r="X74" s="470"/>
      <c r="Y74" s="470"/>
      <c r="Z74" s="470"/>
      <c r="AA74" s="477"/>
      <c r="AB74" s="462"/>
      <c r="AC74" s="460"/>
      <c r="AD74" s="460"/>
      <c r="AE74" s="460"/>
      <c r="AF74" s="460"/>
      <c r="AG74" s="91"/>
      <c r="AH74" s="88"/>
      <c r="AI74" s="89"/>
      <c r="AJ74" s="89"/>
      <c r="AK74" s="92" t="str">
        <f t="shared" ref="AK74:AK75" si="27">+IF(AJ74="si",15,"0")</f>
        <v>0</v>
      </c>
      <c r="AL74" s="89"/>
      <c r="AM74" s="92" t="str">
        <f t="shared" ref="AM74:AM75" si="28">+IF(AL74="si",15,"0")</f>
        <v>0</v>
      </c>
      <c r="AN74" s="123"/>
      <c r="AO74" s="92" t="str">
        <f t="shared" ref="AO74:AO75" si="29">+IF(AN74="si",15,"0")</f>
        <v>0</v>
      </c>
      <c r="AP74" s="89"/>
      <c r="AQ74" s="92" t="str">
        <f t="shared" ref="AQ74:AQ75" si="30">+IF(AP74="Preventivo",15,IF(AP74="Detectivo",10,"0"))</f>
        <v>0</v>
      </c>
      <c r="AR74" s="89"/>
      <c r="AS74" s="92" t="str">
        <f t="shared" ref="AS74:AS75" si="31">+IF(AR74="si",15,"0")</f>
        <v>0</v>
      </c>
      <c r="AT74" s="89"/>
      <c r="AU74" s="92" t="str">
        <f t="shared" ref="AU74:AU75" si="32">+IF(AT74="si",15,"0")</f>
        <v>0</v>
      </c>
      <c r="AV74" s="123"/>
      <c r="AW74" s="92" t="str">
        <f t="shared" ref="AW74:AW75" si="33">+IF(AV74="Completa",10,IF(AV74="Incompleta",5,"0"))</f>
        <v>0</v>
      </c>
      <c r="AX74" s="179" t="str">
        <f t="shared" si="25"/>
        <v/>
      </c>
      <c r="AY74" s="179" t="str">
        <f t="shared" si="26"/>
        <v/>
      </c>
      <c r="AZ74" s="180"/>
      <c r="BA74" s="179" t="str">
        <f t="shared" si="23"/>
        <v/>
      </c>
      <c r="BB74" s="179" t="str">
        <f>IFERROR(VLOOKUP((CONCATENATE(AY74,BA74)),Listados!$U$3:$V$11,2,FALSE),"")</f>
        <v/>
      </c>
      <c r="BC74" s="179" t="str">
        <f t="shared" si="24"/>
        <v/>
      </c>
      <c r="BD74" s="458"/>
      <c r="BE74" s="458"/>
      <c r="BF74" s="458"/>
      <c r="BG74" s="458"/>
      <c r="BH74" s="477"/>
      <c r="BI74" s="477"/>
      <c r="BJ74" s="477"/>
      <c r="BK74" s="477"/>
      <c r="BL74" s="84"/>
      <c r="BM74" s="84"/>
      <c r="BN74" s="85"/>
      <c r="BO74" s="85"/>
      <c r="BP74" s="84"/>
      <c r="BQ74" s="84"/>
      <c r="BR74" s="585"/>
      <c r="BS74" s="585"/>
      <c r="BT74" s="527"/>
      <c r="BU74" s="524"/>
      <c r="BV74" s="527"/>
      <c r="BW74" s="527"/>
    </row>
    <row r="75" spans="1:75" x14ac:dyDescent="0.25">
      <c r="A75" s="678"/>
      <c r="B75" s="449"/>
      <c r="C75" s="451"/>
      <c r="D75" s="449"/>
      <c r="E75" s="86"/>
      <c r="F75" s="90"/>
      <c r="G75" s="89"/>
      <c r="H75" s="449"/>
      <c r="I75" s="449"/>
      <c r="J75" s="449"/>
      <c r="K75" s="449"/>
      <c r="L75" s="449"/>
      <c r="M75" s="449"/>
      <c r="N75" s="449"/>
      <c r="O75" s="449"/>
      <c r="P75" s="449"/>
      <c r="Q75" s="449"/>
      <c r="R75" s="449"/>
      <c r="S75" s="449"/>
      <c r="T75" s="449"/>
      <c r="U75" s="449"/>
      <c r="V75" s="449"/>
      <c r="W75" s="449"/>
      <c r="X75" s="449"/>
      <c r="Y75" s="449"/>
      <c r="Z75" s="449"/>
      <c r="AA75" s="451"/>
      <c r="AB75" s="462"/>
      <c r="AC75" s="460"/>
      <c r="AD75" s="460"/>
      <c r="AE75" s="460"/>
      <c r="AF75" s="460"/>
      <c r="AG75" s="91"/>
      <c r="AH75" s="88"/>
      <c r="AI75" s="89"/>
      <c r="AJ75" s="89"/>
      <c r="AK75" s="92" t="str">
        <f t="shared" si="27"/>
        <v>0</v>
      </c>
      <c r="AL75" s="89"/>
      <c r="AM75" s="92" t="str">
        <f t="shared" si="28"/>
        <v>0</v>
      </c>
      <c r="AN75" s="123"/>
      <c r="AO75" s="92" t="str">
        <f t="shared" si="29"/>
        <v>0</v>
      </c>
      <c r="AP75" s="89"/>
      <c r="AQ75" s="92" t="str">
        <f t="shared" si="30"/>
        <v>0</v>
      </c>
      <c r="AR75" s="89"/>
      <c r="AS75" s="92" t="str">
        <f t="shared" si="31"/>
        <v>0</v>
      </c>
      <c r="AT75" s="89"/>
      <c r="AU75" s="92" t="str">
        <f t="shared" si="32"/>
        <v>0</v>
      </c>
      <c r="AV75" s="123"/>
      <c r="AW75" s="92" t="str">
        <f t="shared" si="33"/>
        <v>0</v>
      </c>
      <c r="AX75" s="179" t="str">
        <f t="shared" si="25"/>
        <v/>
      </c>
      <c r="AY75" s="179" t="str">
        <f t="shared" si="26"/>
        <v/>
      </c>
      <c r="AZ75" s="180"/>
      <c r="BA75" s="179" t="str">
        <f t="shared" si="23"/>
        <v/>
      </c>
      <c r="BB75" s="179" t="str">
        <f>IFERROR(VLOOKUP((CONCATENATE(AY75,BA75)),Listados!$U$3:$V$11,2,FALSE),"")</f>
        <v/>
      </c>
      <c r="BC75" s="179" t="str">
        <f t="shared" si="24"/>
        <v/>
      </c>
      <c r="BD75" s="440"/>
      <c r="BE75" s="440"/>
      <c r="BF75" s="440"/>
      <c r="BG75" s="440"/>
      <c r="BH75" s="451"/>
      <c r="BI75" s="451"/>
      <c r="BJ75" s="451"/>
      <c r="BK75" s="451"/>
      <c r="BL75" s="84"/>
      <c r="BM75" s="84"/>
      <c r="BN75" s="85"/>
      <c r="BO75" s="85"/>
      <c r="BP75" s="84"/>
      <c r="BQ75" s="84"/>
      <c r="BR75" s="597"/>
      <c r="BS75" s="597"/>
      <c r="BT75" s="580"/>
      <c r="BU75" s="579"/>
      <c r="BV75" s="580"/>
      <c r="BW75" s="580"/>
    </row>
    <row r="76" spans="1:75" x14ac:dyDescent="0.25">
      <c r="A76" s="679">
        <v>18</v>
      </c>
      <c r="B76" s="680"/>
      <c r="C76" s="673"/>
      <c r="D76" s="680"/>
      <c r="E76" s="86"/>
      <c r="F76" s="90"/>
      <c r="G76" s="89"/>
      <c r="H76" s="680"/>
      <c r="I76" s="680"/>
      <c r="J76" s="680"/>
      <c r="K76" s="680"/>
      <c r="L76" s="680"/>
      <c r="M76" s="680"/>
      <c r="N76" s="680"/>
      <c r="O76" s="680"/>
      <c r="P76" s="680"/>
      <c r="Q76" s="680"/>
      <c r="R76" s="680"/>
      <c r="S76" s="680"/>
      <c r="T76" s="680"/>
      <c r="U76" s="680"/>
      <c r="V76" s="680"/>
      <c r="W76" s="680"/>
      <c r="X76" s="680"/>
      <c r="Y76" s="680"/>
      <c r="Z76" s="680"/>
      <c r="AA76" s="673">
        <f>COUNTIF(H76:Z76, "SI")</f>
        <v>0</v>
      </c>
      <c r="AB76" s="462"/>
      <c r="AC76" s="460" t="e">
        <f>+VLOOKUP(AB76,Listados!$K$8:$L$12,2,0)</f>
        <v>#N/A</v>
      </c>
      <c r="AD76" s="460" t="str">
        <f>++IF(OR(AA76=0),"",IF(OR(AA76=1,AA76&lt;=5),"Moderado",IF(OR(AA76=6,AA76&lt;=11),"Mayor",IF(OR(AA76&gt;=12),"Catastrófico",""))))</f>
        <v/>
      </c>
      <c r="AE76" s="460" t="e">
        <f>+VLOOKUP(AD76,Listados!$K$13:$L$17,2,0)</f>
        <v>#N/A</v>
      </c>
      <c r="AF76" s="460" t="str">
        <f>IF(AND(AB76&lt;&gt;"",AD76&lt;&gt;""),VLOOKUP(AB76&amp;AD76,[3]Listados!$M$3:$N$27,2,FALSE),"")</f>
        <v/>
      </c>
      <c r="AG76" s="91"/>
      <c r="AH76" s="87"/>
      <c r="AI76" s="89"/>
      <c r="AJ76" s="89"/>
      <c r="AK76" s="92" t="str">
        <f>+IF(AJ76="si",15,"0")</f>
        <v>0</v>
      </c>
      <c r="AL76" s="89"/>
      <c r="AM76" s="92" t="str">
        <f>+IF(AL76="si",15,"0")</f>
        <v>0</v>
      </c>
      <c r="AN76" s="123"/>
      <c r="AO76" s="92" t="str">
        <f>+IF(AN76="si",15,"0")</f>
        <v>0</v>
      </c>
      <c r="AP76" s="89"/>
      <c r="AQ76" s="92" t="str">
        <f>+IF(AP76="Preventivo",15,IF(AP76="Detectivo",10,"0"))</f>
        <v>0</v>
      </c>
      <c r="AR76" s="89"/>
      <c r="AS76" s="92" t="str">
        <f>+IF(AR76="si",15,"0")</f>
        <v>0</v>
      </c>
      <c r="AT76" s="89"/>
      <c r="AU76" s="92" t="str">
        <f>+IF(AT76="si",15,"0")</f>
        <v>0</v>
      </c>
      <c r="AV76" s="123"/>
      <c r="AW76" s="92" t="str">
        <f>+IF(AV76="Completa",10,IF(AV76="Incompleta",5,"0"))</f>
        <v>0</v>
      </c>
      <c r="AX76" s="179" t="str">
        <f t="shared" si="25"/>
        <v/>
      </c>
      <c r="AY76" s="179" t="str">
        <f t="shared" si="26"/>
        <v/>
      </c>
      <c r="AZ76" s="180"/>
      <c r="BA76" s="179" t="str">
        <f t="shared" si="23"/>
        <v/>
      </c>
      <c r="BB76" s="179" t="str">
        <f>IFERROR(VLOOKUP((CONCATENATE(AY76,BA76)),Listados!$U$3:$V$11,2,FALSE),"")</f>
        <v/>
      </c>
      <c r="BC76" s="179" t="str">
        <f t="shared" si="24"/>
        <v/>
      </c>
      <c r="BD76" s="681" t="e">
        <f>AVERAGE(BC76:BC79)</f>
        <v>#DIV/0!</v>
      </c>
      <c r="BE76" s="681" t="e">
        <f>IF(BD76&lt;=50,"Débil",IF(BD76&lt;=99,"Moderado",IF(BD76=100,"fuerte","")))</f>
        <v>#DIV/0!</v>
      </c>
      <c r="BF76" s="681" t="e">
        <f>+IF(AND(AI76="Preventivo",BE76="Fuerte"),2,IF(AND(AI76="Preventivo",BE76="Moderado"),1,0))</f>
        <v>#DIV/0!</v>
      </c>
      <c r="BG76" s="681" t="e">
        <f>+AC76-BF76</f>
        <v>#N/A</v>
      </c>
      <c r="BH76" s="673" t="e">
        <f>+VLOOKUP(MIN(BG76),Listados!$J$18:$K$24,2,TRUE)</f>
        <v>#N/A</v>
      </c>
      <c r="BI76" s="673" t="str">
        <f>AD76</f>
        <v/>
      </c>
      <c r="BJ76" s="673" t="e">
        <f>IF(AND(BH76&lt;&gt;"",BI76&lt;&gt;""),VLOOKUP(BH76&amp;BI76,Listados!$M$3:$N$27,2,FALSE),"")</f>
        <v>#N/A</v>
      </c>
      <c r="BK76" s="673" t="e">
        <f>+VLOOKUP(BJ76,Listados!$P$3:$Q$6,2,FALSE)</f>
        <v>#N/A</v>
      </c>
      <c r="BL76" s="84"/>
      <c r="BM76" s="84"/>
      <c r="BN76" s="85"/>
      <c r="BO76" s="95"/>
      <c r="BP76" s="84"/>
      <c r="BQ76" s="84"/>
      <c r="BR76" s="685"/>
      <c r="BS76" s="685"/>
      <c r="BT76" s="686"/>
      <c r="BU76" s="687"/>
      <c r="BV76" s="686"/>
      <c r="BW76" s="686"/>
    </row>
    <row r="77" spans="1:75" x14ac:dyDescent="0.25">
      <c r="A77" s="677"/>
      <c r="B77" s="470"/>
      <c r="C77" s="477"/>
      <c r="D77" s="470"/>
      <c r="E77" s="86"/>
      <c r="F77" s="90"/>
      <c r="G77" s="89"/>
      <c r="H77" s="470"/>
      <c r="I77" s="470"/>
      <c r="J77" s="470"/>
      <c r="K77" s="470"/>
      <c r="L77" s="470"/>
      <c r="M77" s="470"/>
      <c r="N77" s="470"/>
      <c r="O77" s="470"/>
      <c r="P77" s="470"/>
      <c r="Q77" s="470"/>
      <c r="R77" s="470"/>
      <c r="S77" s="470"/>
      <c r="T77" s="470"/>
      <c r="U77" s="470"/>
      <c r="V77" s="470"/>
      <c r="W77" s="470"/>
      <c r="X77" s="470"/>
      <c r="Y77" s="470"/>
      <c r="Z77" s="470"/>
      <c r="AA77" s="477"/>
      <c r="AB77" s="462"/>
      <c r="AC77" s="460"/>
      <c r="AD77" s="460"/>
      <c r="AE77" s="460"/>
      <c r="AF77" s="460"/>
      <c r="AG77" s="91"/>
      <c r="AH77" s="87"/>
      <c r="AI77" s="89"/>
      <c r="AJ77" s="89"/>
      <c r="AK77" s="92" t="str">
        <f t="shared" ref="AK77:AK79" si="34">+IF(AJ77="si",15,"0")</f>
        <v>0</v>
      </c>
      <c r="AL77" s="89"/>
      <c r="AM77" s="92" t="str">
        <f t="shared" ref="AM77:AM79" si="35">+IF(AL77="si",15,"0")</f>
        <v>0</v>
      </c>
      <c r="AN77" s="123"/>
      <c r="AO77" s="92" t="str">
        <f t="shared" ref="AO77:AO79" si="36">+IF(AN77="si",15,"0")</f>
        <v>0</v>
      </c>
      <c r="AP77" s="89"/>
      <c r="AQ77" s="92" t="str">
        <f t="shared" ref="AQ77:AQ79" si="37">+IF(AP77="Preventivo",15,IF(AP77="Detectivo",10,"0"))</f>
        <v>0</v>
      </c>
      <c r="AR77" s="89"/>
      <c r="AS77" s="92" t="str">
        <f t="shared" ref="AS77:AS79" si="38">+IF(AR77="si",15,"0")</f>
        <v>0</v>
      </c>
      <c r="AT77" s="89"/>
      <c r="AU77" s="92" t="str">
        <f t="shared" ref="AU77:AU79" si="39">+IF(AT77="si",15,"0")</f>
        <v>0</v>
      </c>
      <c r="AV77" s="123"/>
      <c r="AW77" s="92" t="str">
        <f t="shared" ref="AW77:AW79" si="40">+IF(AV77="Completa",10,IF(AV77="Incompleta",5,"0"))</f>
        <v>0</v>
      </c>
      <c r="AX77" s="179" t="str">
        <f t="shared" si="25"/>
        <v/>
      </c>
      <c r="AY77" s="179" t="str">
        <f t="shared" si="26"/>
        <v/>
      </c>
      <c r="AZ77" s="180"/>
      <c r="BA77" s="179" t="str">
        <f t="shared" si="23"/>
        <v/>
      </c>
      <c r="BB77" s="179" t="str">
        <f>IFERROR(VLOOKUP((CONCATENATE(AY77,BA77)),Listados!$U$3:$V$11,2,FALSE),"")</f>
        <v/>
      </c>
      <c r="BC77" s="179" t="str">
        <f t="shared" si="24"/>
        <v/>
      </c>
      <c r="BD77" s="458"/>
      <c r="BE77" s="458"/>
      <c r="BF77" s="458"/>
      <c r="BG77" s="458"/>
      <c r="BH77" s="477"/>
      <c r="BI77" s="477"/>
      <c r="BJ77" s="477"/>
      <c r="BK77" s="477"/>
      <c r="BL77" s="84"/>
      <c r="BM77" s="84"/>
      <c r="BN77" s="84"/>
      <c r="BO77" s="84"/>
      <c r="BP77" s="84"/>
      <c r="BQ77" s="84"/>
      <c r="BR77" s="585"/>
      <c r="BS77" s="585"/>
      <c r="BT77" s="527"/>
      <c r="BU77" s="524"/>
      <c r="BV77" s="527"/>
      <c r="BW77" s="527"/>
    </row>
    <row r="78" spans="1:75" x14ac:dyDescent="0.25">
      <c r="A78" s="677"/>
      <c r="B78" s="470"/>
      <c r="C78" s="477"/>
      <c r="D78" s="470"/>
      <c r="E78" s="86"/>
      <c r="F78" s="90"/>
      <c r="G78" s="89"/>
      <c r="H78" s="470"/>
      <c r="I78" s="470"/>
      <c r="J78" s="470"/>
      <c r="K78" s="470"/>
      <c r="L78" s="470"/>
      <c r="M78" s="470"/>
      <c r="N78" s="470"/>
      <c r="O78" s="470"/>
      <c r="P78" s="470"/>
      <c r="Q78" s="470"/>
      <c r="R78" s="470"/>
      <c r="S78" s="470"/>
      <c r="T78" s="470"/>
      <c r="U78" s="470"/>
      <c r="V78" s="470"/>
      <c r="W78" s="470"/>
      <c r="X78" s="470"/>
      <c r="Y78" s="470"/>
      <c r="Z78" s="470"/>
      <c r="AA78" s="477"/>
      <c r="AB78" s="462"/>
      <c r="AC78" s="460"/>
      <c r="AD78" s="460"/>
      <c r="AE78" s="460"/>
      <c r="AF78" s="460"/>
      <c r="AG78" s="91"/>
      <c r="AH78" s="88"/>
      <c r="AI78" s="89"/>
      <c r="AJ78" s="89"/>
      <c r="AK78" s="92" t="str">
        <f t="shared" si="34"/>
        <v>0</v>
      </c>
      <c r="AL78" s="89"/>
      <c r="AM78" s="92" t="str">
        <f t="shared" si="35"/>
        <v>0</v>
      </c>
      <c r="AN78" s="123"/>
      <c r="AO78" s="92" t="str">
        <f t="shared" si="36"/>
        <v>0</v>
      </c>
      <c r="AP78" s="89"/>
      <c r="AQ78" s="92" t="str">
        <f t="shared" si="37"/>
        <v>0</v>
      </c>
      <c r="AR78" s="89"/>
      <c r="AS78" s="92" t="str">
        <f t="shared" si="38"/>
        <v>0</v>
      </c>
      <c r="AT78" s="89"/>
      <c r="AU78" s="92" t="str">
        <f t="shared" si="39"/>
        <v>0</v>
      </c>
      <c r="AV78" s="123"/>
      <c r="AW78" s="92" t="str">
        <f t="shared" si="40"/>
        <v>0</v>
      </c>
      <c r="AX78" s="179" t="str">
        <f t="shared" si="25"/>
        <v/>
      </c>
      <c r="AY78" s="179" t="str">
        <f t="shared" si="26"/>
        <v/>
      </c>
      <c r="AZ78" s="180"/>
      <c r="BA78" s="179" t="str">
        <f t="shared" si="23"/>
        <v/>
      </c>
      <c r="BB78" s="179" t="str">
        <f>IFERROR(VLOOKUP((CONCATENATE(AY78,BA78)),Listados!$U$3:$V$11,2,FALSE),"")</f>
        <v/>
      </c>
      <c r="BC78" s="179" t="str">
        <f t="shared" si="24"/>
        <v/>
      </c>
      <c r="BD78" s="458"/>
      <c r="BE78" s="458"/>
      <c r="BF78" s="458"/>
      <c r="BG78" s="458"/>
      <c r="BH78" s="477"/>
      <c r="BI78" s="477"/>
      <c r="BJ78" s="477"/>
      <c r="BK78" s="477"/>
      <c r="BL78" s="84"/>
      <c r="BM78" s="84"/>
      <c r="BN78" s="85"/>
      <c r="BO78" s="85"/>
      <c r="BP78" s="84"/>
      <c r="BQ78" s="84"/>
      <c r="BR78" s="585"/>
      <c r="BS78" s="585"/>
      <c r="BT78" s="527"/>
      <c r="BU78" s="524"/>
      <c r="BV78" s="527"/>
      <c r="BW78" s="527"/>
    </row>
    <row r="79" spans="1:75" x14ac:dyDescent="0.25">
      <c r="A79" s="678"/>
      <c r="B79" s="449"/>
      <c r="C79" s="451"/>
      <c r="D79" s="449"/>
      <c r="E79" s="86"/>
      <c r="F79" s="90"/>
      <c r="G79" s="89"/>
      <c r="H79" s="449"/>
      <c r="I79" s="449"/>
      <c r="J79" s="449"/>
      <c r="K79" s="449"/>
      <c r="L79" s="449"/>
      <c r="M79" s="449"/>
      <c r="N79" s="449"/>
      <c r="O79" s="449"/>
      <c r="P79" s="449"/>
      <c r="Q79" s="449"/>
      <c r="R79" s="449"/>
      <c r="S79" s="449"/>
      <c r="T79" s="449"/>
      <c r="U79" s="449"/>
      <c r="V79" s="449"/>
      <c r="W79" s="449"/>
      <c r="X79" s="449"/>
      <c r="Y79" s="449"/>
      <c r="Z79" s="449"/>
      <c r="AA79" s="451"/>
      <c r="AB79" s="462"/>
      <c r="AC79" s="460"/>
      <c r="AD79" s="460"/>
      <c r="AE79" s="460"/>
      <c r="AF79" s="460"/>
      <c r="AG79" s="91"/>
      <c r="AH79" s="88"/>
      <c r="AI79" s="89"/>
      <c r="AJ79" s="89"/>
      <c r="AK79" s="92" t="str">
        <f t="shared" si="34"/>
        <v>0</v>
      </c>
      <c r="AL79" s="89"/>
      <c r="AM79" s="92" t="str">
        <f t="shared" si="35"/>
        <v>0</v>
      </c>
      <c r="AN79" s="123"/>
      <c r="AO79" s="92" t="str">
        <f t="shared" si="36"/>
        <v>0</v>
      </c>
      <c r="AP79" s="89"/>
      <c r="AQ79" s="92" t="str">
        <f t="shared" si="37"/>
        <v>0</v>
      </c>
      <c r="AR79" s="89"/>
      <c r="AS79" s="92" t="str">
        <f t="shared" si="38"/>
        <v>0</v>
      </c>
      <c r="AT79" s="89"/>
      <c r="AU79" s="92" t="str">
        <f t="shared" si="39"/>
        <v>0</v>
      </c>
      <c r="AV79" s="123"/>
      <c r="AW79" s="92" t="str">
        <f t="shared" si="40"/>
        <v>0</v>
      </c>
      <c r="AX79" s="179" t="str">
        <f t="shared" si="25"/>
        <v/>
      </c>
      <c r="AY79" s="179" t="str">
        <f t="shared" si="26"/>
        <v/>
      </c>
      <c r="AZ79" s="180"/>
      <c r="BA79" s="179" t="str">
        <f t="shared" si="23"/>
        <v/>
      </c>
      <c r="BB79" s="179" t="str">
        <f>IFERROR(VLOOKUP((CONCATENATE(AY79,BA79)),Listados!$U$3:$V$11,2,FALSE),"")</f>
        <v/>
      </c>
      <c r="BC79" s="179" t="str">
        <f t="shared" si="24"/>
        <v/>
      </c>
      <c r="BD79" s="440"/>
      <c r="BE79" s="440"/>
      <c r="BF79" s="440"/>
      <c r="BG79" s="440"/>
      <c r="BH79" s="451"/>
      <c r="BI79" s="451"/>
      <c r="BJ79" s="451"/>
      <c r="BK79" s="451"/>
      <c r="BL79" s="84"/>
      <c r="BM79" s="84"/>
      <c r="BN79" s="85"/>
      <c r="BO79" s="85"/>
      <c r="BP79" s="84"/>
      <c r="BQ79" s="84"/>
      <c r="BR79" s="597"/>
      <c r="BS79" s="597"/>
      <c r="BT79" s="580"/>
      <c r="BU79" s="579"/>
      <c r="BV79" s="580"/>
      <c r="BW79" s="580"/>
    </row>
    <row r="80" spans="1:75" x14ac:dyDescent="0.25">
      <c r="A80" s="679">
        <v>19</v>
      </c>
      <c r="B80" s="680"/>
      <c r="C80" s="673"/>
      <c r="D80" s="680"/>
      <c r="E80" s="86"/>
      <c r="F80" s="90"/>
      <c r="G80" s="89"/>
      <c r="H80" s="680"/>
      <c r="I80" s="680"/>
      <c r="J80" s="680"/>
      <c r="K80" s="680"/>
      <c r="L80" s="680"/>
      <c r="M80" s="680"/>
      <c r="N80" s="680"/>
      <c r="O80" s="680"/>
      <c r="P80" s="680"/>
      <c r="Q80" s="680"/>
      <c r="R80" s="680"/>
      <c r="S80" s="680"/>
      <c r="T80" s="680"/>
      <c r="U80" s="680"/>
      <c r="V80" s="680"/>
      <c r="W80" s="680"/>
      <c r="X80" s="680"/>
      <c r="Y80" s="680"/>
      <c r="Z80" s="680"/>
      <c r="AA80" s="673">
        <f>COUNTIF(H80:Z80, "SI")</f>
        <v>0</v>
      </c>
      <c r="AB80" s="462"/>
      <c r="AC80" s="460" t="e">
        <f>+VLOOKUP(AB80,Listados!$K$8:$L$12,2,0)</f>
        <v>#N/A</v>
      </c>
      <c r="AD80" s="460" t="str">
        <f>++IF(OR(AA80=0),"",IF(OR(AA80=1,AA80&lt;=5),"Moderado",IF(OR(AA80=6,AA80&lt;=11),"Mayor",IF(OR(AA80&gt;=12),"Catastrófico",""))))</f>
        <v/>
      </c>
      <c r="AE80" s="460" t="e">
        <f>+VLOOKUP(AD80,Listados!$K$13:$L$17,2,0)</f>
        <v>#N/A</v>
      </c>
      <c r="AF80" s="460" t="str">
        <f>IF(AND(AB80&lt;&gt;"",AD80&lt;&gt;""),VLOOKUP(AB80&amp;AD80,[3]Listados!$M$3:$N$27,2,FALSE),"")</f>
        <v/>
      </c>
      <c r="AG80" s="91"/>
      <c r="AH80" s="87"/>
      <c r="AI80" s="89"/>
      <c r="AJ80" s="89"/>
      <c r="AK80" s="92" t="str">
        <f>+IF(AJ80="si",15,"0")</f>
        <v>0</v>
      </c>
      <c r="AL80" s="89"/>
      <c r="AM80" s="92" t="str">
        <f>+IF(AL80="si",15,"0")</f>
        <v>0</v>
      </c>
      <c r="AN80" s="123"/>
      <c r="AO80" s="92" t="str">
        <f>+IF(AN80="si",15,"0")</f>
        <v>0</v>
      </c>
      <c r="AP80" s="89"/>
      <c r="AQ80" s="92" t="str">
        <f>+IF(AP80="Preventivo",15,IF(AP80="Detectivo",10,"0"))</f>
        <v>0</v>
      </c>
      <c r="AR80" s="89"/>
      <c r="AS80" s="92" t="str">
        <f>+IF(AR80="si",15,"0")</f>
        <v>0</v>
      </c>
      <c r="AT80" s="89"/>
      <c r="AU80" s="92" t="str">
        <f>+IF(AT80="si",15,"0")</f>
        <v>0</v>
      </c>
      <c r="AV80" s="123"/>
      <c r="AW80" s="92" t="str">
        <f>+IF(AV80="Completa",10,IF(AV80="Incompleta",5,"0"))</f>
        <v>0</v>
      </c>
      <c r="AX80" s="179" t="str">
        <f t="shared" si="25"/>
        <v/>
      </c>
      <c r="AY80" s="179" t="str">
        <f t="shared" si="26"/>
        <v/>
      </c>
      <c r="AZ80" s="180"/>
      <c r="BA80" s="179" t="str">
        <f t="shared" si="23"/>
        <v/>
      </c>
      <c r="BB80" s="179" t="str">
        <f>IFERROR(VLOOKUP((CONCATENATE(AY80,BA80)),Listados!$U$3:$V$11,2,FALSE),"")</f>
        <v/>
      </c>
      <c r="BC80" s="179" t="str">
        <f t="shared" si="24"/>
        <v/>
      </c>
      <c r="BD80" s="681" t="e">
        <f>AVERAGE(BC80:BC83)</f>
        <v>#DIV/0!</v>
      </c>
      <c r="BE80" s="681" t="e">
        <f>IF(BD80&lt;=50,"Débil",IF(BD80&lt;=99,"Moderado",IF(BD80=100,"fuerte","")))</f>
        <v>#DIV/0!</v>
      </c>
      <c r="BF80" s="681" t="e">
        <f>+IF(AND(AI80="Preventivo",BE80="Fuerte"),2,IF(AND(AI80="Preventivo",BE80="Moderado"),1,0))</f>
        <v>#DIV/0!</v>
      </c>
      <c r="BG80" s="681" t="e">
        <f>+AC80-BF80</f>
        <v>#N/A</v>
      </c>
      <c r="BH80" s="673" t="e">
        <f>+VLOOKUP(MIN(BG80),Listados!$J$18:$K$24,2,TRUE)</f>
        <v>#N/A</v>
      </c>
      <c r="BI80" s="673" t="str">
        <f>AD80</f>
        <v/>
      </c>
      <c r="BJ80" s="673" t="e">
        <f>IF(AND(BH80&lt;&gt;"",BI80&lt;&gt;""),VLOOKUP(BH80&amp;BI80,Listados!$M$3:$N$27,2,FALSE),"")</f>
        <v>#N/A</v>
      </c>
      <c r="BK80" s="673" t="e">
        <f>+VLOOKUP(BJ80,Listados!$P$3:$Q$6,2,FALSE)</f>
        <v>#N/A</v>
      </c>
      <c r="BL80" s="84"/>
      <c r="BM80" s="84"/>
      <c r="BN80" s="85"/>
      <c r="BO80" s="95"/>
      <c r="BP80" s="84"/>
      <c r="BQ80" s="84"/>
      <c r="BR80" s="685"/>
      <c r="BS80" s="685"/>
      <c r="BT80" s="686"/>
      <c r="BU80" s="687"/>
      <c r="BV80" s="686"/>
      <c r="BW80" s="686"/>
    </row>
    <row r="81" spans="1:75" x14ac:dyDescent="0.25">
      <c r="A81" s="677"/>
      <c r="B81" s="470"/>
      <c r="C81" s="477"/>
      <c r="D81" s="470"/>
      <c r="E81" s="86"/>
      <c r="F81" s="90"/>
      <c r="G81" s="89"/>
      <c r="H81" s="470"/>
      <c r="I81" s="470"/>
      <c r="J81" s="470"/>
      <c r="K81" s="470"/>
      <c r="L81" s="470"/>
      <c r="M81" s="470"/>
      <c r="N81" s="470"/>
      <c r="O81" s="470"/>
      <c r="P81" s="470"/>
      <c r="Q81" s="470"/>
      <c r="R81" s="470"/>
      <c r="S81" s="470"/>
      <c r="T81" s="470"/>
      <c r="U81" s="470"/>
      <c r="V81" s="470"/>
      <c r="W81" s="470"/>
      <c r="X81" s="470"/>
      <c r="Y81" s="470"/>
      <c r="Z81" s="470"/>
      <c r="AA81" s="477"/>
      <c r="AB81" s="462"/>
      <c r="AC81" s="460"/>
      <c r="AD81" s="460"/>
      <c r="AE81" s="460"/>
      <c r="AF81" s="460"/>
      <c r="AG81" s="91"/>
      <c r="AH81" s="87"/>
      <c r="AI81" s="89"/>
      <c r="AJ81" s="89"/>
      <c r="AK81" s="92" t="str">
        <f t="shared" ref="AK81:AK127" si="41">+IF(AJ81="si",15,"0")</f>
        <v>0</v>
      </c>
      <c r="AL81" s="89"/>
      <c r="AM81" s="92" t="str">
        <f t="shared" ref="AM81:AM127" si="42">+IF(AL81="si",15,"0")</f>
        <v>0</v>
      </c>
      <c r="AN81" s="123"/>
      <c r="AO81" s="92" t="str">
        <f t="shared" ref="AO81:AO127" si="43">+IF(AN81="si",15,"0")</f>
        <v>0</v>
      </c>
      <c r="AP81" s="89"/>
      <c r="AQ81" s="92" t="str">
        <f t="shared" ref="AQ81:AQ127" si="44">+IF(AP81="Preventivo",15,IF(AP81="Detectivo",10,"0"))</f>
        <v>0</v>
      </c>
      <c r="AR81" s="89"/>
      <c r="AS81" s="92" t="str">
        <f t="shared" ref="AS81:AS127" si="45">+IF(AR81="si",15,"0")</f>
        <v>0</v>
      </c>
      <c r="AT81" s="89"/>
      <c r="AU81" s="92" t="str">
        <f t="shared" ref="AU81:AU127" si="46">+IF(AT81="si",15,"0")</f>
        <v>0</v>
      </c>
      <c r="AV81" s="123"/>
      <c r="AW81" s="92" t="str">
        <f t="shared" ref="AW81:AW127" si="47">+IF(AV81="Completa",10,IF(AV81="Incompleta",5,"0"))</f>
        <v>0</v>
      </c>
      <c r="AX81" s="179" t="str">
        <f t="shared" si="25"/>
        <v/>
      </c>
      <c r="AY81" s="179" t="str">
        <f t="shared" si="26"/>
        <v/>
      </c>
      <c r="AZ81" s="180"/>
      <c r="BA81" s="179" t="str">
        <f t="shared" si="23"/>
        <v/>
      </c>
      <c r="BB81" s="179" t="str">
        <f>IFERROR(VLOOKUP((CONCATENATE(AY81,BA81)),Listados!$U$3:$V$11,2,FALSE),"")</f>
        <v/>
      </c>
      <c r="BC81" s="179" t="str">
        <f t="shared" si="24"/>
        <v/>
      </c>
      <c r="BD81" s="458"/>
      <c r="BE81" s="458"/>
      <c r="BF81" s="458"/>
      <c r="BG81" s="458"/>
      <c r="BH81" s="477"/>
      <c r="BI81" s="477"/>
      <c r="BJ81" s="477"/>
      <c r="BK81" s="477"/>
      <c r="BL81" s="84"/>
      <c r="BM81" s="84"/>
      <c r="BN81" s="84"/>
      <c r="BO81" s="84"/>
      <c r="BP81" s="84"/>
      <c r="BQ81" s="84"/>
      <c r="BR81" s="585"/>
      <c r="BS81" s="585"/>
      <c r="BT81" s="527"/>
      <c r="BU81" s="524"/>
      <c r="BV81" s="527"/>
      <c r="BW81" s="527"/>
    </row>
    <row r="82" spans="1:75" x14ac:dyDescent="0.25">
      <c r="A82" s="677"/>
      <c r="B82" s="470"/>
      <c r="C82" s="477"/>
      <c r="D82" s="470"/>
      <c r="E82" s="86"/>
      <c r="F82" s="90"/>
      <c r="G82" s="89"/>
      <c r="H82" s="470"/>
      <c r="I82" s="470"/>
      <c r="J82" s="470"/>
      <c r="K82" s="470"/>
      <c r="L82" s="470"/>
      <c r="M82" s="470"/>
      <c r="N82" s="470"/>
      <c r="O82" s="470"/>
      <c r="P82" s="470"/>
      <c r="Q82" s="470"/>
      <c r="R82" s="470"/>
      <c r="S82" s="470"/>
      <c r="T82" s="470"/>
      <c r="U82" s="470"/>
      <c r="V82" s="470"/>
      <c r="W82" s="470"/>
      <c r="X82" s="470"/>
      <c r="Y82" s="470"/>
      <c r="Z82" s="470"/>
      <c r="AA82" s="477"/>
      <c r="AB82" s="462"/>
      <c r="AC82" s="460"/>
      <c r="AD82" s="460"/>
      <c r="AE82" s="460"/>
      <c r="AF82" s="460"/>
      <c r="AG82" s="91"/>
      <c r="AH82" s="88"/>
      <c r="AI82" s="89"/>
      <c r="AJ82" s="89"/>
      <c r="AK82" s="92" t="str">
        <f t="shared" si="41"/>
        <v>0</v>
      </c>
      <c r="AL82" s="89"/>
      <c r="AM82" s="92" t="str">
        <f t="shared" si="42"/>
        <v>0</v>
      </c>
      <c r="AN82" s="123"/>
      <c r="AO82" s="92" t="str">
        <f t="shared" si="43"/>
        <v>0</v>
      </c>
      <c r="AP82" s="89"/>
      <c r="AQ82" s="92" t="str">
        <f t="shared" si="44"/>
        <v>0</v>
      </c>
      <c r="AR82" s="89"/>
      <c r="AS82" s="92" t="str">
        <f t="shared" si="45"/>
        <v>0</v>
      </c>
      <c r="AT82" s="89"/>
      <c r="AU82" s="92" t="str">
        <f t="shared" si="46"/>
        <v>0</v>
      </c>
      <c r="AV82" s="123"/>
      <c r="AW82" s="92" t="str">
        <f t="shared" si="47"/>
        <v>0</v>
      </c>
      <c r="AX82" s="179" t="str">
        <f t="shared" si="25"/>
        <v/>
      </c>
      <c r="AY82" s="179" t="str">
        <f t="shared" si="26"/>
        <v/>
      </c>
      <c r="AZ82" s="180"/>
      <c r="BA82" s="179" t="str">
        <f t="shared" si="23"/>
        <v/>
      </c>
      <c r="BB82" s="179" t="str">
        <f>IFERROR(VLOOKUP((CONCATENATE(AY82,BA82)),Listados!$U$3:$V$11,2,FALSE),"")</f>
        <v/>
      </c>
      <c r="BC82" s="179" t="str">
        <f t="shared" si="24"/>
        <v/>
      </c>
      <c r="BD82" s="458"/>
      <c r="BE82" s="458"/>
      <c r="BF82" s="458"/>
      <c r="BG82" s="458"/>
      <c r="BH82" s="477"/>
      <c r="BI82" s="477"/>
      <c r="BJ82" s="477"/>
      <c r="BK82" s="477"/>
      <c r="BL82" s="84"/>
      <c r="BM82" s="84"/>
      <c r="BN82" s="85"/>
      <c r="BO82" s="85"/>
      <c r="BP82" s="84"/>
      <c r="BQ82" s="84"/>
      <c r="BR82" s="585"/>
      <c r="BS82" s="585"/>
      <c r="BT82" s="527"/>
      <c r="BU82" s="524"/>
      <c r="BV82" s="527"/>
      <c r="BW82" s="527"/>
    </row>
    <row r="83" spans="1:75" x14ac:dyDescent="0.25">
      <c r="A83" s="678"/>
      <c r="B83" s="449"/>
      <c r="C83" s="451"/>
      <c r="D83" s="449"/>
      <c r="E83" s="86"/>
      <c r="F83" s="90"/>
      <c r="G83" s="89"/>
      <c r="H83" s="449"/>
      <c r="I83" s="449"/>
      <c r="J83" s="449"/>
      <c r="K83" s="449"/>
      <c r="L83" s="449"/>
      <c r="M83" s="449"/>
      <c r="N83" s="449"/>
      <c r="O83" s="449"/>
      <c r="P83" s="449"/>
      <c r="Q83" s="449"/>
      <c r="R83" s="449"/>
      <c r="S83" s="449"/>
      <c r="T83" s="449"/>
      <c r="U83" s="449"/>
      <c r="V83" s="449"/>
      <c r="W83" s="449"/>
      <c r="X83" s="449"/>
      <c r="Y83" s="449"/>
      <c r="Z83" s="449"/>
      <c r="AA83" s="451"/>
      <c r="AB83" s="462"/>
      <c r="AC83" s="460"/>
      <c r="AD83" s="460"/>
      <c r="AE83" s="460"/>
      <c r="AF83" s="460"/>
      <c r="AG83" s="91"/>
      <c r="AH83" s="88"/>
      <c r="AI83" s="89"/>
      <c r="AJ83" s="89"/>
      <c r="AK83" s="92" t="str">
        <f t="shared" si="41"/>
        <v>0</v>
      </c>
      <c r="AL83" s="89"/>
      <c r="AM83" s="92" t="str">
        <f t="shared" si="42"/>
        <v>0</v>
      </c>
      <c r="AN83" s="123"/>
      <c r="AO83" s="92" t="str">
        <f t="shared" si="43"/>
        <v>0</v>
      </c>
      <c r="AP83" s="89"/>
      <c r="AQ83" s="92" t="str">
        <f t="shared" si="44"/>
        <v>0</v>
      </c>
      <c r="AR83" s="89"/>
      <c r="AS83" s="92" t="str">
        <f t="shared" si="45"/>
        <v>0</v>
      </c>
      <c r="AT83" s="89"/>
      <c r="AU83" s="92" t="str">
        <f t="shared" si="46"/>
        <v>0</v>
      </c>
      <c r="AV83" s="123"/>
      <c r="AW83" s="92" t="str">
        <f t="shared" si="47"/>
        <v>0</v>
      </c>
      <c r="AX83" s="179" t="str">
        <f t="shared" si="25"/>
        <v/>
      </c>
      <c r="AY83" s="179" t="str">
        <f t="shared" si="26"/>
        <v/>
      </c>
      <c r="AZ83" s="180"/>
      <c r="BA83" s="179" t="str">
        <f t="shared" si="23"/>
        <v/>
      </c>
      <c r="BB83" s="179" t="str">
        <f>IFERROR(VLOOKUP((CONCATENATE(AY83,BA83)),Listados!$U$3:$V$11,2,FALSE),"")</f>
        <v/>
      </c>
      <c r="BC83" s="179" t="str">
        <f t="shared" si="24"/>
        <v/>
      </c>
      <c r="BD83" s="440"/>
      <c r="BE83" s="440"/>
      <c r="BF83" s="440"/>
      <c r="BG83" s="440"/>
      <c r="BH83" s="451"/>
      <c r="BI83" s="451"/>
      <c r="BJ83" s="451"/>
      <c r="BK83" s="451"/>
      <c r="BL83" s="84"/>
      <c r="BM83" s="84"/>
      <c r="BN83" s="85"/>
      <c r="BO83" s="85"/>
      <c r="BP83" s="84"/>
      <c r="BQ83" s="84"/>
      <c r="BR83" s="597"/>
      <c r="BS83" s="597"/>
      <c r="BT83" s="580"/>
      <c r="BU83" s="579"/>
      <c r="BV83" s="580"/>
      <c r="BW83" s="580"/>
    </row>
    <row r="84" spans="1:75" x14ac:dyDescent="0.25">
      <c r="A84" s="679">
        <v>20</v>
      </c>
      <c r="B84" s="680"/>
      <c r="C84" s="673"/>
      <c r="D84" s="680"/>
      <c r="E84" s="86"/>
      <c r="F84" s="90"/>
      <c r="G84" s="89"/>
      <c r="H84" s="680"/>
      <c r="I84" s="680"/>
      <c r="J84" s="680"/>
      <c r="K84" s="680"/>
      <c r="L84" s="680"/>
      <c r="M84" s="680"/>
      <c r="N84" s="680"/>
      <c r="O84" s="680"/>
      <c r="P84" s="680"/>
      <c r="Q84" s="680"/>
      <c r="R84" s="680"/>
      <c r="S84" s="680"/>
      <c r="T84" s="680"/>
      <c r="U84" s="680"/>
      <c r="V84" s="680"/>
      <c r="W84" s="680"/>
      <c r="X84" s="680"/>
      <c r="Y84" s="680"/>
      <c r="Z84" s="680"/>
      <c r="AA84" s="673">
        <f>COUNTIF(H84:Z84, "SI")</f>
        <v>0</v>
      </c>
      <c r="AB84" s="462"/>
      <c r="AC84" s="460" t="e">
        <f>+VLOOKUP(AB84,Listados!$K$8:$L$12,2,0)</f>
        <v>#N/A</v>
      </c>
      <c r="AD84" s="460" t="str">
        <f>++IF(OR(AA84=0),"",IF(OR(AA84=1,AA84&lt;=5),"Moderado",IF(OR(AA84=6,AA84&lt;=11),"Mayor",IF(OR(AA84&gt;=12),"Catastrófico",""))))</f>
        <v/>
      </c>
      <c r="AE84" s="460" t="e">
        <f>+VLOOKUP(AD84,Listados!$K$13:$L$17,2,0)</f>
        <v>#N/A</v>
      </c>
      <c r="AF84" s="460" t="str">
        <f>IF(AND(AB84&lt;&gt;"",AD84&lt;&gt;""),VLOOKUP(AB84&amp;AD84,[3]Listados!$M$3:$N$27,2,FALSE),"")</f>
        <v/>
      </c>
      <c r="AG84" s="91"/>
      <c r="AH84" s="87"/>
      <c r="AI84" s="89"/>
      <c r="AJ84" s="89"/>
      <c r="AK84" s="92" t="str">
        <f>+IF(AJ84="si",15,"0")</f>
        <v>0</v>
      </c>
      <c r="AL84" s="89"/>
      <c r="AM84" s="92" t="str">
        <f>+IF(AL84="si",15,"0")</f>
        <v>0</v>
      </c>
      <c r="AN84" s="123"/>
      <c r="AO84" s="92" t="str">
        <f>+IF(AN84="si",15,"0")</f>
        <v>0</v>
      </c>
      <c r="AP84" s="89"/>
      <c r="AQ84" s="92" t="str">
        <f>+IF(AP84="Preventivo",15,IF(AP84="Detectivo",10,"0"))</f>
        <v>0</v>
      </c>
      <c r="AR84" s="89"/>
      <c r="AS84" s="92" t="str">
        <f>+IF(AR84="si",15,"0")</f>
        <v>0</v>
      </c>
      <c r="AT84" s="89"/>
      <c r="AU84" s="92" t="str">
        <f>+IF(AT84="si",15,"0")</f>
        <v>0</v>
      </c>
      <c r="AV84" s="123"/>
      <c r="AW84" s="92" t="str">
        <f>+IF(AV84="Completa",10,IF(AV84="Incompleta",5,"0"))</f>
        <v>0</v>
      </c>
      <c r="AX84" s="179" t="str">
        <f t="shared" si="25"/>
        <v/>
      </c>
      <c r="AY84" s="179" t="str">
        <f t="shared" si="26"/>
        <v/>
      </c>
      <c r="AZ84" s="180"/>
      <c r="BA84" s="179" t="str">
        <f t="shared" si="23"/>
        <v/>
      </c>
      <c r="BB84" s="179" t="str">
        <f>IFERROR(VLOOKUP((CONCATENATE(AY84,BA84)),Listados!$U$3:$V$11,2,FALSE),"")</f>
        <v/>
      </c>
      <c r="BC84" s="179" t="str">
        <f t="shared" si="24"/>
        <v/>
      </c>
      <c r="BD84" s="681" t="e">
        <f>AVERAGE(BC84:BC87)</f>
        <v>#DIV/0!</v>
      </c>
      <c r="BE84" s="681" t="e">
        <f>IF(BD84&lt;=50,"Débil",IF(BD84&lt;=99,"Moderado",IF(BD84=100,"fuerte","")))</f>
        <v>#DIV/0!</v>
      </c>
      <c r="BF84" s="681" t="e">
        <f>+IF(AND(AI84="Preventivo",BE84="Fuerte"),2,IF(AND(AI84="Preventivo",BE84="Moderado"),1,0))</f>
        <v>#DIV/0!</v>
      </c>
      <c r="BG84" s="681" t="e">
        <f>+AC84-BF84</f>
        <v>#N/A</v>
      </c>
      <c r="BH84" s="673" t="e">
        <f>+VLOOKUP(MIN(BG84),Listados!$J$18:$K$24,2,TRUE)</f>
        <v>#N/A</v>
      </c>
      <c r="BI84" s="673" t="str">
        <f>AD84</f>
        <v/>
      </c>
      <c r="BJ84" s="673" t="e">
        <f>IF(AND(BH84&lt;&gt;"",BI84&lt;&gt;""),VLOOKUP(BH84&amp;BI84,Listados!$M$3:$N$27,2,FALSE),"")</f>
        <v>#N/A</v>
      </c>
      <c r="BK84" s="673" t="e">
        <f>+VLOOKUP(BJ84,Listados!$P$3:$Q$6,2,FALSE)</f>
        <v>#N/A</v>
      </c>
      <c r="BL84" s="84"/>
      <c r="BM84" s="84"/>
      <c r="BN84" s="85"/>
      <c r="BO84" s="95"/>
      <c r="BP84" s="84"/>
      <c r="BQ84" s="84"/>
      <c r="BR84" s="685"/>
      <c r="BS84" s="685"/>
      <c r="BT84" s="686"/>
      <c r="BU84" s="687"/>
      <c r="BV84" s="686"/>
      <c r="BW84" s="686"/>
    </row>
    <row r="85" spans="1:75" x14ac:dyDescent="0.25">
      <c r="A85" s="677"/>
      <c r="B85" s="470"/>
      <c r="C85" s="477"/>
      <c r="D85" s="470"/>
      <c r="E85" s="86"/>
      <c r="F85" s="90"/>
      <c r="G85" s="89"/>
      <c r="H85" s="470"/>
      <c r="I85" s="470"/>
      <c r="J85" s="470"/>
      <c r="K85" s="470"/>
      <c r="L85" s="470"/>
      <c r="M85" s="470"/>
      <c r="N85" s="470"/>
      <c r="O85" s="470"/>
      <c r="P85" s="470"/>
      <c r="Q85" s="470"/>
      <c r="R85" s="470"/>
      <c r="S85" s="470"/>
      <c r="T85" s="470"/>
      <c r="U85" s="470"/>
      <c r="V85" s="470"/>
      <c r="W85" s="470"/>
      <c r="X85" s="470"/>
      <c r="Y85" s="470"/>
      <c r="Z85" s="470"/>
      <c r="AA85" s="477"/>
      <c r="AB85" s="462"/>
      <c r="AC85" s="460"/>
      <c r="AD85" s="460"/>
      <c r="AE85" s="460"/>
      <c r="AF85" s="460"/>
      <c r="AG85" s="91"/>
      <c r="AH85" s="87"/>
      <c r="AI85" s="89"/>
      <c r="AJ85" s="89"/>
      <c r="AK85" s="92" t="str">
        <f t="shared" si="41"/>
        <v>0</v>
      </c>
      <c r="AL85" s="89"/>
      <c r="AM85" s="92" t="str">
        <f t="shared" si="42"/>
        <v>0</v>
      </c>
      <c r="AN85" s="123"/>
      <c r="AO85" s="92" t="str">
        <f t="shared" si="43"/>
        <v>0</v>
      </c>
      <c r="AP85" s="89"/>
      <c r="AQ85" s="92" t="str">
        <f t="shared" si="44"/>
        <v>0</v>
      </c>
      <c r="AR85" s="89"/>
      <c r="AS85" s="92" t="str">
        <f t="shared" si="45"/>
        <v>0</v>
      </c>
      <c r="AT85" s="89"/>
      <c r="AU85" s="92" t="str">
        <f t="shared" si="46"/>
        <v>0</v>
      </c>
      <c r="AV85" s="123"/>
      <c r="AW85" s="92" t="str">
        <f t="shared" si="47"/>
        <v>0</v>
      </c>
      <c r="AX85" s="179" t="str">
        <f t="shared" si="25"/>
        <v/>
      </c>
      <c r="AY85" s="179" t="str">
        <f t="shared" si="26"/>
        <v/>
      </c>
      <c r="AZ85" s="180"/>
      <c r="BA85" s="179" t="str">
        <f t="shared" si="23"/>
        <v/>
      </c>
      <c r="BB85" s="179" t="str">
        <f>IFERROR(VLOOKUP((CONCATENATE(AY85,BA85)),Listados!$U$3:$V$11,2,FALSE),"")</f>
        <v/>
      </c>
      <c r="BC85" s="179" t="str">
        <f t="shared" si="24"/>
        <v/>
      </c>
      <c r="BD85" s="458"/>
      <c r="BE85" s="458"/>
      <c r="BF85" s="458"/>
      <c r="BG85" s="458"/>
      <c r="BH85" s="477"/>
      <c r="BI85" s="477"/>
      <c r="BJ85" s="477"/>
      <c r="BK85" s="477"/>
      <c r="BL85" s="84"/>
      <c r="BM85" s="84"/>
      <c r="BN85" s="84"/>
      <c r="BO85" s="84"/>
      <c r="BP85" s="84"/>
      <c r="BQ85" s="84"/>
      <c r="BR85" s="585"/>
      <c r="BS85" s="585"/>
      <c r="BT85" s="527"/>
      <c r="BU85" s="524"/>
      <c r="BV85" s="527"/>
      <c r="BW85" s="527"/>
    </row>
    <row r="86" spans="1:75" x14ac:dyDescent="0.25">
      <c r="A86" s="677"/>
      <c r="B86" s="470"/>
      <c r="C86" s="477"/>
      <c r="D86" s="470"/>
      <c r="E86" s="86"/>
      <c r="F86" s="90"/>
      <c r="G86" s="89"/>
      <c r="H86" s="470"/>
      <c r="I86" s="470"/>
      <c r="J86" s="470"/>
      <c r="K86" s="470"/>
      <c r="L86" s="470"/>
      <c r="M86" s="470"/>
      <c r="N86" s="470"/>
      <c r="O86" s="470"/>
      <c r="P86" s="470"/>
      <c r="Q86" s="470"/>
      <c r="R86" s="470"/>
      <c r="S86" s="470"/>
      <c r="T86" s="470"/>
      <c r="U86" s="470"/>
      <c r="V86" s="470"/>
      <c r="W86" s="470"/>
      <c r="X86" s="470"/>
      <c r="Y86" s="470"/>
      <c r="Z86" s="470"/>
      <c r="AA86" s="477"/>
      <c r="AB86" s="462"/>
      <c r="AC86" s="460"/>
      <c r="AD86" s="460"/>
      <c r="AE86" s="460"/>
      <c r="AF86" s="460"/>
      <c r="AG86" s="91"/>
      <c r="AH86" s="88"/>
      <c r="AI86" s="89"/>
      <c r="AJ86" s="89"/>
      <c r="AK86" s="92" t="str">
        <f t="shared" si="41"/>
        <v>0</v>
      </c>
      <c r="AL86" s="89"/>
      <c r="AM86" s="92" t="str">
        <f t="shared" si="42"/>
        <v>0</v>
      </c>
      <c r="AN86" s="123"/>
      <c r="AO86" s="92" t="str">
        <f t="shared" si="43"/>
        <v>0</v>
      </c>
      <c r="AP86" s="89"/>
      <c r="AQ86" s="92" t="str">
        <f t="shared" si="44"/>
        <v>0</v>
      </c>
      <c r="AR86" s="89"/>
      <c r="AS86" s="92" t="str">
        <f t="shared" si="45"/>
        <v>0</v>
      </c>
      <c r="AT86" s="89"/>
      <c r="AU86" s="92" t="str">
        <f t="shared" si="46"/>
        <v>0</v>
      </c>
      <c r="AV86" s="123"/>
      <c r="AW86" s="92" t="str">
        <f t="shared" si="47"/>
        <v>0</v>
      </c>
      <c r="AX86" s="179" t="str">
        <f t="shared" si="25"/>
        <v/>
      </c>
      <c r="AY86" s="179" t="str">
        <f t="shared" si="26"/>
        <v/>
      </c>
      <c r="AZ86" s="180"/>
      <c r="BA86" s="179" t="str">
        <f t="shared" si="23"/>
        <v/>
      </c>
      <c r="BB86" s="179" t="str">
        <f>IFERROR(VLOOKUP((CONCATENATE(AY86,BA86)),Listados!$U$3:$V$11,2,FALSE),"")</f>
        <v/>
      </c>
      <c r="BC86" s="179" t="str">
        <f t="shared" si="24"/>
        <v/>
      </c>
      <c r="BD86" s="458"/>
      <c r="BE86" s="458"/>
      <c r="BF86" s="458"/>
      <c r="BG86" s="458"/>
      <c r="BH86" s="477"/>
      <c r="BI86" s="477"/>
      <c r="BJ86" s="477"/>
      <c r="BK86" s="477"/>
      <c r="BL86" s="84"/>
      <c r="BM86" s="84"/>
      <c r="BN86" s="85"/>
      <c r="BO86" s="85"/>
      <c r="BP86" s="84"/>
      <c r="BQ86" s="84"/>
      <c r="BR86" s="585"/>
      <c r="BS86" s="585"/>
      <c r="BT86" s="527"/>
      <c r="BU86" s="524"/>
      <c r="BV86" s="527"/>
      <c r="BW86" s="527"/>
    </row>
    <row r="87" spans="1:75" x14ac:dyDescent="0.25">
      <c r="A87" s="678"/>
      <c r="B87" s="449"/>
      <c r="C87" s="451"/>
      <c r="D87" s="449"/>
      <c r="E87" s="86"/>
      <c r="F87" s="90"/>
      <c r="G87" s="89"/>
      <c r="H87" s="449"/>
      <c r="I87" s="449"/>
      <c r="J87" s="449"/>
      <c r="K87" s="449"/>
      <c r="L87" s="449"/>
      <c r="M87" s="449"/>
      <c r="N87" s="449"/>
      <c r="O87" s="449"/>
      <c r="P87" s="449"/>
      <c r="Q87" s="449"/>
      <c r="R87" s="449"/>
      <c r="S87" s="449"/>
      <c r="T87" s="449"/>
      <c r="U87" s="449"/>
      <c r="V87" s="449"/>
      <c r="W87" s="449"/>
      <c r="X87" s="449"/>
      <c r="Y87" s="449"/>
      <c r="Z87" s="449"/>
      <c r="AA87" s="451"/>
      <c r="AB87" s="462"/>
      <c r="AC87" s="460"/>
      <c r="AD87" s="460"/>
      <c r="AE87" s="460"/>
      <c r="AF87" s="460"/>
      <c r="AG87" s="91"/>
      <c r="AH87" s="88"/>
      <c r="AI87" s="89"/>
      <c r="AJ87" s="89"/>
      <c r="AK87" s="92" t="str">
        <f t="shared" si="41"/>
        <v>0</v>
      </c>
      <c r="AL87" s="89"/>
      <c r="AM87" s="92" t="str">
        <f t="shared" si="42"/>
        <v>0</v>
      </c>
      <c r="AN87" s="123"/>
      <c r="AO87" s="92" t="str">
        <f t="shared" si="43"/>
        <v>0</v>
      </c>
      <c r="AP87" s="89"/>
      <c r="AQ87" s="92" t="str">
        <f t="shared" si="44"/>
        <v>0</v>
      </c>
      <c r="AR87" s="89"/>
      <c r="AS87" s="92" t="str">
        <f t="shared" si="45"/>
        <v>0</v>
      </c>
      <c r="AT87" s="89"/>
      <c r="AU87" s="92" t="str">
        <f t="shared" si="46"/>
        <v>0</v>
      </c>
      <c r="AV87" s="123"/>
      <c r="AW87" s="92" t="str">
        <f t="shared" si="47"/>
        <v>0</v>
      </c>
      <c r="AX87" s="179" t="str">
        <f t="shared" si="25"/>
        <v/>
      </c>
      <c r="AY87" s="179" t="str">
        <f t="shared" si="26"/>
        <v/>
      </c>
      <c r="AZ87" s="180"/>
      <c r="BA87" s="179" t="str">
        <f t="shared" si="23"/>
        <v/>
      </c>
      <c r="BB87" s="179" t="str">
        <f>IFERROR(VLOOKUP((CONCATENATE(AY87,BA87)),Listados!$U$3:$V$11,2,FALSE),"")</f>
        <v/>
      </c>
      <c r="BC87" s="179" t="str">
        <f t="shared" si="24"/>
        <v/>
      </c>
      <c r="BD87" s="440"/>
      <c r="BE87" s="440"/>
      <c r="BF87" s="440"/>
      <c r="BG87" s="440"/>
      <c r="BH87" s="451"/>
      <c r="BI87" s="451"/>
      <c r="BJ87" s="451"/>
      <c r="BK87" s="451"/>
      <c r="BL87" s="84"/>
      <c r="BM87" s="84"/>
      <c r="BN87" s="85"/>
      <c r="BO87" s="85"/>
      <c r="BP87" s="84"/>
      <c r="BQ87" s="84"/>
      <c r="BR87" s="597"/>
      <c r="BS87" s="597"/>
      <c r="BT87" s="580"/>
      <c r="BU87" s="579"/>
      <c r="BV87" s="580"/>
      <c r="BW87" s="580"/>
    </row>
    <row r="88" spans="1:75" x14ac:dyDescent="0.25">
      <c r="A88" s="679">
        <v>21</v>
      </c>
      <c r="B88" s="680"/>
      <c r="C88" s="673"/>
      <c r="D88" s="680"/>
      <c r="E88" s="86"/>
      <c r="F88" s="90"/>
      <c r="G88" s="89"/>
      <c r="H88" s="680"/>
      <c r="I88" s="680"/>
      <c r="J88" s="680"/>
      <c r="K88" s="680"/>
      <c r="L88" s="680"/>
      <c r="M88" s="680"/>
      <c r="N88" s="680"/>
      <c r="O88" s="680"/>
      <c r="P88" s="680"/>
      <c r="Q88" s="680"/>
      <c r="R88" s="680"/>
      <c r="S88" s="680"/>
      <c r="T88" s="680"/>
      <c r="U88" s="680"/>
      <c r="V88" s="680"/>
      <c r="W88" s="680"/>
      <c r="X88" s="680"/>
      <c r="Y88" s="680"/>
      <c r="Z88" s="680"/>
      <c r="AA88" s="673">
        <f>COUNTIF(H88:Z88, "SI")</f>
        <v>0</v>
      </c>
      <c r="AB88" s="462"/>
      <c r="AC88" s="460" t="e">
        <f>+VLOOKUP(AB88,Listados!$K$8:$L$12,2,0)</f>
        <v>#N/A</v>
      </c>
      <c r="AD88" s="460" t="str">
        <f>++IF(OR(AA88=0),"",IF(OR(AA88=1,AA88&lt;=5),"Moderado",IF(OR(AA88=6,AA88&lt;=11),"Mayor",IF(OR(AA88&gt;=12),"Catastrófico",""))))</f>
        <v/>
      </c>
      <c r="AE88" s="460" t="e">
        <f>+VLOOKUP(AD88,Listados!$K$13:$L$17,2,0)</f>
        <v>#N/A</v>
      </c>
      <c r="AF88" s="460" t="str">
        <f>IF(AND(AB88&lt;&gt;"",AD88&lt;&gt;""),VLOOKUP(AB88&amp;AD88,[3]Listados!$M$3:$N$27,2,FALSE),"")</f>
        <v/>
      </c>
      <c r="AG88" s="91"/>
      <c r="AH88" s="87"/>
      <c r="AI88" s="89"/>
      <c r="AJ88" s="89"/>
      <c r="AK88" s="92" t="str">
        <f>+IF(AJ88="si",15,"0")</f>
        <v>0</v>
      </c>
      <c r="AL88" s="89"/>
      <c r="AM88" s="92" t="str">
        <f>+IF(AL88="si",15,"0")</f>
        <v>0</v>
      </c>
      <c r="AN88" s="123"/>
      <c r="AO88" s="92" t="str">
        <f>+IF(AN88="si",15,"0")</f>
        <v>0</v>
      </c>
      <c r="AP88" s="89"/>
      <c r="AQ88" s="92" t="str">
        <f>+IF(AP88="Preventivo",15,IF(AP88="Detectivo",10,"0"))</f>
        <v>0</v>
      </c>
      <c r="AR88" s="89"/>
      <c r="AS88" s="92" t="str">
        <f>+IF(AR88="si",15,"0")</f>
        <v>0</v>
      </c>
      <c r="AT88" s="89"/>
      <c r="AU88" s="92" t="str">
        <f>+IF(AT88="si",15,"0")</f>
        <v>0</v>
      </c>
      <c r="AV88" s="123"/>
      <c r="AW88" s="92" t="str">
        <f>+IF(AV88="Completa",10,IF(AV88="Incompleta",5,"0"))</f>
        <v>0</v>
      </c>
      <c r="AX88" s="179" t="str">
        <f t="shared" si="25"/>
        <v/>
      </c>
      <c r="AY88" s="179" t="str">
        <f t="shared" si="26"/>
        <v/>
      </c>
      <c r="AZ88" s="180"/>
      <c r="BA88" s="179" t="str">
        <f t="shared" si="23"/>
        <v/>
      </c>
      <c r="BB88" s="179" t="str">
        <f>IFERROR(VLOOKUP((CONCATENATE(AY88,BA88)),Listados!$U$3:$V$11,2,FALSE),"")</f>
        <v/>
      </c>
      <c r="BC88" s="179" t="str">
        <f t="shared" si="24"/>
        <v/>
      </c>
      <c r="BD88" s="681" t="e">
        <f>AVERAGE(BC88:BC91)</f>
        <v>#DIV/0!</v>
      </c>
      <c r="BE88" s="681" t="e">
        <f>IF(BD88&lt;=50,"Débil",IF(BD88&lt;=99,"Moderado",IF(BD88=100,"fuerte","")))</f>
        <v>#DIV/0!</v>
      </c>
      <c r="BF88" s="681" t="e">
        <f>+IF(AND(AI88="Preventivo",BE88="Fuerte"),2,IF(AND(AI88="Preventivo",BE88="Moderado"),1,0))</f>
        <v>#DIV/0!</v>
      </c>
      <c r="BG88" s="681" t="e">
        <f>+AC88-BF88</f>
        <v>#N/A</v>
      </c>
      <c r="BH88" s="673" t="e">
        <f>+VLOOKUP(MIN(BG88),Listados!$J$18:$K$24,2,TRUE)</f>
        <v>#N/A</v>
      </c>
      <c r="BI88" s="673" t="str">
        <f>AD88</f>
        <v/>
      </c>
      <c r="BJ88" s="673" t="e">
        <f>IF(AND(BH88&lt;&gt;"",BI88&lt;&gt;""),VLOOKUP(BH88&amp;BI88,Listados!$M$3:$N$27,2,FALSE),"")</f>
        <v>#N/A</v>
      </c>
      <c r="BK88" s="673" t="e">
        <f>+VLOOKUP(BJ88,Listados!$P$3:$Q$6,2,FALSE)</f>
        <v>#N/A</v>
      </c>
      <c r="BL88" s="84"/>
      <c r="BM88" s="84"/>
      <c r="BN88" s="85"/>
      <c r="BO88" s="95"/>
      <c r="BP88" s="84"/>
      <c r="BQ88" s="84"/>
      <c r="BR88" s="685"/>
      <c r="BS88" s="685"/>
      <c r="BT88" s="686"/>
      <c r="BU88" s="687"/>
      <c r="BV88" s="686"/>
      <c r="BW88" s="686"/>
    </row>
    <row r="89" spans="1:75" x14ac:dyDescent="0.25">
      <c r="A89" s="677"/>
      <c r="B89" s="470"/>
      <c r="C89" s="477"/>
      <c r="D89" s="470"/>
      <c r="E89" s="86"/>
      <c r="F89" s="90"/>
      <c r="G89" s="89"/>
      <c r="H89" s="470"/>
      <c r="I89" s="470"/>
      <c r="J89" s="470"/>
      <c r="K89" s="470"/>
      <c r="L89" s="470"/>
      <c r="M89" s="470"/>
      <c r="N89" s="470"/>
      <c r="O89" s="470"/>
      <c r="P89" s="470"/>
      <c r="Q89" s="470"/>
      <c r="R89" s="470"/>
      <c r="S89" s="470"/>
      <c r="T89" s="470"/>
      <c r="U89" s="470"/>
      <c r="V89" s="470"/>
      <c r="W89" s="470"/>
      <c r="X89" s="470"/>
      <c r="Y89" s="470"/>
      <c r="Z89" s="470"/>
      <c r="AA89" s="477"/>
      <c r="AB89" s="462"/>
      <c r="AC89" s="460"/>
      <c r="AD89" s="460"/>
      <c r="AE89" s="460"/>
      <c r="AF89" s="460"/>
      <c r="AG89" s="91"/>
      <c r="AH89" s="87"/>
      <c r="AI89" s="89"/>
      <c r="AJ89" s="89"/>
      <c r="AK89" s="92" t="str">
        <f t="shared" si="41"/>
        <v>0</v>
      </c>
      <c r="AL89" s="89"/>
      <c r="AM89" s="92" t="str">
        <f t="shared" si="42"/>
        <v>0</v>
      </c>
      <c r="AN89" s="123"/>
      <c r="AO89" s="92" t="str">
        <f t="shared" si="43"/>
        <v>0</v>
      </c>
      <c r="AP89" s="89"/>
      <c r="AQ89" s="92" t="str">
        <f t="shared" si="44"/>
        <v>0</v>
      </c>
      <c r="AR89" s="89"/>
      <c r="AS89" s="92" t="str">
        <f t="shared" si="45"/>
        <v>0</v>
      </c>
      <c r="AT89" s="89"/>
      <c r="AU89" s="92" t="str">
        <f t="shared" si="46"/>
        <v>0</v>
      </c>
      <c r="AV89" s="123"/>
      <c r="AW89" s="92" t="str">
        <f t="shared" si="47"/>
        <v>0</v>
      </c>
      <c r="AX89" s="179" t="str">
        <f t="shared" si="25"/>
        <v/>
      </c>
      <c r="AY89" s="179" t="str">
        <f t="shared" si="26"/>
        <v/>
      </c>
      <c r="AZ89" s="180"/>
      <c r="BA89" s="179" t="str">
        <f t="shared" si="23"/>
        <v/>
      </c>
      <c r="BB89" s="179" t="str">
        <f>IFERROR(VLOOKUP((CONCATENATE(AY89,BA89)),Listados!$U$3:$V$11,2,FALSE),"")</f>
        <v/>
      </c>
      <c r="BC89" s="179" t="str">
        <f t="shared" si="24"/>
        <v/>
      </c>
      <c r="BD89" s="458"/>
      <c r="BE89" s="458"/>
      <c r="BF89" s="458"/>
      <c r="BG89" s="458"/>
      <c r="BH89" s="477"/>
      <c r="BI89" s="477"/>
      <c r="BJ89" s="477"/>
      <c r="BK89" s="477"/>
      <c r="BL89" s="84"/>
      <c r="BM89" s="84"/>
      <c r="BN89" s="84"/>
      <c r="BO89" s="84"/>
      <c r="BP89" s="84"/>
      <c r="BQ89" s="84"/>
      <c r="BR89" s="585"/>
      <c r="BS89" s="585"/>
      <c r="BT89" s="527"/>
      <c r="BU89" s="524"/>
      <c r="BV89" s="527"/>
      <c r="BW89" s="527"/>
    </row>
    <row r="90" spans="1:75" x14ac:dyDescent="0.25">
      <c r="A90" s="677"/>
      <c r="B90" s="470"/>
      <c r="C90" s="477"/>
      <c r="D90" s="470"/>
      <c r="E90" s="86"/>
      <c r="F90" s="90"/>
      <c r="G90" s="89"/>
      <c r="H90" s="470"/>
      <c r="I90" s="470"/>
      <c r="J90" s="470"/>
      <c r="K90" s="470"/>
      <c r="L90" s="470"/>
      <c r="M90" s="470"/>
      <c r="N90" s="470"/>
      <c r="O90" s="470"/>
      <c r="P90" s="470"/>
      <c r="Q90" s="470"/>
      <c r="R90" s="470"/>
      <c r="S90" s="470"/>
      <c r="T90" s="470"/>
      <c r="U90" s="470"/>
      <c r="V90" s="470"/>
      <c r="W90" s="470"/>
      <c r="X90" s="470"/>
      <c r="Y90" s="470"/>
      <c r="Z90" s="470"/>
      <c r="AA90" s="477"/>
      <c r="AB90" s="462"/>
      <c r="AC90" s="460"/>
      <c r="AD90" s="460"/>
      <c r="AE90" s="460"/>
      <c r="AF90" s="460"/>
      <c r="AG90" s="91"/>
      <c r="AH90" s="88"/>
      <c r="AI90" s="89"/>
      <c r="AJ90" s="89"/>
      <c r="AK90" s="92" t="str">
        <f t="shared" si="41"/>
        <v>0</v>
      </c>
      <c r="AL90" s="89"/>
      <c r="AM90" s="92" t="str">
        <f t="shared" si="42"/>
        <v>0</v>
      </c>
      <c r="AN90" s="123"/>
      <c r="AO90" s="92" t="str">
        <f t="shared" si="43"/>
        <v>0</v>
      </c>
      <c r="AP90" s="89"/>
      <c r="AQ90" s="92" t="str">
        <f t="shared" si="44"/>
        <v>0</v>
      </c>
      <c r="AR90" s="89"/>
      <c r="AS90" s="92" t="str">
        <f t="shared" si="45"/>
        <v>0</v>
      </c>
      <c r="AT90" s="89"/>
      <c r="AU90" s="92" t="str">
        <f t="shared" si="46"/>
        <v>0</v>
      </c>
      <c r="AV90" s="123"/>
      <c r="AW90" s="92" t="str">
        <f t="shared" si="47"/>
        <v>0</v>
      </c>
      <c r="AX90" s="179" t="str">
        <f t="shared" si="25"/>
        <v/>
      </c>
      <c r="AY90" s="179" t="str">
        <f t="shared" si="26"/>
        <v/>
      </c>
      <c r="AZ90" s="180"/>
      <c r="BA90" s="179" t="str">
        <f t="shared" si="23"/>
        <v/>
      </c>
      <c r="BB90" s="179" t="str">
        <f>IFERROR(VLOOKUP((CONCATENATE(AY90,BA90)),Listados!$U$3:$V$11,2,FALSE),"")</f>
        <v/>
      </c>
      <c r="BC90" s="179" t="str">
        <f t="shared" si="24"/>
        <v/>
      </c>
      <c r="BD90" s="458"/>
      <c r="BE90" s="458"/>
      <c r="BF90" s="458"/>
      <c r="BG90" s="458"/>
      <c r="BH90" s="477"/>
      <c r="BI90" s="477"/>
      <c r="BJ90" s="477"/>
      <c r="BK90" s="477"/>
      <c r="BL90" s="84"/>
      <c r="BM90" s="84"/>
      <c r="BN90" s="85"/>
      <c r="BO90" s="85"/>
      <c r="BP90" s="84"/>
      <c r="BQ90" s="84"/>
      <c r="BR90" s="585"/>
      <c r="BS90" s="585"/>
      <c r="BT90" s="527"/>
      <c r="BU90" s="524"/>
      <c r="BV90" s="527"/>
      <c r="BW90" s="527"/>
    </row>
    <row r="91" spans="1:75" x14ac:dyDescent="0.25">
      <c r="A91" s="678"/>
      <c r="B91" s="449"/>
      <c r="C91" s="451"/>
      <c r="D91" s="449"/>
      <c r="E91" s="86"/>
      <c r="F91" s="90"/>
      <c r="G91" s="89"/>
      <c r="H91" s="449"/>
      <c r="I91" s="449"/>
      <c r="J91" s="449"/>
      <c r="K91" s="449"/>
      <c r="L91" s="449"/>
      <c r="M91" s="449"/>
      <c r="N91" s="449"/>
      <c r="O91" s="449"/>
      <c r="P91" s="449"/>
      <c r="Q91" s="449"/>
      <c r="R91" s="449"/>
      <c r="S91" s="449"/>
      <c r="T91" s="449"/>
      <c r="U91" s="449"/>
      <c r="V91" s="449"/>
      <c r="W91" s="449"/>
      <c r="X91" s="449"/>
      <c r="Y91" s="449"/>
      <c r="Z91" s="449"/>
      <c r="AA91" s="451"/>
      <c r="AB91" s="462"/>
      <c r="AC91" s="460"/>
      <c r="AD91" s="460"/>
      <c r="AE91" s="460"/>
      <c r="AF91" s="460"/>
      <c r="AG91" s="91"/>
      <c r="AH91" s="88"/>
      <c r="AI91" s="89"/>
      <c r="AJ91" s="89"/>
      <c r="AK91" s="92" t="str">
        <f t="shared" si="41"/>
        <v>0</v>
      </c>
      <c r="AL91" s="89"/>
      <c r="AM91" s="92" t="str">
        <f t="shared" si="42"/>
        <v>0</v>
      </c>
      <c r="AN91" s="123"/>
      <c r="AO91" s="92" t="str">
        <f t="shared" si="43"/>
        <v>0</v>
      </c>
      <c r="AP91" s="89"/>
      <c r="AQ91" s="92" t="str">
        <f t="shared" si="44"/>
        <v>0</v>
      </c>
      <c r="AR91" s="89"/>
      <c r="AS91" s="92" t="str">
        <f t="shared" si="45"/>
        <v>0</v>
      </c>
      <c r="AT91" s="89"/>
      <c r="AU91" s="92" t="str">
        <f t="shared" si="46"/>
        <v>0</v>
      </c>
      <c r="AV91" s="123"/>
      <c r="AW91" s="92" t="str">
        <f t="shared" si="47"/>
        <v>0</v>
      </c>
      <c r="AX91" s="179" t="str">
        <f t="shared" si="25"/>
        <v/>
      </c>
      <c r="AY91" s="179" t="str">
        <f t="shared" si="26"/>
        <v/>
      </c>
      <c r="AZ91" s="180"/>
      <c r="BA91" s="179" t="str">
        <f t="shared" si="23"/>
        <v/>
      </c>
      <c r="BB91" s="179" t="str">
        <f>IFERROR(VLOOKUP((CONCATENATE(AY91,BA91)),Listados!$U$3:$V$11,2,FALSE),"")</f>
        <v/>
      </c>
      <c r="BC91" s="179" t="str">
        <f t="shared" si="24"/>
        <v/>
      </c>
      <c r="BD91" s="440"/>
      <c r="BE91" s="440"/>
      <c r="BF91" s="440"/>
      <c r="BG91" s="440"/>
      <c r="BH91" s="451"/>
      <c r="BI91" s="451"/>
      <c r="BJ91" s="451"/>
      <c r="BK91" s="451"/>
      <c r="BL91" s="84"/>
      <c r="BM91" s="84"/>
      <c r="BN91" s="85"/>
      <c r="BO91" s="85"/>
      <c r="BP91" s="84"/>
      <c r="BQ91" s="84"/>
      <c r="BR91" s="597"/>
      <c r="BS91" s="597"/>
      <c r="BT91" s="580"/>
      <c r="BU91" s="579"/>
      <c r="BV91" s="580"/>
      <c r="BW91" s="580"/>
    </row>
    <row r="92" spans="1:75" x14ac:dyDescent="0.25">
      <c r="A92" s="679">
        <v>22</v>
      </c>
      <c r="B92" s="680"/>
      <c r="C92" s="673"/>
      <c r="D92" s="680"/>
      <c r="E92" s="86"/>
      <c r="F92" s="90"/>
      <c r="G92" s="89"/>
      <c r="H92" s="680"/>
      <c r="I92" s="680"/>
      <c r="J92" s="680"/>
      <c r="K92" s="680"/>
      <c r="L92" s="680"/>
      <c r="M92" s="680"/>
      <c r="N92" s="680"/>
      <c r="O92" s="680"/>
      <c r="P92" s="680"/>
      <c r="Q92" s="680"/>
      <c r="R92" s="680"/>
      <c r="S92" s="680"/>
      <c r="T92" s="680"/>
      <c r="U92" s="680"/>
      <c r="V92" s="680"/>
      <c r="W92" s="680"/>
      <c r="X92" s="680"/>
      <c r="Y92" s="680"/>
      <c r="Z92" s="680"/>
      <c r="AA92" s="673">
        <f>COUNTIF(H92:Z92, "SI")</f>
        <v>0</v>
      </c>
      <c r="AB92" s="462"/>
      <c r="AC92" s="460" t="e">
        <f>+VLOOKUP(AB92,Listados!$K$8:$L$12,2,0)</f>
        <v>#N/A</v>
      </c>
      <c r="AD92" s="460" t="str">
        <f>++IF(OR(AA92=0),"",IF(OR(AA92=1,AA92&lt;=5),"Moderado",IF(OR(AA92=6,AA92&lt;=11),"Mayor",IF(OR(AA92&gt;=12),"Catastrófico",""))))</f>
        <v/>
      </c>
      <c r="AE92" s="460" t="e">
        <f>+VLOOKUP(AD92,Listados!$K$13:$L$17,2,0)</f>
        <v>#N/A</v>
      </c>
      <c r="AF92" s="460" t="str">
        <f>IF(AND(AB92&lt;&gt;"",AD92&lt;&gt;""),VLOOKUP(AB92&amp;AD92,[3]Listados!$M$3:$N$27,2,FALSE),"")</f>
        <v/>
      </c>
      <c r="AG92" s="91"/>
      <c r="AH92" s="87"/>
      <c r="AI92" s="89"/>
      <c r="AJ92" s="89"/>
      <c r="AK92" s="92" t="str">
        <f>+IF(AJ92="si",15,"0")</f>
        <v>0</v>
      </c>
      <c r="AL92" s="89"/>
      <c r="AM92" s="92" t="str">
        <f>+IF(AL92="si",15,"0")</f>
        <v>0</v>
      </c>
      <c r="AN92" s="123"/>
      <c r="AO92" s="92" t="str">
        <f>+IF(AN92="si",15,"0")</f>
        <v>0</v>
      </c>
      <c r="AP92" s="89"/>
      <c r="AQ92" s="92" t="str">
        <f>+IF(AP92="Preventivo",15,IF(AP92="Detectivo",10,"0"))</f>
        <v>0</v>
      </c>
      <c r="AR92" s="89"/>
      <c r="AS92" s="92" t="str">
        <f>+IF(AR92="si",15,"0")</f>
        <v>0</v>
      </c>
      <c r="AT92" s="89"/>
      <c r="AU92" s="92" t="str">
        <f>+IF(AT92="si",15,"0")</f>
        <v>0</v>
      </c>
      <c r="AV92" s="123"/>
      <c r="AW92" s="92" t="str">
        <f>+IF(AV92="Completa",10,IF(AV92="Incompleta",5,"0"))</f>
        <v>0</v>
      </c>
      <c r="AX92" s="179" t="str">
        <f t="shared" ref="AX92:AX123" si="48">IF((SUM(AK92,AM92,AO92,AQ92,AS92,AU92,AW92)=0),"",(SUM(AK92,AM92,AO92,AQ92,AS92,AU92,AW92)))</f>
        <v/>
      </c>
      <c r="AY92" s="179" t="str">
        <f t="shared" ref="AY92:AY123" si="49">IF(AX92&lt;=85,"Débil",IF(AX92&lt;=95,"Moderado",IF(AX92=100,"Fuerte","")))</f>
        <v/>
      </c>
      <c r="AZ92" s="180"/>
      <c r="BA92" s="179" t="str">
        <f t="shared" si="23"/>
        <v/>
      </c>
      <c r="BB92" s="179" t="str">
        <f>IFERROR(VLOOKUP((CONCATENATE(AY92,BA92)),Listados!$U$3:$V$11,2,FALSE),"")</f>
        <v/>
      </c>
      <c r="BC92" s="179" t="str">
        <f t="shared" si="24"/>
        <v/>
      </c>
      <c r="BD92" s="681" t="e">
        <f>AVERAGE(BC92:BC95)</f>
        <v>#DIV/0!</v>
      </c>
      <c r="BE92" s="681" t="e">
        <f>IF(BD92&lt;=50,"Débil",IF(BD92&lt;=99,"Moderado",IF(BD92=100,"fuerte","")))</f>
        <v>#DIV/0!</v>
      </c>
      <c r="BF92" s="681" t="e">
        <f>+IF(AND(AI92="Preventivo",BE92="Fuerte"),2,IF(AND(AI92="Preventivo",BE92="Moderado"),1,0))</f>
        <v>#DIV/0!</v>
      </c>
      <c r="BG92" s="681" t="e">
        <f>+AC92-BF92</f>
        <v>#N/A</v>
      </c>
      <c r="BH92" s="673" t="e">
        <f>+VLOOKUP(MIN(BG92),Listados!$J$18:$K$24,2,TRUE)</f>
        <v>#N/A</v>
      </c>
      <c r="BI92" s="673" t="str">
        <f>AD92</f>
        <v/>
      </c>
      <c r="BJ92" s="673" t="e">
        <f>IF(AND(BH92&lt;&gt;"",BI92&lt;&gt;""),VLOOKUP(BH92&amp;BI92,Listados!$M$3:$N$27,2,FALSE),"")</f>
        <v>#N/A</v>
      </c>
      <c r="BK92" s="673" t="e">
        <f>+VLOOKUP(BJ92,Listados!$P$3:$Q$6,2,FALSE)</f>
        <v>#N/A</v>
      </c>
      <c r="BL92" s="84"/>
      <c r="BM92" s="84"/>
      <c r="BN92" s="85"/>
      <c r="BO92" s="95"/>
      <c r="BP92" s="84"/>
      <c r="BQ92" s="84"/>
      <c r="BR92" s="685"/>
      <c r="BS92" s="685"/>
      <c r="BT92" s="686"/>
      <c r="BU92" s="687"/>
      <c r="BV92" s="686"/>
      <c r="BW92" s="686"/>
    </row>
    <row r="93" spans="1:75" x14ac:dyDescent="0.25">
      <c r="A93" s="677"/>
      <c r="B93" s="470"/>
      <c r="C93" s="477"/>
      <c r="D93" s="470"/>
      <c r="E93" s="86"/>
      <c r="F93" s="90"/>
      <c r="G93" s="89"/>
      <c r="H93" s="470"/>
      <c r="I93" s="470"/>
      <c r="J93" s="470"/>
      <c r="K93" s="470"/>
      <c r="L93" s="470"/>
      <c r="M93" s="470"/>
      <c r="N93" s="470"/>
      <c r="O93" s="470"/>
      <c r="P93" s="470"/>
      <c r="Q93" s="470"/>
      <c r="R93" s="470"/>
      <c r="S93" s="470"/>
      <c r="T93" s="470"/>
      <c r="U93" s="470"/>
      <c r="V93" s="470"/>
      <c r="W93" s="470"/>
      <c r="X93" s="470"/>
      <c r="Y93" s="470"/>
      <c r="Z93" s="470"/>
      <c r="AA93" s="477"/>
      <c r="AB93" s="462"/>
      <c r="AC93" s="460"/>
      <c r="AD93" s="460"/>
      <c r="AE93" s="460"/>
      <c r="AF93" s="460"/>
      <c r="AG93" s="91"/>
      <c r="AH93" s="87"/>
      <c r="AI93" s="89"/>
      <c r="AJ93" s="89"/>
      <c r="AK93" s="92" t="str">
        <f t="shared" si="41"/>
        <v>0</v>
      </c>
      <c r="AL93" s="89"/>
      <c r="AM93" s="92" t="str">
        <f t="shared" si="42"/>
        <v>0</v>
      </c>
      <c r="AN93" s="123"/>
      <c r="AO93" s="92" t="str">
        <f t="shared" si="43"/>
        <v>0</v>
      </c>
      <c r="AP93" s="89"/>
      <c r="AQ93" s="92" t="str">
        <f t="shared" si="44"/>
        <v>0</v>
      </c>
      <c r="AR93" s="89"/>
      <c r="AS93" s="92" t="str">
        <f t="shared" si="45"/>
        <v>0</v>
      </c>
      <c r="AT93" s="89"/>
      <c r="AU93" s="92" t="str">
        <f t="shared" si="46"/>
        <v>0</v>
      </c>
      <c r="AV93" s="123"/>
      <c r="AW93" s="92" t="str">
        <f t="shared" si="47"/>
        <v>0</v>
      </c>
      <c r="AX93" s="179" t="str">
        <f t="shared" si="48"/>
        <v/>
      </c>
      <c r="AY93" s="179" t="str">
        <f t="shared" si="49"/>
        <v/>
      </c>
      <c r="AZ93" s="180"/>
      <c r="BA93" s="179" t="str">
        <f t="shared" ref="BA93:BA127" si="50">+IF(AZ93="siempre","Fuerte",IF(AZ93="Algunas veces","Moderado",IF(AZ93="No se ejecuta","Débil","")))</f>
        <v/>
      </c>
      <c r="BB93" s="179" t="str">
        <f>IFERROR(VLOOKUP((CONCATENATE(AY93,BA93)),Listados!$U$3:$V$11,2,FALSE),"")</f>
        <v/>
      </c>
      <c r="BC93" s="179" t="str">
        <f t="shared" ref="BC93:BC127" si="51">IF(BB93="","",IF(BB93="Débil", 0, IF(BB93="Moderado",50,100)))</f>
        <v/>
      </c>
      <c r="BD93" s="458"/>
      <c r="BE93" s="458"/>
      <c r="BF93" s="458"/>
      <c r="BG93" s="458"/>
      <c r="BH93" s="477"/>
      <c r="BI93" s="477"/>
      <c r="BJ93" s="477"/>
      <c r="BK93" s="477"/>
      <c r="BL93" s="84"/>
      <c r="BM93" s="84"/>
      <c r="BN93" s="84"/>
      <c r="BO93" s="84"/>
      <c r="BP93" s="84"/>
      <c r="BQ93" s="84"/>
      <c r="BR93" s="585"/>
      <c r="BS93" s="585"/>
      <c r="BT93" s="527"/>
      <c r="BU93" s="524"/>
      <c r="BV93" s="527"/>
      <c r="BW93" s="527"/>
    </row>
    <row r="94" spans="1:75" x14ac:dyDescent="0.25">
      <c r="A94" s="677"/>
      <c r="B94" s="470"/>
      <c r="C94" s="477"/>
      <c r="D94" s="470"/>
      <c r="E94" s="86"/>
      <c r="F94" s="90"/>
      <c r="G94" s="89"/>
      <c r="H94" s="470"/>
      <c r="I94" s="470"/>
      <c r="J94" s="470"/>
      <c r="K94" s="470"/>
      <c r="L94" s="470"/>
      <c r="M94" s="470"/>
      <c r="N94" s="470"/>
      <c r="O94" s="470"/>
      <c r="P94" s="470"/>
      <c r="Q94" s="470"/>
      <c r="R94" s="470"/>
      <c r="S94" s="470"/>
      <c r="T94" s="470"/>
      <c r="U94" s="470"/>
      <c r="V94" s="470"/>
      <c r="W94" s="470"/>
      <c r="X94" s="470"/>
      <c r="Y94" s="470"/>
      <c r="Z94" s="470"/>
      <c r="AA94" s="477"/>
      <c r="AB94" s="462"/>
      <c r="AC94" s="460"/>
      <c r="AD94" s="460"/>
      <c r="AE94" s="460"/>
      <c r="AF94" s="460"/>
      <c r="AG94" s="91"/>
      <c r="AH94" s="88"/>
      <c r="AI94" s="89"/>
      <c r="AJ94" s="89"/>
      <c r="AK94" s="92" t="str">
        <f t="shared" si="41"/>
        <v>0</v>
      </c>
      <c r="AL94" s="89"/>
      <c r="AM94" s="92" t="str">
        <f t="shared" si="42"/>
        <v>0</v>
      </c>
      <c r="AN94" s="123"/>
      <c r="AO94" s="92" t="str">
        <f t="shared" si="43"/>
        <v>0</v>
      </c>
      <c r="AP94" s="89"/>
      <c r="AQ94" s="92" t="str">
        <f t="shared" si="44"/>
        <v>0</v>
      </c>
      <c r="AR94" s="89"/>
      <c r="AS94" s="92" t="str">
        <f t="shared" si="45"/>
        <v>0</v>
      </c>
      <c r="AT94" s="89"/>
      <c r="AU94" s="92" t="str">
        <f t="shared" si="46"/>
        <v>0</v>
      </c>
      <c r="AV94" s="123"/>
      <c r="AW94" s="92" t="str">
        <f t="shared" si="47"/>
        <v>0</v>
      </c>
      <c r="AX94" s="179" t="str">
        <f t="shared" si="48"/>
        <v/>
      </c>
      <c r="AY94" s="179" t="str">
        <f t="shared" si="49"/>
        <v/>
      </c>
      <c r="AZ94" s="180"/>
      <c r="BA94" s="179" t="str">
        <f t="shared" si="50"/>
        <v/>
      </c>
      <c r="BB94" s="179" t="str">
        <f>IFERROR(VLOOKUP((CONCATENATE(AY94,BA94)),Listados!$U$3:$V$11,2,FALSE),"")</f>
        <v/>
      </c>
      <c r="BC94" s="179" t="str">
        <f t="shared" si="51"/>
        <v/>
      </c>
      <c r="BD94" s="458"/>
      <c r="BE94" s="458"/>
      <c r="BF94" s="458"/>
      <c r="BG94" s="458"/>
      <c r="BH94" s="477"/>
      <c r="BI94" s="477"/>
      <c r="BJ94" s="477"/>
      <c r="BK94" s="477"/>
      <c r="BL94" s="84"/>
      <c r="BM94" s="84"/>
      <c r="BN94" s="85"/>
      <c r="BO94" s="85"/>
      <c r="BP94" s="84"/>
      <c r="BQ94" s="84"/>
      <c r="BR94" s="585"/>
      <c r="BS94" s="585"/>
      <c r="BT94" s="527"/>
      <c r="BU94" s="524"/>
      <c r="BV94" s="527"/>
      <c r="BW94" s="527"/>
    </row>
    <row r="95" spans="1:75" x14ac:dyDescent="0.25">
      <c r="A95" s="678"/>
      <c r="B95" s="449"/>
      <c r="C95" s="451"/>
      <c r="D95" s="449"/>
      <c r="E95" s="86"/>
      <c r="F95" s="90"/>
      <c r="G95" s="89"/>
      <c r="H95" s="449"/>
      <c r="I95" s="449"/>
      <c r="J95" s="449"/>
      <c r="K95" s="449"/>
      <c r="L95" s="449"/>
      <c r="M95" s="449"/>
      <c r="N95" s="449"/>
      <c r="O95" s="449"/>
      <c r="P95" s="449"/>
      <c r="Q95" s="449"/>
      <c r="R95" s="449"/>
      <c r="S95" s="449"/>
      <c r="T95" s="449"/>
      <c r="U95" s="449"/>
      <c r="V95" s="449"/>
      <c r="W95" s="449"/>
      <c r="X95" s="449"/>
      <c r="Y95" s="449"/>
      <c r="Z95" s="449"/>
      <c r="AA95" s="451"/>
      <c r="AB95" s="462"/>
      <c r="AC95" s="460"/>
      <c r="AD95" s="460"/>
      <c r="AE95" s="460"/>
      <c r="AF95" s="460"/>
      <c r="AG95" s="91"/>
      <c r="AH95" s="88"/>
      <c r="AI95" s="89"/>
      <c r="AJ95" s="89"/>
      <c r="AK95" s="92" t="str">
        <f t="shared" si="41"/>
        <v>0</v>
      </c>
      <c r="AL95" s="89"/>
      <c r="AM95" s="92" t="str">
        <f t="shared" si="42"/>
        <v>0</v>
      </c>
      <c r="AN95" s="123"/>
      <c r="AO95" s="92" t="str">
        <f t="shared" si="43"/>
        <v>0</v>
      </c>
      <c r="AP95" s="89"/>
      <c r="AQ95" s="92" t="str">
        <f t="shared" si="44"/>
        <v>0</v>
      </c>
      <c r="AR95" s="89"/>
      <c r="AS95" s="92" t="str">
        <f t="shared" si="45"/>
        <v>0</v>
      </c>
      <c r="AT95" s="89"/>
      <c r="AU95" s="92" t="str">
        <f t="shared" si="46"/>
        <v>0</v>
      </c>
      <c r="AV95" s="123"/>
      <c r="AW95" s="92" t="str">
        <f t="shared" si="47"/>
        <v>0</v>
      </c>
      <c r="AX95" s="179" t="str">
        <f t="shared" si="48"/>
        <v/>
      </c>
      <c r="AY95" s="179" t="str">
        <f t="shared" si="49"/>
        <v/>
      </c>
      <c r="AZ95" s="180"/>
      <c r="BA95" s="179" t="str">
        <f t="shared" si="50"/>
        <v/>
      </c>
      <c r="BB95" s="179" t="str">
        <f>IFERROR(VLOOKUP((CONCATENATE(AY95,BA95)),Listados!$U$3:$V$11,2,FALSE),"")</f>
        <v/>
      </c>
      <c r="BC95" s="179" t="str">
        <f t="shared" si="51"/>
        <v/>
      </c>
      <c r="BD95" s="440"/>
      <c r="BE95" s="440"/>
      <c r="BF95" s="440"/>
      <c r="BG95" s="440"/>
      <c r="BH95" s="451"/>
      <c r="BI95" s="451"/>
      <c r="BJ95" s="451"/>
      <c r="BK95" s="451"/>
      <c r="BL95" s="84"/>
      <c r="BM95" s="84"/>
      <c r="BN95" s="85"/>
      <c r="BO95" s="85"/>
      <c r="BP95" s="84"/>
      <c r="BQ95" s="84"/>
      <c r="BR95" s="597"/>
      <c r="BS95" s="597"/>
      <c r="BT95" s="580"/>
      <c r="BU95" s="579"/>
      <c r="BV95" s="580"/>
      <c r="BW95" s="580"/>
    </row>
    <row r="96" spans="1:75" x14ac:dyDescent="0.25">
      <c r="A96" s="682">
        <v>23</v>
      </c>
      <c r="B96" s="680"/>
      <c r="C96" s="673"/>
      <c r="D96" s="680"/>
      <c r="E96" s="86"/>
      <c r="F96" s="90"/>
      <c r="G96" s="89"/>
      <c r="H96" s="680"/>
      <c r="I96" s="680"/>
      <c r="J96" s="680"/>
      <c r="K96" s="680"/>
      <c r="L96" s="680"/>
      <c r="M96" s="680"/>
      <c r="N96" s="680"/>
      <c r="O96" s="680"/>
      <c r="P96" s="680"/>
      <c r="Q96" s="680"/>
      <c r="R96" s="680"/>
      <c r="S96" s="680"/>
      <c r="T96" s="680"/>
      <c r="U96" s="680"/>
      <c r="V96" s="680"/>
      <c r="W96" s="680"/>
      <c r="X96" s="680"/>
      <c r="Y96" s="680"/>
      <c r="Z96" s="680"/>
      <c r="AA96" s="673">
        <f>COUNTIF(H96:Z96, "SI")</f>
        <v>0</v>
      </c>
      <c r="AB96" s="462"/>
      <c r="AC96" s="460" t="e">
        <f>+VLOOKUP(AB96,Listados!$K$8:$L$12,2,0)</f>
        <v>#N/A</v>
      </c>
      <c r="AD96" s="460" t="str">
        <f>++IF(OR(AA96=0),"",IF(OR(AA96=1,AA96&lt;=5),"Moderado",IF(OR(AA96=6,AA96&lt;=11),"Mayor",IF(OR(AA96&gt;=12),"Catastrófico",""))))</f>
        <v/>
      </c>
      <c r="AE96" s="460" t="e">
        <f>+VLOOKUP(AD96,Listados!$K$13:$L$17,2,0)</f>
        <v>#N/A</v>
      </c>
      <c r="AF96" s="460" t="str">
        <f>IF(AND(AB96&lt;&gt;"",AD96&lt;&gt;""),VLOOKUP(AB96&amp;AD96,[3]Listados!$M$3:$N$27,2,FALSE),"")</f>
        <v/>
      </c>
      <c r="AG96" s="91"/>
      <c r="AH96" s="87"/>
      <c r="AI96" s="89"/>
      <c r="AJ96" s="89"/>
      <c r="AK96" s="92" t="str">
        <f>+IF(AJ96="si",15,"0")</f>
        <v>0</v>
      </c>
      <c r="AL96" s="89"/>
      <c r="AM96" s="92" t="str">
        <f>+IF(AL96="si",15,"0")</f>
        <v>0</v>
      </c>
      <c r="AN96" s="123"/>
      <c r="AO96" s="92" t="str">
        <f>+IF(AN96="si",15,"0")</f>
        <v>0</v>
      </c>
      <c r="AP96" s="89"/>
      <c r="AQ96" s="92" t="str">
        <f>+IF(AP96="Preventivo",15,IF(AP96="Detectivo",10,"0"))</f>
        <v>0</v>
      </c>
      <c r="AR96" s="89"/>
      <c r="AS96" s="92" t="str">
        <f>+IF(AR96="si",15,"0")</f>
        <v>0</v>
      </c>
      <c r="AT96" s="89"/>
      <c r="AU96" s="92" t="str">
        <f>+IF(AT96="si",15,"0")</f>
        <v>0</v>
      </c>
      <c r="AV96" s="123"/>
      <c r="AW96" s="92" t="str">
        <f>+IF(AV96="Completa",10,IF(AV96="Incompleta",5,"0"))</f>
        <v>0</v>
      </c>
      <c r="AX96" s="179" t="str">
        <f t="shared" si="48"/>
        <v/>
      </c>
      <c r="AY96" s="179" t="str">
        <f t="shared" si="49"/>
        <v/>
      </c>
      <c r="AZ96" s="180"/>
      <c r="BA96" s="179" t="str">
        <f t="shared" si="50"/>
        <v/>
      </c>
      <c r="BB96" s="179" t="str">
        <f>IFERROR(VLOOKUP((CONCATENATE(AY96,BA96)),Listados!$U$3:$V$11,2,FALSE),"")</f>
        <v/>
      </c>
      <c r="BC96" s="179" t="str">
        <f t="shared" si="51"/>
        <v/>
      </c>
      <c r="BD96" s="681" t="e">
        <f>AVERAGE(BC96:BC99)</f>
        <v>#DIV/0!</v>
      </c>
      <c r="BE96" s="681" t="e">
        <f>IF(BD96&lt;=50,"Débil",IF(BD96&lt;=99,"Moderado",IF(BD96=100,"fuerte","")))</f>
        <v>#DIV/0!</v>
      </c>
      <c r="BF96" s="681" t="e">
        <f>+IF(AND(AI96="Preventivo",BE96="Fuerte"),2,IF(AND(AI96="Preventivo",BE96="Moderado"),1,0))</f>
        <v>#DIV/0!</v>
      </c>
      <c r="BG96" s="681" t="e">
        <f>+AC96-BF96</f>
        <v>#N/A</v>
      </c>
      <c r="BH96" s="673" t="e">
        <f>+VLOOKUP(MIN(BG96),Listados!$J$18:$K$24,2,TRUE)</f>
        <v>#N/A</v>
      </c>
      <c r="BI96" s="673" t="str">
        <f>AD96</f>
        <v/>
      </c>
      <c r="BJ96" s="673" t="e">
        <f>IF(AND(BH96&lt;&gt;"",BI96&lt;&gt;""),VLOOKUP(BH96&amp;BI96,Listados!$M$3:$N$27,2,FALSE),"")</f>
        <v>#N/A</v>
      </c>
      <c r="BK96" s="673" t="e">
        <f>+VLOOKUP(BJ96,Listados!$P$3:$Q$6,2,FALSE)</f>
        <v>#N/A</v>
      </c>
      <c r="BL96" s="84"/>
      <c r="BM96" s="84"/>
      <c r="BN96" s="85"/>
      <c r="BO96" s="95"/>
      <c r="BP96" s="84"/>
      <c r="BQ96" s="84"/>
      <c r="BR96" s="685"/>
      <c r="BS96" s="685"/>
      <c r="BT96" s="686"/>
      <c r="BU96" s="687"/>
      <c r="BV96" s="686"/>
      <c r="BW96" s="686"/>
    </row>
    <row r="97" spans="1:75" x14ac:dyDescent="0.25">
      <c r="A97" s="683"/>
      <c r="B97" s="470"/>
      <c r="C97" s="477"/>
      <c r="D97" s="470"/>
      <c r="E97" s="86"/>
      <c r="F97" s="90"/>
      <c r="G97" s="89"/>
      <c r="H97" s="470"/>
      <c r="I97" s="470"/>
      <c r="J97" s="470"/>
      <c r="K97" s="470"/>
      <c r="L97" s="470"/>
      <c r="M97" s="470"/>
      <c r="N97" s="470"/>
      <c r="O97" s="470"/>
      <c r="P97" s="470"/>
      <c r="Q97" s="470"/>
      <c r="R97" s="470"/>
      <c r="S97" s="470"/>
      <c r="T97" s="470"/>
      <c r="U97" s="470"/>
      <c r="V97" s="470"/>
      <c r="W97" s="470"/>
      <c r="X97" s="470"/>
      <c r="Y97" s="470"/>
      <c r="Z97" s="470"/>
      <c r="AA97" s="477"/>
      <c r="AB97" s="462"/>
      <c r="AC97" s="460"/>
      <c r="AD97" s="460"/>
      <c r="AE97" s="460"/>
      <c r="AF97" s="460"/>
      <c r="AG97" s="91"/>
      <c r="AH97" s="87"/>
      <c r="AI97" s="89"/>
      <c r="AJ97" s="89"/>
      <c r="AK97" s="92" t="str">
        <f t="shared" si="41"/>
        <v>0</v>
      </c>
      <c r="AL97" s="89"/>
      <c r="AM97" s="92" t="str">
        <f t="shared" si="42"/>
        <v>0</v>
      </c>
      <c r="AN97" s="123"/>
      <c r="AO97" s="92" t="str">
        <f t="shared" si="43"/>
        <v>0</v>
      </c>
      <c r="AP97" s="89"/>
      <c r="AQ97" s="92" t="str">
        <f t="shared" si="44"/>
        <v>0</v>
      </c>
      <c r="AR97" s="89"/>
      <c r="AS97" s="92" t="str">
        <f t="shared" si="45"/>
        <v>0</v>
      </c>
      <c r="AT97" s="89"/>
      <c r="AU97" s="92" t="str">
        <f t="shared" si="46"/>
        <v>0</v>
      </c>
      <c r="AV97" s="123"/>
      <c r="AW97" s="92" t="str">
        <f t="shared" si="47"/>
        <v>0</v>
      </c>
      <c r="AX97" s="179" t="str">
        <f t="shared" si="48"/>
        <v/>
      </c>
      <c r="AY97" s="179" t="str">
        <f t="shared" si="49"/>
        <v/>
      </c>
      <c r="AZ97" s="180"/>
      <c r="BA97" s="179" t="str">
        <f t="shared" si="50"/>
        <v/>
      </c>
      <c r="BB97" s="179" t="str">
        <f>IFERROR(VLOOKUP((CONCATENATE(AY97,BA97)),Listados!$U$3:$V$11,2,FALSE),"")</f>
        <v/>
      </c>
      <c r="BC97" s="179" t="str">
        <f t="shared" si="51"/>
        <v/>
      </c>
      <c r="BD97" s="458"/>
      <c r="BE97" s="458"/>
      <c r="BF97" s="458"/>
      <c r="BG97" s="458"/>
      <c r="BH97" s="477"/>
      <c r="BI97" s="477"/>
      <c r="BJ97" s="477"/>
      <c r="BK97" s="477"/>
      <c r="BL97" s="84"/>
      <c r="BM97" s="84"/>
      <c r="BN97" s="84"/>
      <c r="BO97" s="84"/>
      <c r="BP97" s="84"/>
      <c r="BQ97" s="84"/>
      <c r="BR97" s="585"/>
      <c r="BS97" s="585"/>
      <c r="BT97" s="527"/>
      <c r="BU97" s="524"/>
      <c r="BV97" s="527"/>
      <c r="BW97" s="527"/>
    </row>
    <row r="98" spans="1:75" x14ac:dyDescent="0.25">
      <c r="A98" s="683"/>
      <c r="B98" s="470"/>
      <c r="C98" s="477"/>
      <c r="D98" s="470"/>
      <c r="E98" s="86"/>
      <c r="F98" s="90"/>
      <c r="G98" s="89"/>
      <c r="H98" s="470"/>
      <c r="I98" s="470"/>
      <c r="J98" s="470"/>
      <c r="K98" s="470"/>
      <c r="L98" s="470"/>
      <c r="M98" s="470"/>
      <c r="N98" s="470"/>
      <c r="O98" s="470"/>
      <c r="P98" s="470"/>
      <c r="Q98" s="470"/>
      <c r="R98" s="470"/>
      <c r="S98" s="470"/>
      <c r="T98" s="470"/>
      <c r="U98" s="470"/>
      <c r="V98" s="470"/>
      <c r="W98" s="470"/>
      <c r="X98" s="470"/>
      <c r="Y98" s="470"/>
      <c r="Z98" s="470"/>
      <c r="AA98" s="477"/>
      <c r="AB98" s="462"/>
      <c r="AC98" s="460"/>
      <c r="AD98" s="460"/>
      <c r="AE98" s="460"/>
      <c r="AF98" s="460"/>
      <c r="AG98" s="91"/>
      <c r="AH98" s="88"/>
      <c r="AI98" s="89"/>
      <c r="AJ98" s="89"/>
      <c r="AK98" s="92" t="str">
        <f t="shared" si="41"/>
        <v>0</v>
      </c>
      <c r="AL98" s="89"/>
      <c r="AM98" s="92" t="str">
        <f t="shared" si="42"/>
        <v>0</v>
      </c>
      <c r="AN98" s="123"/>
      <c r="AO98" s="92" t="str">
        <f t="shared" si="43"/>
        <v>0</v>
      </c>
      <c r="AP98" s="89"/>
      <c r="AQ98" s="92" t="str">
        <f t="shared" si="44"/>
        <v>0</v>
      </c>
      <c r="AR98" s="89"/>
      <c r="AS98" s="92" t="str">
        <f t="shared" si="45"/>
        <v>0</v>
      </c>
      <c r="AT98" s="89"/>
      <c r="AU98" s="92" t="str">
        <f t="shared" si="46"/>
        <v>0</v>
      </c>
      <c r="AV98" s="123"/>
      <c r="AW98" s="92" t="str">
        <f t="shared" si="47"/>
        <v>0</v>
      </c>
      <c r="AX98" s="179" t="str">
        <f t="shared" si="48"/>
        <v/>
      </c>
      <c r="AY98" s="179" t="str">
        <f t="shared" si="49"/>
        <v/>
      </c>
      <c r="AZ98" s="180"/>
      <c r="BA98" s="179" t="str">
        <f t="shared" si="50"/>
        <v/>
      </c>
      <c r="BB98" s="179" t="str">
        <f>IFERROR(VLOOKUP((CONCATENATE(AY98,BA98)),Listados!$U$3:$V$11,2,FALSE),"")</f>
        <v/>
      </c>
      <c r="BC98" s="179" t="str">
        <f t="shared" si="51"/>
        <v/>
      </c>
      <c r="BD98" s="458"/>
      <c r="BE98" s="458"/>
      <c r="BF98" s="458"/>
      <c r="BG98" s="458"/>
      <c r="BH98" s="477"/>
      <c r="BI98" s="477"/>
      <c r="BJ98" s="477"/>
      <c r="BK98" s="477"/>
      <c r="BL98" s="84"/>
      <c r="BM98" s="84"/>
      <c r="BN98" s="85"/>
      <c r="BO98" s="85"/>
      <c r="BP98" s="84"/>
      <c r="BQ98" s="84"/>
      <c r="BR98" s="585"/>
      <c r="BS98" s="585"/>
      <c r="BT98" s="527"/>
      <c r="BU98" s="524"/>
      <c r="BV98" s="527"/>
      <c r="BW98" s="527"/>
    </row>
    <row r="99" spans="1:75" x14ac:dyDescent="0.25">
      <c r="A99" s="684"/>
      <c r="B99" s="449"/>
      <c r="C99" s="451"/>
      <c r="D99" s="449"/>
      <c r="E99" s="86"/>
      <c r="F99" s="90"/>
      <c r="G99" s="89"/>
      <c r="H99" s="449"/>
      <c r="I99" s="449"/>
      <c r="J99" s="449"/>
      <c r="K99" s="449"/>
      <c r="L99" s="449"/>
      <c r="M99" s="449"/>
      <c r="N99" s="449"/>
      <c r="O99" s="449"/>
      <c r="P99" s="449"/>
      <c r="Q99" s="449"/>
      <c r="R99" s="449"/>
      <c r="S99" s="449"/>
      <c r="T99" s="449"/>
      <c r="U99" s="449"/>
      <c r="V99" s="449"/>
      <c r="W99" s="449"/>
      <c r="X99" s="449"/>
      <c r="Y99" s="449"/>
      <c r="Z99" s="449"/>
      <c r="AA99" s="451"/>
      <c r="AB99" s="462"/>
      <c r="AC99" s="460"/>
      <c r="AD99" s="460"/>
      <c r="AE99" s="460"/>
      <c r="AF99" s="460"/>
      <c r="AG99" s="91"/>
      <c r="AH99" s="88"/>
      <c r="AI99" s="89"/>
      <c r="AJ99" s="89"/>
      <c r="AK99" s="92" t="str">
        <f t="shared" si="41"/>
        <v>0</v>
      </c>
      <c r="AL99" s="89"/>
      <c r="AM99" s="92" t="str">
        <f t="shared" si="42"/>
        <v>0</v>
      </c>
      <c r="AN99" s="123"/>
      <c r="AO99" s="92" t="str">
        <f t="shared" si="43"/>
        <v>0</v>
      </c>
      <c r="AP99" s="89"/>
      <c r="AQ99" s="92" t="str">
        <f t="shared" si="44"/>
        <v>0</v>
      </c>
      <c r="AR99" s="89"/>
      <c r="AS99" s="92" t="str">
        <f t="shared" si="45"/>
        <v>0</v>
      </c>
      <c r="AT99" s="89"/>
      <c r="AU99" s="92" t="str">
        <f t="shared" si="46"/>
        <v>0</v>
      </c>
      <c r="AV99" s="123"/>
      <c r="AW99" s="92" t="str">
        <f t="shared" si="47"/>
        <v>0</v>
      </c>
      <c r="AX99" s="179" t="str">
        <f t="shared" si="48"/>
        <v/>
      </c>
      <c r="AY99" s="179" t="str">
        <f t="shared" si="49"/>
        <v/>
      </c>
      <c r="AZ99" s="180"/>
      <c r="BA99" s="179" t="str">
        <f t="shared" si="50"/>
        <v/>
      </c>
      <c r="BB99" s="179" t="str">
        <f>IFERROR(VLOOKUP((CONCATENATE(AY99,BA99)),Listados!$U$3:$V$11,2,FALSE),"")</f>
        <v/>
      </c>
      <c r="BC99" s="179" t="str">
        <f t="shared" si="51"/>
        <v/>
      </c>
      <c r="BD99" s="440"/>
      <c r="BE99" s="440"/>
      <c r="BF99" s="440"/>
      <c r="BG99" s="440"/>
      <c r="BH99" s="451"/>
      <c r="BI99" s="451"/>
      <c r="BJ99" s="451"/>
      <c r="BK99" s="451"/>
      <c r="BL99" s="84"/>
      <c r="BM99" s="84"/>
      <c r="BN99" s="85"/>
      <c r="BO99" s="85"/>
      <c r="BP99" s="84"/>
      <c r="BQ99" s="84"/>
      <c r="BR99" s="597"/>
      <c r="BS99" s="597"/>
      <c r="BT99" s="580"/>
      <c r="BU99" s="579"/>
      <c r="BV99" s="580"/>
      <c r="BW99" s="580"/>
    </row>
    <row r="100" spans="1:75" x14ac:dyDescent="0.25">
      <c r="A100" s="682">
        <v>24</v>
      </c>
      <c r="B100" s="680"/>
      <c r="C100" s="673"/>
      <c r="D100" s="680"/>
      <c r="E100" s="86"/>
      <c r="F100" s="90"/>
      <c r="G100" s="89"/>
      <c r="H100" s="680"/>
      <c r="I100" s="680"/>
      <c r="J100" s="680"/>
      <c r="K100" s="680"/>
      <c r="L100" s="680"/>
      <c r="M100" s="680"/>
      <c r="N100" s="680"/>
      <c r="O100" s="680"/>
      <c r="P100" s="680"/>
      <c r="Q100" s="680"/>
      <c r="R100" s="680"/>
      <c r="S100" s="680"/>
      <c r="T100" s="680"/>
      <c r="U100" s="680"/>
      <c r="V100" s="680"/>
      <c r="W100" s="680"/>
      <c r="X100" s="680"/>
      <c r="Y100" s="680"/>
      <c r="Z100" s="680"/>
      <c r="AA100" s="673">
        <f>COUNTIF(H100:Z100, "SI")</f>
        <v>0</v>
      </c>
      <c r="AB100" s="462"/>
      <c r="AC100" s="460" t="e">
        <f>+VLOOKUP(AB100,Listados!$K$8:$L$12,2,0)</f>
        <v>#N/A</v>
      </c>
      <c r="AD100" s="460" t="str">
        <f>++IF(OR(AA100=0),"",IF(OR(AA100=1,AA100&lt;=5),"Moderado",IF(OR(AA100=6,AA100&lt;=11),"Mayor",IF(OR(AA100&gt;=12),"Catastrófico",""))))</f>
        <v/>
      </c>
      <c r="AE100" s="460" t="e">
        <f>+VLOOKUP(AD100,Listados!$K$13:$L$17,2,0)</f>
        <v>#N/A</v>
      </c>
      <c r="AF100" s="460" t="str">
        <f>IF(AND(AB100&lt;&gt;"",AD100&lt;&gt;""),VLOOKUP(AB100&amp;AD100,[3]Listados!$M$3:$N$27,2,FALSE),"")</f>
        <v/>
      </c>
      <c r="AG100" s="91"/>
      <c r="AH100" s="87"/>
      <c r="AI100" s="89"/>
      <c r="AJ100" s="89"/>
      <c r="AK100" s="92" t="str">
        <f>+IF(AJ100="si",15,"0")</f>
        <v>0</v>
      </c>
      <c r="AL100" s="89"/>
      <c r="AM100" s="92" t="str">
        <f>+IF(AL100="si",15,"0")</f>
        <v>0</v>
      </c>
      <c r="AN100" s="123"/>
      <c r="AO100" s="92" t="str">
        <f>+IF(AN100="si",15,"0")</f>
        <v>0</v>
      </c>
      <c r="AP100" s="89"/>
      <c r="AQ100" s="92" t="str">
        <f>+IF(AP100="Preventivo",15,IF(AP100="Detectivo",10,"0"))</f>
        <v>0</v>
      </c>
      <c r="AR100" s="89"/>
      <c r="AS100" s="92" t="str">
        <f>+IF(AR100="si",15,"0")</f>
        <v>0</v>
      </c>
      <c r="AT100" s="89"/>
      <c r="AU100" s="92" t="str">
        <f>+IF(AT100="si",15,"0")</f>
        <v>0</v>
      </c>
      <c r="AV100" s="123"/>
      <c r="AW100" s="92" t="str">
        <f>+IF(AV100="Completa",10,IF(AV100="Incompleta",5,"0"))</f>
        <v>0</v>
      </c>
      <c r="AX100" s="179" t="str">
        <f t="shared" si="48"/>
        <v/>
      </c>
      <c r="AY100" s="179" t="str">
        <f t="shared" si="49"/>
        <v/>
      </c>
      <c r="AZ100" s="180"/>
      <c r="BA100" s="179" t="str">
        <f t="shared" si="50"/>
        <v/>
      </c>
      <c r="BB100" s="179" t="str">
        <f>IFERROR(VLOOKUP((CONCATENATE(AY100,BA100)),Listados!$U$3:$V$11,2,FALSE),"")</f>
        <v/>
      </c>
      <c r="BC100" s="179" t="str">
        <f t="shared" si="51"/>
        <v/>
      </c>
      <c r="BD100" s="681" t="e">
        <f>AVERAGE(BC100:BC103)</f>
        <v>#DIV/0!</v>
      </c>
      <c r="BE100" s="681" t="e">
        <f>IF(BD100&lt;=50,"Débil",IF(BD100&lt;=99,"Moderado",IF(BD100=100,"fuerte","")))</f>
        <v>#DIV/0!</v>
      </c>
      <c r="BF100" s="681" t="e">
        <f>+IF(AND(AI100="Preventivo",BE100="Fuerte"),2,IF(AND(AI100="Preventivo",BE100="Moderado"),1,0))</f>
        <v>#DIV/0!</v>
      </c>
      <c r="BG100" s="681" t="e">
        <f>+AC100-BF100</f>
        <v>#N/A</v>
      </c>
      <c r="BH100" s="673" t="e">
        <f>+VLOOKUP(MIN(BG100),Listados!$J$18:$K$24,2,TRUE)</f>
        <v>#N/A</v>
      </c>
      <c r="BI100" s="673" t="str">
        <f>AD100</f>
        <v/>
      </c>
      <c r="BJ100" s="673" t="e">
        <f>IF(AND(BH100&lt;&gt;"",BI100&lt;&gt;""),VLOOKUP(BH100&amp;BI100,Listados!$M$3:$N$27,2,FALSE),"")</f>
        <v>#N/A</v>
      </c>
      <c r="BK100" s="673" t="e">
        <f>+VLOOKUP(BJ100,Listados!$P$3:$Q$6,2,FALSE)</f>
        <v>#N/A</v>
      </c>
      <c r="BL100" s="84"/>
      <c r="BM100" s="84"/>
      <c r="BN100" s="85"/>
      <c r="BO100" s="95"/>
      <c r="BP100" s="84"/>
      <c r="BQ100" s="84"/>
      <c r="BR100" s="685"/>
      <c r="BS100" s="685"/>
      <c r="BT100" s="686"/>
      <c r="BU100" s="687"/>
      <c r="BV100" s="686"/>
      <c r="BW100" s="686"/>
    </row>
    <row r="101" spans="1:75" x14ac:dyDescent="0.25">
      <c r="A101" s="683"/>
      <c r="B101" s="470"/>
      <c r="C101" s="477"/>
      <c r="D101" s="470"/>
      <c r="E101" s="86"/>
      <c r="F101" s="90"/>
      <c r="G101" s="89"/>
      <c r="H101" s="470"/>
      <c r="I101" s="470"/>
      <c r="J101" s="470"/>
      <c r="K101" s="470"/>
      <c r="L101" s="470"/>
      <c r="M101" s="470"/>
      <c r="N101" s="470"/>
      <c r="O101" s="470"/>
      <c r="P101" s="470"/>
      <c r="Q101" s="470"/>
      <c r="R101" s="470"/>
      <c r="S101" s="470"/>
      <c r="T101" s="470"/>
      <c r="U101" s="470"/>
      <c r="V101" s="470"/>
      <c r="W101" s="470"/>
      <c r="X101" s="470"/>
      <c r="Y101" s="470"/>
      <c r="Z101" s="470"/>
      <c r="AA101" s="477"/>
      <c r="AB101" s="462"/>
      <c r="AC101" s="460"/>
      <c r="AD101" s="460"/>
      <c r="AE101" s="460"/>
      <c r="AF101" s="460"/>
      <c r="AG101" s="91"/>
      <c r="AH101" s="87"/>
      <c r="AI101" s="89"/>
      <c r="AJ101" s="89"/>
      <c r="AK101" s="92" t="str">
        <f t="shared" si="41"/>
        <v>0</v>
      </c>
      <c r="AL101" s="89"/>
      <c r="AM101" s="92" t="str">
        <f t="shared" si="42"/>
        <v>0</v>
      </c>
      <c r="AN101" s="123"/>
      <c r="AO101" s="92" t="str">
        <f t="shared" si="43"/>
        <v>0</v>
      </c>
      <c r="AP101" s="89"/>
      <c r="AQ101" s="92" t="str">
        <f t="shared" si="44"/>
        <v>0</v>
      </c>
      <c r="AR101" s="89"/>
      <c r="AS101" s="92" t="str">
        <f t="shared" si="45"/>
        <v>0</v>
      </c>
      <c r="AT101" s="89"/>
      <c r="AU101" s="92" t="str">
        <f t="shared" si="46"/>
        <v>0</v>
      </c>
      <c r="AV101" s="123"/>
      <c r="AW101" s="92" t="str">
        <f t="shared" si="47"/>
        <v>0</v>
      </c>
      <c r="AX101" s="179" t="str">
        <f t="shared" si="48"/>
        <v/>
      </c>
      <c r="AY101" s="179" t="str">
        <f t="shared" si="49"/>
        <v/>
      </c>
      <c r="AZ101" s="180"/>
      <c r="BA101" s="179" t="str">
        <f t="shared" si="50"/>
        <v/>
      </c>
      <c r="BB101" s="179" t="str">
        <f>IFERROR(VLOOKUP((CONCATENATE(AY101,BA101)),Listados!$U$3:$V$11,2,FALSE),"")</f>
        <v/>
      </c>
      <c r="BC101" s="179" t="str">
        <f t="shared" si="51"/>
        <v/>
      </c>
      <c r="BD101" s="458"/>
      <c r="BE101" s="458"/>
      <c r="BF101" s="458"/>
      <c r="BG101" s="458"/>
      <c r="BH101" s="477"/>
      <c r="BI101" s="477"/>
      <c r="BJ101" s="477"/>
      <c r="BK101" s="477"/>
      <c r="BL101" s="84"/>
      <c r="BM101" s="84"/>
      <c r="BN101" s="84"/>
      <c r="BO101" s="84"/>
      <c r="BP101" s="84"/>
      <c r="BQ101" s="84"/>
      <c r="BR101" s="585"/>
      <c r="BS101" s="585"/>
      <c r="BT101" s="527"/>
      <c r="BU101" s="524"/>
      <c r="BV101" s="527"/>
      <c r="BW101" s="527"/>
    </row>
    <row r="102" spans="1:75" x14ac:dyDescent="0.25">
      <c r="A102" s="683"/>
      <c r="B102" s="470"/>
      <c r="C102" s="477"/>
      <c r="D102" s="470"/>
      <c r="E102" s="86"/>
      <c r="F102" s="90"/>
      <c r="G102" s="89"/>
      <c r="H102" s="470"/>
      <c r="I102" s="470"/>
      <c r="J102" s="470"/>
      <c r="K102" s="470"/>
      <c r="L102" s="470"/>
      <c r="M102" s="470"/>
      <c r="N102" s="470"/>
      <c r="O102" s="470"/>
      <c r="P102" s="470"/>
      <c r="Q102" s="470"/>
      <c r="R102" s="470"/>
      <c r="S102" s="470"/>
      <c r="T102" s="470"/>
      <c r="U102" s="470"/>
      <c r="V102" s="470"/>
      <c r="W102" s="470"/>
      <c r="X102" s="470"/>
      <c r="Y102" s="470"/>
      <c r="Z102" s="470"/>
      <c r="AA102" s="477"/>
      <c r="AB102" s="462"/>
      <c r="AC102" s="460"/>
      <c r="AD102" s="460"/>
      <c r="AE102" s="460"/>
      <c r="AF102" s="460"/>
      <c r="AG102" s="91"/>
      <c r="AH102" s="88"/>
      <c r="AI102" s="89"/>
      <c r="AJ102" s="89"/>
      <c r="AK102" s="92" t="str">
        <f t="shared" si="41"/>
        <v>0</v>
      </c>
      <c r="AL102" s="89"/>
      <c r="AM102" s="92" t="str">
        <f t="shared" si="42"/>
        <v>0</v>
      </c>
      <c r="AN102" s="123"/>
      <c r="AO102" s="92" t="str">
        <f t="shared" si="43"/>
        <v>0</v>
      </c>
      <c r="AP102" s="89"/>
      <c r="AQ102" s="92" t="str">
        <f t="shared" si="44"/>
        <v>0</v>
      </c>
      <c r="AR102" s="89"/>
      <c r="AS102" s="92" t="str">
        <f t="shared" si="45"/>
        <v>0</v>
      </c>
      <c r="AT102" s="89"/>
      <c r="AU102" s="92" t="str">
        <f t="shared" si="46"/>
        <v>0</v>
      </c>
      <c r="AV102" s="123"/>
      <c r="AW102" s="92" t="str">
        <f t="shared" si="47"/>
        <v>0</v>
      </c>
      <c r="AX102" s="179" t="str">
        <f t="shared" si="48"/>
        <v/>
      </c>
      <c r="AY102" s="179" t="str">
        <f t="shared" si="49"/>
        <v/>
      </c>
      <c r="AZ102" s="180"/>
      <c r="BA102" s="179" t="str">
        <f t="shared" si="50"/>
        <v/>
      </c>
      <c r="BB102" s="179" t="str">
        <f>IFERROR(VLOOKUP((CONCATENATE(AY102,BA102)),Listados!$U$3:$V$11,2,FALSE),"")</f>
        <v/>
      </c>
      <c r="BC102" s="179" t="str">
        <f t="shared" si="51"/>
        <v/>
      </c>
      <c r="BD102" s="458"/>
      <c r="BE102" s="458"/>
      <c r="BF102" s="458"/>
      <c r="BG102" s="458"/>
      <c r="BH102" s="477"/>
      <c r="BI102" s="477"/>
      <c r="BJ102" s="477"/>
      <c r="BK102" s="477"/>
      <c r="BL102" s="84"/>
      <c r="BM102" s="84"/>
      <c r="BN102" s="85"/>
      <c r="BO102" s="85"/>
      <c r="BP102" s="84"/>
      <c r="BQ102" s="84"/>
      <c r="BR102" s="585"/>
      <c r="BS102" s="585"/>
      <c r="BT102" s="527"/>
      <c r="BU102" s="524"/>
      <c r="BV102" s="527"/>
      <c r="BW102" s="527"/>
    </row>
    <row r="103" spans="1:75" x14ac:dyDescent="0.25">
      <c r="A103" s="684"/>
      <c r="B103" s="449"/>
      <c r="C103" s="451"/>
      <c r="D103" s="449"/>
      <c r="E103" s="86"/>
      <c r="F103" s="90"/>
      <c r="G103" s="89"/>
      <c r="H103" s="449"/>
      <c r="I103" s="449"/>
      <c r="J103" s="449"/>
      <c r="K103" s="449"/>
      <c r="L103" s="449"/>
      <c r="M103" s="449"/>
      <c r="N103" s="449"/>
      <c r="O103" s="449"/>
      <c r="P103" s="449"/>
      <c r="Q103" s="449"/>
      <c r="R103" s="449"/>
      <c r="S103" s="449"/>
      <c r="T103" s="449"/>
      <c r="U103" s="449"/>
      <c r="V103" s="449"/>
      <c r="W103" s="449"/>
      <c r="X103" s="449"/>
      <c r="Y103" s="449"/>
      <c r="Z103" s="449"/>
      <c r="AA103" s="451"/>
      <c r="AB103" s="462"/>
      <c r="AC103" s="460"/>
      <c r="AD103" s="460"/>
      <c r="AE103" s="460"/>
      <c r="AF103" s="460"/>
      <c r="AG103" s="91"/>
      <c r="AH103" s="88"/>
      <c r="AI103" s="89"/>
      <c r="AJ103" s="89"/>
      <c r="AK103" s="92" t="str">
        <f t="shared" si="41"/>
        <v>0</v>
      </c>
      <c r="AL103" s="89"/>
      <c r="AM103" s="92" t="str">
        <f t="shared" si="42"/>
        <v>0</v>
      </c>
      <c r="AN103" s="123"/>
      <c r="AO103" s="92" t="str">
        <f t="shared" si="43"/>
        <v>0</v>
      </c>
      <c r="AP103" s="89"/>
      <c r="AQ103" s="92" t="str">
        <f t="shared" si="44"/>
        <v>0</v>
      </c>
      <c r="AR103" s="89"/>
      <c r="AS103" s="92" t="str">
        <f t="shared" si="45"/>
        <v>0</v>
      </c>
      <c r="AT103" s="89"/>
      <c r="AU103" s="92" t="str">
        <f t="shared" si="46"/>
        <v>0</v>
      </c>
      <c r="AV103" s="123"/>
      <c r="AW103" s="92" t="str">
        <f t="shared" si="47"/>
        <v>0</v>
      </c>
      <c r="AX103" s="179" t="str">
        <f t="shared" si="48"/>
        <v/>
      </c>
      <c r="AY103" s="179" t="str">
        <f t="shared" si="49"/>
        <v/>
      </c>
      <c r="AZ103" s="180"/>
      <c r="BA103" s="179" t="str">
        <f t="shared" si="50"/>
        <v/>
      </c>
      <c r="BB103" s="179" t="str">
        <f>IFERROR(VLOOKUP((CONCATENATE(AY103,BA103)),Listados!$U$3:$V$11,2,FALSE),"")</f>
        <v/>
      </c>
      <c r="BC103" s="179" t="str">
        <f t="shared" si="51"/>
        <v/>
      </c>
      <c r="BD103" s="440"/>
      <c r="BE103" s="440"/>
      <c r="BF103" s="440"/>
      <c r="BG103" s="440"/>
      <c r="BH103" s="451"/>
      <c r="BI103" s="451"/>
      <c r="BJ103" s="451"/>
      <c r="BK103" s="451"/>
      <c r="BL103" s="84"/>
      <c r="BM103" s="84"/>
      <c r="BN103" s="85"/>
      <c r="BO103" s="85"/>
      <c r="BP103" s="84"/>
      <c r="BQ103" s="84"/>
      <c r="BR103" s="597"/>
      <c r="BS103" s="597"/>
      <c r="BT103" s="580"/>
      <c r="BU103" s="579"/>
      <c r="BV103" s="580"/>
      <c r="BW103" s="580"/>
    </row>
    <row r="104" spans="1:75" x14ac:dyDescent="0.25">
      <c r="A104" s="682">
        <v>25</v>
      </c>
      <c r="B104" s="680"/>
      <c r="C104" s="673"/>
      <c r="D104" s="680"/>
      <c r="E104" s="86"/>
      <c r="F104" s="90"/>
      <c r="G104" s="89"/>
      <c r="H104" s="680"/>
      <c r="I104" s="680"/>
      <c r="J104" s="680"/>
      <c r="K104" s="680"/>
      <c r="L104" s="680"/>
      <c r="M104" s="680"/>
      <c r="N104" s="680"/>
      <c r="O104" s="680"/>
      <c r="P104" s="680"/>
      <c r="Q104" s="680"/>
      <c r="R104" s="680"/>
      <c r="S104" s="680"/>
      <c r="T104" s="680"/>
      <c r="U104" s="680"/>
      <c r="V104" s="680"/>
      <c r="W104" s="680"/>
      <c r="X104" s="680"/>
      <c r="Y104" s="680"/>
      <c r="Z104" s="680"/>
      <c r="AA104" s="673">
        <f>COUNTIF(H104:Z104, "SI")</f>
        <v>0</v>
      </c>
      <c r="AB104" s="462"/>
      <c r="AC104" s="460" t="e">
        <f>+VLOOKUP(AB104,Listados!$K$8:$L$12,2,0)</f>
        <v>#N/A</v>
      </c>
      <c r="AD104" s="460" t="str">
        <f>++IF(OR(AA104=0),"",IF(OR(AA104=1,AA104&lt;=5),"Moderado",IF(OR(AA104=6,AA104&lt;=11),"Mayor",IF(OR(AA104&gt;=12),"Catastrófico",""))))</f>
        <v/>
      </c>
      <c r="AE104" s="460" t="e">
        <f>+VLOOKUP(AD104,Listados!$K$13:$L$17,2,0)</f>
        <v>#N/A</v>
      </c>
      <c r="AF104" s="460" t="str">
        <f>IF(AND(AB104&lt;&gt;"",AD104&lt;&gt;""),VLOOKUP(AB104&amp;AD104,[3]Listados!$M$3:$N$27,2,FALSE),"")</f>
        <v/>
      </c>
      <c r="AG104" s="91"/>
      <c r="AH104" s="87"/>
      <c r="AI104" s="89"/>
      <c r="AJ104" s="89"/>
      <c r="AK104" s="92" t="str">
        <f>+IF(AJ104="si",15,"0")</f>
        <v>0</v>
      </c>
      <c r="AL104" s="89"/>
      <c r="AM104" s="92" t="str">
        <f>+IF(AL104="si",15,"0")</f>
        <v>0</v>
      </c>
      <c r="AN104" s="123"/>
      <c r="AO104" s="92" t="str">
        <f>+IF(AN104="si",15,"0")</f>
        <v>0</v>
      </c>
      <c r="AP104" s="89"/>
      <c r="AQ104" s="92" t="str">
        <f>+IF(AP104="Preventivo",15,IF(AP104="Detectivo",10,"0"))</f>
        <v>0</v>
      </c>
      <c r="AR104" s="89"/>
      <c r="AS104" s="92" t="str">
        <f>+IF(AR104="si",15,"0")</f>
        <v>0</v>
      </c>
      <c r="AT104" s="89"/>
      <c r="AU104" s="92" t="str">
        <f>+IF(AT104="si",15,"0")</f>
        <v>0</v>
      </c>
      <c r="AV104" s="123"/>
      <c r="AW104" s="92" t="str">
        <f>+IF(AV104="Completa",10,IF(AV104="Incompleta",5,"0"))</f>
        <v>0</v>
      </c>
      <c r="AX104" s="179" t="str">
        <f t="shared" si="48"/>
        <v/>
      </c>
      <c r="AY104" s="179" t="str">
        <f t="shared" si="49"/>
        <v/>
      </c>
      <c r="AZ104" s="180"/>
      <c r="BA104" s="179" t="str">
        <f t="shared" si="50"/>
        <v/>
      </c>
      <c r="BB104" s="179" t="str">
        <f>IFERROR(VLOOKUP((CONCATENATE(AY104,BA104)),Listados!$U$3:$V$11,2,FALSE),"")</f>
        <v/>
      </c>
      <c r="BC104" s="179" t="str">
        <f t="shared" si="51"/>
        <v/>
      </c>
      <c r="BD104" s="681" t="e">
        <f>AVERAGE(BC104:BC107)</f>
        <v>#DIV/0!</v>
      </c>
      <c r="BE104" s="681" t="e">
        <f>IF(BD104&lt;=50,"Débil",IF(BD104&lt;=99,"Moderado",IF(BD104=100,"fuerte","")))</f>
        <v>#DIV/0!</v>
      </c>
      <c r="BF104" s="681" t="e">
        <f>+IF(AND(AI104="Preventivo",BE104="Fuerte"),2,IF(AND(AI104="Preventivo",BE104="Moderado"),1,0))</f>
        <v>#DIV/0!</v>
      </c>
      <c r="BG104" s="681" t="e">
        <f>+AC104-BF104</f>
        <v>#N/A</v>
      </c>
      <c r="BH104" s="673" t="e">
        <f>+VLOOKUP(MIN(BG104),Listados!$J$18:$K$24,2,TRUE)</f>
        <v>#N/A</v>
      </c>
      <c r="BI104" s="673" t="str">
        <f>AD104</f>
        <v/>
      </c>
      <c r="BJ104" s="673" t="e">
        <f>IF(AND(BH104&lt;&gt;"",BI104&lt;&gt;""),VLOOKUP(BH104&amp;BI104,Listados!$M$3:$N$27,2,FALSE),"")</f>
        <v>#N/A</v>
      </c>
      <c r="BK104" s="673" t="e">
        <f>+VLOOKUP(BJ104,Listados!$P$3:$Q$6,2,FALSE)</f>
        <v>#N/A</v>
      </c>
      <c r="BL104" s="84"/>
      <c r="BM104" s="84"/>
      <c r="BN104" s="85"/>
      <c r="BO104" s="95"/>
      <c r="BP104" s="84"/>
      <c r="BQ104" s="84"/>
      <c r="BR104" s="685"/>
      <c r="BS104" s="685"/>
      <c r="BT104" s="686"/>
      <c r="BU104" s="687"/>
      <c r="BV104" s="686"/>
      <c r="BW104" s="686"/>
    </row>
    <row r="105" spans="1:75" x14ac:dyDescent="0.25">
      <c r="A105" s="683"/>
      <c r="B105" s="470"/>
      <c r="C105" s="477"/>
      <c r="D105" s="470"/>
      <c r="E105" s="86"/>
      <c r="F105" s="90"/>
      <c r="G105" s="89"/>
      <c r="H105" s="470"/>
      <c r="I105" s="470"/>
      <c r="J105" s="470"/>
      <c r="K105" s="470"/>
      <c r="L105" s="470"/>
      <c r="M105" s="470"/>
      <c r="N105" s="470"/>
      <c r="O105" s="470"/>
      <c r="P105" s="470"/>
      <c r="Q105" s="470"/>
      <c r="R105" s="470"/>
      <c r="S105" s="470"/>
      <c r="T105" s="470"/>
      <c r="U105" s="470"/>
      <c r="V105" s="470"/>
      <c r="W105" s="470"/>
      <c r="X105" s="470"/>
      <c r="Y105" s="470"/>
      <c r="Z105" s="470"/>
      <c r="AA105" s="477"/>
      <c r="AB105" s="462"/>
      <c r="AC105" s="460"/>
      <c r="AD105" s="460"/>
      <c r="AE105" s="460"/>
      <c r="AF105" s="460"/>
      <c r="AG105" s="91"/>
      <c r="AH105" s="87"/>
      <c r="AI105" s="89"/>
      <c r="AJ105" s="89"/>
      <c r="AK105" s="92" t="str">
        <f t="shared" si="41"/>
        <v>0</v>
      </c>
      <c r="AL105" s="89"/>
      <c r="AM105" s="92" t="str">
        <f t="shared" si="42"/>
        <v>0</v>
      </c>
      <c r="AN105" s="123"/>
      <c r="AO105" s="92" t="str">
        <f t="shared" si="43"/>
        <v>0</v>
      </c>
      <c r="AP105" s="89"/>
      <c r="AQ105" s="92" t="str">
        <f t="shared" si="44"/>
        <v>0</v>
      </c>
      <c r="AR105" s="89"/>
      <c r="AS105" s="92" t="str">
        <f t="shared" si="45"/>
        <v>0</v>
      </c>
      <c r="AT105" s="89"/>
      <c r="AU105" s="92" t="str">
        <f t="shared" si="46"/>
        <v>0</v>
      </c>
      <c r="AV105" s="123"/>
      <c r="AW105" s="92" t="str">
        <f t="shared" si="47"/>
        <v>0</v>
      </c>
      <c r="AX105" s="179" t="str">
        <f t="shared" si="48"/>
        <v/>
      </c>
      <c r="AY105" s="179" t="str">
        <f t="shared" si="49"/>
        <v/>
      </c>
      <c r="AZ105" s="180"/>
      <c r="BA105" s="179" t="str">
        <f t="shared" si="50"/>
        <v/>
      </c>
      <c r="BB105" s="179" t="str">
        <f>IFERROR(VLOOKUP((CONCATENATE(AY105,BA105)),Listados!$U$3:$V$11,2,FALSE),"")</f>
        <v/>
      </c>
      <c r="BC105" s="179" t="str">
        <f t="shared" si="51"/>
        <v/>
      </c>
      <c r="BD105" s="458"/>
      <c r="BE105" s="458"/>
      <c r="BF105" s="458"/>
      <c r="BG105" s="458"/>
      <c r="BH105" s="477"/>
      <c r="BI105" s="477"/>
      <c r="BJ105" s="477"/>
      <c r="BK105" s="477"/>
      <c r="BL105" s="84"/>
      <c r="BM105" s="84"/>
      <c r="BN105" s="84"/>
      <c r="BO105" s="84"/>
      <c r="BP105" s="84"/>
      <c r="BQ105" s="84"/>
      <c r="BR105" s="585"/>
      <c r="BS105" s="585"/>
      <c r="BT105" s="527"/>
      <c r="BU105" s="524"/>
      <c r="BV105" s="527"/>
      <c r="BW105" s="527"/>
    </row>
    <row r="106" spans="1:75" x14ac:dyDescent="0.25">
      <c r="A106" s="683"/>
      <c r="B106" s="470"/>
      <c r="C106" s="477"/>
      <c r="D106" s="470"/>
      <c r="E106" s="86"/>
      <c r="F106" s="90"/>
      <c r="G106" s="89"/>
      <c r="H106" s="470"/>
      <c r="I106" s="470"/>
      <c r="J106" s="470"/>
      <c r="K106" s="470"/>
      <c r="L106" s="470"/>
      <c r="M106" s="470"/>
      <c r="N106" s="470"/>
      <c r="O106" s="470"/>
      <c r="P106" s="470"/>
      <c r="Q106" s="470"/>
      <c r="R106" s="470"/>
      <c r="S106" s="470"/>
      <c r="T106" s="470"/>
      <c r="U106" s="470"/>
      <c r="V106" s="470"/>
      <c r="W106" s="470"/>
      <c r="X106" s="470"/>
      <c r="Y106" s="470"/>
      <c r="Z106" s="470"/>
      <c r="AA106" s="477"/>
      <c r="AB106" s="462"/>
      <c r="AC106" s="460"/>
      <c r="AD106" s="460"/>
      <c r="AE106" s="460"/>
      <c r="AF106" s="460"/>
      <c r="AG106" s="91"/>
      <c r="AH106" s="88"/>
      <c r="AI106" s="89"/>
      <c r="AJ106" s="89"/>
      <c r="AK106" s="92" t="str">
        <f t="shared" si="41"/>
        <v>0</v>
      </c>
      <c r="AL106" s="89"/>
      <c r="AM106" s="92" t="str">
        <f t="shared" si="42"/>
        <v>0</v>
      </c>
      <c r="AN106" s="123"/>
      <c r="AO106" s="92" t="str">
        <f t="shared" si="43"/>
        <v>0</v>
      </c>
      <c r="AP106" s="89"/>
      <c r="AQ106" s="92" t="str">
        <f t="shared" si="44"/>
        <v>0</v>
      </c>
      <c r="AR106" s="89"/>
      <c r="AS106" s="92" t="str">
        <f t="shared" si="45"/>
        <v>0</v>
      </c>
      <c r="AT106" s="89"/>
      <c r="AU106" s="92" t="str">
        <f t="shared" si="46"/>
        <v>0</v>
      </c>
      <c r="AV106" s="123"/>
      <c r="AW106" s="92" t="str">
        <f t="shared" si="47"/>
        <v>0</v>
      </c>
      <c r="AX106" s="179" t="str">
        <f t="shared" si="48"/>
        <v/>
      </c>
      <c r="AY106" s="179" t="str">
        <f t="shared" si="49"/>
        <v/>
      </c>
      <c r="AZ106" s="180"/>
      <c r="BA106" s="179" t="str">
        <f t="shared" si="50"/>
        <v/>
      </c>
      <c r="BB106" s="179" t="str">
        <f>IFERROR(VLOOKUP((CONCATENATE(AY106,BA106)),Listados!$U$3:$V$11,2,FALSE),"")</f>
        <v/>
      </c>
      <c r="BC106" s="179" t="str">
        <f t="shared" si="51"/>
        <v/>
      </c>
      <c r="BD106" s="458"/>
      <c r="BE106" s="458"/>
      <c r="BF106" s="458"/>
      <c r="BG106" s="458"/>
      <c r="BH106" s="477"/>
      <c r="BI106" s="477"/>
      <c r="BJ106" s="477"/>
      <c r="BK106" s="477"/>
      <c r="BL106" s="84"/>
      <c r="BM106" s="84"/>
      <c r="BN106" s="85"/>
      <c r="BO106" s="85"/>
      <c r="BP106" s="84"/>
      <c r="BQ106" s="84"/>
      <c r="BR106" s="585"/>
      <c r="BS106" s="585"/>
      <c r="BT106" s="527"/>
      <c r="BU106" s="524"/>
      <c r="BV106" s="527"/>
      <c r="BW106" s="527"/>
    </row>
    <row r="107" spans="1:75" x14ac:dyDescent="0.25">
      <c r="A107" s="684"/>
      <c r="B107" s="449"/>
      <c r="C107" s="451"/>
      <c r="D107" s="449"/>
      <c r="E107" s="86"/>
      <c r="F107" s="90"/>
      <c r="G107" s="89"/>
      <c r="H107" s="449"/>
      <c r="I107" s="449"/>
      <c r="J107" s="449"/>
      <c r="K107" s="449"/>
      <c r="L107" s="449"/>
      <c r="M107" s="449"/>
      <c r="N107" s="449"/>
      <c r="O107" s="449"/>
      <c r="P107" s="449"/>
      <c r="Q107" s="449"/>
      <c r="R107" s="449"/>
      <c r="S107" s="449"/>
      <c r="T107" s="449"/>
      <c r="U107" s="449"/>
      <c r="V107" s="449"/>
      <c r="W107" s="449"/>
      <c r="X107" s="449"/>
      <c r="Y107" s="449"/>
      <c r="Z107" s="449"/>
      <c r="AA107" s="451"/>
      <c r="AB107" s="462"/>
      <c r="AC107" s="460"/>
      <c r="AD107" s="460"/>
      <c r="AE107" s="460"/>
      <c r="AF107" s="460"/>
      <c r="AG107" s="91"/>
      <c r="AH107" s="88"/>
      <c r="AI107" s="89"/>
      <c r="AJ107" s="89"/>
      <c r="AK107" s="92" t="str">
        <f t="shared" si="41"/>
        <v>0</v>
      </c>
      <c r="AL107" s="89"/>
      <c r="AM107" s="92" t="str">
        <f t="shared" si="42"/>
        <v>0</v>
      </c>
      <c r="AN107" s="123"/>
      <c r="AO107" s="92" t="str">
        <f t="shared" si="43"/>
        <v>0</v>
      </c>
      <c r="AP107" s="89"/>
      <c r="AQ107" s="92" t="str">
        <f t="shared" si="44"/>
        <v>0</v>
      </c>
      <c r="AR107" s="89"/>
      <c r="AS107" s="92" t="str">
        <f t="shared" si="45"/>
        <v>0</v>
      </c>
      <c r="AT107" s="89"/>
      <c r="AU107" s="92" t="str">
        <f t="shared" si="46"/>
        <v>0</v>
      </c>
      <c r="AV107" s="123"/>
      <c r="AW107" s="92" t="str">
        <f t="shared" si="47"/>
        <v>0</v>
      </c>
      <c r="AX107" s="179" t="str">
        <f t="shared" si="48"/>
        <v/>
      </c>
      <c r="AY107" s="179" t="str">
        <f t="shared" si="49"/>
        <v/>
      </c>
      <c r="AZ107" s="180"/>
      <c r="BA107" s="179" t="str">
        <f t="shared" si="50"/>
        <v/>
      </c>
      <c r="BB107" s="179" t="str">
        <f>IFERROR(VLOOKUP((CONCATENATE(AY107,BA107)),Listados!$U$3:$V$11,2,FALSE),"")</f>
        <v/>
      </c>
      <c r="BC107" s="179" t="str">
        <f t="shared" si="51"/>
        <v/>
      </c>
      <c r="BD107" s="440"/>
      <c r="BE107" s="440"/>
      <c r="BF107" s="440"/>
      <c r="BG107" s="440"/>
      <c r="BH107" s="451"/>
      <c r="BI107" s="451"/>
      <c r="BJ107" s="451"/>
      <c r="BK107" s="451"/>
      <c r="BL107" s="84"/>
      <c r="BM107" s="84"/>
      <c r="BN107" s="85"/>
      <c r="BO107" s="85"/>
      <c r="BP107" s="84"/>
      <c r="BQ107" s="84"/>
      <c r="BR107" s="597"/>
      <c r="BS107" s="597"/>
      <c r="BT107" s="580"/>
      <c r="BU107" s="579"/>
      <c r="BV107" s="580"/>
      <c r="BW107" s="580"/>
    </row>
    <row r="108" spans="1:75" x14ac:dyDescent="0.25">
      <c r="A108" s="682">
        <v>26</v>
      </c>
      <c r="B108" s="680"/>
      <c r="C108" s="673"/>
      <c r="D108" s="680"/>
      <c r="E108" s="86"/>
      <c r="F108" s="90"/>
      <c r="G108" s="89"/>
      <c r="H108" s="680"/>
      <c r="I108" s="680"/>
      <c r="J108" s="680"/>
      <c r="K108" s="680"/>
      <c r="L108" s="680"/>
      <c r="M108" s="680"/>
      <c r="N108" s="680"/>
      <c r="O108" s="680"/>
      <c r="P108" s="680"/>
      <c r="Q108" s="680"/>
      <c r="R108" s="680"/>
      <c r="S108" s="680"/>
      <c r="T108" s="680"/>
      <c r="U108" s="680"/>
      <c r="V108" s="680"/>
      <c r="W108" s="680"/>
      <c r="X108" s="680"/>
      <c r="Y108" s="680"/>
      <c r="Z108" s="680"/>
      <c r="AA108" s="673">
        <f>COUNTIF(H108:Z108, "SI")</f>
        <v>0</v>
      </c>
      <c r="AB108" s="462"/>
      <c r="AC108" s="460" t="e">
        <f>+VLOOKUP(AB108,Listados!$K$8:$L$12,2,0)</f>
        <v>#N/A</v>
      </c>
      <c r="AD108" s="460" t="str">
        <f>++IF(OR(AA108=0),"",IF(OR(AA108=1,AA108&lt;=5),"Moderado",IF(OR(AA108=6,AA108&lt;=11),"Mayor",IF(OR(AA108&gt;=12),"Catastrófico",""))))</f>
        <v/>
      </c>
      <c r="AE108" s="460" t="e">
        <f>+VLOOKUP(AD108,Listados!$K$13:$L$17,2,0)</f>
        <v>#N/A</v>
      </c>
      <c r="AF108" s="460" t="str">
        <f>IF(AND(AB108&lt;&gt;"",AD108&lt;&gt;""),VLOOKUP(AB108&amp;AD108,[3]Listados!$M$3:$N$27,2,FALSE),"")</f>
        <v/>
      </c>
      <c r="AG108" s="91"/>
      <c r="AH108" s="87"/>
      <c r="AI108" s="89"/>
      <c r="AJ108" s="89"/>
      <c r="AK108" s="92" t="str">
        <f>+IF(AJ108="si",15,"0")</f>
        <v>0</v>
      </c>
      <c r="AL108" s="89"/>
      <c r="AM108" s="92" t="str">
        <f>+IF(AL108="si",15,"0")</f>
        <v>0</v>
      </c>
      <c r="AN108" s="123"/>
      <c r="AO108" s="92" t="str">
        <f>+IF(AN108="si",15,"0")</f>
        <v>0</v>
      </c>
      <c r="AP108" s="89"/>
      <c r="AQ108" s="92" t="str">
        <f>+IF(AP108="Preventivo",15,IF(AP108="Detectivo",10,"0"))</f>
        <v>0</v>
      </c>
      <c r="AR108" s="89"/>
      <c r="AS108" s="92" t="str">
        <f>+IF(AR108="si",15,"0")</f>
        <v>0</v>
      </c>
      <c r="AT108" s="89"/>
      <c r="AU108" s="92" t="str">
        <f>+IF(AT108="si",15,"0")</f>
        <v>0</v>
      </c>
      <c r="AV108" s="123"/>
      <c r="AW108" s="92" t="str">
        <f>+IF(AV108="Completa",10,IF(AV108="Incompleta",5,"0"))</f>
        <v>0</v>
      </c>
      <c r="AX108" s="179" t="str">
        <f t="shared" si="48"/>
        <v/>
      </c>
      <c r="AY108" s="179" t="str">
        <f t="shared" si="49"/>
        <v/>
      </c>
      <c r="AZ108" s="180"/>
      <c r="BA108" s="179" t="str">
        <f t="shared" si="50"/>
        <v/>
      </c>
      <c r="BB108" s="179" t="str">
        <f>IFERROR(VLOOKUP((CONCATENATE(AY108,BA108)),Listados!$U$3:$V$11,2,FALSE),"")</f>
        <v/>
      </c>
      <c r="BC108" s="179" t="str">
        <f t="shared" si="51"/>
        <v/>
      </c>
      <c r="BD108" s="681" t="e">
        <f>AVERAGE(BC108:BC111)</f>
        <v>#DIV/0!</v>
      </c>
      <c r="BE108" s="681" t="e">
        <f>IF(BD108&lt;=50,"Débil",IF(BD108&lt;=99,"Moderado",IF(BD108=100,"fuerte","")))</f>
        <v>#DIV/0!</v>
      </c>
      <c r="BF108" s="681" t="e">
        <f>+IF(AND(AI108="Preventivo",BE108="Fuerte"),2,IF(AND(AI108="Preventivo",BE108="Moderado"),1,0))</f>
        <v>#DIV/0!</v>
      </c>
      <c r="BG108" s="681" t="e">
        <f>+AC108-BF108</f>
        <v>#N/A</v>
      </c>
      <c r="BH108" s="673" t="e">
        <f>+VLOOKUP(MIN(BG108),Listados!$J$18:$K$24,2,TRUE)</f>
        <v>#N/A</v>
      </c>
      <c r="BI108" s="673" t="str">
        <f>AD108</f>
        <v/>
      </c>
      <c r="BJ108" s="673" t="e">
        <f>IF(AND(BH108&lt;&gt;"",BI108&lt;&gt;""),VLOOKUP(BH108&amp;BI108,Listados!$M$3:$N$27,2,FALSE),"")</f>
        <v>#N/A</v>
      </c>
      <c r="BK108" s="673" t="e">
        <f>+VLOOKUP(BJ108,Listados!$P$3:$Q$6,2,FALSE)</f>
        <v>#N/A</v>
      </c>
      <c r="BL108" s="84"/>
      <c r="BM108" s="84"/>
      <c r="BN108" s="85"/>
      <c r="BO108" s="95"/>
      <c r="BP108" s="84"/>
      <c r="BQ108" s="84"/>
      <c r="BR108" s="685"/>
      <c r="BS108" s="685"/>
      <c r="BT108" s="686"/>
      <c r="BU108" s="687"/>
      <c r="BV108" s="686"/>
      <c r="BW108" s="686"/>
    </row>
    <row r="109" spans="1:75" x14ac:dyDescent="0.25">
      <c r="A109" s="683"/>
      <c r="B109" s="470"/>
      <c r="C109" s="477"/>
      <c r="D109" s="470"/>
      <c r="E109" s="86"/>
      <c r="F109" s="90"/>
      <c r="G109" s="89"/>
      <c r="H109" s="470"/>
      <c r="I109" s="470"/>
      <c r="J109" s="470"/>
      <c r="K109" s="470"/>
      <c r="L109" s="470"/>
      <c r="M109" s="470"/>
      <c r="N109" s="470"/>
      <c r="O109" s="470"/>
      <c r="P109" s="470"/>
      <c r="Q109" s="470"/>
      <c r="R109" s="470"/>
      <c r="S109" s="470"/>
      <c r="T109" s="470"/>
      <c r="U109" s="470"/>
      <c r="V109" s="470"/>
      <c r="W109" s="470"/>
      <c r="X109" s="470"/>
      <c r="Y109" s="470"/>
      <c r="Z109" s="470"/>
      <c r="AA109" s="477"/>
      <c r="AB109" s="462"/>
      <c r="AC109" s="460"/>
      <c r="AD109" s="460"/>
      <c r="AE109" s="460"/>
      <c r="AF109" s="460"/>
      <c r="AG109" s="91"/>
      <c r="AH109" s="87"/>
      <c r="AI109" s="89"/>
      <c r="AJ109" s="89"/>
      <c r="AK109" s="92" t="str">
        <f t="shared" si="41"/>
        <v>0</v>
      </c>
      <c r="AL109" s="89"/>
      <c r="AM109" s="92" t="str">
        <f t="shared" si="42"/>
        <v>0</v>
      </c>
      <c r="AN109" s="123"/>
      <c r="AO109" s="92" t="str">
        <f t="shared" si="43"/>
        <v>0</v>
      </c>
      <c r="AP109" s="89"/>
      <c r="AQ109" s="92" t="str">
        <f t="shared" si="44"/>
        <v>0</v>
      </c>
      <c r="AR109" s="89"/>
      <c r="AS109" s="92" t="str">
        <f t="shared" si="45"/>
        <v>0</v>
      </c>
      <c r="AT109" s="89"/>
      <c r="AU109" s="92" t="str">
        <f t="shared" si="46"/>
        <v>0</v>
      </c>
      <c r="AV109" s="123"/>
      <c r="AW109" s="92" t="str">
        <f t="shared" si="47"/>
        <v>0</v>
      </c>
      <c r="AX109" s="179" t="str">
        <f t="shared" si="48"/>
        <v/>
      </c>
      <c r="AY109" s="179" t="str">
        <f t="shared" si="49"/>
        <v/>
      </c>
      <c r="AZ109" s="180"/>
      <c r="BA109" s="179" t="str">
        <f t="shared" si="50"/>
        <v/>
      </c>
      <c r="BB109" s="179" t="str">
        <f>IFERROR(VLOOKUP((CONCATENATE(AY109,BA109)),Listados!$U$3:$V$11,2,FALSE),"")</f>
        <v/>
      </c>
      <c r="BC109" s="179" t="str">
        <f t="shared" si="51"/>
        <v/>
      </c>
      <c r="BD109" s="458"/>
      <c r="BE109" s="458"/>
      <c r="BF109" s="458"/>
      <c r="BG109" s="458"/>
      <c r="BH109" s="477"/>
      <c r="BI109" s="477"/>
      <c r="BJ109" s="477"/>
      <c r="BK109" s="477"/>
      <c r="BL109" s="84"/>
      <c r="BM109" s="84"/>
      <c r="BN109" s="84"/>
      <c r="BO109" s="84"/>
      <c r="BP109" s="84"/>
      <c r="BQ109" s="84"/>
      <c r="BR109" s="585"/>
      <c r="BS109" s="585"/>
      <c r="BT109" s="527"/>
      <c r="BU109" s="524"/>
      <c r="BV109" s="527"/>
      <c r="BW109" s="527"/>
    </row>
    <row r="110" spans="1:75" x14ac:dyDescent="0.25">
      <c r="A110" s="683"/>
      <c r="B110" s="470"/>
      <c r="C110" s="477"/>
      <c r="D110" s="470"/>
      <c r="E110" s="86"/>
      <c r="F110" s="90"/>
      <c r="G110" s="89"/>
      <c r="H110" s="470"/>
      <c r="I110" s="470"/>
      <c r="J110" s="470"/>
      <c r="K110" s="470"/>
      <c r="L110" s="470"/>
      <c r="M110" s="470"/>
      <c r="N110" s="470"/>
      <c r="O110" s="470"/>
      <c r="P110" s="470"/>
      <c r="Q110" s="470"/>
      <c r="R110" s="470"/>
      <c r="S110" s="470"/>
      <c r="T110" s="470"/>
      <c r="U110" s="470"/>
      <c r="V110" s="470"/>
      <c r="W110" s="470"/>
      <c r="X110" s="470"/>
      <c r="Y110" s="470"/>
      <c r="Z110" s="470"/>
      <c r="AA110" s="477"/>
      <c r="AB110" s="462"/>
      <c r="AC110" s="460"/>
      <c r="AD110" s="460"/>
      <c r="AE110" s="460"/>
      <c r="AF110" s="460"/>
      <c r="AG110" s="91"/>
      <c r="AH110" s="88"/>
      <c r="AI110" s="89"/>
      <c r="AJ110" s="89"/>
      <c r="AK110" s="92" t="str">
        <f t="shared" si="41"/>
        <v>0</v>
      </c>
      <c r="AL110" s="89"/>
      <c r="AM110" s="92" t="str">
        <f t="shared" si="42"/>
        <v>0</v>
      </c>
      <c r="AN110" s="123"/>
      <c r="AO110" s="92" t="str">
        <f t="shared" si="43"/>
        <v>0</v>
      </c>
      <c r="AP110" s="89"/>
      <c r="AQ110" s="92" t="str">
        <f t="shared" si="44"/>
        <v>0</v>
      </c>
      <c r="AR110" s="89"/>
      <c r="AS110" s="92" t="str">
        <f t="shared" si="45"/>
        <v>0</v>
      </c>
      <c r="AT110" s="89"/>
      <c r="AU110" s="92" t="str">
        <f t="shared" si="46"/>
        <v>0</v>
      </c>
      <c r="AV110" s="123"/>
      <c r="AW110" s="92" t="str">
        <f t="shared" si="47"/>
        <v>0</v>
      </c>
      <c r="AX110" s="179" t="str">
        <f t="shared" si="48"/>
        <v/>
      </c>
      <c r="AY110" s="179" t="str">
        <f t="shared" si="49"/>
        <v/>
      </c>
      <c r="AZ110" s="180"/>
      <c r="BA110" s="179" t="str">
        <f t="shared" si="50"/>
        <v/>
      </c>
      <c r="BB110" s="179" t="str">
        <f>IFERROR(VLOOKUP((CONCATENATE(AY110,BA110)),Listados!$U$3:$V$11,2,FALSE),"")</f>
        <v/>
      </c>
      <c r="BC110" s="179" t="str">
        <f t="shared" si="51"/>
        <v/>
      </c>
      <c r="BD110" s="458"/>
      <c r="BE110" s="458"/>
      <c r="BF110" s="458"/>
      <c r="BG110" s="458"/>
      <c r="BH110" s="477"/>
      <c r="BI110" s="477"/>
      <c r="BJ110" s="477"/>
      <c r="BK110" s="477"/>
      <c r="BL110" s="84"/>
      <c r="BM110" s="84"/>
      <c r="BN110" s="85"/>
      <c r="BO110" s="85"/>
      <c r="BP110" s="84"/>
      <c r="BQ110" s="84"/>
      <c r="BR110" s="585"/>
      <c r="BS110" s="585"/>
      <c r="BT110" s="527"/>
      <c r="BU110" s="524"/>
      <c r="BV110" s="527"/>
      <c r="BW110" s="527"/>
    </row>
    <row r="111" spans="1:75" x14ac:dyDescent="0.25">
      <c r="A111" s="684"/>
      <c r="B111" s="449"/>
      <c r="C111" s="451"/>
      <c r="D111" s="449"/>
      <c r="E111" s="86"/>
      <c r="F111" s="90"/>
      <c r="G111" s="89"/>
      <c r="H111" s="449"/>
      <c r="I111" s="449"/>
      <c r="J111" s="449"/>
      <c r="K111" s="449"/>
      <c r="L111" s="449"/>
      <c r="M111" s="449"/>
      <c r="N111" s="449"/>
      <c r="O111" s="449"/>
      <c r="P111" s="449"/>
      <c r="Q111" s="449"/>
      <c r="R111" s="449"/>
      <c r="S111" s="449"/>
      <c r="T111" s="449"/>
      <c r="U111" s="449"/>
      <c r="V111" s="449"/>
      <c r="W111" s="449"/>
      <c r="X111" s="449"/>
      <c r="Y111" s="449"/>
      <c r="Z111" s="449"/>
      <c r="AA111" s="451"/>
      <c r="AB111" s="462"/>
      <c r="AC111" s="460"/>
      <c r="AD111" s="460"/>
      <c r="AE111" s="460"/>
      <c r="AF111" s="460"/>
      <c r="AG111" s="91"/>
      <c r="AH111" s="88"/>
      <c r="AI111" s="89"/>
      <c r="AJ111" s="89"/>
      <c r="AK111" s="92" t="str">
        <f t="shared" si="41"/>
        <v>0</v>
      </c>
      <c r="AL111" s="89"/>
      <c r="AM111" s="92" t="str">
        <f t="shared" si="42"/>
        <v>0</v>
      </c>
      <c r="AN111" s="123"/>
      <c r="AO111" s="92" t="str">
        <f t="shared" si="43"/>
        <v>0</v>
      </c>
      <c r="AP111" s="89"/>
      <c r="AQ111" s="92" t="str">
        <f t="shared" si="44"/>
        <v>0</v>
      </c>
      <c r="AR111" s="89"/>
      <c r="AS111" s="92" t="str">
        <f t="shared" si="45"/>
        <v>0</v>
      </c>
      <c r="AT111" s="89"/>
      <c r="AU111" s="92" t="str">
        <f t="shared" si="46"/>
        <v>0</v>
      </c>
      <c r="AV111" s="123"/>
      <c r="AW111" s="92" t="str">
        <f t="shared" si="47"/>
        <v>0</v>
      </c>
      <c r="AX111" s="179" t="str">
        <f t="shared" si="48"/>
        <v/>
      </c>
      <c r="AY111" s="179" t="str">
        <f t="shared" si="49"/>
        <v/>
      </c>
      <c r="AZ111" s="180"/>
      <c r="BA111" s="179" t="str">
        <f t="shared" si="50"/>
        <v/>
      </c>
      <c r="BB111" s="179" t="str">
        <f>IFERROR(VLOOKUP((CONCATENATE(AY111,BA111)),Listados!$U$3:$V$11,2,FALSE),"")</f>
        <v/>
      </c>
      <c r="BC111" s="179" t="str">
        <f t="shared" si="51"/>
        <v/>
      </c>
      <c r="BD111" s="440"/>
      <c r="BE111" s="440"/>
      <c r="BF111" s="440"/>
      <c r="BG111" s="440"/>
      <c r="BH111" s="451"/>
      <c r="BI111" s="451"/>
      <c r="BJ111" s="451"/>
      <c r="BK111" s="451"/>
      <c r="BL111" s="84"/>
      <c r="BM111" s="84"/>
      <c r="BN111" s="85"/>
      <c r="BO111" s="85"/>
      <c r="BP111" s="84"/>
      <c r="BQ111" s="84"/>
      <c r="BR111" s="597"/>
      <c r="BS111" s="597"/>
      <c r="BT111" s="580"/>
      <c r="BU111" s="579"/>
      <c r="BV111" s="580"/>
      <c r="BW111" s="580"/>
    </row>
    <row r="112" spans="1:75" x14ac:dyDescent="0.25">
      <c r="A112" s="682">
        <v>27</v>
      </c>
      <c r="B112" s="680"/>
      <c r="C112" s="673"/>
      <c r="D112" s="680"/>
      <c r="E112" s="86"/>
      <c r="F112" s="90"/>
      <c r="G112" s="89"/>
      <c r="H112" s="680"/>
      <c r="I112" s="680"/>
      <c r="J112" s="680"/>
      <c r="K112" s="680"/>
      <c r="L112" s="680"/>
      <c r="M112" s="680"/>
      <c r="N112" s="680"/>
      <c r="O112" s="680"/>
      <c r="P112" s="680"/>
      <c r="Q112" s="680"/>
      <c r="R112" s="680"/>
      <c r="S112" s="680"/>
      <c r="T112" s="680"/>
      <c r="U112" s="680"/>
      <c r="V112" s="680"/>
      <c r="W112" s="680"/>
      <c r="X112" s="680"/>
      <c r="Y112" s="680"/>
      <c r="Z112" s="680"/>
      <c r="AA112" s="673">
        <f>COUNTIF(H112:Z112, "SI")</f>
        <v>0</v>
      </c>
      <c r="AB112" s="462"/>
      <c r="AC112" s="460" t="e">
        <f>+VLOOKUP(AB112,Listados!$K$8:$L$12,2,0)</f>
        <v>#N/A</v>
      </c>
      <c r="AD112" s="460" t="str">
        <f>++IF(OR(AA112=0),"",IF(OR(AA112=1,AA112&lt;=5),"Moderado",IF(OR(AA112=6,AA112&lt;=11),"Mayor",IF(OR(AA112&gt;=12),"Catastrófico",""))))</f>
        <v/>
      </c>
      <c r="AE112" s="460" t="e">
        <f>+VLOOKUP(AD112,Listados!$K$13:$L$17,2,0)</f>
        <v>#N/A</v>
      </c>
      <c r="AF112" s="460" t="str">
        <f>IF(AND(AB112&lt;&gt;"",AD112&lt;&gt;""),VLOOKUP(AB112&amp;AD112,[3]Listados!$M$3:$N$27,2,FALSE),"")</f>
        <v/>
      </c>
      <c r="AG112" s="91"/>
      <c r="AH112" s="87"/>
      <c r="AI112" s="89"/>
      <c r="AJ112" s="89"/>
      <c r="AK112" s="92" t="str">
        <f>+IF(AJ112="si",15,"0")</f>
        <v>0</v>
      </c>
      <c r="AL112" s="89"/>
      <c r="AM112" s="92" t="str">
        <f>+IF(AL112="si",15,"0")</f>
        <v>0</v>
      </c>
      <c r="AN112" s="123"/>
      <c r="AO112" s="92" t="str">
        <f>+IF(AN112="si",15,"0")</f>
        <v>0</v>
      </c>
      <c r="AP112" s="89"/>
      <c r="AQ112" s="92" t="str">
        <f>+IF(AP112="Preventivo",15,IF(AP112="Detectivo",10,"0"))</f>
        <v>0</v>
      </c>
      <c r="AR112" s="89"/>
      <c r="AS112" s="92" t="str">
        <f>+IF(AR112="si",15,"0")</f>
        <v>0</v>
      </c>
      <c r="AT112" s="89"/>
      <c r="AU112" s="92" t="str">
        <f>+IF(AT112="si",15,"0")</f>
        <v>0</v>
      </c>
      <c r="AV112" s="123"/>
      <c r="AW112" s="92" t="str">
        <f>+IF(AV112="Completa",10,IF(AV112="Incompleta",5,"0"))</f>
        <v>0</v>
      </c>
      <c r="AX112" s="179" t="str">
        <f t="shared" si="48"/>
        <v/>
      </c>
      <c r="AY112" s="179" t="str">
        <f t="shared" si="49"/>
        <v/>
      </c>
      <c r="AZ112" s="180"/>
      <c r="BA112" s="179" t="str">
        <f t="shared" si="50"/>
        <v/>
      </c>
      <c r="BB112" s="179" t="str">
        <f>IFERROR(VLOOKUP((CONCATENATE(AY112,BA112)),Listados!$U$3:$V$11,2,FALSE),"")</f>
        <v/>
      </c>
      <c r="BC112" s="179" t="str">
        <f t="shared" si="51"/>
        <v/>
      </c>
      <c r="BD112" s="681" t="e">
        <f>AVERAGE(BC112:BC115)</f>
        <v>#DIV/0!</v>
      </c>
      <c r="BE112" s="681" t="e">
        <f>IF(BD112&lt;=50,"Débil",IF(BD112&lt;=99,"Moderado",IF(BD112=100,"fuerte","")))</f>
        <v>#DIV/0!</v>
      </c>
      <c r="BF112" s="681" t="e">
        <f>+IF(AND(AI112="Preventivo",BE112="Fuerte"),2,IF(AND(AI112="Preventivo",BE112="Moderado"),1,0))</f>
        <v>#DIV/0!</v>
      </c>
      <c r="BG112" s="681" t="e">
        <f>+AC112-BF112</f>
        <v>#N/A</v>
      </c>
      <c r="BH112" s="673" t="e">
        <f>+VLOOKUP(MIN(BG112),Listados!$J$18:$K$24,2,TRUE)</f>
        <v>#N/A</v>
      </c>
      <c r="BI112" s="673" t="str">
        <f>AD112</f>
        <v/>
      </c>
      <c r="BJ112" s="673" t="e">
        <f>IF(AND(BH112&lt;&gt;"",BI112&lt;&gt;""),VLOOKUP(BH112&amp;BI112,Listados!$M$3:$N$27,2,FALSE),"")</f>
        <v>#N/A</v>
      </c>
      <c r="BK112" s="673" t="e">
        <f>+VLOOKUP(BJ112,Listados!$P$3:$Q$6,2,FALSE)</f>
        <v>#N/A</v>
      </c>
      <c r="BL112" s="84"/>
      <c r="BM112" s="84"/>
      <c r="BN112" s="85"/>
      <c r="BO112" s="95"/>
      <c r="BP112" s="84"/>
      <c r="BQ112" s="84"/>
      <c r="BR112" s="685"/>
      <c r="BS112" s="685"/>
      <c r="BT112" s="686"/>
      <c r="BU112" s="687"/>
      <c r="BV112" s="686"/>
      <c r="BW112" s="686"/>
    </row>
    <row r="113" spans="1:75" x14ac:dyDescent="0.25">
      <c r="A113" s="683"/>
      <c r="B113" s="470"/>
      <c r="C113" s="477"/>
      <c r="D113" s="470"/>
      <c r="E113" s="86"/>
      <c r="F113" s="90"/>
      <c r="G113" s="89"/>
      <c r="H113" s="470"/>
      <c r="I113" s="470"/>
      <c r="J113" s="470"/>
      <c r="K113" s="470"/>
      <c r="L113" s="470"/>
      <c r="M113" s="470"/>
      <c r="N113" s="470"/>
      <c r="O113" s="470"/>
      <c r="P113" s="470"/>
      <c r="Q113" s="470"/>
      <c r="R113" s="470"/>
      <c r="S113" s="470"/>
      <c r="T113" s="470"/>
      <c r="U113" s="470"/>
      <c r="V113" s="470"/>
      <c r="W113" s="470"/>
      <c r="X113" s="470"/>
      <c r="Y113" s="470"/>
      <c r="Z113" s="470"/>
      <c r="AA113" s="477"/>
      <c r="AB113" s="462"/>
      <c r="AC113" s="460"/>
      <c r="AD113" s="460"/>
      <c r="AE113" s="460"/>
      <c r="AF113" s="460"/>
      <c r="AG113" s="91"/>
      <c r="AH113" s="87"/>
      <c r="AI113" s="89"/>
      <c r="AJ113" s="89"/>
      <c r="AK113" s="92" t="str">
        <f t="shared" si="41"/>
        <v>0</v>
      </c>
      <c r="AL113" s="89"/>
      <c r="AM113" s="92" t="str">
        <f t="shared" si="42"/>
        <v>0</v>
      </c>
      <c r="AN113" s="123"/>
      <c r="AO113" s="92" t="str">
        <f t="shared" si="43"/>
        <v>0</v>
      </c>
      <c r="AP113" s="89"/>
      <c r="AQ113" s="92" t="str">
        <f t="shared" si="44"/>
        <v>0</v>
      </c>
      <c r="AR113" s="89"/>
      <c r="AS113" s="92" t="str">
        <f t="shared" si="45"/>
        <v>0</v>
      </c>
      <c r="AT113" s="89"/>
      <c r="AU113" s="92" t="str">
        <f t="shared" si="46"/>
        <v>0</v>
      </c>
      <c r="AV113" s="123"/>
      <c r="AW113" s="92" t="str">
        <f t="shared" si="47"/>
        <v>0</v>
      </c>
      <c r="AX113" s="179" t="str">
        <f t="shared" si="48"/>
        <v/>
      </c>
      <c r="AY113" s="179" t="str">
        <f t="shared" si="49"/>
        <v/>
      </c>
      <c r="AZ113" s="180"/>
      <c r="BA113" s="179" t="str">
        <f t="shared" si="50"/>
        <v/>
      </c>
      <c r="BB113" s="179" t="str">
        <f>IFERROR(VLOOKUP((CONCATENATE(AY113,BA113)),Listados!$U$3:$V$11,2,FALSE),"")</f>
        <v/>
      </c>
      <c r="BC113" s="179" t="str">
        <f t="shared" si="51"/>
        <v/>
      </c>
      <c r="BD113" s="458"/>
      <c r="BE113" s="458"/>
      <c r="BF113" s="458"/>
      <c r="BG113" s="458"/>
      <c r="BH113" s="477"/>
      <c r="BI113" s="477"/>
      <c r="BJ113" s="477"/>
      <c r="BK113" s="477"/>
      <c r="BL113" s="84"/>
      <c r="BM113" s="84"/>
      <c r="BN113" s="84"/>
      <c r="BO113" s="84"/>
      <c r="BP113" s="84"/>
      <c r="BQ113" s="84"/>
      <c r="BR113" s="585"/>
      <c r="BS113" s="585"/>
      <c r="BT113" s="527"/>
      <c r="BU113" s="524"/>
      <c r="BV113" s="527"/>
      <c r="BW113" s="527"/>
    </row>
    <row r="114" spans="1:75" x14ac:dyDescent="0.25">
      <c r="A114" s="683"/>
      <c r="B114" s="470"/>
      <c r="C114" s="477"/>
      <c r="D114" s="470"/>
      <c r="E114" s="86"/>
      <c r="F114" s="90"/>
      <c r="G114" s="89"/>
      <c r="H114" s="470"/>
      <c r="I114" s="470"/>
      <c r="J114" s="470"/>
      <c r="K114" s="470"/>
      <c r="L114" s="470"/>
      <c r="M114" s="470"/>
      <c r="N114" s="470"/>
      <c r="O114" s="470"/>
      <c r="P114" s="470"/>
      <c r="Q114" s="470"/>
      <c r="R114" s="470"/>
      <c r="S114" s="470"/>
      <c r="T114" s="470"/>
      <c r="U114" s="470"/>
      <c r="V114" s="470"/>
      <c r="W114" s="470"/>
      <c r="X114" s="470"/>
      <c r="Y114" s="470"/>
      <c r="Z114" s="470"/>
      <c r="AA114" s="477"/>
      <c r="AB114" s="462"/>
      <c r="AC114" s="460"/>
      <c r="AD114" s="460"/>
      <c r="AE114" s="460"/>
      <c r="AF114" s="460"/>
      <c r="AG114" s="91"/>
      <c r="AH114" s="88"/>
      <c r="AI114" s="89"/>
      <c r="AJ114" s="89"/>
      <c r="AK114" s="92" t="str">
        <f t="shared" si="41"/>
        <v>0</v>
      </c>
      <c r="AL114" s="89"/>
      <c r="AM114" s="92" t="str">
        <f t="shared" si="42"/>
        <v>0</v>
      </c>
      <c r="AN114" s="123"/>
      <c r="AO114" s="92" t="str">
        <f t="shared" si="43"/>
        <v>0</v>
      </c>
      <c r="AP114" s="89"/>
      <c r="AQ114" s="92" t="str">
        <f t="shared" si="44"/>
        <v>0</v>
      </c>
      <c r="AR114" s="89"/>
      <c r="AS114" s="92" t="str">
        <f t="shared" si="45"/>
        <v>0</v>
      </c>
      <c r="AT114" s="89"/>
      <c r="AU114" s="92" t="str">
        <f t="shared" si="46"/>
        <v>0</v>
      </c>
      <c r="AV114" s="123"/>
      <c r="AW114" s="92" t="str">
        <f t="shared" si="47"/>
        <v>0</v>
      </c>
      <c r="AX114" s="179" t="str">
        <f t="shared" si="48"/>
        <v/>
      </c>
      <c r="AY114" s="179" t="str">
        <f t="shared" si="49"/>
        <v/>
      </c>
      <c r="AZ114" s="180"/>
      <c r="BA114" s="179" t="str">
        <f t="shared" si="50"/>
        <v/>
      </c>
      <c r="BB114" s="179" t="str">
        <f>IFERROR(VLOOKUP((CONCATENATE(AY114,BA114)),Listados!$U$3:$V$11,2,FALSE),"")</f>
        <v/>
      </c>
      <c r="BC114" s="179" t="str">
        <f t="shared" si="51"/>
        <v/>
      </c>
      <c r="BD114" s="458"/>
      <c r="BE114" s="458"/>
      <c r="BF114" s="458"/>
      <c r="BG114" s="458"/>
      <c r="BH114" s="477"/>
      <c r="BI114" s="477"/>
      <c r="BJ114" s="477"/>
      <c r="BK114" s="477"/>
      <c r="BL114" s="84"/>
      <c r="BM114" s="84"/>
      <c r="BN114" s="85"/>
      <c r="BO114" s="85"/>
      <c r="BP114" s="84"/>
      <c r="BQ114" s="84"/>
      <c r="BR114" s="585"/>
      <c r="BS114" s="585"/>
      <c r="BT114" s="527"/>
      <c r="BU114" s="524"/>
      <c r="BV114" s="527"/>
      <c r="BW114" s="527"/>
    </row>
    <row r="115" spans="1:75" x14ac:dyDescent="0.25">
      <c r="A115" s="684"/>
      <c r="B115" s="449"/>
      <c r="C115" s="451"/>
      <c r="D115" s="449"/>
      <c r="E115" s="86"/>
      <c r="F115" s="90"/>
      <c r="G115" s="89"/>
      <c r="H115" s="449"/>
      <c r="I115" s="449"/>
      <c r="J115" s="449"/>
      <c r="K115" s="449"/>
      <c r="L115" s="449"/>
      <c r="M115" s="449"/>
      <c r="N115" s="449"/>
      <c r="O115" s="449"/>
      <c r="P115" s="449"/>
      <c r="Q115" s="449"/>
      <c r="R115" s="449"/>
      <c r="S115" s="449"/>
      <c r="T115" s="449"/>
      <c r="U115" s="449"/>
      <c r="V115" s="449"/>
      <c r="W115" s="449"/>
      <c r="X115" s="449"/>
      <c r="Y115" s="449"/>
      <c r="Z115" s="449"/>
      <c r="AA115" s="451"/>
      <c r="AB115" s="462"/>
      <c r="AC115" s="460"/>
      <c r="AD115" s="460"/>
      <c r="AE115" s="460"/>
      <c r="AF115" s="460"/>
      <c r="AG115" s="91"/>
      <c r="AH115" s="88"/>
      <c r="AI115" s="89"/>
      <c r="AJ115" s="89"/>
      <c r="AK115" s="92" t="str">
        <f t="shared" si="41"/>
        <v>0</v>
      </c>
      <c r="AL115" s="89"/>
      <c r="AM115" s="92" t="str">
        <f t="shared" si="42"/>
        <v>0</v>
      </c>
      <c r="AN115" s="123"/>
      <c r="AO115" s="92" t="str">
        <f t="shared" si="43"/>
        <v>0</v>
      </c>
      <c r="AP115" s="89"/>
      <c r="AQ115" s="92" t="str">
        <f t="shared" si="44"/>
        <v>0</v>
      </c>
      <c r="AR115" s="89"/>
      <c r="AS115" s="92" t="str">
        <f t="shared" si="45"/>
        <v>0</v>
      </c>
      <c r="AT115" s="89"/>
      <c r="AU115" s="92" t="str">
        <f t="shared" si="46"/>
        <v>0</v>
      </c>
      <c r="AV115" s="123"/>
      <c r="AW115" s="92" t="str">
        <f t="shared" si="47"/>
        <v>0</v>
      </c>
      <c r="AX115" s="179" t="str">
        <f t="shared" si="48"/>
        <v/>
      </c>
      <c r="AY115" s="179" t="str">
        <f t="shared" si="49"/>
        <v/>
      </c>
      <c r="AZ115" s="180"/>
      <c r="BA115" s="179" t="str">
        <f t="shared" si="50"/>
        <v/>
      </c>
      <c r="BB115" s="179" t="str">
        <f>IFERROR(VLOOKUP((CONCATENATE(AY115,BA115)),Listados!$U$3:$V$11,2,FALSE),"")</f>
        <v/>
      </c>
      <c r="BC115" s="179" t="str">
        <f t="shared" si="51"/>
        <v/>
      </c>
      <c r="BD115" s="440"/>
      <c r="BE115" s="440"/>
      <c r="BF115" s="440"/>
      <c r="BG115" s="440"/>
      <c r="BH115" s="451"/>
      <c r="BI115" s="451"/>
      <c r="BJ115" s="451"/>
      <c r="BK115" s="451"/>
      <c r="BL115" s="84"/>
      <c r="BM115" s="84"/>
      <c r="BN115" s="85"/>
      <c r="BO115" s="85"/>
      <c r="BP115" s="84"/>
      <c r="BQ115" s="84"/>
      <c r="BR115" s="597"/>
      <c r="BS115" s="597"/>
      <c r="BT115" s="580"/>
      <c r="BU115" s="579"/>
      <c r="BV115" s="580"/>
      <c r="BW115" s="580"/>
    </row>
    <row r="116" spans="1:75" x14ac:dyDescent="0.25">
      <c r="A116" s="682">
        <v>28</v>
      </c>
      <c r="B116" s="680"/>
      <c r="C116" s="673"/>
      <c r="D116" s="680"/>
      <c r="E116" s="86"/>
      <c r="F116" s="90"/>
      <c r="G116" s="89"/>
      <c r="H116" s="680"/>
      <c r="I116" s="680"/>
      <c r="J116" s="680"/>
      <c r="K116" s="680"/>
      <c r="L116" s="680"/>
      <c r="M116" s="680"/>
      <c r="N116" s="680"/>
      <c r="O116" s="680"/>
      <c r="P116" s="680"/>
      <c r="Q116" s="680"/>
      <c r="R116" s="680"/>
      <c r="S116" s="680"/>
      <c r="T116" s="680"/>
      <c r="U116" s="680"/>
      <c r="V116" s="680"/>
      <c r="W116" s="680"/>
      <c r="X116" s="680"/>
      <c r="Y116" s="680"/>
      <c r="Z116" s="680"/>
      <c r="AA116" s="673">
        <f>COUNTIF(H116:Z116, "SI")</f>
        <v>0</v>
      </c>
      <c r="AB116" s="462"/>
      <c r="AC116" s="460" t="e">
        <f>+VLOOKUP(AB116,Listados!$K$8:$L$12,2,0)</f>
        <v>#N/A</v>
      </c>
      <c r="AD116" s="460" t="str">
        <f>++IF(OR(AA116=0),"",IF(OR(AA116=1,AA116&lt;=5),"Moderado",IF(OR(AA116=6,AA116&lt;=11),"Mayor",IF(OR(AA116&gt;=12),"Catastrófico",""))))</f>
        <v/>
      </c>
      <c r="AE116" s="460" t="e">
        <f>+VLOOKUP(AD116,Listados!$K$13:$L$17,2,0)</f>
        <v>#N/A</v>
      </c>
      <c r="AF116" s="460" t="str">
        <f>IF(AND(AB116&lt;&gt;"",AD116&lt;&gt;""),VLOOKUP(AB116&amp;AD116,[3]Listados!$M$3:$N$27,2,FALSE),"")</f>
        <v/>
      </c>
      <c r="AG116" s="91"/>
      <c r="AH116" s="87"/>
      <c r="AI116" s="89"/>
      <c r="AJ116" s="89"/>
      <c r="AK116" s="92" t="str">
        <f>+IF(AJ116="si",15,"0")</f>
        <v>0</v>
      </c>
      <c r="AL116" s="89"/>
      <c r="AM116" s="92" t="str">
        <f>+IF(AL116="si",15,"0")</f>
        <v>0</v>
      </c>
      <c r="AN116" s="123"/>
      <c r="AO116" s="92" t="str">
        <f>+IF(AN116="si",15,"0")</f>
        <v>0</v>
      </c>
      <c r="AP116" s="89"/>
      <c r="AQ116" s="92" t="str">
        <f>+IF(AP116="Preventivo",15,IF(AP116="Detectivo",10,"0"))</f>
        <v>0</v>
      </c>
      <c r="AR116" s="89"/>
      <c r="AS116" s="92" t="str">
        <f>+IF(AR116="si",15,"0")</f>
        <v>0</v>
      </c>
      <c r="AT116" s="89"/>
      <c r="AU116" s="92" t="str">
        <f>+IF(AT116="si",15,"0")</f>
        <v>0</v>
      </c>
      <c r="AV116" s="123"/>
      <c r="AW116" s="92" t="str">
        <f>+IF(AV116="Completa",10,IF(AV116="Incompleta",5,"0"))</f>
        <v>0</v>
      </c>
      <c r="AX116" s="179" t="str">
        <f t="shared" si="48"/>
        <v/>
      </c>
      <c r="AY116" s="179" t="str">
        <f t="shared" si="49"/>
        <v/>
      </c>
      <c r="AZ116" s="180"/>
      <c r="BA116" s="179" t="str">
        <f t="shared" si="50"/>
        <v/>
      </c>
      <c r="BB116" s="179" t="str">
        <f>IFERROR(VLOOKUP((CONCATENATE(AY116,BA116)),Listados!$U$3:$V$11,2,FALSE),"")</f>
        <v/>
      </c>
      <c r="BC116" s="179" t="str">
        <f t="shared" si="51"/>
        <v/>
      </c>
      <c r="BD116" s="681" t="e">
        <f>AVERAGE(BC116:BC119)</f>
        <v>#DIV/0!</v>
      </c>
      <c r="BE116" s="681" t="e">
        <f>IF(BD116&lt;=50,"Débil",IF(BD116&lt;=99,"Moderado",IF(BD116=100,"fuerte","")))</f>
        <v>#DIV/0!</v>
      </c>
      <c r="BF116" s="681" t="e">
        <f>+IF(AND(AI116="Preventivo",BE116="Fuerte"),2,IF(AND(AI116="Preventivo",BE116="Moderado"),1,0))</f>
        <v>#DIV/0!</v>
      </c>
      <c r="BG116" s="681" t="e">
        <f>+AC116-BF116</f>
        <v>#N/A</v>
      </c>
      <c r="BH116" s="673" t="e">
        <f>+VLOOKUP(MIN(BG116),Listados!$J$18:$K$24,2,TRUE)</f>
        <v>#N/A</v>
      </c>
      <c r="BI116" s="673" t="str">
        <f>AD116</f>
        <v/>
      </c>
      <c r="BJ116" s="673" t="e">
        <f>IF(AND(BH116&lt;&gt;"",BI116&lt;&gt;""),VLOOKUP(BH116&amp;BI116,Listados!$M$3:$N$27,2,FALSE),"")</f>
        <v>#N/A</v>
      </c>
      <c r="BK116" s="673" t="e">
        <f>+VLOOKUP(BJ116,Listados!$P$3:$Q$6,2,FALSE)</f>
        <v>#N/A</v>
      </c>
      <c r="BL116" s="84"/>
      <c r="BM116" s="84"/>
      <c r="BN116" s="85"/>
      <c r="BO116" s="95"/>
      <c r="BP116" s="84"/>
      <c r="BQ116" s="84"/>
      <c r="BR116" s="685"/>
      <c r="BS116" s="685"/>
      <c r="BT116" s="686"/>
      <c r="BU116" s="687"/>
      <c r="BV116" s="686"/>
      <c r="BW116" s="686"/>
    </row>
    <row r="117" spans="1:75" x14ac:dyDescent="0.25">
      <c r="A117" s="683"/>
      <c r="B117" s="470"/>
      <c r="C117" s="477"/>
      <c r="D117" s="470"/>
      <c r="E117" s="86"/>
      <c r="F117" s="90"/>
      <c r="G117" s="89"/>
      <c r="H117" s="470"/>
      <c r="I117" s="470"/>
      <c r="J117" s="470"/>
      <c r="K117" s="470"/>
      <c r="L117" s="470"/>
      <c r="M117" s="470"/>
      <c r="N117" s="470"/>
      <c r="O117" s="470"/>
      <c r="P117" s="470"/>
      <c r="Q117" s="470"/>
      <c r="R117" s="470"/>
      <c r="S117" s="470"/>
      <c r="T117" s="470"/>
      <c r="U117" s="470"/>
      <c r="V117" s="470"/>
      <c r="W117" s="470"/>
      <c r="X117" s="470"/>
      <c r="Y117" s="470"/>
      <c r="Z117" s="470"/>
      <c r="AA117" s="477"/>
      <c r="AB117" s="462"/>
      <c r="AC117" s="460"/>
      <c r="AD117" s="460"/>
      <c r="AE117" s="460"/>
      <c r="AF117" s="460"/>
      <c r="AG117" s="91"/>
      <c r="AH117" s="87"/>
      <c r="AI117" s="89"/>
      <c r="AJ117" s="89"/>
      <c r="AK117" s="92" t="str">
        <f t="shared" si="41"/>
        <v>0</v>
      </c>
      <c r="AL117" s="89"/>
      <c r="AM117" s="92" t="str">
        <f t="shared" si="42"/>
        <v>0</v>
      </c>
      <c r="AN117" s="123"/>
      <c r="AO117" s="92" t="str">
        <f t="shared" si="43"/>
        <v>0</v>
      </c>
      <c r="AP117" s="89"/>
      <c r="AQ117" s="92" t="str">
        <f t="shared" si="44"/>
        <v>0</v>
      </c>
      <c r="AR117" s="89"/>
      <c r="AS117" s="92" t="str">
        <f t="shared" si="45"/>
        <v>0</v>
      </c>
      <c r="AT117" s="89"/>
      <c r="AU117" s="92" t="str">
        <f t="shared" si="46"/>
        <v>0</v>
      </c>
      <c r="AV117" s="123"/>
      <c r="AW117" s="92" t="str">
        <f t="shared" si="47"/>
        <v>0</v>
      </c>
      <c r="AX117" s="179" t="str">
        <f t="shared" si="48"/>
        <v/>
      </c>
      <c r="AY117" s="179" t="str">
        <f t="shared" si="49"/>
        <v/>
      </c>
      <c r="AZ117" s="180"/>
      <c r="BA117" s="179" t="str">
        <f t="shared" si="50"/>
        <v/>
      </c>
      <c r="BB117" s="179" t="str">
        <f>IFERROR(VLOOKUP((CONCATENATE(AY117,BA117)),Listados!$U$3:$V$11,2,FALSE),"")</f>
        <v/>
      </c>
      <c r="BC117" s="179" t="str">
        <f t="shared" si="51"/>
        <v/>
      </c>
      <c r="BD117" s="458"/>
      <c r="BE117" s="458"/>
      <c r="BF117" s="458"/>
      <c r="BG117" s="458"/>
      <c r="BH117" s="477"/>
      <c r="BI117" s="477"/>
      <c r="BJ117" s="477"/>
      <c r="BK117" s="477"/>
      <c r="BL117" s="84"/>
      <c r="BM117" s="84"/>
      <c r="BN117" s="84"/>
      <c r="BO117" s="84"/>
      <c r="BP117" s="84"/>
      <c r="BQ117" s="84"/>
      <c r="BR117" s="585"/>
      <c r="BS117" s="585"/>
      <c r="BT117" s="527"/>
      <c r="BU117" s="524"/>
      <c r="BV117" s="527"/>
      <c r="BW117" s="527"/>
    </row>
    <row r="118" spans="1:75" x14ac:dyDescent="0.25">
      <c r="A118" s="683"/>
      <c r="B118" s="470"/>
      <c r="C118" s="477"/>
      <c r="D118" s="470"/>
      <c r="E118" s="86"/>
      <c r="F118" s="90"/>
      <c r="G118" s="89"/>
      <c r="H118" s="470"/>
      <c r="I118" s="470"/>
      <c r="J118" s="470"/>
      <c r="K118" s="470"/>
      <c r="L118" s="470"/>
      <c r="M118" s="470"/>
      <c r="N118" s="470"/>
      <c r="O118" s="470"/>
      <c r="P118" s="470"/>
      <c r="Q118" s="470"/>
      <c r="R118" s="470"/>
      <c r="S118" s="470"/>
      <c r="T118" s="470"/>
      <c r="U118" s="470"/>
      <c r="V118" s="470"/>
      <c r="W118" s="470"/>
      <c r="X118" s="470"/>
      <c r="Y118" s="470"/>
      <c r="Z118" s="470"/>
      <c r="AA118" s="477"/>
      <c r="AB118" s="462"/>
      <c r="AC118" s="460"/>
      <c r="AD118" s="460"/>
      <c r="AE118" s="460"/>
      <c r="AF118" s="460"/>
      <c r="AG118" s="91"/>
      <c r="AH118" s="88"/>
      <c r="AI118" s="89"/>
      <c r="AJ118" s="89"/>
      <c r="AK118" s="92" t="str">
        <f t="shared" si="41"/>
        <v>0</v>
      </c>
      <c r="AL118" s="89"/>
      <c r="AM118" s="92" t="str">
        <f t="shared" si="42"/>
        <v>0</v>
      </c>
      <c r="AN118" s="123"/>
      <c r="AO118" s="92" t="str">
        <f t="shared" si="43"/>
        <v>0</v>
      </c>
      <c r="AP118" s="89"/>
      <c r="AQ118" s="92" t="str">
        <f t="shared" si="44"/>
        <v>0</v>
      </c>
      <c r="AR118" s="89"/>
      <c r="AS118" s="92" t="str">
        <f t="shared" si="45"/>
        <v>0</v>
      </c>
      <c r="AT118" s="89"/>
      <c r="AU118" s="92" t="str">
        <f t="shared" si="46"/>
        <v>0</v>
      </c>
      <c r="AV118" s="123"/>
      <c r="AW118" s="92" t="str">
        <f t="shared" si="47"/>
        <v>0</v>
      </c>
      <c r="AX118" s="179" t="str">
        <f t="shared" si="48"/>
        <v/>
      </c>
      <c r="AY118" s="179" t="str">
        <f t="shared" si="49"/>
        <v/>
      </c>
      <c r="AZ118" s="180"/>
      <c r="BA118" s="179" t="str">
        <f t="shared" si="50"/>
        <v/>
      </c>
      <c r="BB118" s="179" t="str">
        <f>IFERROR(VLOOKUP((CONCATENATE(AY118,BA118)),Listados!$U$3:$V$11,2,FALSE),"")</f>
        <v/>
      </c>
      <c r="BC118" s="179" t="str">
        <f t="shared" si="51"/>
        <v/>
      </c>
      <c r="BD118" s="458"/>
      <c r="BE118" s="458"/>
      <c r="BF118" s="458"/>
      <c r="BG118" s="458"/>
      <c r="BH118" s="477"/>
      <c r="BI118" s="477"/>
      <c r="BJ118" s="477"/>
      <c r="BK118" s="477"/>
      <c r="BL118" s="84"/>
      <c r="BM118" s="84"/>
      <c r="BN118" s="85"/>
      <c r="BO118" s="85"/>
      <c r="BP118" s="84"/>
      <c r="BQ118" s="84"/>
      <c r="BR118" s="585"/>
      <c r="BS118" s="585"/>
      <c r="BT118" s="527"/>
      <c r="BU118" s="524"/>
      <c r="BV118" s="527"/>
      <c r="BW118" s="527"/>
    </row>
    <row r="119" spans="1:75" x14ac:dyDescent="0.25">
      <c r="A119" s="684"/>
      <c r="B119" s="449"/>
      <c r="C119" s="451"/>
      <c r="D119" s="449"/>
      <c r="E119" s="86"/>
      <c r="F119" s="90"/>
      <c r="G119" s="89"/>
      <c r="H119" s="449"/>
      <c r="I119" s="449"/>
      <c r="J119" s="449"/>
      <c r="K119" s="449"/>
      <c r="L119" s="449"/>
      <c r="M119" s="449"/>
      <c r="N119" s="449"/>
      <c r="O119" s="449"/>
      <c r="P119" s="449"/>
      <c r="Q119" s="449"/>
      <c r="R119" s="449"/>
      <c r="S119" s="449"/>
      <c r="T119" s="449"/>
      <c r="U119" s="449"/>
      <c r="V119" s="449"/>
      <c r="W119" s="449"/>
      <c r="X119" s="449"/>
      <c r="Y119" s="449"/>
      <c r="Z119" s="449"/>
      <c r="AA119" s="451"/>
      <c r="AB119" s="462"/>
      <c r="AC119" s="460"/>
      <c r="AD119" s="460"/>
      <c r="AE119" s="460"/>
      <c r="AF119" s="460"/>
      <c r="AG119" s="91"/>
      <c r="AH119" s="88"/>
      <c r="AI119" s="89"/>
      <c r="AJ119" s="89"/>
      <c r="AK119" s="92" t="str">
        <f t="shared" si="41"/>
        <v>0</v>
      </c>
      <c r="AL119" s="89"/>
      <c r="AM119" s="92" t="str">
        <f t="shared" si="42"/>
        <v>0</v>
      </c>
      <c r="AN119" s="123"/>
      <c r="AO119" s="92" t="str">
        <f t="shared" si="43"/>
        <v>0</v>
      </c>
      <c r="AP119" s="89"/>
      <c r="AQ119" s="92" t="str">
        <f t="shared" si="44"/>
        <v>0</v>
      </c>
      <c r="AR119" s="89"/>
      <c r="AS119" s="92" t="str">
        <f t="shared" si="45"/>
        <v>0</v>
      </c>
      <c r="AT119" s="89"/>
      <c r="AU119" s="92" t="str">
        <f t="shared" si="46"/>
        <v>0</v>
      </c>
      <c r="AV119" s="123"/>
      <c r="AW119" s="92" t="str">
        <f t="shared" si="47"/>
        <v>0</v>
      </c>
      <c r="AX119" s="179" t="str">
        <f t="shared" si="48"/>
        <v/>
      </c>
      <c r="AY119" s="179" t="str">
        <f t="shared" si="49"/>
        <v/>
      </c>
      <c r="AZ119" s="180"/>
      <c r="BA119" s="179" t="str">
        <f t="shared" si="50"/>
        <v/>
      </c>
      <c r="BB119" s="179" t="str">
        <f>IFERROR(VLOOKUP((CONCATENATE(AY119,BA119)),Listados!$U$3:$V$11,2,FALSE),"")</f>
        <v/>
      </c>
      <c r="BC119" s="179" t="str">
        <f t="shared" si="51"/>
        <v/>
      </c>
      <c r="BD119" s="440"/>
      <c r="BE119" s="440"/>
      <c r="BF119" s="440"/>
      <c r="BG119" s="440"/>
      <c r="BH119" s="451"/>
      <c r="BI119" s="451"/>
      <c r="BJ119" s="451"/>
      <c r="BK119" s="451"/>
      <c r="BL119" s="84"/>
      <c r="BM119" s="84"/>
      <c r="BN119" s="85"/>
      <c r="BO119" s="85"/>
      <c r="BP119" s="84"/>
      <c r="BQ119" s="84"/>
      <c r="BR119" s="597"/>
      <c r="BS119" s="597"/>
      <c r="BT119" s="580"/>
      <c r="BU119" s="579"/>
      <c r="BV119" s="580"/>
      <c r="BW119" s="580"/>
    </row>
    <row r="120" spans="1:75" x14ac:dyDescent="0.25">
      <c r="A120" s="682">
        <v>29</v>
      </c>
      <c r="B120" s="680"/>
      <c r="C120" s="673"/>
      <c r="D120" s="680"/>
      <c r="E120" s="86"/>
      <c r="F120" s="90"/>
      <c r="G120" s="89"/>
      <c r="H120" s="680"/>
      <c r="I120" s="680"/>
      <c r="J120" s="680"/>
      <c r="K120" s="680"/>
      <c r="L120" s="680"/>
      <c r="M120" s="680"/>
      <c r="N120" s="680"/>
      <c r="O120" s="680"/>
      <c r="P120" s="680"/>
      <c r="Q120" s="680"/>
      <c r="R120" s="680"/>
      <c r="S120" s="680"/>
      <c r="T120" s="680"/>
      <c r="U120" s="680"/>
      <c r="V120" s="680"/>
      <c r="W120" s="680"/>
      <c r="X120" s="680"/>
      <c r="Y120" s="680"/>
      <c r="Z120" s="680"/>
      <c r="AA120" s="673">
        <f>COUNTIF(H120:Z120, "SI")</f>
        <v>0</v>
      </c>
      <c r="AB120" s="462"/>
      <c r="AC120" s="460" t="e">
        <f>+VLOOKUP(AB120,Listados!$K$8:$L$12,2,0)</f>
        <v>#N/A</v>
      </c>
      <c r="AD120" s="460" t="str">
        <f>++IF(OR(AA120=0),"",IF(OR(AA120=1,AA120&lt;=5),"Moderado",IF(OR(AA120=6,AA120&lt;=11),"Mayor",IF(OR(AA120&gt;=12),"Catastrófico",""))))</f>
        <v/>
      </c>
      <c r="AE120" s="460" t="e">
        <f>+VLOOKUP(AD120,Listados!$K$13:$L$17,2,0)</f>
        <v>#N/A</v>
      </c>
      <c r="AF120" s="460" t="str">
        <f>IF(AND(AB120&lt;&gt;"",AD120&lt;&gt;""),VLOOKUP(AB120&amp;AD120,[3]Listados!$M$3:$N$27,2,FALSE),"")</f>
        <v/>
      </c>
      <c r="AG120" s="91"/>
      <c r="AH120" s="87"/>
      <c r="AI120" s="89"/>
      <c r="AJ120" s="89"/>
      <c r="AK120" s="92" t="str">
        <f>+IF(AJ120="si",15,"0")</f>
        <v>0</v>
      </c>
      <c r="AL120" s="89"/>
      <c r="AM120" s="92" t="str">
        <f>+IF(AL120="si",15,"0")</f>
        <v>0</v>
      </c>
      <c r="AN120" s="123"/>
      <c r="AO120" s="92" t="str">
        <f>+IF(AN120="si",15,"0")</f>
        <v>0</v>
      </c>
      <c r="AP120" s="89"/>
      <c r="AQ120" s="92" t="str">
        <f>+IF(AP120="Preventivo",15,IF(AP120="Detectivo",10,"0"))</f>
        <v>0</v>
      </c>
      <c r="AR120" s="89"/>
      <c r="AS120" s="92" t="str">
        <f>+IF(AR120="si",15,"0")</f>
        <v>0</v>
      </c>
      <c r="AT120" s="89"/>
      <c r="AU120" s="92" t="str">
        <f>+IF(AT120="si",15,"0")</f>
        <v>0</v>
      </c>
      <c r="AV120" s="123"/>
      <c r="AW120" s="92" t="str">
        <f>+IF(AV120="Completa",10,IF(AV120="Incompleta",5,"0"))</f>
        <v>0</v>
      </c>
      <c r="AX120" s="179" t="str">
        <f t="shared" si="48"/>
        <v/>
      </c>
      <c r="AY120" s="179" t="str">
        <f t="shared" si="49"/>
        <v/>
      </c>
      <c r="AZ120" s="180"/>
      <c r="BA120" s="179" t="str">
        <f t="shared" si="50"/>
        <v/>
      </c>
      <c r="BB120" s="179" t="str">
        <f>IFERROR(VLOOKUP((CONCATENATE(AY120,BA120)),Listados!$U$3:$V$11,2,FALSE),"")</f>
        <v/>
      </c>
      <c r="BC120" s="179" t="str">
        <f t="shared" si="51"/>
        <v/>
      </c>
      <c r="BD120" s="681" t="e">
        <f>AVERAGE(BC120:BC123)</f>
        <v>#DIV/0!</v>
      </c>
      <c r="BE120" s="681" t="e">
        <f>IF(BD120&lt;=50,"Débil",IF(BD120&lt;=99,"Moderado",IF(BD120=100,"fuerte","")))</f>
        <v>#DIV/0!</v>
      </c>
      <c r="BF120" s="681" t="e">
        <f>+IF(AND(AI120="Preventivo",BE120="Fuerte"),2,IF(AND(AI120="Preventivo",BE120="Moderado"),1,0))</f>
        <v>#DIV/0!</v>
      </c>
      <c r="BG120" s="681" t="e">
        <f>+AC120-BF120</f>
        <v>#N/A</v>
      </c>
      <c r="BH120" s="673" t="e">
        <f>+VLOOKUP(MIN(BG120),Listados!$J$18:$K$24,2,TRUE)</f>
        <v>#N/A</v>
      </c>
      <c r="BI120" s="673" t="str">
        <f>AD120</f>
        <v/>
      </c>
      <c r="BJ120" s="673" t="e">
        <f>IF(AND(BH120&lt;&gt;"",BI120&lt;&gt;""),VLOOKUP(BH120&amp;BI120,Listados!$M$3:$N$27,2,FALSE),"")</f>
        <v>#N/A</v>
      </c>
      <c r="BK120" s="673" t="e">
        <f>+VLOOKUP(BJ120,Listados!$P$3:$Q$6,2,FALSE)</f>
        <v>#N/A</v>
      </c>
      <c r="BL120" s="84"/>
      <c r="BM120" s="84"/>
      <c r="BN120" s="85"/>
      <c r="BO120" s="95"/>
      <c r="BP120" s="84"/>
      <c r="BQ120" s="84"/>
      <c r="BR120" s="685"/>
      <c r="BS120" s="685"/>
      <c r="BT120" s="686"/>
      <c r="BU120" s="687"/>
      <c r="BV120" s="686"/>
      <c r="BW120" s="686"/>
    </row>
    <row r="121" spans="1:75" x14ac:dyDescent="0.25">
      <c r="A121" s="683"/>
      <c r="B121" s="470"/>
      <c r="C121" s="477"/>
      <c r="D121" s="470"/>
      <c r="E121" s="86"/>
      <c r="F121" s="90"/>
      <c r="G121" s="89"/>
      <c r="H121" s="470"/>
      <c r="I121" s="470"/>
      <c r="J121" s="470"/>
      <c r="K121" s="470"/>
      <c r="L121" s="470"/>
      <c r="M121" s="470"/>
      <c r="N121" s="470"/>
      <c r="O121" s="470"/>
      <c r="P121" s="470"/>
      <c r="Q121" s="470"/>
      <c r="R121" s="470"/>
      <c r="S121" s="470"/>
      <c r="T121" s="470"/>
      <c r="U121" s="470"/>
      <c r="V121" s="470"/>
      <c r="W121" s="470"/>
      <c r="X121" s="470"/>
      <c r="Y121" s="470"/>
      <c r="Z121" s="470"/>
      <c r="AA121" s="477"/>
      <c r="AB121" s="462"/>
      <c r="AC121" s="460"/>
      <c r="AD121" s="460"/>
      <c r="AE121" s="460"/>
      <c r="AF121" s="460"/>
      <c r="AG121" s="91"/>
      <c r="AH121" s="87"/>
      <c r="AI121" s="89"/>
      <c r="AJ121" s="89"/>
      <c r="AK121" s="92" t="str">
        <f t="shared" si="41"/>
        <v>0</v>
      </c>
      <c r="AL121" s="89"/>
      <c r="AM121" s="92" t="str">
        <f t="shared" si="42"/>
        <v>0</v>
      </c>
      <c r="AN121" s="123"/>
      <c r="AO121" s="92" t="str">
        <f t="shared" si="43"/>
        <v>0</v>
      </c>
      <c r="AP121" s="89"/>
      <c r="AQ121" s="92" t="str">
        <f t="shared" si="44"/>
        <v>0</v>
      </c>
      <c r="AR121" s="89"/>
      <c r="AS121" s="92" t="str">
        <f t="shared" si="45"/>
        <v>0</v>
      </c>
      <c r="AT121" s="89"/>
      <c r="AU121" s="92" t="str">
        <f t="shared" si="46"/>
        <v>0</v>
      </c>
      <c r="AV121" s="123"/>
      <c r="AW121" s="92" t="str">
        <f t="shared" si="47"/>
        <v>0</v>
      </c>
      <c r="AX121" s="179" t="str">
        <f t="shared" si="48"/>
        <v/>
      </c>
      <c r="AY121" s="179" t="str">
        <f t="shared" si="49"/>
        <v/>
      </c>
      <c r="AZ121" s="180"/>
      <c r="BA121" s="179" t="str">
        <f t="shared" si="50"/>
        <v/>
      </c>
      <c r="BB121" s="179" t="str">
        <f>IFERROR(VLOOKUP((CONCATENATE(AY121,BA121)),Listados!$U$3:$V$11,2,FALSE),"")</f>
        <v/>
      </c>
      <c r="BC121" s="179" t="str">
        <f t="shared" si="51"/>
        <v/>
      </c>
      <c r="BD121" s="458"/>
      <c r="BE121" s="458"/>
      <c r="BF121" s="458"/>
      <c r="BG121" s="458"/>
      <c r="BH121" s="477"/>
      <c r="BI121" s="477"/>
      <c r="BJ121" s="477"/>
      <c r="BK121" s="477"/>
      <c r="BL121" s="84"/>
      <c r="BM121" s="84"/>
      <c r="BN121" s="84"/>
      <c r="BO121" s="84"/>
      <c r="BP121" s="84"/>
      <c r="BQ121" s="84"/>
      <c r="BR121" s="585"/>
      <c r="BS121" s="585"/>
      <c r="BT121" s="527"/>
      <c r="BU121" s="524"/>
      <c r="BV121" s="527"/>
      <c r="BW121" s="527"/>
    </row>
    <row r="122" spans="1:75" x14ac:dyDescent="0.25">
      <c r="A122" s="683"/>
      <c r="B122" s="470"/>
      <c r="C122" s="477"/>
      <c r="D122" s="470"/>
      <c r="E122" s="86"/>
      <c r="F122" s="90"/>
      <c r="G122" s="89"/>
      <c r="H122" s="470"/>
      <c r="I122" s="470"/>
      <c r="J122" s="470"/>
      <c r="K122" s="470"/>
      <c r="L122" s="470"/>
      <c r="M122" s="470"/>
      <c r="N122" s="470"/>
      <c r="O122" s="470"/>
      <c r="P122" s="470"/>
      <c r="Q122" s="470"/>
      <c r="R122" s="470"/>
      <c r="S122" s="470"/>
      <c r="T122" s="470"/>
      <c r="U122" s="470"/>
      <c r="V122" s="470"/>
      <c r="W122" s="470"/>
      <c r="X122" s="470"/>
      <c r="Y122" s="470"/>
      <c r="Z122" s="470"/>
      <c r="AA122" s="477"/>
      <c r="AB122" s="462"/>
      <c r="AC122" s="460"/>
      <c r="AD122" s="460"/>
      <c r="AE122" s="460"/>
      <c r="AF122" s="460"/>
      <c r="AG122" s="91"/>
      <c r="AH122" s="88"/>
      <c r="AI122" s="89"/>
      <c r="AJ122" s="89"/>
      <c r="AK122" s="92" t="str">
        <f t="shared" si="41"/>
        <v>0</v>
      </c>
      <c r="AL122" s="89"/>
      <c r="AM122" s="92" t="str">
        <f t="shared" si="42"/>
        <v>0</v>
      </c>
      <c r="AN122" s="123"/>
      <c r="AO122" s="92" t="str">
        <f t="shared" si="43"/>
        <v>0</v>
      </c>
      <c r="AP122" s="89"/>
      <c r="AQ122" s="92" t="str">
        <f t="shared" si="44"/>
        <v>0</v>
      </c>
      <c r="AR122" s="89"/>
      <c r="AS122" s="92" t="str">
        <f t="shared" si="45"/>
        <v>0</v>
      </c>
      <c r="AT122" s="89"/>
      <c r="AU122" s="92" t="str">
        <f t="shared" si="46"/>
        <v>0</v>
      </c>
      <c r="AV122" s="123"/>
      <c r="AW122" s="92" t="str">
        <f t="shared" si="47"/>
        <v>0</v>
      </c>
      <c r="AX122" s="179" t="str">
        <f t="shared" si="48"/>
        <v/>
      </c>
      <c r="AY122" s="179" t="str">
        <f t="shared" si="49"/>
        <v/>
      </c>
      <c r="AZ122" s="180"/>
      <c r="BA122" s="179" t="str">
        <f t="shared" si="50"/>
        <v/>
      </c>
      <c r="BB122" s="179" t="str">
        <f>IFERROR(VLOOKUP((CONCATENATE(AY122,BA122)),Listados!$U$3:$V$11,2,FALSE),"")</f>
        <v/>
      </c>
      <c r="BC122" s="179" t="str">
        <f t="shared" si="51"/>
        <v/>
      </c>
      <c r="BD122" s="458"/>
      <c r="BE122" s="458"/>
      <c r="BF122" s="458"/>
      <c r="BG122" s="458"/>
      <c r="BH122" s="477"/>
      <c r="BI122" s="477"/>
      <c r="BJ122" s="477"/>
      <c r="BK122" s="477"/>
      <c r="BL122" s="84"/>
      <c r="BM122" s="84"/>
      <c r="BN122" s="85"/>
      <c r="BO122" s="85"/>
      <c r="BP122" s="84"/>
      <c r="BQ122" s="84"/>
      <c r="BR122" s="585"/>
      <c r="BS122" s="585"/>
      <c r="BT122" s="527"/>
      <c r="BU122" s="524"/>
      <c r="BV122" s="527"/>
      <c r="BW122" s="527"/>
    </row>
    <row r="123" spans="1:75" x14ac:dyDescent="0.25">
      <c r="A123" s="684"/>
      <c r="B123" s="449"/>
      <c r="C123" s="451"/>
      <c r="D123" s="449"/>
      <c r="E123" s="86"/>
      <c r="F123" s="90"/>
      <c r="G123" s="89"/>
      <c r="H123" s="449"/>
      <c r="I123" s="449"/>
      <c r="J123" s="449"/>
      <c r="K123" s="449"/>
      <c r="L123" s="449"/>
      <c r="M123" s="449"/>
      <c r="N123" s="449"/>
      <c r="O123" s="449"/>
      <c r="P123" s="449"/>
      <c r="Q123" s="449"/>
      <c r="R123" s="449"/>
      <c r="S123" s="449"/>
      <c r="T123" s="449"/>
      <c r="U123" s="449"/>
      <c r="V123" s="449"/>
      <c r="W123" s="449"/>
      <c r="X123" s="449"/>
      <c r="Y123" s="449"/>
      <c r="Z123" s="449"/>
      <c r="AA123" s="451"/>
      <c r="AB123" s="462"/>
      <c r="AC123" s="460"/>
      <c r="AD123" s="460"/>
      <c r="AE123" s="460"/>
      <c r="AF123" s="460"/>
      <c r="AG123" s="91"/>
      <c r="AH123" s="88"/>
      <c r="AI123" s="89"/>
      <c r="AJ123" s="89"/>
      <c r="AK123" s="92" t="str">
        <f t="shared" si="41"/>
        <v>0</v>
      </c>
      <c r="AL123" s="89"/>
      <c r="AM123" s="92" t="str">
        <f t="shared" si="42"/>
        <v>0</v>
      </c>
      <c r="AN123" s="123"/>
      <c r="AO123" s="92" t="str">
        <f t="shared" si="43"/>
        <v>0</v>
      </c>
      <c r="AP123" s="89"/>
      <c r="AQ123" s="92" t="str">
        <f t="shared" si="44"/>
        <v>0</v>
      </c>
      <c r="AR123" s="89"/>
      <c r="AS123" s="92" t="str">
        <f t="shared" si="45"/>
        <v>0</v>
      </c>
      <c r="AT123" s="89"/>
      <c r="AU123" s="92" t="str">
        <f t="shared" si="46"/>
        <v>0</v>
      </c>
      <c r="AV123" s="123"/>
      <c r="AW123" s="92" t="str">
        <f t="shared" si="47"/>
        <v>0</v>
      </c>
      <c r="AX123" s="179" t="str">
        <f t="shared" si="48"/>
        <v/>
      </c>
      <c r="AY123" s="179" t="str">
        <f t="shared" si="49"/>
        <v/>
      </c>
      <c r="AZ123" s="180"/>
      <c r="BA123" s="179" t="str">
        <f t="shared" si="50"/>
        <v/>
      </c>
      <c r="BB123" s="179" t="str">
        <f>IFERROR(VLOOKUP((CONCATENATE(AY123,BA123)),Listados!$U$3:$V$11,2,FALSE),"")</f>
        <v/>
      </c>
      <c r="BC123" s="179" t="str">
        <f t="shared" si="51"/>
        <v/>
      </c>
      <c r="BD123" s="440"/>
      <c r="BE123" s="440"/>
      <c r="BF123" s="440"/>
      <c r="BG123" s="440"/>
      <c r="BH123" s="451"/>
      <c r="BI123" s="451"/>
      <c r="BJ123" s="451"/>
      <c r="BK123" s="451"/>
      <c r="BL123" s="84"/>
      <c r="BM123" s="84"/>
      <c r="BN123" s="85"/>
      <c r="BO123" s="85"/>
      <c r="BP123" s="84"/>
      <c r="BQ123" s="84"/>
      <c r="BR123" s="597"/>
      <c r="BS123" s="597"/>
      <c r="BT123" s="580"/>
      <c r="BU123" s="579"/>
      <c r="BV123" s="580"/>
      <c r="BW123" s="580"/>
    </row>
    <row r="124" spans="1:75" x14ac:dyDescent="0.25">
      <c r="A124" s="682">
        <v>30</v>
      </c>
      <c r="B124" s="680"/>
      <c r="C124" s="673"/>
      <c r="D124" s="680"/>
      <c r="E124" s="86"/>
      <c r="F124" s="90"/>
      <c r="G124" s="89"/>
      <c r="H124" s="680"/>
      <c r="I124" s="680"/>
      <c r="J124" s="680"/>
      <c r="K124" s="680"/>
      <c r="L124" s="680"/>
      <c r="M124" s="680"/>
      <c r="N124" s="680"/>
      <c r="O124" s="680"/>
      <c r="P124" s="680"/>
      <c r="Q124" s="680"/>
      <c r="R124" s="680"/>
      <c r="S124" s="680"/>
      <c r="T124" s="680"/>
      <c r="U124" s="680"/>
      <c r="V124" s="680"/>
      <c r="W124" s="680"/>
      <c r="X124" s="680"/>
      <c r="Y124" s="680"/>
      <c r="Z124" s="680"/>
      <c r="AA124" s="673">
        <f>COUNTIF(H124:Z124, "SI")</f>
        <v>0</v>
      </c>
      <c r="AB124" s="462"/>
      <c r="AC124" s="460" t="e">
        <f>+VLOOKUP(AB124,Listados!$K$8:$L$12,2,0)</f>
        <v>#N/A</v>
      </c>
      <c r="AD124" s="460" t="str">
        <f>++IF(OR(AA124=0),"",IF(OR(AA124=1,AA124&lt;=5),"Moderado",IF(OR(AA124=6,AA124&lt;=11),"Mayor",IF(OR(AA124&gt;=12),"Catastrófico",""))))</f>
        <v/>
      </c>
      <c r="AE124" s="460" t="e">
        <f>+VLOOKUP(AD124,Listados!$K$13:$L$17,2,0)</f>
        <v>#N/A</v>
      </c>
      <c r="AF124" s="460" t="str">
        <f>IF(AND(AB124&lt;&gt;"",AD124&lt;&gt;""),VLOOKUP(AB124&amp;AD124,[3]Listados!$M$3:$N$27,2,FALSE),"")</f>
        <v/>
      </c>
      <c r="AG124" s="91"/>
      <c r="AH124" s="87"/>
      <c r="AI124" s="89"/>
      <c r="AJ124" s="89"/>
      <c r="AK124" s="92" t="str">
        <f>+IF(AJ124="si",15,"0")</f>
        <v>0</v>
      </c>
      <c r="AL124" s="89"/>
      <c r="AM124" s="92" t="str">
        <f>+IF(AL124="si",15,"0")</f>
        <v>0</v>
      </c>
      <c r="AN124" s="123"/>
      <c r="AO124" s="92" t="str">
        <f>+IF(AN124="si",15,"0")</f>
        <v>0</v>
      </c>
      <c r="AP124" s="89"/>
      <c r="AQ124" s="92" t="str">
        <f>+IF(AP124="Preventivo",15,IF(AP124="Detectivo",10,"0"))</f>
        <v>0</v>
      </c>
      <c r="AR124" s="89"/>
      <c r="AS124" s="92" t="str">
        <f>+IF(AR124="si",15,"0")</f>
        <v>0</v>
      </c>
      <c r="AT124" s="89"/>
      <c r="AU124" s="92" t="str">
        <f>+IF(AT124="si",15,"0")</f>
        <v>0</v>
      </c>
      <c r="AV124" s="123"/>
      <c r="AW124" s="92" t="str">
        <f>+IF(AV124="Completa",10,IF(AV124="Incompleta",5,"0"))</f>
        <v>0</v>
      </c>
      <c r="AX124" s="179" t="str">
        <f t="shared" ref="AX124:AX127" si="52">IF((SUM(AK124,AM124,AO124,AQ124,AS124,AU124,AW124)=0),"",(SUM(AK124,AM124,AO124,AQ124,AS124,AU124,AW124)))</f>
        <v/>
      </c>
      <c r="AY124" s="179" t="str">
        <f t="shared" ref="AY124:AY127" si="53">IF(AX124&lt;=85,"Débil",IF(AX124&lt;=95,"Moderado",IF(AX124=100,"Fuerte","")))</f>
        <v/>
      </c>
      <c r="AZ124" s="180"/>
      <c r="BA124" s="179" t="str">
        <f t="shared" si="50"/>
        <v/>
      </c>
      <c r="BB124" s="179" t="str">
        <f>IFERROR(VLOOKUP((CONCATENATE(AY124,BA124)),Listados!$U$3:$V$11,2,FALSE),"")</f>
        <v/>
      </c>
      <c r="BC124" s="179" t="str">
        <f t="shared" si="51"/>
        <v/>
      </c>
      <c r="BD124" s="681" t="e">
        <f>AVERAGE(BC124:BC127)</f>
        <v>#DIV/0!</v>
      </c>
      <c r="BE124" s="681" t="e">
        <f>IF(BD124&lt;=50,"Débil",IF(BD124&lt;=99,"Moderado",IF(BD124=100,"fuerte","")))</f>
        <v>#DIV/0!</v>
      </c>
      <c r="BF124" s="681" t="e">
        <f>+IF(AND(AI124="Preventivo",BE124="Fuerte"),2,IF(AND(AI124="Preventivo",BE124="Moderado"),1,0))</f>
        <v>#DIV/0!</v>
      </c>
      <c r="BG124" s="681" t="e">
        <f>+AC124-BF124</f>
        <v>#N/A</v>
      </c>
      <c r="BH124" s="673" t="e">
        <f>+VLOOKUP(MIN(BG124),Listados!$J$18:$K$24,2,TRUE)</f>
        <v>#N/A</v>
      </c>
      <c r="BI124" s="673" t="str">
        <f>AD124</f>
        <v/>
      </c>
      <c r="BJ124" s="673" t="e">
        <f>IF(AND(BH124&lt;&gt;"",BI124&lt;&gt;""),VLOOKUP(BH124&amp;BI124,Listados!$M$3:$N$27,2,FALSE),"")</f>
        <v>#N/A</v>
      </c>
      <c r="BK124" s="673" t="e">
        <f>+VLOOKUP(BJ124,Listados!$P$3:$Q$6,2,FALSE)</f>
        <v>#N/A</v>
      </c>
      <c r="BL124" s="84"/>
      <c r="BM124" s="84"/>
      <c r="BN124" s="85"/>
      <c r="BO124" s="95"/>
      <c r="BP124" s="84"/>
      <c r="BQ124" s="84"/>
      <c r="BR124" s="685"/>
      <c r="BS124" s="685"/>
      <c r="BT124" s="686"/>
      <c r="BU124" s="687"/>
      <c r="BV124" s="686"/>
      <c r="BW124" s="686"/>
    </row>
    <row r="125" spans="1:75" x14ac:dyDescent="0.25">
      <c r="A125" s="683"/>
      <c r="B125" s="470"/>
      <c r="C125" s="477"/>
      <c r="D125" s="470"/>
      <c r="E125" s="86"/>
      <c r="F125" s="90"/>
      <c r="G125" s="89"/>
      <c r="H125" s="470"/>
      <c r="I125" s="470"/>
      <c r="J125" s="470"/>
      <c r="K125" s="470"/>
      <c r="L125" s="470"/>
      <c r="M125" s="470"/>
      <c r="N125" s="470"/>
      <c r="O125" s="470"/>
      <c r="P125" s="470"/>
      <c r="Q125" s="470"/>
      <c r="R125" s="470"/>
      <c r="S125" s="470"/>
      <c r="T125" s="470"/>
      <c r="U125" s="470"/>
      <c r="V125" s="470"/>
      <c r="W125" s="470"/>
      <c r="X125" s="470"/>
      <c r="Y125" s="470"/>
      <c r="Z125" s="470"/>
      <c r="AA125" s="477"/>
      <c r="AB125" s="462"/>
      <c r="AC125" s="460"/>
      <c r="AD125" s="460"/>
      <c r="AE125" s="460"/>
      <c r="AF125" s="460"/>
      <c r="AG125" s="91"/>
      <c r="AH125" s="87"/>
      <c r="AI125" s="89"/>
      <c r="AJ125" s="89"/>
      <c r="AK125" s="92" t="str">
        <f t="shared" si="41"/>
        <v>0</v>
      </c>
      <c r="AL125" s="89"/>
      <c r="AM125" s="92" t="str">
        <f t="shared" si="42"/>
        <v>0</v>
      </c>
      <c r="AN125" s="123"/>
      <c r="AO125" s="92" t="str">
        <f t="shared" si="43"/>
        <v>0</v>
      </c>
      <c r="AP125" s="89"/>
      <c r="AQ125" s="92" t="str">
        <f t="shared" si="44"/>
        <v>0</v>
      </c>
      <c r="AR125" s="89"/>
      <c r="AS125" s="92" t="str">
        <f t="shared" si="45"/>
        <v>0</v>
      </c>
      <c r="AT125" s="89"/>
      <c r="AU125" s="92" t="str">
        <f t="shared" si="46"/>
        <v>0</v>
      </c>
      <c r="AV125" s="123"/>
      <c r="AW125" s="92" t="str">
        <f t="shared" si="47"/>
        <v>0</v>
      </c>
      <c r="AX125" s="179" t="str">
        <f t="shared" si="52"/>
        <v/>
      </c>
      <c r="AY125" s="179" t="str">
        <f t="shared" si="53"/>
        <v/>
      </c>
      <c r="AZ125" s="180"/>
      <c r="BA125" s="179" t="str">
        <f t="shared" si="50"/>
        <v/>
      </c>
      <c r="BB125" s="179" t="str">
        <f>IFERROR(VLOOKUP((CONCATENATE(AY125,BA125)),Listados!$U$3:$V$11,2,FALSE),"")</f>
        <v/>
      </c>
      <c r="BC125" s="179" t="str">
        <f t="shared" si="51"/>
        <v/>
      </c>
      <c r="BD125" s="458"/>
      <c r="BE125" s="458"/>
      <c r="BF125" s="458"/>
      <c r="BG125" s="458"/>
      <c r="BH125" s="477"/>
      <c r="BI125" s="477"/>
      <c r="BJ125" s="477"/>
      <c r="BK125" s="477"/>
      <c r="BL125" s="84"/>
      <c r="BM125" s="84"/>
      <c r="BN125" s="84"/>
      <c r="BO125" s="84"/>
      <c r="BP125" s="84"/>
      <c r="BQ125" s="84"/>
      <c r="BR125" s="585"/>
      <c r="BS125" s="585"/>
      <c r="BT125" s="527"/>
      <c r="BU125" s="524"/>
      <c r="BV125" s="527"/>
      <c r="BW125" s="527"/>
    </row>
    <row r="126" spans="1:75" x14ac:dyDescent="0.25">
      <c r="A126" s="683"/>
      <c r="B126" s="470"/>
      <c r="C126" s="477"/>
      <c r="D126" s="470"/>
      <c r="E126" s="86"/>
      <c r="F126" s="90"/>
      <c r="G126" s="89"/>
      <c r="H126" s="470"/>
      <c r="I126" s="470"/>
      <c r="J126" s="470"/>
      <c r="K126" s="470"/>
      <c r="L126" s="470"/>
      <c r="M126" s="470"/>
      <c r="N126" s="470"/>
      <c r="O126" s="470"/>
      <c r="P126" s="470"/>
      <c r="Q126" s="470"/>
      <c r="R126" s="470"/>
      <c r="S126" s="470"/>
      <c r="T126" s="470"/>
      <c r="U126" s="470"/>
      <c r="V126" s="470"/>
      <c r="W126" s="470"/>
      <c r="X126" s="470"/>
      <c r="Y126" s="470"/>
      <c r="Z126" s="470"/>
      <c r="AA126" s="477"/>
      <c r="AB126" s="462"/>
      <c r="AC126" s="460"/>
      <c r="AD126" s="460"/>
      <c r="AE126" s="460"/>
      <c r="AF126" s="460"/>
      <c r="AG126" s="91"/>
      <c r="AH126" s="88"/>
      <c r="AI126" s="89"/>
      <c r="AJ126" s="89"/>
      <c r="AK126" s="92" t="str">
        <f t="shared" si="41"/>
        <v>0</v>
      </c>
      <c r="AL126" s="89"/>
      <c r="AM126" s="92" t="str">
        <f t="shared" si="42"/>
        <v>0</v>
      </c>
      <c r="AN126" s="123"/>
      <c r="AO126" s="92" t="str">
        <f t="shared" si="43"/>
        <v>0</v>
      </c>
      <c r="AP126" s="89"/>
      <c r="AQ126" s="92" t="str">
        <f t="shared" si="44"/>
        <v>0</v>
      </c>
      <c r="AR126" s="89"/>
      <c r="AS126" s="92" t="str">
        <f t="shared" si="45"/>
        <v>0</v>
      </c>
      <c r="AT126" s="89"/>
      <c r="AU126" s="92" t="str">
        <f t="shared" si="46"/>
        <v>0</v>
      </c>
      <c r="AV126" s="123"/>
      <c r="AW126" s="92" t="str">
        <f t="shared" si="47"/>
        <v>0</v>
      </c>
      <c r="AX126" s="179" t="str">
        <f t="shared" si="52"/>
        <v/>
      </c>
      <c r="AY126" s="179" t="str">
        <f t="shared" si="53"/>
        <v/>
      </c>
      <c r="AZ126" s="180"/>
      <c r="BA126" s="179" t="str">
        <f t="shared" si="50"/>
        <v/>
      </c>
      <c r="BB126" s="179" t="str">
        <f>IFERROR(VLOOKUP((CONCATENATE(AY126,BA126)),Listados!$U$3:$V$11,2,FALSE),"")</f>
        <v/>
      </c>
      <c r="BC126" s="179" t="str">
        <f t="shared" si="51"/>
        <v/>
      </c>
      <c r="BD126" s="458"/>
      <c r="BE126" s="458"/>
      <c r="BF126" s="458"/>
      <c r="BG126" s="458"/>
      <c r="BH126" s="477"/>
      <c r="BI126" s="477"/>
      <c r="BJ126" s="477"/>
      <c r="BK126" s="477"/>
      <c r="BL126" s="84"/>
      <c r="BM126" s="84"/>
      <c r="BN126" s="85"/>
      <c r="BO126" s="85"/>
      <c r="BP126" s="84"/>
      <c r="BQ126" s="84"/>
      <c r="BR126" s="585"/>
      <c r="BS126" s="585"/>
      <c r="BT126" s="527"/>
      <c r="BU126" s="524"/>
      <c r="BV126" s="527"/>
      <c r="BW126" s="527"/>
    </row>
    <row r="127" spans="1:75" x14ac:dyDescent="0.25">
      <c r="A127" s="684"/>
      <c r="B127" s="449"/>
      <c r="C127" s="451"/>
      <c r="D127" s="449"/>
      <c r="E127" s="86"/>
      <c r="F127" s="90"/>
      <c r="G127" s="89"/>
      <c r="H127" s="449"/>
      <c r="I127" s="449"/>
      <c r="J127" s="449"/>
      <c r="K127" s="449"/>
      <c r="L127" s="449"/>
      <c r="M127" s="449"/>
      <c r="N127" s="449"/>
      <c r="O127" s="449"/>
      <c r="P127" s="449"/>
      <c r="Q127" s="449"/>
      <c r="R127" s="449"/>
      <c r="S127" s="449"/>
      <c r="T127" s="449"/>
      <c r="U127" s="449"/>
      <c r="V127" s="449"/>
      <c r="W127" s="449"/>
      <c r="X127" s="449"/>
      <c r="Y127" s="449"/>
      <c r="Z127" s="449"/>
      <c r="AA127" s="451"/>
      <c r="AB127" s="462"/>
      <c r="AC127" s="460"/>
      <c r="AD127" s="460"/>
      <c r="AE127" s="460"/>
      <c r="AF127" s="460"/>
      <c r="AG127" s="91"/>
      <c r="AH127" s="88"/>
      <c r="AI127" s="89"/>
      <c r="AJ127" s="89"/>
      <c r="AK127" s="92" t="str">
        <f t="shared" si="41"/>
        <v>0</v>
      </c>
      <c r="AL127" s="89"/>
      <c r="AM127" s="92" t="str">
        <f t="shared" si="42"/>
        <v>0</v>
      </c>
      <c r="AN127" s="123"/>
      <c r="AO127" s="92" t="str">
        <f t="shared" si="43"/>
        <v>0</v>
      </c>
      <c r="AP127" s="89"/>
      <c r="AQ127" s="92" t="str">
        <f t="shared" si="44"/>
        <v>0</v>
      </c>
      <c r="AR127" s="89"/>
      <c r="AS127" s="92" t="str">
        <f t="shared" si="45"/>
        <v>0</v>
      </c>
      <c r="AT127" s="89"/>
      <c r="AU127" s="92" t="str">
        <f t="shared" si="46"/>
        <v>0</v>
      </c>
      <c r="AV127" s="123"/>
      <c r="AW127" s="92" t="str">
        <f t="shared" si="47"/>
        <v>0</v>
      </c>
      <c r="AX127" s="179" t="str">
        <f t="shared" si="52"/>
        <v/>
      </c>
      <c r="AY127" s="179" t="str">
        <f t="shared" si="53"/>
        <v/>
      </c>
      <c r="AZ127" s="180"/>
      <c r="BA127" s="179" t="str">
        <f t="shared" si="50"/>
        <v/>
      </c>
      <c r="BB127" s="179" t="str">
        <f>IFERROR(VLOOKUP((CONCATENATE(AY127,BA127)),Listados!$U$3:$V$11,2,FALSE),"")</f>
        <v/>
      </c>
      <c r="BC127" s="179" t="str">
        <f t="shared" si="51"/>
        <v/>
      </c>
      <c r="BD127" s="440"/>
      <c r="BE127" s="440"/>
      <c r="BF127" s="440"/>
      <c r="BG127" s="440"/>
      <c r="BH127" s="451"/>
      <c r="BI127" s="451"/>
      <c r="BJ127" s="451"/>
      <c r="BK127" s="451"/>
      <c r="BL127" s="84"/>
      <c r="BM127" s="84"/>
      <c r="BN127" s="85"/>
      <c r="BO127" s="85"/>
      <c r="BP127" s="84"/>
      <c r="BQ127" s="84"/>
      <c r="BR127" s="597"/>
      <c r="BS127" s="597"/>
      <c r="BT127" s="580"/>
      <c r="BU127" s="579"/>
      <c r="BV127" s="580"/>
      <c r="BW127" s="580"/>
    </row>
    <row r="128" spans="1:75" x14ac:dyDescent="0.25">
      <c r="AF128" s="183"/>
    </row>
    <row r="129" spans="32:32" x14ac:dyDescent="0.25">
      <c r="AF129" s="183"/>
    </row>
    <row r="130" spans="32:32" x14ac:dyDescent="0.25">
      <c r="AF130" s="183"/>
    </row>
    <row r="131" spans="32:32" x14ac:dyDescent="0.25">
      <c r="AF131" s="183"/>
    </row>
    <row r="132" spans="32:32" x14ac:dyDescent="0.25">
      <c r="AF132" s="183"/>
    </row>
    <row r="133" spans="32:32" x14ac:dyDescent="0.25">
      <c r="AF133" s="183"/>
    </row>
    <row r="134" spans="32:32" x14ac:dyDescent="0.25">
      <c r="AF134" s="183"/>
    </row>
    <row r="135" spans="32:32" x14ac:dyDescent="0.25">
      <c r="AF135" s="183"/>
    </row>
    <row r="136" spans="32:32" x14ac:dyDescent="0.25">
      <c r="AF136" s="183"/>
    </row>
    <row r="137" spans="32:32" x14ac:dyDescent="0.25">
      <c r="AF137" s="183"/>
    </row>
    <row r="138" spans="32:32" x14ac:dyDescent="0.25">
      <c r="AF138" s="183"/>
    </row>
    <row r="139" spans="32:32" x14ac:dyDescent="0.25">
      <c r="AF139" s="183"/>
    </row>
    <row r="140" spans="32:32" x14ac:dyDescent="0.25">
      <c r="AF140" s="673"/>
    </row>
    <row r="141" spans="32:32" x14ac:dyDescent="0.25">
      <c r="AF141" s="477"/>
    </row>
    <row r="142" spans="32:32" x14ac:dyDescent="0.25">
      <c r="AF142" s="477"/>
    </row>
    <row r="143" spans="32:32" x14ac:dyDescent="0.25">
      <c r="AF143" s="451"/>
    </row>
    <row r="144" spans="32:32" x14ac:dyDescent="0.25">
      <c r="AF144" s="673"/>
    </row>
    <row r="145" spans="32:32" x14ac:dyDescent="0.25">
      <c r="AF145" s="477"/>
    </row>
    <row r="146" spans="32:32" x14ac:dyDescent="0.25">
      <c r="AF146" s="477"/>
    </row>
    <row r="147" spans="32:32" x14ac:dyDescent="0.25">
      <c r="AF147" s="451"/>
    </row>
    <row r="148" spans="32:32" x14ac:dyDescent="0.25">
      <c r="AF148" s="673"/>
    </row>
    <row r="149" spans="32:32" x14ac:dyDescent="0.25">
      <c r="AF149" s="477"/>
    </row>
    <row r="150" spans="32:32" x14ac:dyDescent="0.25">
      <c r="AF150" s="477"/>
    </row>
    <row r="151" spans="32:32" x14ac:dyDescent="0.25">
      <c r="AF151" s="451"/>
    </row>
    <row r="152" spans="32:32" x14ac:dyDescent="0.25">
      <c r="AF152" s="673"/>
    </row>
    <row r="153" spans="32:32" x14ac:dyDescent="0.25">
      <c r="AF153" s="477"/>
    </row>
    <row r="154" spans="32:32" x14ac:dyDescent="0.25">
      <c r="AF154" s="477"/>
    </row>
    <row r="155" spans="32:32" x14ac:dyDescent="0.25">
      <c r="AF155" s="451"/>
    </row>
    <row r="156" spans="32:32" x14ac:dyDescent="0.25">
      <c r="AF156" s="673"/>
    </row>
    <row r="157" spans="32:32" x14ac:dyDescent="0.25">
      <c r="AF157" s="477"/>
    </row>
    <row r="158" spans="32:32" x14ac:dyDescent="0.25">
      <c r="AF158" s="477"/>
    </row>
    <row r="159" spans="32:32" x14ac:dyDescent="0.25">
      <c r="AF159" s="451"/>
    </row>
    <row r="160" spans="32:32" x14ac:dyDescent="0.25">
      <c r="AF160" s="673"/>
    </row>
    <row r="161" spans="32:32" x14ac:dyDescent="0.25">
      <c r="AF161" s="477"/>
    </row>
    <row r="162" spans="32:32" x14ac:dyDescent="0.25">
      <c r="AF162" s="477"/>
    </row>
    <row r="163" spans="32:32" x14ac:dyDescent="0.25">
      <c r="AF163" s="451"/>
    </row>
    <row r="164" spans="32:32" x14ac:dyDescent="0.25">
      <c r="AF164" s="673"/>
    </row>
    <row r="165" spans="32:32" x14ac:dyDescent="0.25">
      <c r="AF165" s="477"/>
    </row>
    <row r="166" spans="32:32" x14ac:dyDescent="0.25">
      <c r="AF166" s="477"/>
    </row>
    <row r="167" spans="32:32" x14ac:dyDescent="0.25">
      <c r="AF167" s="451"/>
    </row>
    <row r="168" spans="32:32" x14ac:dyDescent="0.25">
      <c r="AF168" s="673"/>
    </row>
    <row r="169" spans="32:32" x14ac:dyDescent="0.25">
      <c r="AF169" s="477"/>
    </row>
    <row r="170" spans="32:32" x14ac:dyDescent="0.25">
      <c r="AF170" s="477"/>
    </row>
    <row r="171" spans="32:32" x14ac:dyDescent="0.25">
      <c r="AF171" s="451"/>
    </row>
    <row r="172" spans="32:32" x14ac:dyDescent="0.25">
      <c r="AF172" s="673"/>
    </row>
    <row r="173" spans="32:32" x14ac:dyDescent="0.25">
      <c r="AF173" s="477"/>
    </row>
    <row r="174" spans="32:32" x14ac:dyDescent="0.25">
      <c r="AF174" s="477"/>
    </row>
    <row r="175" spans="32:32" x14ac:dyDescent="0.25">
      <c r="AF175" s="451"/>
    </row>
    <row r="176" spans="32:32" x14ac:dyDescent="0.25">
      <c r="AF176" s="673"/>
    </row>
    <row r="177" spans="32:32" x14ac:dyDescent="0.25">
      <c r="AF177" s="477"/>
    </row>
    <row r="178" spans="32:32" x14ac:dyDescent="0.25">
      <c r="AF178" s="477"/>
    </row>
    <row r="179" spans="32:32" x14ac:dyDescent="0.25">
      <c r="AF179" s="451"/>
    </row>
    <row r="180" spans="32:32" x14ac:dyDescent="0.25">
      <c r="AF180" s="673"/>
    </row>
    <row r="181" spans="32:32" x14ac:dyDescent="0.25">
      <c r="AF181" s="477"/>
    </row>
    <row r="182" spans="32:32" x14ac:dyDescent="0.25">
      <c r="AF182" s="477"/>
    </row>
    <row r="183" spans="32:32" x14ac:dyDescent="0.25">
      <c r="AF183" s="451"/>
    </row>
    <row r="184" spans="32:32" x14ac:dyDescent="0.25">
      <c r="AF184" s="673"/>
    </row>
    <row r="185" spans="32:32" x14ac:dyDescent="0.25">
      <c r="AF185" s="477"/>
    </row>
    <row r="186" spans="32:32" x14ac:dyDescent="0.25">
      <c r="AF186" s="477"/>
    </row>
    <row r="187" spans="32:32" x14ac:dyDescent="0.25">
      <c r="AF187" s="451"/>
    </row>
    <row r="188" spans="32:32" x14ac:dyDescent="0.25">
      <c r="AF188" s="673"/>
    </row>
    <row r="189" spans="32:32" x14ac:dyDescent="0.25">
      <c r="AF189" s="477"/>
    </row>
    <row r="190" spans="32:32" x14ac:dyDescent="0.25">
      <c r="AF190" s="477"/>
    </row>
    <row r="191" spans="32:32" x14ac:dyDescent="0.25">
      <c r="AF191" s="451"/>
    </row>
    <row r="192" spans="32:32" x14ac:dyDescent="0.25">
      <c r="AF192" s="673"/>
    </row>
    <row r="193" spans="32:32" x14ac:dyDescent="0.25">
      <c r="AF193" s="477"/>
    </row>
    <row r="194" spans="32:32" x14ac:dyDescent="0.25">
      <c r="AF194" s="477"/>
    </row>
    <row r="195" spans="32:32" x14ac:dyDescent="0.25">
      <c r="AF195" s="451"/>
    </row>
    <row r="196" spans="32:32" x14ac:dyDescent="0.25">
      <c r="AF196" s="673"/>
    </row>
    <row r="197" spans="32:32" x14ac:dyDescent="0.25">
      <c r="AF197" s="477"/>
    </row>
    <row r="198" spans="32:32" x14ac:dyDescent="0.25">
      <c r="AF198" s="477"/>
    </row>
    <row r="199" spans="32:32" x14ac:dyDescent="0.25">
      <c r="AF199" s="451"/>
    </row>
    <row r="200" spans="32:32" x14ac:dyDescent="0.25">
      <c r="AF200" s="673"/>
    </row>
    <row r="201" spans="32:32" x14ac:dyDescent="0.25">
      <c r="AF201" s="477"/>
    </row>
    <row r="202" spans="32:32" x14ac:dyDescent="0.25">
      <c r="AF202" s="477"/>
    </row>
    <row r="203" spans="32:32" x14ac:dyDescent="0.25">
      <c r="AF203" s="451"/>
    </row>
    <row r="204" spans="32:32" x14ac:dyDescent="0.25">
      <c r="AF204" s="673"/>
    </row>
    <row r="205" spans="32:32" x14ac:dyDescent="0.25">
      <c r="AF205" s="477"/>
    </row>
    <row r="206" spans="32:32" x14ac:dyDescent="0.25">
      <c r="AF206" s="477"/>
    </row>
    <row r="207" spans="32:32" x14ac:dyDescent="0.25">
      <c r="AF207" s="451"/>
    </row>
    <row r="208" spans="32:32" x14ac:dyDescent="0.25">
      <c r="AF208" s="673"/>
    </row>
    <row r="209" spans="32:32" x14ac:dyDescent="0.25">
      <c r="AF209" s="477"/>
    </row>
    <row r="210" spans="32:32" x14ac:dyDescent="0.25">
      <c r="AF210" s="477"/>
    </row>
    <row r="211" spans="32:32" x14ac:dyDescent="0.25">
      <c r="AF211" s="451"/>
    </row>
    <row r="212" spans="32:32" x14ac:dyDescent="0.25">
      <c r="AF212" s="673"/>
    </row>
    <row r="213" spans="32:32" x14ac:dyDescent="0.25">
      <c r="AF213" s="477"/>
    </row>
    <row r="214" spans="32:32" x14ac:dyDescent="0.25">
      <c r="AF214" s="477"/>
    </row>
    <row r="215" spans="32:32" x14ac:dyDescent="0.25">
      <c r="AF215" s="451"/>
    </row>
    <row r="216" spans="32:32" x14ac:dyDescent="0.25">
      <c r="AF216" s="673"/>
    </row>
    <row r="217" spans="32:32" x14ac:dyDescent="0.25">
      <c r="AF217" s="477"/>
    </row>
    <row r="218" spans="32:32" x14ac:dyDescent="0.25">
      <c r="AF218" s="477"/>
    </row>
    <row r="219" spans="32:32" x14ac:dyDescent="0.25">
      <c r="AF219" s="451"/>
    </row>
    <row r="220" spans="32:32" x14ac:dyDescent="0.25">
      <c r="AF220" s="673"/>
    </row>
    <row r="221" spans="32:32" x14ac:dyDescent="0.25">
      <c r="AF221" s="477"/>
    </row>
    <row r="222" spans="32:32" x14ac:dyDescent="0.25">
      <c r="AF222" s="477"/>
    </row>
    <row r="223" spans="32:32" x14ac:dyDescent="0.25">
      <c r="AF223" s="451"/>
    </row>
    <row r="224" spans="32:32" x14ac:dyDescent="0.25">
      <c r="AF224" s="673"/>
    </row>
    <row r="225" spans="32:32" x14ac:dyDescent="0.25">
      <c r="AF225" s="477"/>
    </row>
    <row r="226" spans="32:32" x14ac:dyDescent="0.25">
      <c r="AF226" s="477"/>
    </row>
    <row r="227" spans="32:32" x14ac:dyDescent="0.25">
      <c r="AF227" s="451"/>
    </row>
    <row r="228" spans="32:32" x14ac:dyDescent="0.25">
      <c r="AF228" s="673"/>
    </row>
    <row r="229" spans="32:32" x14ac:dyDescent="0.25">
      <c r="AF229" s="477"/>
    </row>
    <row r="230" spans="32:32" x14ac:dyDescent="0.25">
      <c r="AF230" s="477"/>
    </row>
    <row r="231" spans="32:32" x14ac:dyDescent="0.25">
      <c r="AF231" s="451"/>
    </row>
    <row r="232" spans="32:32" x14ac:dyDescent="0.25">
      <c r="AF232" s="673"/>
    </row>
    <row r="233" spans="32:32" x14ac:dyDescent="0.25">
      <c r="AF233" s="477"/>
    </row>
    <row r="234" spans="32:32" x14ac:dyDescent="0.25">
      <c r="AF234" s="477"/>
    </row>
    <row r="235" spans="32:32" x14ac:dyDescent="0.25">
      <c r="AF235" s="451"/>
    </row>
    <row r="236" spans="32:32" x14ac:dyDescent="0.25">
      <c r="AF236" s="673"/>
    </row>
    <row r="237" spans="32:32" x14ac:dyDescent="0.25">
      <c r="AF237" s="477"/>
    </row>
    <row r="238" spans="32:32" x14ac:dyDescent="0.25">
      <c r="AF238" s="477"/>
    </row>
    <row r="239" spans="32:32" x14ac:dyDescent="0.25">
      <c r="AF239" s="451"/>
    </row>
    <row r="240" spans="32:32" x14ac:dyDescent="0.25">
      <c r="AF240" s="673"/>
    </row>
    <row r="241" spans="32:32" x14ac:dyDescent="0.25">
      <c r="AF241" s="477"/>
    </row>
    <row r="242" spans="32:32" x14ac:dyDescent="0.25">
      <c r="AF242" s="477"/>
    </row>
    <row r="243" spans="32:32" x14ac:dyDescent="0.25">
      <c r="AF243" s="451"/>
    </row>
    <row r="244" spans="32:32" x14ac:dyDescent="0.25">
      <c r="AF244" s="673"/>
    </row>
    <row r="245" spans="32:32" x14ac:dyDescent="0.25">
      <c r="AF245" s="477"/>
    </row>
    <row r="246" spans="32:32" x14ac:dyDescent="0.25">
      <c r="AF246" s="477"/>
    </row>
    <row r="247" spans="32:32" x14ac:dyDescent="0.25">
      <c r="AF247" s="451"/>
    </row>
    <row r="248" spans="32:32" x14ac:dyDescent="0.25">
      <c r="AF248" s="673"/>
    </row>
    <row r="249" spans="32:32" x14ac:dyDescent="0.25">
      <c r="AF249" s="477"/>
    </row>
    <row r="250" spans="32:32" x14ac:dyDescent="0.25">
      <c r="AF250" s="477"/>
    </row>
    <row r="251" spans="32:32" x14ac:dyDescent="0.25">
      <c r="AF251" s="451"/>
    </row>
    <row r="252" spans="32:32" x14ac:dyDescent="0.25">
      <c r="AF252" s="673"/>
    </row>
    <row r="253" spans="32:32" x14ac:dyDescent="0.25">
      <c r="AF253" s="477"/>
    </row>
    <row r="254" spans="32:32" x14ac:dyDescent="0.25">
      <c r="AF254" s="477"/>
    </row>
    <row r="255" spans="32:32" x14ac:dyDescent="0.25">
      <c r="AF255" s="451"/>
    </row>
  </sheetData>
  <sheetProtection selectLockedCells="1"/>
  <mergeCells count="1345">
    <mergeCell ref="BR116:BR119"/>
    <mergeCell ref="BS116:BS119"/>
    <mergeCell ref="BT116:BT119"/>
    <mergeCell ref="BU116:BU119"/>
    <mergeCell ref="BV116:BV119"/>
    <mergeCell ref="BW116:BW119"/>
    <mergeCell ref="BR120:BR123"/>
    <mergeCell ref="BS120:BS123"/>
    <mergeCell ref="BT120:BT123"/>
    <mergeCell ref="BU120:BU123"/>
    <mergeCell ref="BV120:BV123"/>
    <mergeCell ref="BW120:BW123"/>
    <mergeCell ref="BR124:BR127"/>
    <mergeCell ref="BS124:BS127"/>
    <mergeCell ref="BT124:BT127"/>
    <mergeCell ref="BU124:BU127"/>
    <mergeCell ref="BV124:BV127"/>
    <mergeCell ref="BW124:BW127"/>
    <mergeCell ref="BR104:BR107"/>
    <mergeCell ref="BS104:BS107"/>
    <mergeCell ref="BT104:BT107"/>
    <mergeCell ref="BU104:BU107"/>
    <mergeCell ref="BV104:BV107"/>
    <mergeCell ref="BW104:BW107"/>
    <mergeCell ref="BR108:BR111"/>
    <mergeCell ref="BS108:BS111"/>
    <mergeCell ref="BT108:BT111"/>
    <mergeCell ref="BU108:BU111"/>
    <mergeCell ref="BV108:BV111"/>
    <mergeCell ref="BW108:BW111"/>
    <mergeCell ref="BR112:BR115"/>
    <mergeCell ref="BS112:BS115"/>
    <mergeCell ref="BT112:BT115"/>
    <mergeCell ref="BU112:BU115"/>
    <mergeCell ref="BV112:BV115"/>
    <mergeCell ref="BW112:BW115"/>
    <mergeCell ref="BR92:BR95"/>
    <mergeCell ref="BS92:BS95"/>
    <mergeCell ref="BT92:BT95"/>
    <mergeCell ref="BU92:BU95"/>
    <mergeCell ref="BV92:BV95"/>
    <mergeCell ref="BW92:BW95"/>
    <mergeCell ref="BR96:BR99"/>
    <mergeCell ref="BS96:BS99"/>
    <mergeCell ref="BT96:BT99"/>
    <mergeCell ref="BU96:BU99"/>
    <mergeCell ref="BV96:BV99"/>
    <mergeCell ref="BW96:BW99"/>
    <mergeCell ref="BR100:BR103"/>
    <mergeCell ref="BS100:BS103"/>
    <mergeCell ref="BT100:BT103"/>
    <mergeCell ref="BU100:BU103"/>
    <mergeCell ref="BV100:BV103"/>
    <mergeCell ref="BW100:BW103"/>
    <mergeCell ref="BR80:BR83"/>
    <mergeCell ref="BS80:BS83"/>
    <mergeCell ref="BT80:BT83"/>
    <mergeCell ref="BU80:BU83"/>
    <mergeCell ref="BV80:BV83"/>
    <mergeCell ref="BW80:BW83"/>
    <mergeCell ref="BR84:BR87"/>
    <mergeCell ref="BS84:BS87"/>
    <mergeCell ref="BT84:BT87"/>
    <mergeCell ref="BU84:BU87"/>
    <mergeCell ref="BV84:BV87"/>
    <mergeCell ref="BW84:BW87"/>
    <mergeCell ref="BR88:BR91"/>
    <mergeCell ref="BS88:BS91"/>
    <mergeCell ref="BT88:BT91"/>
    <mergeCell ref="BU88:BU91"/>
    <mergeCell ref="BV88:BV91"/>
    <mergeCell ref="BW88:BW91"/>
    <mergeCell ref="BR68:BR71"/>
    <mergeCell ref="BS68:BS71"/>
    <mergeCell ref="BT68:BT71"/>
    <mergeCell ref="BU68:BU71"/>
    <mergeCell ref="BV68:BV71"/>
    <mergeCell ref="BW68:BW71"/>
    <mergeCell ref="BR72:BR75"/>
    <mergeCell ref="BS72:BS75"/>
    <mergeCell ref="BT72:BT75"/>
    <mergeCell ref="BU72:BU75"/>
    <mergeCell ref="BV72:BV75"/>
    <mergeCell ref="BW72:BW75"/>
    <mergeCell ref="BR76:BR79"/>
    <mergeCell ref="BS76:BS79"/>
    <mergeCell ref="BT76:BT79"/>
    <mergeCell ref="BU76:BU79"/>
    <mergeCell ref="BV76:BV79"/>
    <mergeCell ref="BW76:BW79"/>
    <mergeCell ref="BR56:BR59"/>
    <mergeCell ref="BS56:BS59"/>
    <mergeCell ref="BT56:BT59"/>
    <mergeCell ref="BU56:BU59"/>
    <mergeCell ref="BV56:BV59"/>
    <mergeCell ref="BW56:BW59"/>
    <mergeCell ref="BR60:BR63"/>
    <mergeCell ref="BS60:BS63"/>
    <mergeCell ref="BT60:BT63"/>
    <mergeCell ref="BU60:BU63"/>
    <mergeCell ref="BV60:BV63"/>
    <mergeCell ref="BW60:BW63"/>
    <mergeCell ref="BR64:BR67"/>
    <mergeCell ref="BS64:BS67"/>
    <mergeCell ref="BT64:BT67"/>
    <mergeCell ref="BU64:BU67"/>
    <mergeCell ref="BV64:BV67"/>
    <mergeCell ref="BW64:BW67"/>
    <mergeCell ref="BS40:BS43"/>
    <mergeCell ref="BT40:BT43"/>
    <mergeCell ref="BU40:BU43"/>
    <mergeCell ref="BV40:BV43"/>
    <mergeCell ref="BW40:BW43"/>
    <mergeCell ref="BS44:BS47"/>
    <mergeCell ref="BT44:BT47"/>
    <mergeCell ref="BU44:BU47"/>
    <mergeCell ref="BV44:BV47"/>
    <mergeCell ref="BW44:BW47"/>
    <mergeCell ref="BS48:BS51"/>
    <mergeCell ref="BT48:BT51"/>
    <mergeCell ref="BU48:BU51"/>
    <mergeCell ref="BV48:BV51"/>
    <mergeCell ref="BW48:BW51"/>
    <mergeCell ref="BR52:BR55"/>
    <mergeCell ref="BS52:BS55"/>
    <mergeCell ref="BT52:BT55"/>
    <mergeCell ref="BU52:BU55"/>
    <mergeCell ref="BV52:BV55"/>
    <mergeCell ref="BW52:BW55"/>
    <mergeCell ref="BR24:BR27"/>
    <mergeCell ref="BS24:BS27"/>
    <mergeCell ref="BT24:BT27"/>
    <mergeCell ref="BU24:BU27"/>
    <mergeCell ref="BV24:BV27"/>
    <mergeCell ref="BW24:BW27"/>
    <mergeCell ref="BS28:BS31"/>
    <mergeCell ref="BT28:BT31"/>
    <mergeCell ref="BU28:BU31"/>
    <mergeCell ref="BV28:BV31"/>
    <mergeCell ref="BW28:BW31"/>
    <mergeCell ref="BS32:BS35"/>
    <mergeCell ref="BT32:BT35"/>
    <mergeCell ref="BU32:BU35"/>
    <mergeCell ref="BV32:BV35"/>
    <mergeCell ref="BW32:BW35"/>
    <mergeCell ref="BR36:BR39"/>
    <mergeCell ref="BS36:BS39"/>
    <mergeCell ref="BT36:BT39"/>
    <mergeCell ref="BU36:BU39"/>
    <mergeCell ref="BV36:BV39"/>
    <mergeCell ref="BW36:BW39"/>
    <mergeCell ref="BS7:BS10"/>
    <mergeCell ref="BT7:BT10"/>
    <mergeCell ref="BU7:BU10"/>
    <mergeCell ref="BV7:BV10"/>
    <mergeCell ref="BW7:BW10"/>
    <mergeCell ref="BS11:BS15"/>
    <mergeCell ref="BT11:BT15"/>
    <mergeCell ref="BU11:BU15"/>
    <mergeCell ref="BV11:BV15"/>
    <mergeCell ref="BW11:BW15"/>
    <mergeCell ref="BS16:BS19"/>
    <mergeCell ref="BT16:BT19"/>
    <mergeCell ref="BU16:BU19"/>
    <mergeCell ref="BV16:BV19"/>
    <mergeCell ref="BW16:BW19"/>
    <mergeCell ref="BS20:BS23"/>
    <mergeCell ref="BT20:BT23"/>
    <mergeCell ref="BU20:BU23"/>
    <mergeCell ref="BV20:BV23"/>
    <mergeCell ref="BW20:BW23"/>
    <mergeCell ref="BI124:BI127"/>
    <mergeCell ref="BJ124:BJ127"/>
    <mergeCell ref="BK124:BK127"/>
    <mergeCell ref="BD124:BD127"/>
    <mergeCell ref="BE124:BE127"/>
    <mergeCell ref="BF124:BF127"/>
    <mergeCell ref="BG124:BG127"/>
    <mergeCell ref="BH124:BH127"/>
    <mergeCell ref="AB124:AB127"/>
    <mergeCell ref="AC124:AC127"/>
    <mergeCell ref="AD124:AD127"/>
    <mergeCell ref="AE124:AE127"/>
    <mergeCell ref="AF252:AF255"/>
    <mergeCell ref="W124:W127"/>
    <mergeCell ref="X124:X127"/>
    <mergeCell ref="Y124:Y127"/>
    <mergeCell ref="Z124:Z127"/>
    <mergeCell ref="AA124:AA127"/>
    <mergeCell ref="AF124:AF127"/>
    <mergeCell ref="AF248:AF251"/>
    <mergeCell ref="AF236:AF239"/>
    <mergeCell ref="AF220:AF223"/>
    <mergeCell ref="AF216:AF219"/>
    <mergeCell ref="AF204:AF207"/>
    <mergeCell ref="AF200:AF203"/>
    <mergeCell ref="AF164:AF167"/>
    <mergeCell ref="A120:A123"/>
    <mergeCell ref="B120:B123"/>
    <mergeCell ref="C120:C123"/>
    <mergeCell ref="D120:D123"/>
    <mergeCell ref="H120:H123"/>
    <mergeCell ref="R124:R127"/>
    <mergeCell ref="S124:S127"/>
    <mergeCell ref="A124:A127"/>
    <mergeCell ref="B124:B127"/>
    <mergeCell ref="C124:C127"/>
    <mergeCell ref="D124:D127"/>
    <mergeCell ref="H124:H127"/>
    <mergeCell ref="I124:I127"/>
    <mergeCell ref="J124:J127"/>
    <mergeCell ref="K124:K127"/>
    <mergeCell ref="L124:L127"/>
    <mergeCell ref="M124:M127"/>
    <mergeCell ref="N124:N127"/>
    <mergeCell ref="O124:O127"/>
    <mergeCell ref="P124:P127"/>
    <mergeCell ref="Q124:Q127"/>
    <mergeCell ref="S120:S123"/>
    <mergeCell ref="BJ120:BJ123"/>
    <mergeCell ref="BK120:BK123"/>
    <mergeCell ref="BE120:BE123"/>
    <mergeCell ref="BF120:BF123"/>
    <mergeCell ref="BG120:BG123"/>
    <mergeCell ref="BH120:BH123"/>
    <mergeCell ref="BI120:BI123"/>
    <mergeCell ref="AC120:AC123"/>
    <mergeCell ref="N120:N123"/>
    <mergeCell ref="O120:O123"/>
    <mergeCell ref="P120:P123"/>
    <mergeCell ref="Q120:Q123"/>
    <mergeCell ref="R120:R123"/>
    <mergeCell ref="I120:I123"/>
    <mergeCell ref="J120:J123"/>
    <mergeCell ref="K120:K123"/>
    <mergeCell ref="L120:L123"/>
    <mergeCell ref="M120:M123"/>
    <mergeCell ref="AF244:AF247"/>
    <mergeCell ref="BD116:BD119"/>
    <mergeCell ref="BE116:BE119"/>
    <mergeCell ref="BF116:BF119"/>
    <mergeCell ref="Z116:Z119"/>
    <mergeCell ref="AA116:AA119"/>
    <mergeCell ref="AB116:AB119"/>
    <mergeCell ref="AC116:AC119"/>
    <mergeCell ref="AD116:AD119"/>
    <mergeCell ref="U116:U119"/>
    <mergeCell ref="V116:V119"/>
    <mergeCell ref="W116:W119"/>
    <mergeCell ref="X116:X119"/>
    <mergeCell ref="Y116:Y119"/>
    <mergeCell ref="AF240:AF243"/>
    <mergeCell ref="AB120:AB123"/>
    <mergeCell ref="U120:U123"/>
    <mergeCell ref="V120:V123"/>
    <mergeCell ref="W120:W123"/>
    <mergeCell ref="U124:U127"/>
    <mergeCell ref="V124:V127"/>
    <mergeCell ref="BH112:BH115"/>
    <mergeCell ref="BI112:BI115"/>
    <mergeCell ref="BJ112:BJ115"/>
    <mergeCell ref="BK112:BK115"/>
    <mergeCell ref="A116:A119"/>
    <mergeCell ref="B116:B119"/>
    <mergeCell ref="C116:C119"/>
    <mergeCell ref="D116:D119"/>
    <mergeCell ref="H116:H119"/>
    <mergeCell ref="I116:I119"/>
    <mergeCell ref="J116:J119"/>
    <mergeCell ref="K116:K119"/>
    <mergeCell ref="L116:L119"/>
    <mergeCell ref="M116:M119"/>
    <mergeCell ref="N116:N119"/>
    <mergeCell ref="O116:O119"/>
    <mergeCell ref="BD112:BD115"/>
    <mergeCell ref="BE112:BE115"/>
    <mergeCell ref="BF112:BF115"/>
    <mergeCell ref="BG112:BG115"/>
    <mergeCell ref="AA112:AA115"/>
    <mergeCell ref="AB112:AB115"/>
    <mergeCell ref="AC112:AC115"/>
    <mergeCell ref="AD112:AD115"/>
    <mergeCell ref="AE112:AE115"/>
    <mergeCell ref="BJ116:BJ119"/>
    <mergeCell ref="BK116:BK119"/>
    <mergeCell ref="AE116:AE119"/>
    <mergeCell ref="A112:A115"/>
    <mergeCell ref="B112:B115"/>
    <mergeCell ref="C112:C115"/>
    <mergeCell ref="D112:D115"/>
    <mergeCell ref="H112:H115"/>
    <mergeCell ref="I112:I115"/>
    <mergeCell ref="J112:J115"/>
    <mergeCell ref="K112:K115"/>
    <mergeCell ref="L112:L115"/>
    <mergeCell ref="M112:M115"/>
    <mergeCell ref="N112:N115"/>
    <mergeCell ref="O112:O115"/>
    <mergeCell ref="P112:P115"/>
    <mergeCell ref="BD108:BD111"/>
    <mergeCell ref="BE108:BE111"/>
    <mergeCell ref="BF108:BF111"/>
    <mergeCell ref="BG108:BG111"/>
    <mergeCell ref="AB108:AB111"/>
    <mergeCell ref="L108:L111"/>
    <mergeCell ref="M108:M111"/>
    <mergeCell ref="N108:N111"/>
    <mergeCell ref="O108:O111"/>
    <mergeCell ref="P108:P111"/>
    <mergeCell ref="Q108:Q111"/>
    <mergeCell ref="S108:S111"/>
    <mergeCell ref="T108:T111"/>
    <mergeCell ref="U108:U111"/>
    <mergeCell ref="V108:V111"/>
    <mergeCell ref="BE104:BE107"/>
    <mergeCell ref="BF104:BF107"/>
    <mergeCell ref="V112:V115"/>
    <mergeCell ref="W112:W115"/>
    <mergeCell ref="X112:X115"/>
    <mergeCell ref="Y112:Y115"/>
    <mergeCell ref="Z112:Z115"/>
    <mergeCell ref="Q112:Q115"/>
    <mergeCell ref="R112:R115"/>
    <mergeCell ref="S112:S115"/>
    <mergeCell ref="T112:T115"/>
    <mergeCell ref="U112:U115"/>
    <mergeCell ref="AF232:AF235"/>
    <mergeCell ref="BD104:BD107"/>
    <mergeCell ref="X104:X107"/>
    <mergeCell ref="Y104:Y107"/>
    <mergeCell ref="Z104:Z107"/>
    <mergeCell ref="AA104:AA107"/>
    <mergeCell ref="AB104:AB107"/>
    <mergeCell ref="S104:S107"/>
    <mergeCell ref="T104:T107"/>
    <mergeCell ref="U104:U107"/>
    <mergeCell ref="V104:V107"/>
    <mergeCell ref="W104:W107"/>
    <mergeCell ref="AC108:AC111"/>
    <mergeCell ref="AD108:AD111"/>
    <mergeCell ref="AE108:AE111"/>
    <mergeCell ref="W108:W111"/>
    <mergeCell ref="X108:X111"/>
    <mergeCell ref="Y108:Y111"/>
    <mergeCell ref="Z108:Z111"/>
    <mergeCell ref="AA108:AA111"/>
    <mergeCell ref="T120:T123"/>
    <mergeCell ref="T124:T127"/>
    <mergeCell ref="AD120:AD123"/>
    <mergeCell ref="AE120:AE123"/>
    <mergeCell ref="BD120:BD123"/>
    <mergeCell ref="X120:X123"/>
    <mergeCell ref="N104:N107"/>
    <mergeCell ref="O104:O107"/>
    <mergeCell ref="P104:P107"/>
    <mergeCell ref="Q104:Q107"/>
    <mergeCell ref="R104:R107"/>
    <mergeCell ref="AF104:AF107"/>
    <mergeCell ref="AF108:AF111"/>
    <mergeCell ref="AF112:AF115"/>
    <mergeCell ref="AF116:AF119"/>
    <mergeCell ref="AF120:AF123"/>
    <mergeCell ref="I104:I107"/>
    <mergeCell ref="J104:J107"/>
    <mergeCell ref="K104:K107"/>
    <mergeCell ref="L104:L107"/>
    <mergeCell ref="M104:M107"/>
    <mergeCell ref="AA120:AA123"/>
    <mergeCell ref="P116:P119"/>
    <mergeCell ref="Q116:Q119"/>
    <mergeCell ref="R116:R119"/>
    <mergeCell ref="S116:S119"/>
    <mergeCell ref="T116:T119"/>
    <mergeCell ref="Y120:Y123"/>
    <mergeCell ref="Z120:Z123"/>
    <mergeCell ref="A104:A107"/>
    <mergeCell ref="B104:B107"/>
    <mergeCell ref="C104:C107"/>
    <mergeCell ref="D104:D107"/>
    <mergeCell ref="H104:H107"/>
    <mergeCell ref="AC104:AC107"/>
    <mergeCell ref="AD104:AD107"/>
    <mergeCell ref="AE104:AE107"/>
    <mergeCell ref="R108:R111"/>
    <mergeCell ref="A108:A111"/>
    <mergeCell ref="B108:B111"/>
    <mergeCell ref="C108:C111"/>
    <mergeCell ref="D108:D111"/>
    <mergeCell ref="H108:H111"/>
    <mergeCell ref="I108:I111"/>
    <mergeCell ref="J108:J111"/>
    <mergeCell ref="K108:K111"/>
    <mergeCell ref="BH100:BH103"/>
    <mergeCell ref="BI100:BI103"/>
    <mergeCell ref="BJ100:BJ103"/>
    <mergeCell ref="BK100:BK103"/>
    <mergeCell ref="AE100:AE103"/>
    <mergeCell ref="AF228:AF231"/>
    <mergeCell ref="BD100:BD103"/>
    <mergeCell ref="BE100:BE103"/>
    <mergeCell ref="BF100:BF103"/>
    <mergeCell ref="Z100:Z103"/>
    <mergeCell ref="AA100:AA103"/>
    <mergeCell ref="AB100:AB103"/>
    <mergeCell ref="AC100:AC103"/>
    <mergeCell ref="AD100:AD103"/>
    <mergeCell ref="U100:U103"/>
    <mergeCell ref="V100:V103"/>
    <mergeCell ref="W100:W103"/>
    <mergeCell ref="X100:X103"/>
    <mergeCell ref="Y100:Y103"/>
    <mergeCell ref="AF224:AF227"/>
    <mergeCell ref="BG104:BG107"/>
    <mergeCell ref="BH104:BH107"/>
    <mergeCell ref="BI104:BI107"/>
    <mergeCell ref="BJ104:BJ107"/>
    <mergeCell ref="BK104:BK107"/>
    <mergeCell ref="BI108:BI111"/>
    <mergeCell ref="BJ108:BJ111"/>
    <mergeCell ref="BK108:BK111"/>
    <mergeCell ref="BH108:BH111"/>
    <mergeCell ref="BG116:BG119"/>
    <mergeCell ref="BH116:BH119"/>
    <mergeCell ref="BI116:BI119"/>
    <mergeCell ref="BH96:BH99"/>
    <mergeCell ref="BI96:BI99"/>
    <mergeCell ref="BJ96:BJ99"/>
    <mergeCell ref="BK96:BK99"/>
    <mergeCell ref="W92:W95"/>
    <mergeCell ref="X92:X95"/>
    <mergeCell ref="Y92:Y95"/>
    <mergeCell ref="Z92:Z95"/>
    <mergeCell ref="A100:A103"/>
    <mergeCell ref="B100:B103"/>
    <mergeCell ref="C100:C103"/>
    <mergeCell ref="D100:D103"/>
    <mergeCell ref="H100:H103"/>
    <mergeCell ref="I100:I103"/>
    <mergeCell ref="J100:J103"/>
    <mergeCell ref="K100:K103"/>
    <mergeCell ref="L100:L103"/>
    <mergeCell ref="M100:M103"/>
    <mergeCell ref="N100:N103"/>
    <mergeCell ref="O100:O103"/>
    <mergeCell ref="BD96:BD99"/>
    <mergeCell ref="BE96:BE99"/>
    <mergeCell ref="BF96:BF99"/>
    <mergeCell ref="BG96:BG99"/>
    <mergeCell ref="AA96:AA99"/>
    <mergeCell ref="AB96:AB99"/>
    <mergeCell ref="AC96:AC99"/>
    <mergeCell ref="AD96:AD99"/>
    <mergeCell ref="AE96:AE99"/>
    <mergeCell ref="V96:V99"/>
    <mergeCell ref="W96:W99"/>
    <mergeCell ref="BG100:BG103"/>
    <mergeCell ref="A96:A99"/>
    <mergeCell ref="B96:B99"/>
    <mergeCell ref="C96:C99"/>
    <mergeCell ref="D96:D99"/>
    <mergeCell ref="H96:H99"/>
    <mergeCell ref="I96:I99"/>
    <mergeCell ref="J96:J99"/>
    <mergeCell ref="K96:K99"/>
    <mergeCell ref="L96:L99"/>
    <mergeCell ref="M96:M99"/>
    <mergeCell ref="N96:N99"/>
    <mergeCell ref="O96:O99"/>
    <mergeCell ref="P96:P99"/>
    <mergeCell ref="BD92:BD95"/>
    <mergeCell ref="BE92:BE95"/>
    <mergeCell ref="BF92:BF95"/>
    <mergeCell ref="BG92:BG95"/>
    <mergeCell ref="AB92:AB95"/>
    <mergeCell ref="AC92:AC95"/>
    <mergeCell ref="AD92:AD95"/>
    <mergeCell ref="X96:X99"/>
    <mergeCell ref="U92:U95"/>
    <mergeCell ref="V92:V95"/>
    <mergeCell ref="BJ88:BJ91"/>
    <mergeCell ref="BK88:BK91"/>
    <mergeCell ref="A92:A95"/>
    <mergeCell ref="B92:B95"/>
    <mergeCell ref="C92:C95"/>
    <mergeCell ref="D92:D95"/>
    <mergeCell ref="H92:H95"/>
    <mergeCell ref="I92:I95"/>
    <mergeCell ref="J92:J95"/>
    <mergeCell ref="K92:K95"/>
    <mergeCell ref="L92:L95"/>
    <mergeCell ref="M92:M95"/>
    <mergeCell ref="N92:N95"/>
    <mergeCell ref="O92:O95"/>
    <mergeCell ref="P92:P95"/>
    <mergeCell ref="Q92:Q95"/>
    <mergeCell ref="BE88:BE91"/>
    <mergeCell ref="BF88:BF91"/>
    <mergeCell ref="BG88:BG91"/>
    <mergeCell ref="BH88:BH91"/>
    <mergeCell ref="BD88:BD91"/>
    <mergeCell ref="X88:X91"/>
    <mergeCell ref="Y88:Y91"/>
    <mergeCell ref="Z88:Z91"/>
    <mergeCell ref="AA88:AA91"/>
    <mergeCell ref="AB88:AB91"/>
    <mergeCell ref="BI92:BI95"/>
    <mergeCell ref="BJ92:BJ95"/>
    <mergeCell ref="BK92:BK95"/>
    <mergeCell ref="BH92:BH95"/>
    <mergeCell ref="S88:S91"/>
    <mergeCell ref="T88:T91"/>
    <mergeCell ref="U88:U91"/>
    <mergeCell ref="V88:V91"/>
    <mergeCell ref="W88:W91"/>
    <mergeCell ref="N88:N91"/>
    <mergeCell ref="O88:O91"/>
    <mergeCell ref="P88:P91"/>
    <mergeCell ref="Q88:Q91"/>
    <mergeCell ref="R88:R91"/>
    <mergeCell ref="AF88:AF91"/>
    <mergeCell ref="AF92:AF95"/>
    <mergeCell ref="AF96:AF99"/>
    <mergeCell ref="AF100:AF103"/>
    <mergeCell ref="AE92:AE95"/>
    <mergeCell ref="Y96:Y99"/>
    <mergeCell ref="Z96:Z99"/>
    <mergeCell ref="Q96:Q99"/>
    <mergeCell ref="R96:R99"/>
    <mergeCell ref="S96:S99"/>
    <mergeCell ref="T96:T99"/>
    <mergeCell ref="U96:U99"/>
    <mergeCell ref="P100:P103"/>
    <mergeCell ref="Q100:Q103"/>
    <mergeCell ref="R100:R103"/>
    <mergeCell ref="AE88:AE91"/>
    <mergeCell ref="S100:S103"/>
    <mergeCell ref="T100:T103"/>
    <mergeCell ref="AA92:AA95"/>
    <mergeCell ref="R92:R95"/>
    <mergeCell ref="S92:S95"/>
    <mergeCell ref="T92:T95"/>
    <mergeCell ref="I88:I91"/>
    <mergeCell ref="J88:J91"/>
    <mergeCell ref="K88:K91"/>
    <mergeCell ref="L88:L91"/>
    <mergeCell ref="M88:M91"/>
    <mergeCell ref="A88:A91"/>
    <mergeCell ref="B88:B91"/>
    <mergeCell ref="C88:C91"/>
    <mergeCell ref="D88:D91"/>
    <mergeCell ref="H88:H91"/>
    <mergeCell ref="N84:N87"/>
    <mergeCell ref="O84:O87"/>
    <mergeCell ref="P84:P87"/>
    <mergeCell ref="Q84:Q87"/>
    <mergeCell ref="R84:R87"/>
    <mergeCell ref="I84:I87"/>
    <mergeCell ref="J84:J87"/>
    <mergeCell ref="K84:K87"/>
    <mergeCell ref="L84:L87"/>
    <mergeCell ref="M84:M87"/>
    <mergeCell ref="A84:A87"/>
    <mergeCell ref="B84:B87"/>
    <mergeCell ref="C84:C87"/>
    <mergeCell ref="D84:D87"/>
    <mergeCell ref="H84:H87"/>
    <mergeCell ref="A80:A83"/>
    <mergeCell ref="B80:B83"/>
    <mergeCell ref="C80:C83"/>
    <mergeCell ref="D80:D83"/>
    <mergeCell ref="H80:H83"/>
    <mergeCell ref="I80:I83"/>
    <mergeCell ref="J80:J83"/>
    <mergeCell ref="K80:K83"/>
    <mergeCell ref="L80:L83"/>
    <mergeCell ref="M80:M83"/>
    <mergeCell ref="N80:N83"/>
    <mergeCell ref="O80:O83"/>
    <mergeCell ref="P80:P83"/>
    <mergeCell ref="BJ72:BJ75"/>
    <mergeCell ref="BK72:BK75"/>
    <mergeCell ref="A76:A79"/>
    <mergeCell ref="B76:B79"/>
    <mergeCell ref="C76:C79"/>
    <mergeCell ref="D76:D79"/>
    <mergeCell ref="H76:H79"/>
    <mergeCell ref="I76:I79"/>
    <mergeCell ref="J76:J79"/>
    <mergeCell ref="K76:K79"/>
    <mergeCell ref="L76:L79"/>
    <mergeCell ref="M76:M79"/>
    <mergeCell ref="N76:N79"/>
    <mergeCell ref="O76:O79"/>
    <mergeCell ref="P76:P79"/>
    <mergeCell ref="Q76:Q79"/>
    <mergeCell ref="T76:T79"/>
    <mergeCell ref="U76:U79"/>
    <mergeCell ref="R72:R75"/>
    <mergeCell ref="BJ68:BJ71"/>
    <mergeCell ref="BK68:BK71"/>
    <mergeCell ref="A72:A75"/>
    <mergeCell ref="B72:B75"/>
    <mergeCell ref="C72:C75"/>
    <mergeCell ref="D72:D75"/>
    <mergeCell ref="H72:H75"/>
    <mergeCell ref="I72:I75"/>
    <mergeCell ref="J72:J75"/>
    <mergeCell ref="K72:K75"/>
    <mergeCell ref="L72:L75"/>
    <mergeCell ref="M72:M75"/>
    <mergeCell ref="N72:N75"/>
    <mergeCell ref="O72:O75"/>
    <mergeCell ref="P72:P75"/>
    <mergeCell ref="Q72:Q75"/>
    <mergeCell ref="BG80:BG83"/>
    <mergeCell ref="BH80:BH83"/>
    <mergeCell ref="BI80:BI83"/>
    <mergeCell ref="BJ80:BJ83"/>
    <mergeCell ref="BK80:BK83"/>
    <mergeCell ref="U80:U83"/>
    <mergeCell ref="V80:V83"/>
    <mergeCell ref="W80:W83"/>
    <mergeCell ref="X80:X83"/>
    <mergeCell ref="Y80:Y83"/>
    <mergeCell ref="BD72:BD75"/>
    <mergeCell ref="BE72:BE75"/>
    <mergeCell ref="BF72:BF75"/>
    <mergeCell ref="BG72:BG75"/>
    <mergeCell ref="R76:R79"/>
    <mergeCell ref="S76:S79"/>
    <mergeCell ref="BG84:BG87"/>
    <mergeCell ref="BH84:BH87"/>
    <mergeCell ref="AF76:AF79"/>
    <mergeCell ref="BI84:BI87"/>
    <mergeCell ref="BJ84:BJ87"/>
    <mergeCell ref="BK84:BK87"/>
    <mergeCell ref="AE80:AE83"/>
    <mergeCell ref="AF208:AF211"/>
    <mergeCell ref="BD80:BD83"/>
    <mergeCell ref="BE80:BE83"/>
    <mergeCell ref="BF80:BF83"/>
    <mergeCell ref="AE84:AE87"/>
    <mergeCell ref="AF212:AF215"/>
    <mergeCell ref="BD84:BD87"/>
    <mergeCell ref="BE84:BE87"/>
    <mergeCell ref="BF84:BF87"/>
    <mergeCell ref="Z80:Z83"/>
    <mergeCell ref="AA80:AA83"/>
    <mergeCell ref="AB80:AB83"/>
    <mergeCell ref="AC80:AC83"/>
    <mergeCell ref="AD80:AD83"/>
    <mergeCell ref="Z84:Z87"/>
    <mergeCell ref="AA84:AA87"/>
    <mergeCell ref="AB84:AB87"/>
    <mergeCell ref="AC84:AC87"/>
    <mergeCell ref="AD84:AD87"/>
    <mergeCell ref="AF80:AF83"/>
    <mergeCell ref="AF84:AF87"/>
    <mergeCell ref="AF196:AF199"/>
    <mergeCell ref="Z76:Z79"/>
    <mergeCell ref="AC88:AC91"/>
    <mergeCell ref="AD88:AD91"/>
    <mergeCell ref="BE68:BE71"/>
    <mergeCell ref="BF68:BF71"/>
    <mergeCell ref="U84:U87"/>
    <mergeCell ref="V84:V87"/>
    <mergeCell ref="W84:W87"/>
    <mergeCell ref="X84:X87"/>
    <mergeCell ref="Y84:Y87"/>
    <mergeCell ref="Q80:Q83"/>
    <mergeCell ref="R80:R83"/>
    <mergeCell ref="S80:S83"/>
    <mergeCell ref="T80:T83"/>
    <mergeCell ref="S84:S87"/>
    <mergeCell ref="T84:T87"/>
    <mergeCell ref="BD76:BD79"/>
    <mergeCell ref="BE76:BE79"/>
    <mergeCell ref="BF76:BF79"/>
    <mergeCell ref="AF68:AF71"/>
    <mergeCell ref="AF72:AF75"/>
    <mergeCell ref="AA76:AA79"/>
    <mergeCell ref="AB76:AB79"/>
    <mergeCell ref="AC76:AC79"/>
    <mergeCell ref="AD76:AD79"/>
    <mergeCell ref="AE76:AE79"/>
    <mergeCell ref="V76:V79"/>
    <mergeCell ref="W76:W79"/>
    <mergeCell ref="X76:X79"/>
    <mergeCell ref="Y76:Y79"/>
    <mergeCell ref="BD68:BD71"/>
    <mergeCell ref="AB68:AB71"/>
    <mergeCell ref="S68:S71"/>
    <mergeCell ref="T68:T71"/>
    <mergeCell ref="U68:U71"/>
    <mergeCell ref="V68:V71"/>
    <mergeCell ref="W68:W71"/>
    <mergeCell ref="AB72:AB75"/>
    <mergeCell ref="AC72:AC75"/>
    <mergeCell ref="AD72:AD75"/>
    <mergeCell ref="AE72:AE75"/>
    <mergeCell ref="W72:W75"/>
    <mergeCell ref="X72:X75"/>
    <mergeCell ref="Y72:Y75"/>
    <mergeCell ref="Z72:Z75"/>
    <mergeCell ref="AA72:AA75"/>
    <mergeCell ref="S72:S75"/>
    <mergeCell ref="T72:T75"/>
    <mergeCell ref="U72:U75"/>
    <mergeCell ref="V72:V75"/>
    <mergeCell ref="N68:N71"/>
    <mergeCell ref="O68:O71"/>
    <mergeCell ref="P68:P71"/>
    <mergeCell ref="Q68:Q71"/>
    <mergeCell ref="R68:R71"/>
    <mergeCell ref="I68:I71"/>
    <mergeCell ref="J68:J71"/>
    <mergeCell ref="K68:K71"/>
    <mergeCell ref="L68:L71"/>
    <mergeCell ref="M68:M71"/>
    <mergeCell ref="A68:A71"/>
    <mergeCell ref="B68:B71"/>
    <mergeCell ref="C68:C71"/>
    <mergeCell ref="D68:D71"/>
    <mergeCell ref="H68:H71"/>
    <mergeCell ref="BG64:BG67"/>
    <mergeCell ref="BH64:BH67"/>
    <mergeCell ref="P64:P67"/>
    <mergeCell ref="Q64:Q67"/>
    <mergeCell ref="R64:R67"/>
    <mergeCell ref="S64:S67"/>
    <mergeCell ref="T64:T67"/>
    <mergeCell ref="BG68:BG71"/>
    <mergeCell ref="BH68:BH71"/>
    <mergeCell ref="AF64:AF67"/>
    <mergeCell ref="AC68:AC71"/>
    <mergeCell ref="AD68:AD71"/>
    <mergeCell ref="AE68:AE71"/>
    <mergeCell ref="X68:X71"/>
    <mergeCell ref="Y68:Y71"/>
    <mergeCell ref="Z68:Z71"/>
    <mergeCell ref="AA68:AA71"/>
    <mergeCell ref="BI64:BI67"/>
    <mergeCell ref="BJ64:BJ67"/>
    <mergeCell ref="BK64:BK67"/>
    <mergeCell ref="AE64:AE67"/>
    <mergeCell ref="AF192:AF195"/>
    <mergeCell ref="BD64:BD67"/>
    <mergeCell ref="BE64:BE67"/>
    <mergeCell ref="BF64:BF67"/>
    <mergeCell ref="Z64:Z67"/>
    <mergeCell ref="AA64:AA67"/>
    <mergeCell ref="AB64:AB67"/>
    <mergeCell ref="AC64:AC67"/>
    <mergeCell ref="AD64:AD67"/>
    <mergeCell ref="U64:U67"/>
    <mergeCell ref="V64:V67"/>
    <mergeCell ref="W64:W67"/>
    <mergeCell ref="X64:X67"/>
    <mergeCell ref="Y64:Y67"/>
    <mergeCell ref="AF184:AF187"/>
    <mergeCell ref="AF180:AF183"/>
    <mergeCell ref="AF176:AF179"/>
    <mergeCell ref="AF172:AF175"/>
    <mergeCell ref="AF168:AF171"/>
    <mergeCell ref="BI68:BI71"/>
    <mergeCell ref="BI72:BI75"/>
    <mergeCell ref="BG76:BG79"/>
    <mergeCell ref="BH72:BH75"/>
    <mergeCell ref="BH76:BH79"/>
    <mergeCell ref="BI76:BI79"/>
    <mergeCell ref="BJ76:BJ79"/>
    <mergeCell ref="BK76:BK79"/>
    <mergeCell ref="BI88:BI91"/>
    <mergeCell ref="BH60:BH63"/>
    <mergeCell ref="BI60:BI63"/>
    <mergeCell ref="BJ60:BJ63"/>
    <mergeCell ref="BK60:BK63"/>
    <mergeCell ref="A64:A67"/>
    <mergeCell ref="B64:B67"/>
    <mergeCell ref="C64:C67"/>
    <mergeCell ref="D64:D67"/>
    <mergeCell ref="H64:H67"/>
    <mergeCell ref="I64:I67"/>
    <mergeCell ref="J64:J67"/>
    <mergeCell ref="K64:K67"/>
    <mergeCell ref="L64:L67"/>
    <mergeCell ref="M64:M67"/>
    <mergeCell ref="N64:N67"/>
    <mergeCell ref="O64:O67"/>
    <mergeCell ref="AF188:AF191"/>
    <mergeCell ref="BD60:BD63"/>
    <mergeCell ref="BE60:BE63"/>
    <mergeCell ref="BF60:BF63"/>
    <mergeCell ref="BG60:BG63"/>
    <mergeCell ref="AA60:AA63"/>
    <mergeCell ref="AB60:AB63"/>
    <mergeCell ref="AC60:AC63"/>
    <mergeCell ref="AD60:AD63"/>
    <mergeCell ref="AE60:AE63"/>
    <mergeCell ref="V60:V63"/>
    <mergeCell ref="W60:W63"/>
    <mergeCell ref="X60:X63"/>
    <mergeCell ref="Y60:Y63"/>
    <mergeCell ref="Z60:Z63"/>
    <mergeCell ref="Q60:Q63"/>
    <mergeCell ref="R60:R63"/>
    <mergeCell ref="S60:S63"/>
    <mergeCell ref="T60:T63"/>
    <mergeCell ref="U60:U63"/>
    <mergeCell ref="BI56:BI59"/>
    <mergeCell ref="BJ56:BJ59"/>
    <mergeCell ref="BK56:BK59"/>
    <mergeCell ref="A60:A63"/>
    <mergeCell ref="B60:B63"/>
    <mergeCell ref="C60:C63"/>
    <mergeCell ref="D60:D63"/>
    <mergeCell ref="H60:H63"/>
    <mergeCell ref="I60:I63"/>
    <mergeCell ref="J60:J63"/>
    <mergeCell ref="K60:K63"/>
    <mergeCell ref="L60:L63"/>
    <mergeCell ref="M60:M63"/>
    <mergeCell ref="N60:N63"/>
    <mergeCell ref="O60:O63"/>
    <mergeCell ref="P60:P63"/>
    <mergeCell ref="BD56:BD59"/>
    <mergeCell ref="BE56:BE59"/>
    <mergeCell ref="BF56:BF59"/>
    <mergeCell ref="BG56:BG59"/>
    <mergeCell ref="BH56:BH59"/>
    <mergeCell ref="AB56:AB59"/>
    <mergeCell ref="AC56:AC59"/>
    <mergeCell ref="AD56:AD59"/>
    <mergeCell ref="AE56:AE59"/>
    <mergeCell ref="W56:W59"/>
    <mergeCell ref="X56:X59"/>
    <mergeCell ref="Y56:Y59"/>
    <mergeCell ref="A56:A59"/>
    <mergeCell ref="B56:B59"/>
    <mergeCell ref="C56:C59"/>
    <mergeCell ref="D56:D59"/>
    <mergeCell ref="H56:H59"/>
    <mergeCell ref="I56:I59"/>
    <mergeCell ref="J56:J59"/>
    <mergeCell ref="K56:K59"/>
    <mergeCell ref="L56:L59"/>
    <mergeCell ref="M56:M59"/>
    <mergeCell ref="N56:N59"/>
    <mergeCell ref="O56:O59"/>
    <mergeCell ref="P56:P59"/>
    <mergeCell ref="Q56:Q59"/>
    <mergeCell ref="BE52:BE55"/>
    <mergeCell ref="BF52:BF55"/>
    <mergeCell ref="BG52:BG55"/>
    <mergeCell ref="AC52:AC55"/>
    <mergeCell ref="AD52:AD55"/>
    <mergeCell ref="AE52:AE55"/>
    <mergeCell ref="BD52:BD55"/>
    <mergeCell ref="AB52:AB55"/>
    <mergeCell ref="S52:S55"/>
    <mergeCell ref="T52:T55"/>
    <mergeCell ref="U52:U55"/>
    <mergeCell ref="V52:V55"/>
    <mergeCell ref="W52:W55"/>
    <mergeCell ref="N52:N55"/>
    <mergeCell ref="R52:R55"/>
    <mergeCell ref="AF52:AF55"/>
    <mergeCell ref="AF56:AF59"/>
    <mergeCell ref="Z56:Z59"/>
    <mergeCell ref="AA56:AA59"/>
    <mergeCell ref="R56:R59"/>
    <mergeCell ref="S56:S59"/>
    <mergeCell ref="T56:T59"/>
    <mergeCell ref="U56:U59"/>
    <mergeCell ref="V56:V59"/>
    <mergeCell ref="I52:I55"/>
    <mergeCell ref="J52:J55"/>
    <mergeCell ref="K52:K55"/>
    <mergeCell ref="L52:L55"/>
    <mergeCell ref="M52:M55"/>
    <mergeCell ref="BJ52:BJ55"/>
    <mergeCell ref="BK52:BK55"/>
    <mergeCell ref="BH52:BH55"/>
    <mergeCell ref="BI52:BI55"/>
    <mergeCell ref="A52:A55"/>
    <mergeCell ref="B52:B55"/>
    <mergeCell ref="C52:C55"/>
    <mergeCell ref="D52:D55"/>
    <mergeCell ref="H52:H55"/>
    <mergeCell ref="BG48:BG51"/>
    <mergeCell ref="BH48:BH51"/>
    <mergeCell ref="BI48:BI51"/>
    <mergeCell ref="BJ48:BJ51"/>
    <mergeCell ref="BK48:BK51"/>
    <mergeCell ref="AE48:AE51"/>
    <mergeCell ref="BD48:BD51"/>
    <mergeCell ref="BE48:BE51"/>
    <mergeCell ref="BF48:BF51"/>
    <mergeCell ref="Z48:Z51"/>
    <mergeCell ref="AA48:AA51"/>
    <mergeCell ref="AB48:AB51"/>
    <mergeCell ref="AC48:AC51"/>
    <mergeCell ref="AD48:AD51"/>
    <mergeCell ref="U48:U51"/>
    <mergeCell ref="V48:V51"/>
    <mergeCell ref="W48:W51"/>
    <mergeCell ref="X48:X51"/>
    <mergeCell ref="Y48:Y51"/>
    <mergeCell ref="P48:P51"/>
    <mergeCell ref="Q48:Q51"/>
    <mergeCell ref="X52:X55"/>
    <mergeCell ref="AA52:AA55"/>
    <mergeCell ref="G48:G51"/>
    <mergeCell ref="O52:O55"/>
    <mergeCell ref="P52:P55"/>
    <mergeCell ref="Q52:Q55"/>
    <mergeCell ref="BK44:BK47"/>
    <mergeCell ref="A48:A51"/>
    <mergeCell ref="B48:B51"/>
    <mergeCell ref="C48:C51"/>
    <mergeCell ref="D48:D51"/>
    <mergeCell ref="H48:H51"/>
    <mergeCell ref="I48:I51"/>
    <mergeCell ref="J48:J51"/>
    <mergeCell ref="K48:K51"/>
    <mergeCell ref="L48:L51"/>
    <mergeCell ref="M48:M51"/>
    <mergeCell ref="N48:N51"/>
    <mergeCell ref="O48:O51"/>
    <mergeCell ref="BD44:BD47"/>
    <mergeCell ref="BE44:BE47"/>
    <mergeCell ref="BF44:BF47"/>
    <mergeCell ref="BG44:BG47"/>
    <mergeCell ref="AA44:AA47"/>
    <mergeCell ref="AB44:AB47"/>
    <mergeCell ref="AC44:AC47"/>
    <mergeCell ref="AD44:AD47"/>
    <mergeCell ref="AE44:AE47"/>
    <mergeCell ref="V44:V47"/>
    <mergeCell ref="W44:W47"/>
    <mergeCell ref="X44:X47"/>
    <mergeCell ref="Y44:Y47"/>
    <mergeCell ref="Q44:Q47"/>
    <mergeCell ref="R44:R47"/>
    <mergeCell ref="S44:S47"/>
    <mergeCell ref="T44:T47"/>
    <mergeCell ref="U44:U47"/>
    <mergeCell ref="BI40:BI43"/>
    <mergeCell ref="BJ40:BJ43"/>
    <mergeCell ref="BK40:BK43"/>
    <mergeCell ref="A44:A47"/>
    <mergeCell ref="B44:B47"/>
    <mergeCell ref="C44:C47"/>
    <mergeCell ref="D44:D47"/>
    <mergeCell ref="H44:H47"/>
    <mergeCell ref="I44:I47"/>
    <mergeCell ref="J44:J47"/>
    <mergeCell ref="K44:K47"/>
    <mergeCell ref="L44:L47"/>
    <mergeCell ref="M44:M47"/>
    <mergeCell ref="N44:N47"/>
    <mergeCell ref="O44:O47"/>
    <mergeCell ref="P44:P47"/>
    <mergeCell ref="BD40:BD43"/>
    <mergeCell ref="BE40:BE43"/>
    <mergeCell ref="BF40:BF43"/>
    <mergeCell ref="BG40:BG43"/>
    <mergeCell ref="BH40:BH43"/>
    <mergeCell ref="AB40:AB43"/>
    <mergeCell ref="AC40:AC43"/>
    <mergeCell ref="AD40:AD43"/>
    <mergeCell ref="AE40:AE43"/>
    <mergeCell ref="W40:W43"/>
    <mergeCell ref="BH44:BH47"/>
    <mergeCell ref="G40:G43"/>
    <mergeCell ref="G44:G47"/>
    <mergeCell ref="BI44:BI47"/>
    <mergeCell ref="BJ44:BJ47"/>
    <mergeCell ref="BJ36:BJ39"/>
    <mergeCell ref="BK36:BK39"/>
    <mergeCell ref="A40:A43"/>
    <mergeCell ref="B40:B43"/>
    <mergeCell ref="C40:C43"/>
    <mergeCell ref="D40:D43"/>
    <mergeCell ref="H40:H43"/>
    <mergeCell ref="I40:I43"/>
    <mergeCell ref="J40:J43"/>
    <mergeCell ref="K40:K43"/>
    <mergeCell ref="L40:L43"/>
    <mergeCell ref="M40:M43"/>
    <mergeCell ref="N40:N43"/>
    <mergeCell ref="O40:O43"/>
    <mergeCell ref="P40:P43"/>
    <mergeCell ref="Q40:Q43"/>
    <mergeCell ref="BE36:BE39"/>
    <mergeCell ref="BF36:BF39"/>
    <mergeCell ref="BG36:BG39"/>
    <mergeCell ref="BH36:BH39"/>
    <mergeCell ref="BI36:BI39"/>
    <mergeCell ref="AC36:AC39"/>
    <mergeCell ref="AD36:AD39"/>
    <mergeCell ref="BD36:BD39"/>
    <mergeCell ref="X36:X39"/>
    <mergeCell ref="Y36:Y39"/>
    <mergeCell ref="Z36:Z39"/>
    <mergeCell ref="AA36:AA39"/>
    <mergeCell ref="AB36:AB39"/>
    <mergeCell ref="S36:S39"/>
    <mergeCell ref="T36:T39"/>
    <mergeCell ref="U36:U39"/>
    <mergeCell ref="V36:V39"/>
    <mergeCell ref="W36:W39"/>
    <mergeCell ref="N36:N39"/>
    <mergeCell ref="O36:O39"/>
    <mergeCell ref="P36:P39"/>
    <mergeCell ref="Q36:Q39"/>
    <mergeCell ref="R36:R39"/>
    <mergeCell ref="AF36:AF39"/>
    <mergeCell ref="AF40:AF43"/>
    <mergeCell ref="AF44:AF47"/>
    <mergeCell ref="AF48:AF51"/>
    <mergeCell ref="AF156:AF159"/>
    <mergeCell ref="AF152:AF155"/>
    <mergeCell ref="X40:X43"/>
    <mergeCell ref="Y40:Y43"/>
    <mergeCell ref="Z40:Z43"/>
    <mergeCell ref="AA40:AA43"/>
    <mergeCell ref="R40:R43"/>
    <mergeCell ref="S40:S43"/>
    <mergeCell ref="T40:T43"/>
    <mergeCell ref="U40:U43"/>
    <mergeCell ref="V40:V43"/>
    <mergeCell ref="AF148:AF151"/>
    <mergeCell ref="AF140:AF143"/>
    <mergeCell ref="AE36:AE39"/>
    <mergeCell ref="Z44:Z47"/>
    <mergeCell ref="R48:R51"/>
    <mergeCell ref="S48:S51"/>
    <mergeCell ref="T48:T51"/>
    <mergeCell ref="AF60:AF63"/>
    <mergeCell ref="Y52:Y55"/>
    <mergeCell ref="Z52:Z55"/>
    <mergeCell ref="I36:I39"/>
    <mergeCell ref="J36:J39"/>
    <mergeCell ref="K36:K39"/>
    <mergeCell ref="L36:L39"/>
    <mergeCell ref="M36:M39"/>
    <mergeCell ref="A36:A39"/>
    <mergeCell ref="B36:B39"/>
    <mergeCell ref="C36:C39"/>
    <mergeCell ref="D36:D39"/>
    <mergeCell ref="H36:H39"/>
    <mergeCell ref="BG32:BG35"/>
    <mergeCell ref="BH32:BH35"/>
    <mergeCell ref="BI32:BI35"/>
    <mergeCell ref="BJ32:BJ35"/>
    <mergeCell ref="BK32:BK35"/>
    <mergeCell ref="AE32:AE35"/>
    <mergeCell ref="AF160:AF163"/>
    <mergeCell ref="BD32:BD35"/>
    <mergeCell ref="BE32:BE35"/>
    <mergeCell ref="BF32:BF35"/>
    <mergeCell ref="Z32:Z35"/>
    <mergeCell ref="AA32:AA35"/>
    <mergeCell ref="AB32:AB35"/>
    <mergeCell ref="AC32:AC35"/>
    <mergeCell ref="AD32:AD35"/>
    <mergeCell ref="U32:U35"/>
    <mergeCell ref="V32:V35"/>
    <mergeCell ref="W32:W35"/>
    <mergeCell ref="X32:X35"/>
    <mergeCell ref="Y32:Y35"/>
    <mergeCell ref="P32:P35"/>
    <mergeCell ref="Q32:Q35"/>
    <mergeCell ref="BH28:BH31"/>
    <mergeCell ref="BI28:BI31"/>
    <mergeCell ref="BJ28:BJ31"/>
    <mergeCell ref="BK28:BK31"/>
    <mergeCell ref="A32:A35"/>
    <mergeCell ref="B32:B35"/>
    <mergeCell ref="C32:C35"/>
    <mergeCell ref="D32:D35"/>
    <mergeCell ref="H32:H35"/>
    <mergeCell ref="I32:I35"/>
    <mergeCell ref="J32:J35"/>
    <mergeCell ref="K32:K35"/>
    <mergeCell ref="L32:L35"/>
    <mergeCell ref="M32:M35"/>
    <mergeCell ref="N32:N35"/>
    <mergeCell ref="O32:O35"/>
    <mergeCell ref="BD28:BD31"/>
    <mergeCell ref="BE28:BE31"/>
    <mergeCell ref="BF28:BF31"/>
    <mergeCell ref="BG28:BG31"/>
    <mergeCell ref="AA28:AA31"/>
    <mergeCell ref="AB28:AB31"/>
    <mergeCell ref="AC28:AC31"/>
    <mergeCell ref="AD28:AD31"/>
    <mergeCell ref="AE28:AE31"/>
    <mergeCell ref="V28:V31"/>
    <mergeCell ref="W28:W31"/>
    <mergeCell ref="X28:X31"/>
    <mergeCell ref="Y28:Y31"/>
    <mergeCell ref="BI20:BI23"/>
    <mergeCell ref="AC20:AC23"/>
    <mergeCell ref="AD20:AD23"/>
    <mergeCell ref="Z28:Z31"/>
    <mergeCell ref="Q28:Q31"/>
    <mergeCell ref="R28:R31"/>
    <mergeCell ref="S28:S31"/>
    <mergeCell ref="T28:T31"/>
    <mergeCell ref="U28:U31"/>
    <mergeCell ref="BI24:BI27"/>
    <mergeCell ref="BJ24:BJ27"/>
    <mergeCell ref="BK24:BK27"/>
    <mergeCell ref="A28:A31"/>
    <mergeCell ref="B28:B31"/>
    <mergeCell ref="C28:C31"/>
    <mergeCell ref="D28:D31"/>
    <mergeCell ref="H28:H31"/>
    <mergeCell ref="I28:I31"/>
    <mergeCell ref="J28:J31"/>
    <mergeCell ref="K28:K31"/>
    <mergeCell ref="L28:L31"/>
    <mergeCell ref="M28:M31"/>
    <mergeCell ref="N28:N31"/>
    <mergeCell ref="O28:O31"/>
    <mergeCell ref="P28:P31"/>
    <mergeCell ref="BD24:BD27"/>
    <mergeCell ref="BE24:BE27"/>
    <mergeCell ref="BF24:BF27"/>
    <mergeCell ref="BG24:BG27"/>
    <mergeCell ref="BH24:BH27"/>
    <mergeCell ref="AB24:AB27"/>
    <mergeCell ref="AC24:AC27"/>
    <mergeCell ref="B24:B27"/>
    <mergeCell ref="C24:C27"/>
    <mergeCell ref="D24:D27"/>
    <mergeCell ref="H24:H27"/>
    <mergeCell ref="I24:I27"/>
    <mergeCell ref="J24:J27"/>
    <mergeCell ref="K24:K27"/>
    <mergeCell ref="L24:L27"/>
    <mergeCell ref="M24:M27"/>
    <mergeCell ref="N24:N27"/>
    <mergeCell ref="O24:O27"/>
    <mergeCell ref="P24:P27"/>
    <mergeCell ref="Q24:Q27"/>
    <mergeCell ref="BE20:BE23"/>
    <mergeCell ref="BF20:BF23"/>
    <mergeCell ref="BG20:BG23"/>
    <mergeCell ref="BH20:BH23"/>
    <mergeCell ref="AD24:AD27"/>
    <mergeCell ref="AE24:AE27"/>
    <mergeCell ref="W24:W27"/>
    <mergeCell ref="BD20:BD23"/>
    <mergeCell ref="X20:X23"/>
    <mergeCell ref="Y20:Y23"/>
    <mergeCell ref="Z20:Z23"/>
    <mergeCell ref="AA20:AA23"/>
    <mergeCell ref="AB20:AB23"/>
    <mergeCell ref="S20:S23"/>
    <mergeCell ref="T20:T23"/>
    <mergeCell ref="U20:U23"/>
    <mergeCell ref="V20:V23"/>
    <mergeCell ref="W20:W23"/>
    <mergeCell ref="N20:N23"/>
    <mergeCell ref="O20:O23"/>
    <mergeCell ref="P20:P23"/>
    <mergeCell ref="Q20:Q23"/>
    <mergeCell ref="R20:R23"/>
    <mergeCell ref="AF20:AF23"/>
    <mergeCell ref="AF24:AF27"/>
    <mergeCell ref="AF28:AF31"/>
    <mergeCell ref="AF32:AF35"/>
    <mergeCell ref="X24:X27"/>
    <mergeCell ref="Y24:Y27"/>
    <mergeCell ref="Z24:Z27"/>
    <mergeCell ref="AA24:AA27"/>
    <mergeCell ref="R24:R27"/>
    <mergeCell ref="S24:S27"/>
    <mergeCell ref="T24:T27"/>
    <mergeCell ref="U24:U27"/>
    <mergeCell ref="V24:V27"/>
    <mergeCell ref="R32:R35"/>
    <mergeCell ref="S32:S35"/>
    <mergeCell ref="T32:T35"/>
    <mergeCell ref="M20:M23"/>
    <mergeCell ref="A20:A23"/>
    <mergeCell ref="B20:B23"/>
    <mergeCell ref="C20:C23"/>
    <mergeCell ref="D20:D23"/>
    <mergeCell ref="H20:H23"/>
    <mergeCell ref="BG16:BG19"/>
    <mergeCell ref="BH16:BH19"/>
    <mergeCell ref="BI16:BI19"/>
    <mergeCell ref="BJ16:BJ19"/>
    <mergeCell ref="BK16:BK19"/>
    <mergeCell ref="AE16:AE19"/>
    <mergeCell ref="AF144:AF147"/>
    <mergeCell ref="BD16:BD19"/>
    <mergeCell ref="BE16:BE19"/>
    <mergeCell ref="BF16:BF19"/>
    <mergeCell ref="Z16:Z19"/>
    <mergeCell ref="AA16:AA19"/>
    <mergeCell ref="AB16:AB19"/>
    <mergeCell ref="AC16:AC19"/>
    <mergeCell ref="AD16:AD19"/>
    <mergeCell ref="U16:U19"/>
    <mergeCell ref="V16:V19"/>
    <mergeCell ref="W16:W19"/>
    <mergeCell ref="X16:X19"/>
    <mergeCell ref="Y16:Y19"/>
    <mergeCell ref="P16:P19"/>
    <mergeCell ref="Q16:Q19"/>
    <mergeCell ref="AE20:AE23"/>
    <mergeCell ref="BJ20:BJ23"/>
    <mergeCell ref="BK20:BK23"/>
    <mergeCell ref="A24:A27"/>
    <mergeCell ref="A16:A19"/>
    <mergeCell ref="B16:B19"/>
    <mergeCell ref="C16:C19"/>
    <mergeCell ref="D16:D19"/>
    <mergeCell ref="H16:H19"/>
    <mergeCell ref="I16:I19"/>
    <mergeCell ref="J16:J19"/>
    <mergeCell ref="K16:K19"/>
    <mergeCell ref="L16:L19"/>
    <mergeCell ref="M16:M19"/>
    <mergeCell ref="N16:N19"/>
    <mergeCell ref="O16:O19"/>
    <mergeCell ref="I11:I15"/>
    <mergeCell ref="J11:J15"/>
    <mergeCell ref="K11:K15"/>
    <mergeCell ref="L11:L15"/>
    <mergeCell ref="M11:M15"/>
    <mergeCell ref="A11:A15"/>
    <mergeCell ref="B11:B15"/>
    <mergeCell ref="C11:C15"/>
    <mergeCell ref="D11:D15"/>
    <mergeCell ref="H11:H15"/>
    <mergeCell ref="Z11:Z15"/>
    <mergeCell ref="AA11:AA15"/>
    <mergeCell ref="AB11:AB15"/>
    <mergeCell ref="AC11:AC15"/>
    <mergeCell ref="AD11:AD15"/>
    <mergeCell ref="U11:U15"/>
    <mergeCell ref="V11:V15"/>
    <mergeCell ref="W11:W15"/>
    <mergeCell ref="X11:X15"/>
    <mergeCell ref="Y11:Y15"/>
    <mergeCell ref="AF11:AF15"/>
    <mergeCell ref="AF16:AF19"/>
    <mergeCell ref="R16:R19"/>
    <mergeCell ref="S16:S19"/>
    <mergeCell ref="T16:T19"/>
    <mergeCell ref="R11:R15"/>
    <mergeCell ref="S11:S15"/>
    <mergeCell ref="T11:T15"/>
    <mergeCell ref="I7:I10"/>
    <mergeCell ref="J7:J10"/>
    <mergeCell ref="K7:K10"/>
    <mergeCell ref="L7:L10"/>
    <mergeCell ref="M7:M10"/>
    <mergeCell ref="BK7:BK10"/>
    <mergeCell ref="BG7:BG10"/>
    <mergeCell ref="BE7:BE10"/>
    <mergeCell ref="BF7:BF10"/>
    <mergeCell ref="BH7:BH10"/>
    <mergeCell ref="BI7:BI10"/>
    <mergeCell ref="BJ7:BJ10"/>
    <mergeCell ref="X7:X10"/>
    <mergeCell ref="Y7:Y10"/>
    <mergeCell ref="Z7:Z10"/>
    <mergeCell ref="AA7:AA10"/>
    <mergeCell ref="BD7:BD10"/>
    <mergeCell ref="S7:S10"/>
    <mergeCell ref="T7:T10"/>
    <mergeCell ref="U7:U10"/>
    <mergeCell ref="V7:V10"/>
    <mergeCell ref="W7:W10"/>
    <mergeCell ref="A1:D3"/>
    <mergeCell ref="AG5:AI5"/>
    <mergeCell ref="AJ5:AY5"/>
    <mergeCell ref="AZ5:BA5"/>
    <mergeCell ref="BB5:BC5"/>
    <mergeCell ref="E1:BW3"/>
    <mergeCell ref="BU4:BW5"/>
    <mergeCell ref="BL4:BQ5"/>
    <mergeCell ref="BR4:BT5"/>
    <mergeCell ref="A4:G5"/>
    <mergeCell ref="H4:AF4"/>
    <mergeCell ref="AG4:BJ4"/>
    <mergeCell ref="BK4:BK5"/>
    <mergeCell ref="H5:AA5"/>
    <mergeCell ref="AB5:AF5"/>
    <mergeCell ref="BH5:BJ5"/>
    <mergeCell ref="N7:N10"/>
    <mergeCell ref="O7:O10"/>
    <mergeCell ref="P7:P10"/>
    <mergeCell ref="Q7:Q10"/>
    <mergeCell ref="R7:R10"/>
    <mergeCell ref="BD5:BE5"/>
    <mergeCell ref="A7:A10"/>
    <mergeCell ref="B7:B10"/>
    <mergeCell ref="C7:C10"/>
    <mergeCell ref="D7:D10"/>
    <mergeCell ref="AB7:AB10"/>
    <mergeCell ref="AC7:AC10"/>
    <mergeCell ref="AD7:AD10"/>
    <mergeCell ref="AE7:AE10"/>
    <mergeCell ref="AF7:AF10"/>
    <mergeCell ref="H7:H10"/>
    <mergeCell ref="BR14:BR15"/>
    <mergeCell ref="BL56:BL59"/>
    <mergeCell ref="BM56:BM59"/>
    <mergeCell ref="BP56:BP59"/>
    <mergeCell ref="BQ56:BQ59"/>
    <mergeCell ref="E14:E15"/>
    <mergeCell ref="F14:F15"/>
    <mergeCell ref="G14:G15"/>
    <mergeCell ref="BL14:BL15"/>
    <mergeCell ref="BM14:BM15"/>
    <mergeCell ref="BN14:BN15"/>
    <mergeCell ref="BO14:BO15"/>
    <mergeCell ref="BP14:BP15"/>
    <mergeCell ref="BQ14:BQ15"/>
    <mergeCell ref="G16:G18"/>
    <mergeCell ref="BG11:BG15"/>
    <mergeCell ref="BH11:BH15"/>
    <mergeCell ref="BI11:BI15"/>
    <mergeCell ref="BJ11:BJ15"/>
    <mergeCell ref="BK11:BK15"/>
    <mergeCell ref="AE11:AE15"/>
    <mergeCell ref="N11:N15"/>
    <mergeCell ref="O11:O15"/>
    <mergeCell ref="P11:P15"/>
    <mergeCell ref="Q11:Q15"/>
    <mergeCell ref="I20:I23"/>
    <mergeCell ref="J20:J23"/>
    <mergeCell ref="K20:K23"/>
    <mergeCell ref="L20:L23"/>
    <mergeCell ref="BD11:BD15"/>
    <mergeCell ref="BE11:BE15"/>
    <mergeCell ref="BF11:BF15"/>
  </mergeCells>
  <conditionalFormatting sqref="AF7 AF11 AF16 AF20 AF24 AF28 AF32 AF36 AF40 AF44 AF48 AF52 AF56 AF60 AF64 AF68 AF72 AF76 AF80 AF84 AF88 AF92 AF96 AF100 AF104 AF108 AF112 AF116 AF120 AF124">
    <cfRule type="cellIs" dxfId="139" priority="1" operator="equal">
      <formula>"Extremo"</formula>
    </cfRule>
    <cfRule type="cellIs" dxfId="138" priority="2" operator="equal">
      <formula>"Alto"</formula>
    </cfRule>
    <cfRule type="cellIs" dxfId="137" priority="3" operator="equal">
      <formula>"Moderado"</formula>
    </cfRule>
    <cfRule type="cellIs" dxfId="136" priority="4" operator="equal">
      <formula>"Bajo"</formula>
    </cfRule>
  </conditionalFormatting>
  <conditionalFormatting sqref="BJ7">
    <cfRule type="cellIs" dxfId="135" priority="289" operator="equal">
      <formula>"Extremo"</formula>
    </cfRule>
    <cfRule type="cellIs" dxfId="134" priority="290" operator="equal">
      <formula>"Alto"</formula>
    </cfRule>
    <cfRule type="cellIs" dxfId="133" priority="291" operator="equal">
      <formula>"Moderado"</formula>
    </cfRule>
    <cfRule type="cellIs" dxfId="132" priority="292" operator="equal">
      <formula>"Bajo"</formula>
    </cfRule>
  </conditionalFormatting>
  <conditionalFormatting sqref="BJ11">
    <cfRule type="cellIs" dxfId="131" priority="120" operator="equal">
      <formula>"Bajo"</formula>
    </cfRule>
    <cfRule type="cellIs" dxfId="130" priority="119" operator="equal">
      <formula>"Moderado"</formula>
    </cfRule>
    <cfRule type="cellIs" dxfId="129" priority="118" operator="equal">
      <formula>"Alto"</formula>
    </cfRule>
    <cfRule type="cellIs" dxfId="128" priority="117" operator="equal">
      <formula>"Extremo"</formula>
    </cfRule>
  </conditionalFormatting>
  <conditionalFormatting sqref="BJ16">
    <cfRule type="cellIs" dxfId="127" priority="116" operator="equal">
      <formula>"Bajo"</formula>
    </cfRule>
    <cfRule type="cellIs" dxfId="126" priority="115" operator="equal">
      <formula>"Moderado"</formula>
    </cfRule>
    <cfRule type="cellIs" dxfId="125" priority="114" operator="equal">
      <formula>"Alto"</formula>
    </cfRule>
    <cfRule type="cellIs" dxfId="124" priority="113" operator="equal">
      <formula>"Extremo"</formula>
    </cfRule>
  </conditionalFormatting>
  <conditionalFormatting sqref="BJ20">
    <cfRule type="cellIs" dxfId="123" priority="112" operator="equal">
      <formula>"Bajo"</formula>
    </cfRule>
    <cfRule type="cellIs" dxfId="122" priority="111" operator="equal">
      <formula>"Moderado"</formula>
    </cfRule>
    <cfRule type="cellIs" dxfId="121" priority="110" operator="equal">
      <formula>"Alto"</formula>
    </cfRule>
    <cfRule type="cellIs" dxfId="120" priority="109" operator="equal">
      <formula>"Extremo"</formula>
    </cfRule>
  </conditionalFormatting>
  <conditionalFormatting sqref="BJ24">
    <cfRule type="cellIs" dxfId="119" priority="108" operator="equal">
      <formula>"Bajo"</formula>
    </cfRule>
    <cfRule type="cellIs" dxfId="118" priority="107" operator="equal">
      <formula>"Moderado"</formula>
    </cfRule>
    <cfRule type="cellIs" dxfId="117" priority="105" operator="equal">
      <formula>"Extremo"</formula>
    </cfRule>
    <cfRule type="cellIs" dxfId="116" priority="106" operator="equal">
      <formula>"Alto"</formula>
    </cfRule>
  </conditionalFormatting>
  <conditionalFormatting sqref="BJ28">
    <cfRule type="cellIs" dxfId="115" priority="102" operator="equal">
      <formula>"Alto"</formula>
    </cfRule>
    <cfRule type="cellIs" dxfId="114" priority="101" operator="equal">
      <formula>"Extremo"</formula>
    </cfRule>
    <cfRule type="cellIs" dxfId="113" priority="104" operator="equal">
      <formula>"Bajo"</formula>
    </cfRule>
    <cfRule type="cellIs" dxfId="112" priority="103" operator="equal">
      <formula>"Moderado"</formula>
    </cfRule>
  </conditionalFormatting>
  <conditionalFormatting sqref="BJ32">
    <cfRule type="cellIs" dxfId="111" priority="100" operator="equal">
      <formula>"Bajo"</formula>
    </cfRule>
    <cfRule type="cellIs" dxfId="110" priority="99" operator="equal">
      <formula>"Moderado"</formula>
    </cfRule>
    <cfRule type="cellIs" dxfId="109" priority="98" operator="equal">
      <formula>"Alto"</formula>
    </cfRule>
    <cfRule type="cellIs" dxfId="108" priority="97" operator="equal">
      <formula>"Extremo"</formula>
    </cfRule>
  </conditionalFormatting>
  <conditionalFormatting sqref="BJ36">
    <cfRule type="cellIs" dxfId="107" priority="96" operator="equal">
      <formula>"Bajo"</formula>
    </cfRule>
    <cfRule type="cellIs" dxfId="106" priority="95" operator="equal">
      <formula>"Moderado"</formula>
    </cfRule>
    <cfRule type="cellIs" dxfId="105" priority="93" operator="equal">
      <formula>"Extremo"</formula>
    </cfRule>
    <cfRule type="cellIs" dxfId="104" priority="94" operator="equal">
      <formula>"Alto"</formula>
    </cfRule>
  </conditionalFormatting>
  <conditionalFormatting sqref="BJ40">
    <cfRule type="cellIs" dxfId="103" priority="92" operator="equal">
      <formula>"Bajo"</formula>
    </cfRule>
    <cfRule type="cellIs" dxfId="102" priority="91" operator="equal">
      <formula>"Moderado"</formula>
    </cfRule>
    <cfRule type="cellIs" dxfId="101" priority="90" operator="equal">
      <formula>"Alto"</formula>
    </cfRule>
    <cfRule type="cellIs" dxfId="100" priority="89" operator="equal">
      <formula>"Extremo"</formula>
    </cfRule>
  </conditionalFormatting>
  <conditionalFormatting sqref="BJ44">
    <cfRule type="cellIs" dxfId="99" priority="88" operator="equal">
      <formula>"Bajo"</formula>
    </cfRule>
    <cfRule type="cellIs" dxfId="98" priority="87" operator="equal">
      <formula>"Moderado"</formula>
    </cfRule>
    <cfRule type="cellIs" dxfId="97" priority="86" operator="equal">
      <formula>"Alto"</formula>
    </cfRule>
    <cfRule type="cellIs" dxfId="96" priority="85" operator="equal">
      <formula>"Extremo"</formula>
    </cfRule>
  </conditionalFormatting>
  <conditionalFormatting sqref="BJ48">
    <cfRule type="cellIs" dxfId="95" priority="84" operator="equal">
      <formula>"Bajo"</formula>
    </cfRule>
    <cfRule type="cellIs" dxfId="94" priority="83" operator="equal">
      <formula>"Moderado"</formula>
    </cfRule>
    <cfRule type="cellIs" dxfId="93" priority="82" operator="equal">
      <formula>"Alto"</formula>
    </cfRule>
    <cfRule type="cellIs" dxfId="92" priority="81" operator="equal">
      <formula>"Extremo"</formula>
    </cfRule>
  </conditionalFormatting>
  <conditionalFormatting sqref="BJ52">
    <cfRule type="cellIs" dxfId="91" priority="80" operator="equal">
      <formula>"Bajo"</formula>
    </cfRule>
    <cfRule type="cellIs" dxfId="90" priority="79" operator="equal">
      <formula>"Moderado"</formula>
    </cfRule>
    <cfRule type="cellIs" dxfId="89" priority="77" operator="equal">
      <formula>"Extremo"</formula>
    </cfRule>
    <cfRule type="cellIs" dxfId="88" priority="78" operator="equal">
      <formula>"Alto"</formula>
    </cfRule>
  </conditionalFormatting>
  <conditionalFormatting sqref="BJ56">
    <cfRule type="cellIs" dxfId="87" priority="76" operator="equal">
      <formula>"Bajo"</formula>
    </cfRule>
    <cfRule type="cellIs" dxfId="86" priority="75" operator="equal">
      <formula>"Moderado"</formula>
    </cfRule>
    <cfRule type="cellIs" dxfId="85" priority="74" operator="equal">
      <formula>"Alto"</formula>
    </cfRule>
    <cfRule type="cellIs" dxfId="84" priority="73" operator="equal">
      <formula>"Extremo"</formula>
    </cfRule>
  </conditionalFormatting>
  <conditionalFormatting sqref="BJ60">
    <cfRule type="cellIs" dxfId="83" priority="72" operator="equal">
      <formula>"Bajo"</formula>
    </cfRule>
    <cfRule type="cellIs" dxfId="82" priority="71" operator="equal">
      <formula>"Moderado"</formula>
    </cfRule>
    <cfRule type="cellIs" dxfId="81" priority="70" operator="equal">
      <formula>"Alto"</formula>
    </cfRule>
    <cfRule type="cellIs" dxfId="80" priority="69" operator="equal">
      <formula>"Extremo"</formula>
    </cfRule>
  </conditionalFormatting>
  <conditionalFormatting sqref="BJ64">
    <cfRule type="cellIs" dxfId="79" priority="68" operator="equal">
      <formula>"Bajo"</formula>
    </cfRule>
    <cfRule type="cellIs" dxfId="78" priority="67" operator="equal">
      <formula>"Moderado"</formula>
    </cfRule>
    <cfRule type="cellIs" dxfId="77" priority="66" operator="equal">
      <formula>"Alto"</formula>
    </cfRule>
    <cfRule type="cellIs" dxfId="76" priority="65" operator="equal">
      <formula>"Extremo"</formula>
    </cfRule>
  </conditionalFormatting>
  <conditionalFormatting sqref="BJ68">
    <cfRule type="cellIs" dxfId="75" priority="61" operator="equal">
      <formula>"Extremo"</formula>
    </cfRule>
    <cfRule type="cellIs" dxfId="74" priority="62" operator="equal">
      <formula>"Alto"</formula>
    </cfRule>
    <cfRule type="cellIs" dxfId="73" priority="63" operator="equal">
      <formula>"Moderado"</formula>
    </cfRule>
    <cfRule type="cellIs" dxfId="72" priority="64" operator="equal">
      <formula>"Bajo"</formula>
    </cfRule>
  </conditionalFormatting>
  <conditionalFormatting sqref="BJ72">
    <cfRule type="cellIs" dxfId="71" priority="57" operator="equal">
      <formula>"Extremo"</formula>
    </cfRule>
    <cfRule type="cellIs" dxfId="70" priority="60" operator="equal">
      <formula>"Bajo"</formula>
    </cfRule>
    <cfRule type="cellIs" dxfId="69" priority="59" operator="equal">
      <formula>"Moderado"</formula>
    </cfRule>
    <cfRule type="cellIs" dxfId="68" priority="58" operator="equal">
      <formula>"Alto"</formula>
    </cfRule>
  </conditionalFormatting>
  <conditionalFormatting sqref="BJ76">
    <cfRule type="cellIs" dxfId="67" priority="56" operator="equal">
      <formula>"Bajo"</formula>
    </cfRule>
    <cfRule type="cellIs" dxfId="66" priority="55" operator="equal">
      <formula>"Moderado"</formula>
    </cfRule>
    <cfRule type="cellIs" dxfId="65" priority="54" operator="equal">
      <formula>"Alto"</formula>
    </cfRule>
    <cfRule type="cellIs" dxfId="64" priority="53" operator="equal">
      <formula>"Extremo"</formula>
    </cfRule>
  </conditionalFormatting>
  <conditionalFormatting sqref="BJ80">
    <cfRule type="cellIs" dxfId="63" priority="52" operator="equal">
      <formula>"Bajo"</formula>
    </cfRule>
    <cfRule type="cellIs" dxfId="62" priority="51" operator="equal">
      <formula>"Moderado"</formula>
    </cfRule>
    <cfRule type="cellIs" dxfId="61" priority="50" operator="equal">
      <formula>"Alto"</formula>
    </cfRule>
    <cfRule type="cellIs" dxfId="60" priority="49" operator="equal">
      <formula>"Extremo"</formula>
    </cfRule>
  </conditionalFormatting>
  <conditionalFormatting sqref="BJ84">
    <cfRule type="cellIs" dxfId="59" priority="47" operator="equal">
      <formula>"Moderado"</formula>
    </cfRule>
    <cfRule type="cellIs" dxfId="58" priority="48" operator="equal">
      <formula>"Bajo"</formula>
    </cfRule>
    <cfRule type="cellIs" dxfId="57" priority="46" operator="equal">
      <formula>"Alto"</formula>
    </cfRule>
    <cfRule type="cellIs" dxfId="56" priority="45" operator="equal">
      <formula>"Extremo"</formula>
    </cfRule>
  </conditionalFormatting>
  <conditionalFormatting sqref="BJ88">
    <cfRule type="cellIs" dxfId="55" priority="44" operator="equal">
      <formula>"Bajo"</formula>
    </cfRule>
    <cfRule type="cellIs" dxfId="54" priority="43" operator="equal">
      <formula>"Moderado"</formula>
    </cfRule>
    <cfRule type="cellIs" dxfId="53" priority="42" operator="equal">
      <formula>"Alto"</formula>
    </cfRule>
    <cfRule type="cellIs" dxfId="52" priority="41" operator="equal">
      <formula>"Extremo"</formula>
    </cfRule>
  </conditionalFormatting>
  <conditionalFormatting sqref="BJ92">
    <cfRule type="cellIs" dxfId="51" priority="40" operator="equal">
      <formula>"Bajo"</formula>
    </cfRule>
    <cfRule type="cellIs" dxfId="50" priority="39" operator="equal">
      <formula>"Moderado"</formula>
    </cfRule>
    <cfRule type="cellIs" dxfId="49" priority="38" operator="equal">
      <formula>"Alto"</formula>
    </cfRule>
    <cfRule type="cellIs" dxfId="48" priority="37" operator="equal">
      <formula>"Extremo"</formula>
    </cfRule>
  </conditionalFormatting>
  <conditionalFormatting sqref="BJ96">
    <cfRule type="cellIs" dxfId="47" priority="36" operator="equal">
      <formula>"Bajo"</formula>
    </cfRule>
    <cfRule type="cellIs" dxfId="46" priority="35" operator="equal">
      <formula>"Moderado"</formula>
    </cfRule>
    <cfRule type="cellIs" dxfId="45" priority="34" operator="equal">
      <formula>"Alto"</formula>
    </cfRule>
    <cfRule type="cellIs" dxfId="44" priority="33" operator="equal">
      <formula>"Extremo"</formula>
    </cfRule>
  </conditionalFormatting>
  <conditionalFormatting sqref="BJ100">
    <cfRule type="cellIs" dxfId="43" priority="32" operator="equal">
      <formula>"Bajo"</formula>
    </cfRule>
    <cfRule type="cellIs" dxfId="42" priority="31" operator="equal">
      <formula>"Moderado"</formula>
    </cfRule>
    <cfRule type="cellIs" dxfId="41" priority="30" operator="equal">
      <formula>"Alto"</formula>
    </cfRule>
    <cfRule type="cellIs" dxfId="40" priority="29" operator="equal">
      <formula>"Extremo"</formula>
    </cfRule>
  </conditionalFormatting>
  <conditionalFormatting sqref="BJ104">
    <cfRule type="cellIs" dxfId="39" priority="28" operator="equal">
      <formula>"Bajo"</formula>
    </cfRule>
    <cfRule type="cellIs" dxfId="38" priority="27" operator="equal">
      <formula>"Moderado"</formula>
    </cfRule>
    <cfRule type="cellIs" dxfId="37" priority="26" operator="equal">
      <formula>"Alto"</formula>
    </cfRule>
    <cfRule type="cellIs" dxfId="36" priority="25" operator="equal">
      <formula>"Extremo"</formula>
    </cfRule>
  </conditionalFormatting>
  <conditionalFormatting sqref="BJ108">
    <cfRule type="cellIs" dxfId="35" priority="24" operator="equal">
      <formula>"Bajo"</formula>
    </cfRule>
    <cfRule type="cellIs" dxfId="34" priority="23" operator="equal">
      <formula>"Moderado"</formula>
    </cfRule>
    <cfRule type="cellIs" dxfId="33" priority="22" operator="equal">
      <formula>"Alto"</formula>
    </cfRule>
    <cfRule type="cellIs" dxfId="32" priority="21" operator="equal">
      <formula>"Extremo"</formula>
    </cfRule>
  </conditionalFormatting>
  <conditionalFormatting sqref="BJ112">
    <cfRule type="cellIs" dxfId="31" priority="20" operator="equal">
      <formula>"Bajo"</formula>
    </cfRule>
    <cfRule type="cellIs" dxfId="30" priority="19" operator="equal">
      <formula>"Moderado"</formula>
    </cfRule>
    <cfRule type="cellIs" dxfId="29" priority="18" operator="equal">
      <formula>"Alto"</formula>
    </cfRule>
    <cfRule type="cellIs" dxfId="28" priority="17" operator="equal">
      <formula>"Extremo"</formula>
    </cfRule>
  </conditionalFormatting>
  <conditionalFormatting sqref="BJ116">
    <cfRule type="cellIs" dxfId="27" priority="16" operator="equal">
      <formula>"Bajo"</formula>
    </cfRule>
    <cfRule type="cellIs" dxfId="26" priority="14" operator="equal">
      <formula>"Alto"</formula>
    </cfRule>
    <cfRule type="cellIs" dxfId="25" priority="13" operator="equal">
      <formula>"Extremo"</formula>
    </cfRule>
    <cfRule type="cellIs" dxfId="24" priority="15" operator="equal">
      <formula>"Moderado"</formula>
    </cfRule>
  </conditionalFormatting>
  <conditionalFormatting sqref="BJ120">
    <cfRule type="cellIs" dxfId="23" priority="12" operator="equal">
      <formula>"Bajo"</formula>
    </cfRule>
    <cfRule type="cellIs" dxfId="22" priority="11" operator="equal">
      <formula>"Moderado"</formula>
    </cfRule>
    <cfRule type="cellIs" dxfId="21" priority="10" operator="equal">
      <formula>"Alto"</formula>
    </cfRule>
    <cfRule type="cellIs" dxfId="20" priority="9" operator="equal">
      <formula>"Extremo"</formula>
    </cfRule>
  </conditionalFormatting>
  <conditionalFormatting sqref="BJ124">
    <cfRule type="cellIs" dxfId="19" priority="7" operator="equal">
      <formula>"Moderado"</formula>
    </cfRule>
    <cfRule type="cellIs" dxfId="18" priority="6" operator="equal">
      <formula>"Alto"</formula>
    </cfRule>
    <cfRule type="cellIs" dxfId="17" priority="5" operator="equal">
      <formula>"Extremo"</formula>
    </cfRule>
    <cfRule type="cellIs" dxfId="16" priority="8" operator="equal">
      <formula>"Bajo"</formula>
    </cfRule>
  </conditionalFormatting>
  <dataValidations xWindow="782" yWindow="446" count="30">
    <dataValidation allowBlank="1" showInputMessage="1" showErrorMessage="1" prompt="Fuerte: 100_x000a__x000a_Moderado: Entre 50 y 99_x000a__x000a_Débil: Menor a 50" sqref="BE6" xr:uid="{00000000-0002-0000-0200-000000000000}"/>
    <dataValidation allowBlank="1" showInputMessage="1" showErrorMessage="1" prompt="Fuerte: 100_x000a__x000a_Moderado: 50_x000a__x000a_Débil: 0" sqref="BC6" xr:uid="{00000000-0002-0000-0200-000001000000}"/>
    <dataValidation allowBlank="1" showInputMessage="1" showErrorMessage="1" prompt="Fuerte: Siempre se ejecuta_x000a__x000a_Moderado: Algunas veces_x000a__x000a_Débil: No se ejecuta " sqref="AZ6:BA6" xr:uid="{00000000-0002-0000-0200-000002000000}"/>
    <dataValidation allowBlank="1" showInputMessage="1" showErrorMessage="1" prompt="Fuerte: Calificación entre 96 y 100_x000a__x000a_Moderado: Calificación entre 86 y 95_x000a__x000a_Débil: Calificación entre 0 y 85" sqref="AY6" xr:uid="{00000000-0002-0000-0200-000003000000}"/>
    <dataValidation allowBlank="1" showInputMessage="1" showErrorMessage="1" prompt="- Confiable (15)_x000a__x000a_- No Confiable (0)_x000a_" sqref="AR6:AS6" xr:uid="{00000000-0002-0000-0200-000004000000}"/>
    <dataValidation allowBlank="1" showInputMessage="1" showErrorMessage="1" prompt="- Prevenir (15)_x000a__x000a_- Detectar (10)_x000a__x000a_- No es un Control (0)" sqref="AP6:AQ6" xr:uid="{00000000-0002-0000-0200-000005000000}"/>
    <dataValidation allowBlank="1" showInputMessage="1" showErrorMessage="1" prompt="- Oportuna (15)_x000a__x000a_- Inoportuna (0)_x000a_" sqref="AN6:AO6" xr:uid="{00000000-0002-0000-0200-000006000000}"/>
    <dataValidation allowBlank="1" showInputMessage="1" showErrorMessage="1" prompt="- Asignado (15)_x000a__x000a_- No Asignado (0)" sqref="AJ6:AK6" xr:uid="{00000000-0002-0000-0200-000007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AI6" xr:uid="{00000000-0002-0000-0200-000008000000}"/>
    <dataValidation allowBlank="1" showInputMessage="1" showErrorMessage="1" prompt="Completa (10)_x000a__x000a_Incompleta (5)_x000a__x000a_No esxiste (0)" sqref="AV6:AW6" xr:uid="{00000000-0002-0000-0200-000009000000}"/>
    <dataValidation allowBlank="1" showInputMessage="1" showErrorMessage="1" prompt="- Se investigan y se resuelven Oportunamente (15)_x000a__x000a_- No se investigan y resuelven Oportunamente (0)_x000a_" sqref="AT6:AU6" xr:uid="{00000000-0002-0000-0200-00000A000000}"/>
    <dataValidation allowBlank="1" showInputMessage="1" showErrorMessage="1" prompt="- Adecuado (15)_x000a__x000a_- Inadecuado (0)_x000a_" sqref="AL6:AM6" xr:uid="{00000000-0002-0000-0200-00000B000000}"/>
    <dataValidation allowBlank="1" showInputMessage="1" showErrorMessage="1" prompt="Promedio entre el diseño Total de Control y Total Solidez Individual " sqref="BD6" xr:uid="{00000000-0002-0000-0200-00000C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BB6" xr:uid="{00000000-0002-0000-0200-00000D000000}"/>
    <dataValidation allowBlank="1" showInputMessage="1" showErrorMessage="1" prompt="Si el resultado de las calificaciones del control o promedio en el diseño de los controles, está por debajo de 96%, se debe establecer un plan de acción que permita tener un control bien diseñado" sqref="AX6" xr:uid="{00000000-0002-0000-0200-00000E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A6 AC6:AE6" xr:uid="{00000000-0002-0000-0200-00000F000000}"/>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AB6" xr:uid="{00000000-0002-0000-0200-000010000000}"/>
    <dataValidation type="list" allowBlank="1" showInputMessage="1" showErrorMessage="1" sqref="AH7:AH10 AH122:AH124 AH126:AH127 AH19 AH22:AH23 AH118:AH120 AH114:AH116 AH110:AH112 AH106:AH108 AH102:AH104 AH98:AH100 AH94:AH96 AH54:AH55 AH62:AH64 AH66:AH68 AH70:AH72 AH74:AH76 AH78:AH80 AH82:AH84 AH86:AH88 AH90:AH92 AH60" xr:uid="{00000000-0002-0000-0200-000011000000}">
      <formula1>$E$7:$E$8</formula1>
    </dataValidation>
    <dataValidation type="list" allowBlank="1" showInputMessage="1" showErrorMessage="1" sqref="AH11:AH15" xr:uid="{5F74785F-89F8-426B-87A7-867ACE48EA55}">
      <formula1>$E$11:$E$15</formula1>
    </dataValidation>
    <dataValidation type="list" allowBlank="1" showInputMessage="1" showErrorMessage="1" sqref="AH16:AH18" xr:uid="{02BDE7F8-B45E-4E35-92F8-9156B7FFF546}">
      <formula1>$E$16:$E$19</formula1>
    </dataValidation>
    <dataValidation type="list" allowBlank="1" showInputMessage="1" showErrorMessage="1" sqref="AH20:AH21" xr:uid="{1C1A3F51-B95C-45E5-9B1A-7595B25B218A}">
      <formula1>$E$20:$E$23</formula1>
    </dataValidation>
    <dataValidation type="list" allowBlank="1" showInputMessage="1" showErrorMessage="1" sqref="AH24:AH27" xr:uid="{5770E8D0-F515-4237-8B30-D8123E2765B1}">
      <formula1>$E$24:$E$27</formula1>
    </dataValidation>
    <dataValidation type="list" allowBlank="1" showInputMessage="1" showErrorMessage="1" sqref="AH28:AH31" xr:uid="{0AA58B02-CE1E-4E37-B3E7-0E18D0BDAAD0}">
      <formula1>$E$28:$E$31</formula1>
    </dataValidation>
    <dataValidation type="list" allowBlank="1" showInputMessage="1" showErrorMessage="1" sqref="AH32:AH35" xr:uid="{B73AC37A-A9A0-467A-B360-6715C86CBE83}">
      <formula1>$E$32:$E$35</formula1>
    </dataValidation>
    <dataValidation type="list" allowBlank="1" showInputMessage="1" showErrorMessage="1" sqref="AH36:AH39" xr:uid="{2C54F002-0183-49AC-9D93-4B46DFDA787C}">
      <formula1>$E$36:$E$39</formula1>
    </dataValidation>
    <dataValidation type="list" allowBlank="1" showInputMessage="1" showErrorMessage="1" sqref="AH40:AH43" xr:uid="{E063B221-AF03-47B8-9076-C409D8965ED5}">
      <formula1>$E$40:$E$43</formula1>
    </dataValidation>
    <dataValidation type="list" allowBlank="1" showInputMessage="1" showErrorMessage="1" sqref="AH44:AH47" xr:uid="{FD7AB17B-6E1B-4BD9-ABD4-BD16E37E5447}">
      <formula1>$E$44:$E$47</formula1>
    </dataValidation>
    <dataValidation type="list" allowBlank="1" showInputMessage="1" showErrorMessage="1" sqref="AH48:AH51" xr:uid="{698A3ED2-4E39-4A9F-9FCA-6B0B53F864AF}">
      <formula1>$E$48:$E$51</formula1>
    </dataValidation>
    <dataValidation type="list" allowBlank="1" showInputMessage="1" showErrorMessage="1" sqref="AH52:AH53" xr:uid="{929A419B-ABB2-4874-982B-B0CDCF06A82A}">
      <formula1>$E$52:$E$55</formula1>
    </dataValidation>
    <dataValidation type="list" allowBlank="1" showInputMessage="1" showErrorMessage="1" sqref="AH56:AH59" xr:uid="{0E0FCD53-EB82-488C-A21D-AE821CA18AD1}">
      <formula1>$E$56:$E$59</formula1>
    </dataValidation>
  </dataValidations>
  <hyperlinks>
    <hyperlink ref="BR32" r:id="rId1" display="https://minjusticiagovco-my.sharepoint.com/:f:/r/personal/gobdigital_calidad_minjusticia_gov_co/Documents/GOBIERNO DIGITAL/VIGENCIA 2025/Calidad 2025/Mapa-Matriz de Riesgos gesti%C3%B3n y corrupcion/Trimestre 1/Matriz de riesgos gestion y corrupcion Primer trimestre - Remitido/Evidencias Riesgo 3?csf=1&amp;web=1&amp;e=kYXrK8" xr:uid="{92FA82B5-E928-410B-8EFA-88C1D42D375B}"/>
  </hyperlinks>
  <printOptions horizontalCentered="1"/>
  <pageMargins left="0" right="0" top="0.35433070866141736" bottom="0.35433070866141736" header="0.31496062992125984" footer="0.31496062992125984"/>
  <pageSetup paperSize="5" scale="50" pageOrder="overThenDown" orientation="portrait" r:id="rId2"/>
  <headerFooter>
    <oddFooter>&amp;CPág. &amp;P de &amp;N</oddFooter>
  </headerFooter>
  <drawing r:id="rId3"/>
  <legacyDrawing r:id="rId4"/>
  <extLst>
    <ext xmlns:x14="http://schemas.microsoft.com/office/spreadsheetml/2009/9/main" uri="{CCE6A557-97BC-4b89-ADB6-D9C93CAAB3DF}">
      <x14:dataValidations xmlns:xm="http://schemas.microsoft.com/office/excel/2006/main" xWindow="782" yWindow="446" count="8">
        <x14:dataValidation type="list" allowBlank="1" showInputMessage="1" showErrorMessage="1" xr:uid="{00000000-0002-0000-0200-000014000000}">
          <x14:formula1>
            <xm:f>Listados!$B$26:$B$27</xm:f>
          </x14:formula1>
          <xm:sqref>H24:Z24 H120:Z120 H7:Z7 H11:Z11 H16:Z16 H20:Z20 H28:Z28 AN7:AN32 H32:Z32 H52:Z52 AN34:AN36 AT7:AT127 H104:Z104 H124:Z124 H36:Z36 H68:Z68 AN38:AN127 H112:Z112 H64:Z64 H100:Z100 H40:Z40 AL7:AL1048576 H116:Z116 H56:Z56 H84:Z84 AJ7:AJ127 H44:Z44 H96:Z96 H76:Z76 H108:Z108 H92:Z92 H88:Z88 H48:Z48 H72:Z72 AR7:AR127 H80:Z80 H60:Z60</xm:sqref>
        </x14:dataValidation>
        <x14:dataValidation type="list" allowBlank="1" showInputMessage="1" showErrorMessage="1" xr:uid="{00000000-0002-0000-0200-000015000000}">
          <x14:formula1>
            <xm:f>Corrupción!$J$3:$J$7</xm:f>
          </x14:formula1>
          <xm:sqref>AB20 AB7 AB11 AB16 AB24 AB28 AB32 AB36 AB40 AB44 AB48 AB52 AB56 AB60 AB64 AB68 AB72 AB76 AB80 AB84 AB88 AB92 AB96 AB100 AB104 AB108 AB112 AB116 AB120 AB124</xm:sqref>
        </x14:dataValidation>
        <x14:dataValidation type="list" allowBlank="1" showInputMessage="1" showErrorMessage="1" xr:uid="{00000000-0002-0000-0200-000016000000}">
          <x14:formula1>
            <xm:f>Listados!$B$3:$B$20</xm:f>
          </x14:formula1>
          <xm:sqref>B7 B16 B20 B11 B24 B28 B32 B36 B40 B44 B48 B124 B56 B60 B64 B68 B72 B76 B80 B84 B88 B92 B96 B100 B104 B108 B112 B116 B120</xm:sqref>
        </x14:dataValidation>
        <x14:dataValidation type="list" allowBlank="1" showInputMessage="1" showErrorMessage="1" xr:uid="{00000000-0002-0000-0200-000017000000}">
          <x14:formula1>
            <xm:f>Listados!$G$26:$G$27</xm:f>
          </x14:formula1>
          <xm:sqref>AP7:AP127 AI7:AI30 AI32:AI127</xm:sqref>
        </x14:dataValidation>
        <x14:dataValidation type="list" allowBlank="1" showInputMessage="1" showErrorMessage="1" xr:uid="{00000000-0002-0000-0200-000018000000}">
          <x14:formula1>
            <xm:f>Listados!$C$26:$C$28</xm:f>
          </x14:formula1>
          <xm:sqref>AV7:AV127</xm:sqref>
        </x14:dataValidation>
        <x14:dataValidation type="list" allowBlank="1" showInputMessage="1" showErrorMessage="1" xr:uid="{00000000-0002-0000-0200-000019000000}">
          <x14:formula1>
            <xm:f>Listados!$E$26:$E$28</xm:f>
          </x14:formula1>
          <xm:sqref>AZ7:AZ127</xm:sqref>
        </x14:dataValidation>
        <x14:dataValidation type="list" allowBlank="1" showInputMessage="1" showErrorMessage="1" xr:uid="{00000000-0002-0000-0200-00001A000000}">
          <x14:formula1>
            <xm:f>Listados!$E$3:$E$4</xm:f>
          </x14:formula1>
          <xm:sqref>F7:F14 F16:F30 F32:F1048576</xm:sqref>
        </x14:dataValidation>
        <x14:dataValidation type="list" allowBlank="1" showInputMessage="1" showErrorMessage="1" xr:uid="{AEECB188-7814-4BF2-99FE-D81051FEEE0A}">
          <x14:formula1>
            <xm:f>Listados!$B$3:$B$21</xm:f>
          </x14:formula1>
          <xm:sqref>B52:B55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4:D15"/>
  <sheetViews>
    <sheetView topLeftCell="A4" zoomScale="90" zoomScaleNormal="90" workbookViewId="0">
      <selection activeCell="D15" sqref="D4:D15"/>
    </sheetView>
  </sheetViews>
  <sheetFormatPr baseColWidth="10" defaultColWidth="11.42578125" defaultRowHeight="15" x14ac:dyDescent="0.25"/>
  <cols>
    <col min="4" max="4" width="126" bestFit="1" customWidth="1"/>
  </cols>
  <sheetData>
    <row r="4" spans="4:4" ht="33.75" x14ac:dyDescent="0.5">
      <c r="D4" s="79" t="s">
        <v>623</v>
      </c>
    </row>
    <row r="5" spans="4:4" ht="33.75" x14ac:dyDescent="0.5">
      <c r="D5" s="79" t="s">
        <v>622</v>
      </c>
    </row>
    <row r="6" spans="4:4" ht="33.75" x14ac:dyDescent="0.5">
      <c r="D6" s="79" t="s">
        <v>621</v>
      </c>
    </row>
    <row r="7" spans="4:4" ht="33.75" x14ac:dyDescent="0.5">
      <c r="D7" s="79" t="s">
        <v>620</v>
      </c>
    </row>
    <row r="8" spans="4:4" ht="33.75" x14ac:dyDescent="0.5">
      <c r="D8" s="79" t="s">
        <v>619</v>
      </c>
    </row>
    <row r="9" spans="4:4" ht="92.25" x14ac:dyDescent="1.35">
      <c r="D9" s="83" t="s">
        <v>618</v>
      </c>
    </row>
    <row r="10" spans="4:4" ht="33.75" x14ac:dyDescent="0.5">
      <c r="D10" s="82" t="s">
        <v>624</v>
      </c>
    </row>
    <row r="11" spans="4:4" ht="33.75" x14ac:dyDescent="0.5">
      <c r="D11" s="79" t="s">
        <v>625</v>
      </c>
    </row>
    <row r="12" spans="4:4" ht="33.75" x14ac:dyDescent="0.5">
      <c r="D12" s="79" t="s">
        <v>626</v>
      </c>
    </row>
    <row r="13" spans="4:4" ht="33.75" x14ac:dyDescent="0.5">
      <c r="D13" s="81" t="s">
        <v>627</v>
      </c>
    </row>
    <row r="14" spans="4:4" ht="33.75" x14ac:dyDescent="0.5">
      <c r="D14" s="79" t="s">
        <v>628</v>
      </c>
    </row>
    <row r="15" spans="4:4" ht="33.75" x14ac:dyDescent="0.5">
      <c r="D15" s="80" t="s">
        <v>629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B32"/>
  <sheetViews>
    <sheetView topLeftCell="A20" zoomScaleNormal="100" workbookViewId="0">
      <selection activeCell="B21" sqref="B21"/>
    </sheetView>
  </sheetViews>
  <sheetFormatPr baseColWidth="10" defaultColWidth="11.42578125" defaultRowHeight="15" x14ac:dyDescent="0.25"/>
  <cols>
    <col min="1" max="1" width="15" bestFit="1" customWidth="1"/>
    <col min="2" max="2" width="48.7109375" bestFit="1" customWidth="1"/>
    <col min="3" max="3" width="48.7109375" customWidth="1"/>
    <col min="4" max="4" width="11.42578125" customWidth="1"/>
    <col min="5" max="5" width="13.28515625" customWidth="1"/>
    <col min="6" max="6" width="12.28515625" bestFit="1" customWidth="1"/>
    <col min="7" max="7" width="23.5703125" customWidth="1"/>
    <col min="8" max="8" width="24.85546875" customWidth="1"/>
    <col min="9" max="9" width="17.7109375" customWidth="1"/>
    <col min="11" max="11" width="17.140625" customWidth="1"/>
    <col min="12" max="12" width="19.5703125" customWidth="1"/>
    <col min="13" max="13" width="37.28515625" customWidth="1"/>
    <col min="14" max="14" width="21.42578125" customWidth="1"/>
    <col min="21" max="21" width="19.42578125" bestFit="1" customWidth="1"/>
    <col min="23" max="23" width="26.28515625" customWidth="1"/>
  </cols>
  <sheetData>
    <row r="2" spans="1:28" ht="15.75" thickBot="1" x14ac:dyDescent="0.3">
      <c r="A2" s="10" t="s">
        <v>0</v>
      </c>
      <c r="B2" s="10" t="s">
        <v>1</v>
      </c>
      <c r="C2" s="10" t="s">
        <v>2</v>
      </c>
      <c r="D2" s="10" t="s">
        <v>3</v>
      </c>
      <c r="E2" s="10" t="s">
        <v>4</v>
      </c>
      <c r="F2" s="10" t="s">
        <v>5</v>
      </c>
      <c r="G2" s="10" t="s">
        <v>6</v>
      </c>
      <c r="H2" s="10" t="s">
        <v>7</v>
      </c>
      <c r="I2" s="10" t="s">
        <v>8</v>
      </c>
      <c r="K2" s="10" t="s">
        <v>5</v>
      </c>
      <c r="L2" s="10" t="s">
        <v>6</v>
      </c>
      <c r="M2" s="10" t="s">
        <v>9</v>
      </c>
      <c r="P2" s="10" t="s">
        <v>10</v>
      </c>
      <c r="S2" s="688" t="s">
        <v>11</v>
      </c>
      <c r="T2" s="688"/>
      <c r="U2" s="688"/>
      <c r="V2" s="688"/>
      <c r="W2" t="s">
        <v>12</v>
      </c>
      <c r="AA2" s="10" t="s">
        <v>10</v>
      </c>
    </row>
    <row r="3" spans="1:28" ht="90" thickBot="1" x14ac:dyDescent="0.4">
      <c r="A3" s="23" t="s">
        <v>13</v>
      </c>
      <c r="B3" s="57" t="s">
        <v>14</v>
      </c>
      <c r="C3" s="57" t="s">
        <v>14</v>
      </c>
      <c r="D3" s="23" t="s">
        <v>15</v>
      </c>
      <c r="E3" s="23" t="s">
        <v>16</v>
      </c>
      <c r="F3" s="11" t="s">
        <v>17</v>
      </c>
      <c r="G3" s="11" t="s">
        <v>18</v>
      </c>
      <c r="H3" t="s">
        <v>19</v>
      </c>
      <c r="I3" t="s">
        <v>20</v>
      </c>
      <c r="K3" s="11" t="s">
        <v>21</v>
      </c>
      <c r="L3" s="11" t="s">
        <v>18</v>
      </c>
      <c r="M3" t="s">
        <v>22</v>
      </c>
      <c r="N3" t="s">
        <v>23</v>
      </c>
      <c r="P3" t="s">
        <v>23</v>
      </c>
      <c r="Q3" t="s">
        <v>24</v>
      </c>
      <c r="S3" t="s">
        <v>25</v>
      </c>
      <c r="T3" t="s">
        <v>25</v>
      </c>
      <c r="U3" t="str">
        <f>+CONCATENATE(S3,T3)</f>
        <v>FuerteFuerte</v>
      </c>
      <c r="V3" t="s">
        <v>25</v>
      </c>
      <c r="W3" s="190" t="s">
        <v>655</v>
      </c>
      <c r="X3" s="26"/>
      <c r="AA3" t="s">
        <v>23</v>
      </c>
      <c r="AB3" t="s">
        <v>24</v>
      </c>
    </row>
    <row r="4" spans="1:28" ht="115.5" thickBot="1" x14ac:dyDescent="0.4">
      <c r="A4" s="23" t="s">
        <v>13</v>
      </c>
      <c r="B4" s="57" t="s">
        <v>26</v>
      </c>
      <c r="C4" s="58" t="s">
        <v>27</v>
      </c>
      <c r="D4" s="23" t="s">
        <v>28</v>
      </c>
      <c r="E4" s="23" t="s">
        <v>29</v>
      </c>
      <c r="F4" s="11" t="s">
        <v>30</v>
      </c>
      <c r="G4" s="11" t="s">
        <v>31</v>
      </c>
      <c r="H4" s="11" t="s">
        <v>32</v>
      </c>
      <c r="I4" t="s">
        <v>33</v>
      </c>
      <c r="K4" s="11" t="s">
        <v>30</v>
      </c>
      <c r="L4" s="11" t="s">
        <v>31</v>
      </c>
      <c r="M4" t="s">
        <v>34</v>
      </c>
      <c r="N4" t="s">
        <v>23</v>
      </c>
      <c r="P4" t="s">
        <v>35</v>
      </c>
      <c r="Q4" t="s">
        <v>24</v>
      </c>
      <c r="S4" t="s">
        <v>25</v>
      </c>
      <c r="T4" t="s">
        <v>35</v>
      </c>
      <c r="U4" t="str">
        <f t="shared" ref="U4:U11" si="0">+CONCATENATE(S4,T4)</f>
        <v>FuerteModerado</v>
      </c>
      <c r="V4" t="s">
        <v>35</v>
      </c>
      <c r="W4" s="190" t="s">
        <v>656</v>
      </c>
      <c r="AA4" t="s">
        <v>35</v>
      </c>
      <c r="AB4" t="s">
        <v>36</v>
      </c>
    </row>
    <row r="5" spans="1:28" ht="273.75" thickBot="1" x14ac:dyDescent="0.4">
      <c r="A5" s="23" t="s">
        <v>13</v>
      </c>
      <c r="B5" s="57" t="s">
        <v>37</v>
      </c>
      <c r="C5" s="59" t="s">
        <v>38</v>
      </c>
      <c r="D5" s="23" t="s">
        <v>39</v>
      </c>
      <c r="E5" s="23"/>
      <c r="F5" s="11" t="s">
        <v>40</v>
      </c>
      <c r="G5" s="11" t="s">
        <v>35</v>
      </c>
      <c r="H5" t="s">
        <v>41</v>
      </c>
      <c r="K5" s="11" t="s">
        <v>42</v>
      </c>
      <c r="L5" s="11" t="s">
        <v>35</v>
      </c>
      <c r="M5" t="s">
        <v>43</v>
      </c>
      <c r="N5" t="s">
        <v>35</v>
      </c>
      <c r="P5" t="s">
        <v>44</v>
      </c>
      <c r="Q5" t="s">
        <v>45</v>
      </c>
      <c r="S5" t="s">
        <v>25</v>
      </c>
      <c r="T5" t="s">
        <v>46</v>
      </c>
      <c r="U5" t="str">
        <f t="shared" si="0"/>
        <v>FuerteDébil</v>
      </c>
      <c r="V5" t="s">
        <v>46</v>
      </c>
      <c r="W5" s="190" t="s">
        <v>657</v>
      </c>
      <c r="AA5" t="s">
        <v>44</v>
      </c>
      <c r="AB5" t="s">
        <v>45</v>
      </c>
    </row>
    <row r="6" spans="1:28" ht="168.75" thickBot="1" x14ac:dyDescent="0.4">
      <c r="A6" s="23" t="s">
        <v>13</v>
      </c>
      <c r="B6" s="57" t="s">
        <v>47</v>
      </c>
      <c r="C6" s="59" t="s">
        <v>48</v>
      </c>
      <c r="D6" s="23" t="s">
        <v>49</v>
      </c>
      <c r="E6" s="23"/>
      <c r="F6" s="11" t="s">
        <v>50</v>
      </c>
      <c r="G6" s="11" t="s">
        <v>51</v>
      </c>
      <c r="H6" t="s">
        <v>52</v>
      </c>
      <c r="K6" s="11" t="s">
        <v>50</v>
      </c>
      <c r="L6" s="11" t="s">
        <v>51</v>
      </c>
      <c r="M6" t="s">
        <v>53</v>
      </c>
      <c r="N6" t="s">
        <v>44</v>
      </c>
      <c r="P6" t="s">
        <v>54</v>
      </c>
      <c r="Q6" t="s">
        <v>45</v>
      </c>
      <c r="S6" t="s">
        <v>35</v>
      </c>
      <c r="T6" t="s">
        <v>25</v>
      </c>
      <c r="U6" t="str">
        <f t="shared" si="0"/>
        <v>ModeradoFuerte</v>
      </c>
      <c r="V6" t="s">
        <v>35</v>
      </c>
      <c r="W6" s="190" t="s">
        <v>658</v>
      </c>
      <c r="AA6" t="s">
        <v>54</v>
      </c>
      <c r="AB6" t="s">
        <v>55</v>
      </c>
    </row>
    <row r="7" spans="1:28" ht="153" x14ac:dyDescent="0.35">
      <c r="A7" s="23" t="s">
        <v>13</v>
      </c>
      <c r="B7" s="57" t="s">
        <v>56</v>
      </c>
      <c r="C7" s="59" t="s">
        <v>57</v>
      </c>
      <c r="D7" s="23" t="s">
        <v>58</v>
      </c>
      <c r="E7" s="23"/>
      <c r="F7" s="11" t="s">
        <v>59</v>
      </c>
      <c r="G7" s="11" t="s">
        <v>60</v>
      </c>
      <c r="H7" s="11"/>
      <c r="K7" s="11" t="s">
        <v>59</v>
      </c>
      <c r="L7" s="11" t="s">
        <v>60</v>
      </c>
      <c r="M7" t="s">
        <v>61</v>
      </c>
      <c r="N7" t="s">
        <v>54</v>
      </c>
      <c r="S7" t="s">
        <v>35</v>
      </c>
      <c r="T7" t="s">
        <v>35</v>
      </c>
      <c r="U7" t="str">
        <f t="shared" si="0"/>
        <v>ModeradoModerado</v>
      </c>
      <c r="V7" t="s">
        <v>35</v>
      </c>
      <c r="W7" s="190" t="s">
        <v>659</v>
      </c>
    </row>
    <row r="8" spans="1:28" ht="63.75" x14ac:dyDescent="0.35">
      <c r="A8" s="23" t="s">
        <v>62</v>
      </c>
      <c r="B8" s="57" t="s">
        <v>63</v>
      </c>
      <c r="C8" s="57" t="s">
        <v>63</v>
      </c>
      <c r="D8" s="23" t="s">
        <v>64</v>
      </c>
      <c r="E8" s="23"/>
      <c r="K8" s="11" t="s">
        <v>21</v>
      </c>
      <c r="L8">
        <v>1</v>
      </c>
      <c r="M8" t="s">
        <v>65</v>
      </c>
      <c r="N8" t="s">
        <v>23</v>
      </c>
      <c r="S8" t="s">
        <v>35</v>
      </c>
      <c r="T8" t="s">
        <v>46</v>
      </c>
      <c r="U8" t="str">
        <f t="shared" si="0"/>
        <v>ModeradoDébil</v>
      </c>
      <c r="V8" t="s">
        <v>46</v>
      </c>
      <c r="W8" s="191" t="s">
        <v>660</v>
      </c>
    </row>
    <row r="9" spans="1:28" ht="252" x14ac:dyDescent="0.35">
      <c r="A9" s="23" t="s">
        <v>62</v>
      </c>
      <c r="B9" s="57" t="s">
        <v>66</v>
      </c>
      <c r="C9" s="60" t="s">
        <v>67</v>
      </c>
      <c r="D9" s="23" t="s">
        <v>742</v>
      </c>
      <c r="E9" s="23"/>
      <c r="K9" s="11" t="s">
        <v>30</v>
      </c>
      <c r="L9">
        <v>2</v>
      </c>
      <c r="M9" t="s">
        <v>68</v>
      </c>
      <c r="N9" t="s">
        <v>23</v>
      </c>
      <c r="S9" t="s">
        <v>46</v>
      </c>
      <c r="T9" t="s">
        <v>25</v>
      </c>
      <c r="U9" t="str">
        <f t="shared" si="0"/>
        <v>DébilFuerte</v>
      </c>
      <c r="V9" t="s">
        <v>46</v>
      </c>
      <c r="W9" s="191" t="s">
        <v>661</v>
      </c>
    </row>
    <row r="10" spans="1:28" ht="189" x14ac:dyDescent="0.35">
      <c r="A10" s="23" t="s">
        <v>62</v>
      </c>
      <c r="B10" s="57" t="s">
        <v>69</v>
      </c>
      <c r="C10" s="60" t="s">
        <v>70</v>
      </c>
      <c r="D10" s="23"/>
      <c r="E10" s="23"/>
      <c r="K10" s="11" t="s">
        <v>42</v>
      </c>
      <c r="L10">
        <v>3</v>
      </c>
      <c r="M10" t="s">
        <v>71</v>
      </c>
      <c r="N10" t="s">
        <v>35</v>
      </c>
      <c r="S10" t="s">
        <v>46</v>
      </c>
      <c r="T10" t="s">
        <v>35</v>
      </c>
      <c r="U10" t="str">
        <f t="shared" si="0"/>
        <v>DébilModerado</v>
      </c>
      <c r="V10" t="s">
        <v>46</v>
      </c>
      <c r="W10" s="191" t="s">
        <v>662</v>
      </c>
    </row>
    <row r="11" spans="1:28" ht="21" x14ac:dyDescent="0.35">
      <c r="A11" s="23" t="s">
        <v>62</v>
      </c>
      <c r="B11" s="23" t="s">
        <v>72</v>
      </c>
      <c r="C11" s="23" t="s">
        <v>72</v>
      </c>
      <c r="D11" s="23"/>
      <c r="E11" s="23"/>
      <c r="K11" s="11" t="s">
        <v>50</v>
      </c>
      <c r="L11">
        <v>4</v>
      </c>
      <c r="M11" t="s">
        <v>73</v>
      </c>
      <c r="N11" t="s">
        <v>44</v>
      </c>
      <c r="S11" t="s">
        <v>46</v>
      </c>
      <c r="T11" t="s">
        <v>46</v>
      </c>
      <c r="U11" t="str">
        <f t="shared" si="0"/>
        <v>DébilDébil</v>
      </c>
      <c r="V11" t="s">
        <v>46</v>
      </c>
    </row>
    <row r="12" spans="1:28" ht="210" x14ac:dyDescent="0.35">
      <c r="A12" s="23" t="s">
        <v>62</v>
      </c>
      <c r="B12" s="23" t="s">
        <v>74</v>
      </c>
      <c r="C12" s="24" t="s">
        <v>75</v>
      </c>
      <c r="D12" s="23"/>
      <c r="E12" s="23"/>
      <c r="K12" s="11" t="s">
        <v>59</v>
      </c>
      <c r="L12">
        <v>5</v>
      </c>
      <c r="M12" t="s">
        <v>76</v>
      </c>
      <c r="N12" t="s">
        <v>54</v>
      </c>
    </row>
    <row r="13" spans="1:28" ht="147" x14ac:dyDescent="0.35">
      <c r="A13" s="23" t="s">
        <v>77</v>
      </c>
      <c r="B13" s="23" t="s">
        <v>78</v>
      </c>
      <c r="C13" s="53" t="s">
        <v>79</v>
      </c>
      <c r="D13" s="23"/>
      <c r="E13" s="23"/>
      <c r="K13" s="11" t="s">
        <v>18</v>
      </c>
      <c r="L13">
        <v>1</v>
      </c>
      <c r="M13" t="s">
        <v>80</v>
      </c>
      <c r="N13" t="s">
        <v>23</v>
      </c>
    </row>
    <row r="14" spans="1:28" ht="231" x14ac:dyDescent="0.35">
      <c r="A14" s="23" t="s">
        <v>77</v>
      </c>
      <c r="B14" s="23" t="s">
        <v>81</v>
      </c>
      <c r="C14" s="53" t="s">
        <v>82</v>
      </c>
      <c r="D14" s="23"/>
      <c r="E14" s="23"/>
      <c r="K14" s="11" t="s">
        <v>31</v>
      </c>
      <c r="L14">
        <v>2</v>
      </c>
      <c r="M14" t="s">
        <v>83</v>
      </c>
      <c r="N14" t="s">
        <v>35</v>
      </c>
    </row>
    <row r="15" spans="1:28" ht="231" x14ac:dyDescent="0.35">
      <c r="A15" s="23" t="s">
        <v>77</v>
      </c>
      <c r="B15" s="23" t="s">
        <v>84</v>
      </c>
      <c r="C15" s="53" t="s">
        <v>85</v>
      </c>
      <c r="D15" s="23"/>
      <c r="E15" s="23"/>
      <c r="K15" s="11" t="s">
        <v>35</v>
      </c>
      <c r="L15">
        <v>3</v>
      </c>
      <c r="M15" t="s">
        <v>86</v>
      </c>
      <c r="N15" t="s">
        <v>44</v>
      </c>
    </row>
    <row r="16" spans="1:28" ht="210" x14ac:dyDescent="0.35">
      <c r="A16" s="23" t="s">
        <v>77</v>
      </c>
      <c r="B16" s="23" t="s">
        <v>87</v>
      </c>
      <c r="C16" s="53" t="s">
        <v>88</v>
      </c>
      <c r="D16" s="23"/>
      <c r="E16" s="23"/>
      <c r="K16" s="11" t="s">
        <v>51</v>
      </c>
      <c r="L16">
        <v>4</v>
      </c>
      <c r="M16" t="s">
        <v>89</v>
      </c>
      <c r="N16" t="s">
        <v>54</v>
      </c>
    </row>
    <row r="17" spans="1:14" ht="147" x14ac:dyDescent="0.35">
      <c r="A17" s="23" t="s">
        <v>77</v>
      </c>
      <c r="B17" s="23" t="s">
        <v>90</v>
      </c>
      <c r="C17" s="53" t="s">
        <v>91</v>
      </c>
      <c r="D17" s="23"/>
      <c r="E17" s="23"/>
      <c r="K17" s="11" t="s">
        <v>60</v>
      </c>
      <c r="L17">
        <v>5</v>
      </c>
      <c r="M17" t="s">
        <v>92</v>
      </c>
      <c r="N17" t="s">
        <v>54</v>
      </c>
    </row>
    <row r="18" spans="1:14" ht="189" x14ac:dyDescent="0.35">
      <c r="A18" s="23" t="s">
        <v>77</v>
      </c>
      <c r="B18" s="23" t="s">
        <v>93</v>
      </c>
      <c r="C18" s="53" t="s">
        <v>94</v>
      </c>
      <c r="D18" s="23"/>
      <c r="E18" s="23"/>
      <c r="J18">
        <v>-1</v>
      </c>
      <c r="K18" s="11" t="s">
        <v>21</v>
      </c>
      <c r="M18" t="s">
        <v>95</v>
      </c>
      <c r="N18" t="s">
        <v>35</v>
      </c>
    </row>
    <row r="19" spans="1:14" ht="189" x14ac:dyDescent="0.35">
      <c r="A19" s="23" t="s">
        <v>13</v>
      </c>
      <c r="B19" s="23" t="s">
        <v>96</v>
      </c>
      <c r="C19" s="53" t="s">
        <v>97</v>
      </c>
      <c r="D19" s="23"/>
      <c r="E19" s="23"/>
      <c r="J19">
        <v>0</v>
      </c>
      <c r="K19" s="11" t="s">
        <v>21</v>
      </c>
      <c r="M19" t="s">
        <v>98</v>
      </c>
      <c r="N19" t="s">
        <v>44</v>
      </c>
    </row>
    <row r="20" spans="1:14" ht="147" x14ac:dyDescent="0.35">
      <c r="A20" s="23" t="s">
        <v>9</v>
      </c>
      <c r="B20" s="23" t="s">
        <v>99</v>
      </c>
      <c r="C20" s="53" t="s">
        <v>100</v>
      </c>
      <c r="D20" s="23"/>
      <c r="E20" s="23"/>
      <c r="J20">
        <v>1</v>
      </c>
      <c r="K20" s="11" t="s">
        <v>21</v>
      </c>
      <c r="M20" t="s">
        <v>101</v>
      </c>
      <c r="N20" t="s">
        <v>44</v>
      </c>
    </row>
    <row r="21" spans="1:14" ht="21" x14ac:dyDescent="0.35">
      <c r="A21" s="23" t="s">
        <v>9</v>
      </c>
      <c r="B21" s="23" t="s">
        <v>1025</v>
      </c>
      <c r="J21">
        <v>2</v>
      </c>
      <c r="K21" s="11" t="s">
        <v>30</v>
      </c>
      <c r="M21" t="s">
        <v>102</v>
      </c>
      <c r="N21" t="s">
        <v>54</v>
      </c>
    </row>
    <row r="22" spans="1:14" x14ac:dyDescent="0.25">
      <c r="J22">
        <v>3</v>
      </c>
      <c r="K22" s="11" t="s">
        <v>42</v>
      </c>
      <c r="M22" t="s">
        <v>103</v>
      </c>
      <c r="N22" t="s">
        <v>54</v>
      </c>
    </row>
    <row r="23" spans="1:14" x14ac:dyDescent="0.25">
      <c r="J23">
        <v>4</v>
      </c>
      <c r="K23" s="11" t="s">
        <v>50</v>
      </c>
      <c r="M23" t="s">
        <v>104</v>
      </c>
      <c r="N23" t="s">
        <v>44</v>
      </c>
    </row>
    <row r="24" spans="1:14" x14ac:dyDescent="0.25">
      <c r="J24">
        <v>5</v>
      </c>
      <c r="K24" s="11" t="s">
        <v>59</v>
      </c>
      <c r="M24" t="s">
        <v>105</v>
      </c>
      <c r="N24" t="s">
        <v>44</v>
      </c>
    </row>
    <row r="25" spans="1:14" x14ac:dyDescent="0.25">
      <c r="B25" s="10" t="s">
        <v>106</v>
      </c>
      <c r="C25" s="10" t="s">
        <v>107</v>
      </c>
      <c r="E25" s="10" t="s">
        <v>108</v>
      </c>
      <c r="G25" s="10" t="s">
        <v>109</v>
      </c>
      <c r="M25" t="s">
        <v>110</v>
      </c>
      <c r="N25" t="s">
        <v>54</v>
      </c>
    </row>
    <row r="26" spans="1:14" x14ac:dyDescent="0.25">
      <c r="B26" t="s">
        <v>111</v>
      </c>
      <c r="C26" t="s">
        <v>112</v>
      </c>
      <c r="E26" t="s">
        <v>113</v>
      </c>
      <c r="G26" t="s">
        <v>20</v>
      </c>
      <c r="J26">
        <v>-1</v>
      </c>
      <c r="K26" s="11" t="s">
        <v>18</v>
      </c>
      <c r="M26" t="s">
        <v>114</v>
      </c>
      <c r="N26" t="s">
        <v>54</v>
      </c>
    </row>
    <row r="27" spans="1:14" x14ac:dyDescent="0.25">
      <c r="B27" t="s">
        <v>115</v>
      </c>
      <c r="C27" t="s">
        <v>116</v>
      </c>
      <c r="E27" t="s">
        <v>117</v>
      </c>
      <c r="G27" t="s">
        <v>118</v>
      </c>
      <c r="J27">
        <v>0</v>
      </c>
      <c r="K27" s="11" t="s">
        <v>18</v>
      </c>
      <c r="M27" t="s">
        <v>119</v>
      </c>
      <c r="N27" t="s">
        <v>54</v>
      </c>
    </row>
    <row r="28" spans="1:14" x14ac:dyDescent="0.25">
      <c r="C28" t="s">
        <v>120</v>
      </c>
      <c r="E28" t="s">
        <v>121</v>
      </c>
      <c r="J28">
        <v>1</v>
      </c>
      <c r="K28" s="11" t="s">
        <v>18</v>
      </c>
    </row>
    <row r="29" spans="1:14" x14ac:dyDescent="0.25">
      <c r="G29" t="s">
        <v>20</v>
      </c>
      <c r="J29">
        <v>2</v>
      </c>
      <c r="K29" s="11" t="s">
        <v>31</v>
      </c>
    </row>
    <row r="30" spans="1:14" x14ac:dyDescent="0.25">
      <c r="G30" t="s">
        <v>122</v>
      </c>
      <c r="J30">
        <v>3</v>
      </c>
      <c r="K30" s="11" t="s">
        <v>35</v>
      </c>
    </row>
    <row r="31" spans="1:14" x14ac:dyDescent="0.25">
      <c r="J31">
        <v>4</v>
      </c>
      <c r="K31" s="11" t="s">
        <v>51</v>
      </c>
    </row>
    <row r="32" spans="1:14" x14ac:dyDescent="0.25">
      <c r="J32">
        <v>5</v>
      </c>
      <c r="K32" s="11" t="s">
        <v>60</v>
      </c>
    </row>
  </sheetData>
  <sheetProtection selectLockedCells="1"/>
  <mergeCells count="1">
    <mergeCell ref="S2:V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126"/>
  <sheetViews>
    <sheetView showGridLines="0" topLeftCell="AVR1" zoomScale="60" zoomScaleNormal="60" zoomScaleSheetLayoutView="50" workbookViewId="0">
      <selection activeCell="C6" sqref="C6"/>
    </sheetView>
  </sheetViews>
  <sheetFormatPr baseColWidth="10" defaultColWidth="11.42578125" defaultRowHeight="15" x14ac:dyDescent="0.25"/>
  <cols>
    <col min="1" max="1" width="4.85546875" style="16" customWidth="1"/>
    <col min="2" max="2" width="33.5703125" style="15" customWidth="1"/>
    <col min="3" max="3" width="47" style="15" customWidth="1"/>
    <col min="4" max="7" width="28.85546875" style="17" customWidth="1"/>
    <col min="8" max="10" width="25.5703125" style="17" customWidth="1"/>
    <col min="11" max="11" width="27.28515625" style="17" customWidth="1"/>
    <col min="12" max="12" width="27.7109375" style="15" customWidth="1"/>
    <col min="13" max="13" width="10.85546875" style="18" customWidth="1"/>
    <col min="14" max="14" width="10.42578125" style="18" hidden="1" customWidth="1"/>
    <col min="15" max="15" width="12.42578125" style="18" customWidth="1"/>
    <col min="16" max="16" width="10.42578125" style="18" hidden="1" customWidth="1"/>
    <col min="17" max="17" width="10.140625" style="18" customWidth="1"/>
    <col min="18" max="18" width="17.140625" style="15" customWidth="1"/>
    <col min="19" max="19" width="36.28515625" style="18" customWidth="1"/>
    <col min="20" max="20" width="36" style="18" customWidth="1"/>
    <col min="21" max="22" width="52.7109375" style="15" customWidth="1"/>
    <col min="23" max="23" width="16.42578125" style="15" customWidth="1"/>
    <col min="24" max="24" width="20" style="15" customWidth="1"/>
    <col min="25" max="25" width="20" style="15" hidden="1" customWidth="1"/>
    <col min="26" max="26" width="22.85546875" style="15" customWidth="1"/>
    <col min="27" max="27" width="22.85546875" style="15" hidden="1" customWidth="1"/>
    <col min="28" max="28" width="28.140625" style="15" bestFit="1" customWidth="1"/>
    <col min="29" max="29" width="28.140625" style="15" hidden="1" customWidth="1"/>
    <col min="30" max="30" width="34.7109375" style="15" bestFit="1" customWidth="1"/>
    <col min="31" max="31" width="34.7109375" style="15" hidden="1" customWidth="1"/>
    <col min="32" max="32" width="24.140625" style="15" bestFit="1" customWidth="1"/>
    <col min="33" max="33" width="24.140625" style="15" hidden="1" customWidth="1"/>
    <col min="34" max="34" width="27.85546875" style="15" bestFit="1" customWidth="1"/>
    <col min="35" max="35" width="27.85546875" style="15" hidden="1" customWidth="1"/>
    <col min="36" max="36" width="23.85546875" style="15" bestFit="1" customWidth="1"/>
    <col min="37" max="37" width="23.85546875" style="15" hidden="1" customWidth="1"/>
    <col min="38" max="38" width="15.85546875" style="15" customWidth="1"/>
    <col min="39" max="39" width="18.5703125" style="15" customWidth="1"/>
    <col min="40" max="40" width="20.5703125" style="15" customWidth="1"/>
    <col min="41" max="41" width="20.5703125" style="15" hidden="1" customWidth="1"/>
    <col min="42" max="42" width="20.5703125" style="15" customWidth="1"/>
    <col min="43" max="43" width="20.5703125" style="15" hidden="1" customWidth="1"/>
    <col min="44" max="44" width="20.5703125" style="15" customWidth="1"/>
    <col min="45" max="45" width="20.5703125" style="15" hidden="1" customWidth="1"/>
    <col min="46" max="46" width="20.5703125" style="15" customWidth="1"/>
    <col min="47" max="48" width="20.5703125" style="15" hidden="1" customWidth="1"/>
    <col min="49" max="50" width="20.5703125" style="15" customWidth="1"/>
    <col min="51" max="53" width="15.5703125" style="15" customWidth="1"/>
    <col min="54" max="54" width="18.85546875" style="15" customWidth="1"/>
    <col min="55" max="56" width="15.5703125" style="15" customWidth="1"/>
    <col min="57" max="58" width="15.5703125" style="15" hidden="1" customWidth="1"/>
    <col min="59" max="59" width="22.28515625" style="18" customWidth="1"/>
    <col min="60" max="60" width="11.85546875" style="18" customWidth="1"/>
    <col min="61" max="61" width="19.42578125" style="15" customWidth="1"/>
    <col min="65" max="65" width="17.42578125" customWidth="1"/>
  </cols>
  <sheetData>
    <row r="1" spans="1:16383" s="14" customFormat="1" ht="45.75" customHeight="1" x14ac:dyDescent="0.25">
      <c r="A1" s="715" t="s">
        <v>652</v>
      </c>
      <c r="B1" s="715"/>
      <c r="C1" s="715"/>
      <c r="D1" s="715"/>
      <c r="E1" s="715"/>
      <c r="F1" s="715"/>
      <c r="G1" s="715"/>
      <c r="H1" s="712" t="s">
        <v>648</v>
      </c>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c r="BI1" s="712"/>
      <c r="BJ1" s="96"/>
      <c r="BK1" s="96"/>
      <c r="BL1" s="96"/>
      <c r="BM1" s="96"/>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row>
    <row r="2" spans="1:16383" s="14" customFormat="1" ht="13.5" customHeight="1" x14ac:dyDescent="0.25">
      <c r="A2" s="715"/>
      <c r="B2" s="715"/>
      <c r="C2" s="715"/>
      <c r="D2" s="715"/>
      <c r="E2" s="715"/>
      <c r="F2" s="715"/>
      <c r="G2" s="715"/>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96"/>
      <c r="BK2" s="96"/>
      <c r="BL2" s="96"/>
      <c r="BM2" s="96"/>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3" s="20" customFormat="1" ht="33" customHeight="1" thickBot="1" x14ac:dyDescent="0.3">
      <c r="A3" s="716"/>
      <c r="B3" s="716"/>
      <c r="C3" s="716"/>
      <c r="D3" s="716"/>
      <c r="E3" s="716"/>
      <c r="F3" s="716"/>
      <c r="G3" s="716"/>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c r="BD3" s="713"/>
      <c r="BE3" s="713"/>
      <c r="BF3" s="713"/>
      <c r="BG3" s="713"/>
      <c r="BH3" s="713"/>
      <c r="BI3" s="713"/>
      <c r="BJ3" s="131"/>
      <c r="BK3" s="131"/>
      <c r="BL3" s="131"/>
      <c r="BM3" s="131"/>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3" ht="29.25" customHeight="1" x14ac:dyDescent="0.25">
      <c r="A4" s="499" t="s">
        <v>123</v>
      </c>
      <c r="B4" s="500"/>
      <c r="C4" s="500"/>
      <c r="D4" s="500"/>
      <c r="E4" s="500"/>
      <c r="F4" s="500"/>
      <c r="G4" s="500"/>
      <c r="H4" s="500"/>
      <c r="I4" s="500"/>
      <c r="J4" s="500"/>
      <c r="K4" s="500"/>
      <c r="L4" s="654"/>
      <c r="M4" s="720"/>
      <c r="N4" s="500"/>
      <c r="O4" s="500"/>
      <c r="P4" s="500"/>
      <c r="Q4" s="500"/>
      <c r="R4" s="653" t="s">
        <v>126</v>
      </c>
      <c r="S4" s="109"/>
      <c r="T4" s="109"/>
      <c r="U4" s="500"/>
      <c r="V4" s="500"/>
      <c r="W4" s="500"/>
      <c r="X4" s="500"/>
      <c r="Y4" s="500"/>
      <c r="Z4" s="500"/>
      <c r="AA4" s="500"/>
      <c r="AB4" s="500"/>
      <c r="AC4" s="500"/>
      <c r="AD4" s="500"/>
      <c r="AE4" s="500"/>
      <c r="AF4" s="500"/>
      <c r="AG4" s="500"/>
      <c r="AH4" s="500"/>
      <c r="AI4" s="500"/>
      <c r="AJ4" s="500"/>
      <c r="AK4" s="500"/>
      <c r="AL4" s="500"/>
      <c r="AM4" s="500"/>
      <c r="AN4" s="500"/>
      <c r="AO4" s="500"/>
      <c r="AP4" s="500"/>
      <c r="AQ4" s="500"/>
      <c r="AR4" s="500"/>
      <c r="AS4" s="500"/>
      <c r="AT4" s="500"/>
      <c r="AU4" s="500"/>
      <c r="AV4" s="500"/>
      <c r="AW4" s="500"/>
      <c r="AX4" s="500"/>
      <c r="AY4" s="500"/>
      <c r="AZ4" s="500"/>
      <c r="BA4" s="500"/>
      <c r="BB4" s="500"/>
      <c r="BC4" s="500"/>
      <c r="BD4" s="500"/>
      <c r="BE4" s="500"/>
      <c r="BF4" s="500"/>
      <c r="BG4" s="500"/>
      <c r="BH4" s="500"/>
      <c r="BI4" s="500"/>
      <c r="BJ4" s="725" t="s">
        <v>195</v>
      </c>
      <c r="BK4" s="725"/>
      <c r="BL4" s="725"/>
      <c r="BM4" s="726"/>
    </row>
    <row r="5" spans="1:16383" ht="40.5" customHeight="1" thickBot="1" x14ac:dyDescent="0.3">
      <c r="A5" s="717"/>
      <c r="B5" s="718"/>
      <c r="C5" s="718"/>
      <c r="D5" s="718"/>
      <c r="E5" s="718"/>
      <c r="F5" s="718"/>
      <c r="G5" s="718"/>
      <c r="H5" s="718"/>
      <c r="I5" s="718"/>
      <c r="J5" s="718"/>
      <c r="K5" s="718"/>
      <c r="L5" s="719"/>
      <c r="M5" s="721" t="s">
        <v>127</v>
      </c>
      <c r="N5" s="722"/>
      <c r="O5" s="722"/>
      <c r="P5" s="722"/>
      <c r="Q5" s="722"/>
      <c r="R5" s="722"/>
      <c r="S5" s="121"/>
      <c r="T5" s="121"/>
      <c r="U5" s="718" t="s">
        <v>128</v>
      </c>
      <c r="V5" s="718"/>
      <c r="W5" s="718"/>
      <c r="X5" s="718" t="s">
        <v>129</v>
      </c>
      <c r="Y5" s="718"/>
      <c r="Z5" s="718"/>
      <c r="AA5" s="718"/>
      <c r="AB5" s="718"/>
      <c r="AC5" s="718"/>
      <c r="AD5" s="718"/>
      <c r="AE5" s="718"/>
      <c r="AF5" s="718"/>
      <c r="AG5" s="718"/>
      <c r="AH5" s="718"/>
      <c r="AI5" s="718"/>
      <c r="AJ5" s="718"/>
      <c r="AK5" s="718"/>
      <c r="AL5" s="718"/>
      <c r="AM5" s="718"/>
      <c r="AN5" s="722" t="s">
        <v>108</v>
      </c>
      <c r="AO5" s="722"/>
      <c r="AP5" s="722"/>
      <c r="AQ5" s="722"/>
      <c r="AR5" s="722"/>
      <c r="AS5" s="722"/>
      <c r="AT5" s="722"/>
      <c r="AU5" s="722"/>
      <c r="AV5" s="722"/>
      <c r="AW5" s="722"/>
      <c r="AX5" s="121"/>
      <c r="AY5" s="722" t="s">
        <v>130</v>
      </c>
      <c r="AZ5" s="722"/>
      <c r="BA5" s="722" t="s">
        <v>131</v>
      </c>
      <c r="BB5" s="722"/>
      <c r="BC5" s="121"/>
      <c r="BD5" s="121"/>
      <c r="BE5" s="121"/>
      <c r="BF5" s="121"/>
      <c r="BG5" s="722" t="s">
        <v>132</v>
      </c>
      <c r="BH5" s="722"/>
      <c r="BI5" s="722"/>
      <c r="BJ5" s="727"/>
      <c r="BK5" s="727"/>
      <c r="BL5" s="727"/>
      <c r="BM5" s="728"/>
    </row>
    <row r="6" spans="1:16383" ht="108" customHeight="1" thickBot="1" x14ac:dyDescent="0.3">
      <c r="A6" s="127" t="s">
        <v>133</v>
      </c>
      <c r="B6" s="128" t="s">
        <v>134</v>
      </c>
      <c r="C6" s="128" t="s">
        <v>135</v>
      </c>
      <c r="D6" s="128" t="s">
        <v>196</v>
      </c>
      <c r="E6" s="128" t="s">
        <v>197</v>
      </c>
      <c r="F6" s="128" t="s">
        <v>198</v>
      </c>
      <c r="G6" s="128" t="s">
        <v>199</v>
      </c>
      <c r="H6" s="128" t="s">
        <v>200</v>
      </c>
      <c r="I6" s="128" t="s">
        <v>201</v>
      </c>
      <c r="J6" s="128" t="s">
        <v>202</v>
      </c>
      <c r="K6" s="128" t="s">
        <v>203</v>
      </c>
      <c r="L6" s="128" t="s">
        <v>141</v>
      </c>
      <c r="M6" s="129" t="s">
        <v>142</v>
      </c>
      <c r="N6" s="129"/>
      <c r="O6" s="129" t="s">
        <v>143</v>
      </c>
      <c r="P6" s="129"/>
      <c r="Q6" s="129" t="s">
        <v>144</v>
      </c>
      <c r="R6" s="128" t="s">
        <v>165</v>
      </c>
      <c r="S6" s="128" t="s">
        <v>204</v>
      </c>
      <c r="T6" s="128" t="s">
        <v>128</v>
      </c>
      <c r="U6" s="128" t="s">
        <v>145</v>
      </c>
      <c r="V6" s="128" t="s">
        <v>205</v>
      </c>
      <c r="W6" s="128" t="s">
        <v>147</v>
      </c>
      <c r="X6" s="128" t="s">
        <v>148</v>
      </c>
      <c r="Y6" s="128"/>
      <c r="Z6" s="128" t="s">
        <v>149</v>
      </c>
      <c r="AA6" s="128"/>
      <c r="AB6" s="128" t="s">
        <v>150</v>
      </c>
      <c r="AC6" s="128"/>
      <c r="AD6" s="128" t="s">
        <v>151</v>
      </c>
      <c r="AE6" s="128"/>
      <c r="AF6" s="128" t="s">
        <v>152</v>
      </c>
      <c r="AG6" s="128"/>
      <c r="AH6" s="128" t="s">
        <v>153</v>
      </c>
      <c r="AI6" s="128"/>
      <c r="AJ6" s="128" t="s">
        <v>154</v>
      </c>
      <c r="AK6" s="128"/>
      <c r="AL6" s="128" t="s">
        <v>155</v>
      </c>
      <c r="AM6" s="128" t="s">
        <v>156</v>
      </c>
      <c r="AN6" s="128" t="s">
        <v>206</v>
      </c>
      <c r="AO6" s="128"/>
      <c r="AP6" s="128" t="s">
        <v>207</v>
      </c>
      <c r="AQ6" s="128"/>
      <c r="AR6" s="128" t="s">
        <v>208</v>
      </c>
      <c r="AS6" s="128"/>
      <c r="AT6" s="128" t="s">
        <v>209</v>
      </c>
      <c r="AU6" s="128"/>
      <c r="AV6" s="128"/>
      <c r="AW6" s="128" t="s">
        <v>210</v>
      </c>
      <c r="AX6" s="128" t="s">
        <v>158</v>
      </c>
      <c r="AY6" s="128" t="s">
        <v>159</v>
      </c>
      <c r="AZ6" s="128" t="s">
        <v>160</v>
      </c>
      <c r="BA6" s="128" t="s">
        <v>161</v>
      </c>
      <c r="BB6" s="128" t="s">
        <v>162</v>
      </c>
      <c r="BC6" s="128" t="s">
        <v>163</v>
      </c>
      <c r="BD6" s="128" t="s">
        <v>164</v>
      </c>
      <c r="BE6" s="128"/>
      <c r="BF6" s="128"/>
      <c r="BG6" s="128" t="s">
        <v>142</v>
      </c>
      <c r="BH6" s="128" t="s">
        <v>143</v>
      </c>
      <c r="BI6" s="128" t="s">
        <v>144</v>
      </c>
      <c r="BJ6" s="128" t="s">
        <v>211</v>
      </c>
      <c r="BK6" s="128" t="s">
        <v>212</v>
      </c>
      <c r="BL6" s="128" t="s">
        <v>213</v>
      </c>
      <c r="BM6" s="130" t="s">
        <v>214</v>
      </c>
    </row>
    <row r="7" spans="1:16383" ht="65.099999999999994" customHeight="1" x14ac:dyDescent="0.25">
      <c r="A7" s="709">
        <v>1</v>
      </c>
      <c r="B7" s="710"/>
      <c r="C7" s="711" t="str">
        <f>IFERROR(VLOOKUP(B7,Listados!B$3:C$20,2,FALSE),"")</f>
        <v/>
      </c>
      <c r="D7" s="54"/>
      <c r="E7" s="54"/>
      <c r="F7" s="723"/>
      <c r="G7" s="723"/>
      <c r="H7" s="29"/>
      <c r="I7" s="29"/>
      <c r="J7" s="29"/>
      <c r="K7" s="31"/>
      <c r="L7" s="32"/>
      <c r="M7" s="710"/>
      <c r="N7" s="724" t="e">
        <f>+VLOOKUP(M7,Listados!$K$8:$L$12,2,0)</f>
        <v>#N/A</v>
      </c>
      <c r="O7" s="730"/>
      <c r="P7" s="724" t="e">
        <f>+VLOOKUP(O7,Listados!$K$13:$L$17,2,0)</f>
        <v>#N/A</v>
      </c>
      <c r="Q7" s="451" t="str">
        <f>IF(AND(M7&lt;&gt;"",O7&lt;&gt;""),VLOOKUP(M7&amp;O7,Listados!$M$3:$N$27,2,FALSE),"")</f>
        <v/>
      </c>
      <c r="R7" s="451" t="e">
        <f>+VLOOKUP(Q7,Listados!$P$3:$Q$6,2,FALSE)</f>
        <v>#N/A</v>
      </c>
      <c r="S7" s="55"/>
      <c r="T7" s="55"/>
      <c r="U7" s="122" t="s">
        <v>167</v>
      </c>
      <c r="V7" s="122"/>
      <c r="W7" s="123"/>
      <c r="X7" s="55"/>
      <c r="Y7" s="55"/>
      <c r="Z7" s="55"/>
      <c r="AA7" s="55"/>
      <c r="AB7" s="55"/>
      <c r="AC7" s="55"/>
      <c r="AD7" s="55"/>
      <c r="AE7" s="55"/>
      <c r="AF7" s="55"/>
      <c r="AG7" s="55"/>
      <c r="AH7" s="55"/>
      <c r="AI7" s="55"/>
      <c r="AJ7" s="55"/>
      <c r="AK7" s="111" t="str">
        <f>+IF(AJ7="Completa",10,IF(AJ7="Incompleta",5,""))</f>
        <v/>
      </c>
      <c r="AL7" s="110" t="str">
        <f>IF((SUM(Y7,AA7,AC7,AE7,AG7,AI7,AK7)=0),"",(SUM(Y7,AA7,AC7,AE7,AG7,AI7,AK7)))</f>
        <v/>
      </c>
      <c r="AM7" s="110" t="str">
        <f>IF(AL7&lt;=85,"Débil",IF(AL7&lt;=95,"Moderado",IF(AL7=100,"Fuerte","")))</f>
        <v/>
      </c>
      <c r="AN7" s="124"/>
      <c r="AO7" s="124"/>
      <c r="AP7" s="124"/>
      <c r="AQ7" s="124"/>
      <c r="AR7" s="124"/>
      <c r="AS7" s="124"/>
      <c r="AT7" s="124"/>
      <c r="AU7" s="125" t="str">
        <f>IFERROR(VLOOKUP(AT7,'Seguridad Información'!$I$61:$J$65,2,0),"")</f>
        <v/>
      </c>
      <c r="AV7" s="125"/>
      <c r="AW7" s="19" t="str">
        <f>IFERROR(AVERAGE(AO7,AQ7,AS7,AU7),"")</f>
        <v/>
      </c>
      <c r="AX7" s="110" t="str">
        <f>IF(AW7&lt;=80,"Débil",IF(AW7&lt;=90,"Moderado",IF(AW7=100,"Fuerte","")))</f>
        <v/>
      </c>
      <c r="AY7" s="19" t="str">
        <f>IFERROR(VLOOKUP((CONCATENATE(AM7,AX7)),Listados!$U$3:$V$11,2,FALSE),"")</f>
        <v/>
      </c>
      <c r="AZ7" s="110">
        <f>IF(ISBLANK(AY7),"",IF(AY7="Débil", 0, IF(AY7="Moderado",50,100)))</f>
        <v>100</v>
      </c>
      <c r="BA7" s="714">
        <f>AVERAGE(AZ7:AZ12)</f>
        <v>100</v>
      </c>
      <c r="BB7" s="714" t="str">
        <f>IF(BA7&lt;=50, "Débil", IF(BA7&lt;=99,"Moderado","Fuerte"))</f>
        <v>Fuerte</v>
      </c>
      <c r="BC7" s="126">
        <f>+IF(AND(W7="Preventivo",BB7="Fuerte"),2,IF(AND(W7="Preventivo",BB7="Moderado"),1,0))</f>
        <v>0</v>
      </c>
      <c r="BD7" s="126">
        <f>+IF(AND(W7="Detectivo/Correctivo",$BB7="Fuerte"),2,IF(AND(W7="Detectivo/Correctivo",$BB7="Moderado"),1,IF(AND(W7="Preventivo",$BB7="Fuerte"),1,0)))</f>
        <v>0</v>
      </c>
      <c r="BE7" s="126" t="e">
        <f>+N7-BC7</f>
        <v>#N/A</v>
      </c>
      <c r="BF7" s="126" t="e">
        <f>+P7-BD7</f>
        <v>#N/A</v>
      </c>
      <c r="BG7" s="451" t="e">
        <f>+VLOOKUP(MIN(BE7,BE8,BE9,BE10,BE11,BE12),Listados!$J$18:$K$24,2,TRUE)</f>
        <v>#N/A</v>
      </c>
      <c r="BH7" s="451" t="e">
        <f>+VLOOKUP(MIN(BF7,BF8,BF9,BF10,BF11,BF12),Listados!$J$26:$K$32,2,TRUE)</f>
        <v>#N/A</v>
      </c>
      <c r="BI7" s="451" t="e">
        <f>IF(AND(BG7&lt;&gt;"",BH7&lt;&gt;""),VLOOKUP(BG7&amp;BH7,Listados!$M$3:$N$27,2,FALSE),"")</f>
        <v>#N/A</v>
      </c>
      <c r="BJ7" s="449" t="e">
        <f>+IF($R7="Asumir el riesgo","NA","")</f>
        <v>#N/A</v>
      </c>
      <c r="BK7" s="449" t="e">
        <f>+IF($R7="Asumir el riesgo","NA","")</f>
        <v>#N/A</v>
      </c>
      <c r="BL7" s="449" t="e">
        <f>+IF($R7="Asumir el riesgo","NA","")</f>
        <v>#N/A</v>
      </c>
      <c r="BM7" s="692" t="e">
        <f>+IF($R7="Asumir el riesgo","NA","")</f>
        <v>#N/A</v>
      </c>
    </row>
    <row r="8" spans="1:16383" ht="65.099999999999994" customHeight="1" x14ac:dyDescent="0.25">
      <c r="A8" s="707"/>
      <c r="B8" s="625"/>
      <c r="C8" s="619"/>
      <c r="D8" s="114"/>
      <c r="E8" s="114"/>
      <c r="F8" s="700"/>
      <c r="G8" s="700"/>
      <c r="H8" s="86"/>
      <c r="I8" s="86"/>
      <c r="J8" s="86"/>
      <c r="K8" s="115"/>
      <c r="L8" s="116"/>
      <c r="M8" s="625"/>
      <c r="N8" s="695"/>
      <c r="O8" s="697"/>
      <c r="P8" s="695"/>
      <c r="Q8" s="460"/>
      <c r="R8" s="460"/>
      <c r="S8" s="97"/>
      <c r="T8" s="97"/>
      <c r="U8" s="88" t="s">
        <v>167</v>
      </c>
      <c r="V8" s="88"/>
      <c r="W8" s="89"/>
      <c r="X8" s="97"/>
      <c r="Y8" s="97"/>
      <c r="Z8" s="97"/>
      <c r="AA8" s="97"/>
      <c r="AB8" s="97"/>
      <c r="AC8" s="97"/>
      <c r="AD8" s="97"/>
      <c r="AE8" s="97"/>
      <c r="AF8" s="97"/>
      <c r="AG8" s="97"/>
      <c r="AH8" s="97"/>
      <c r="AI8" s="97"/>
      <c r="AJ8" s="97"/>
      <c r="AK8" s="92" t="str">
        <f t="shared" ref="AK8:AK71" si="0">+IF(AJ8="Completa",10,IF(AJ8="Incompleta",5,""))</f>
        <v/>
      </c>
      <c r="AL8" s="117" t="str">
        <f>IF((SUM(Y8,AA8,AC8,AE8,AG8,AI8,AK8)=0),"",(SUM(Y8,AA8,AC8,AE8,AG8,AI8,AK8)))</f>
        <v/>
      </c>
      <c r="AM8" s="117" t="str">
        <f>IF(AL8&lt;=85,"Débil",IF(AL8&lt;=95,"Moderado",IF(AL8=100,"Fuerte","")))</f>
        <v/>
      </c>
      <c r="AN8" s="118"/>
      <c r="AO8" s="118"/>
      <c r="AP8" s="118"/>
      <c r="AQ8" s="118"/>
      <c r="AR8" s="118"/>
      <c r="AS8" s="118"/>
      <c r="AT8" s="118"/>
      <c r="AU8" s="96" t="str">
        <f>IFERROR(VLOOKUP(AT8,'Seguridad Información'!$I$61:$J$65,2,0),"")</f>
        <v/>
      </c>
      <c r="AV8" s="96"/>
      <c r="AW8" s="119" t="str">
        <f t="shared" ref="AW8:AW70" si="1">IFERROR(AVERAGE(AO8,AQ8,AS8,AU8),"")</f>
        <v/>
      </c>
      <c r="AX8" s="117" t="str">
        <f t="shared" ref="AX8:AX71" si="2">IF(AW8&lt;=80,"Débil",IF(AW8&lt;=90,"Moderado",IF(AW8=100,"Fuerte","")))</f>
        <v/>
      </c>
      <c r="AY8" s="119" t="str">
        <f>IFERROR(VLOOKUP((CONCATENATE(AM8,AX8)),Listados!$U$3:$V$11,2,FALSE),"")</f>
        <v/>
      </c>
      <c r="AZ8" s="117">
        <f>IF(ISBLANK(AY8),"",IF(AY8="Débil", 0, IF(AY8="Moderado",50,100)))</f>
        <v>100</v>
      </c>
      <c r="BA8" s="694"/>
      <c r="BB8" s="694"/>
      <c r="BC8" s="120">
        <f>+IF(AND(W8="Preventivo",BB7="Fuerte"),2,IF(AND(W8="Preventivo",BB7="Moderado"),1,0))</f>
        <v>0</v>
      </c>
      <c r="BD8" s="120">
        <f>+IF(AND(W8="Detectivo/Correctivo",$BB7="Fuerte"),2,IF(AND(W8="Detectivo/Correctivo",$BB8="Moderado"),1,IF(AND(W8="Preventivo",$BB7="Fuerte"),1,0)))</f>
        <v>0</v>
      </c>
      <c r="BE8" s="120" t="e">
        <f>+N7-BC8</f>
        <v>#N/A</v>
      </c>
      <c r="BF8" s="120" t="e">
        <f>+P7-BD8</f>
        <v>#N/A</v>
      </c>
      <c r="BG8" s="460"/>
      <c r="BH8" s="460"/>
      <c r="BI8" s="460"/>
      <c r="BJ8" s="462"/>
      <c r="BK8" s="462"/>
      <c r="BL8" s="462"/>
      <c r="BM8" s="689"/>
    </row>
    <row r="9" spans="1:16383" ht="65.099999999999994" customHeight="1" x14ac:dyDescent="0.25">
      <c r="A9" s="707"/>
      <c r="B9" s="625"/>
      <c r="C9" s="619"/>
      <c r="D9" s="114"/>
      <c r="E9" s="114"/>
      <c r="F9" s="700"/>
      <c r="G9" s="700"/>
      <c r="H9" s="86"/>
      <c r="I9" s="86"/>
      <c r="J9" s="86"/>
      <c r="K9" s="115"/>
      <c r="L9" s="116"/>
      <c r="M9" s="625"/>
      <c r="N9" s="695"/>
      <c r="O9" s="697"/>
      <c r="P9" s="695"/>
      <c r="Q9" s="460"/>
      <c r="R9" s="460"/>
      <c r="S9" s="97"/>
      <c r="T9" s="97"/>
      <c r="U9" s="88" t="s">
        <v>167</v>
      </c>
      <c r="V9" s="88"/>
      <c r="W9" s="89"/>
      <c r="X9" s="97"/>
      <c r="Y9" s="97" t="str">
        <f t="shared" ref="Y9:Y71" si="3">+IF(X9="si",15,"")</f>
        <v/>
      </c>
      <c r="Z9" s="97"/>
      <c r="AA9" s="97" t="str">
        <f t="shared" ref="AA9:AA71" si="4">+IF(Z9="si",15,"")</f>
        <v/>
      </c>
      <c r="AB9" s="97"/>
      <c r="AC9" s="97" t="str">
        <f t="shared" ref="AC9:AC71" si="5">+IF(AB9="si",15,"")</f>
        <v/>
      </c>
      <c r="AD9" s="97"/>
      <c r="AE9" s="97" t="str">
        <f t="shared" ref="AE9:AE71" si="6">+IF(AD9="si",15,"")</f>
        <v/>
      </c>
      <c r="AF9" s="97"/>
      <c r="AG9" s="97" t="str">
        <f t="shared" ref="AG9:AG71" si="7">+IF(AF9="si",15,"")</f>
        <v/>
      </c>
      <c r="AH9" s="97"/>
      <c r="AI9" s="97" t="str">
        <f t="shared" ref="AI9:AI71" si="8">+IF(AH9="si",15,"")</f>
        <v/>
      </c>
      <c r="AJ9" s="97"/>
      <c r="AK9" s="92" t="str">
        <f t="shared" si="0"/>
        <v/>
      </c>
      <c r="AL9" s="117" t="str">
        <f>IF((SUM(Y9,AA9,AC9,AE9,AG9,AI9,AK9)=0),"",(SUM(Y9,AA9,AC9,AE9,AG9,AI9,AK9)))</f>
        <v/>
      </c>
      <c r="AM9" s="117" t="str">
        <f t="shared" ref="AM9:AM71" si="9">IF(AL9&lt;=85,"Débil",IF(AL9&lt;=95,"Moderado",IF(AL9=100,"Fuerte","")))</f>
        <v/>
      </c>
      <c r="AN9" s="118"/>
      <c r="AO9" s="118"/>
      <c r="AP9" s="118"/>
      <c r="AQ9" s="118"/>
      <c r="AR9" s="118"/>
      <c r="AS9" s="118"/>
      <c r="AT9" s="118"/>
      <c r="AU9" s="96" t="str">
        <f>IFERROR(VLOOKUP(AT9,'Seguridad Información'!$I$61:$J$65,2,0),"")</f>
        <v/>
      </c>
      <c r="AV9" s="96"/>
      <c r="AW9" s="119" t="str">
        <f t="shared" si="1"/>
        <v/>
      </c>
      <c r="AX9" s="117" t="str">
        <f t="shared" si="2"/>
        <v/>
      </c>
      <c r="AY9" s="119" t="str">
        <f>IFERROR(VLOOKUP((CONCATENATE(AM9,AX9)),Listados!$U$3:$V$11,2,FALSE),"")</f>
        <v/>
      </c>
      <c r="AZ9" s="117">
        <f t="shared" ref="AZ9:AZ72" si="10">IF(ISBLANK(AY9),"",IF(AY9="Débil", 0, IF(AY9="Moderado",50,100)))</f>
        <v>100</v>
      </c>
      <c r="BA9" s="694"/>
      <c r="BB9" s="694"/>
      <c r="BC9" s="120">
        <f>+IF(AND(W9="Preventivo",BB7="Fuerte"),2,IF(AND(W9="Preventivo",BB7="Moderado"),1,0))</f>
        <v>0</v>
      </c>
      <c r="BD9" s="120">
        <f>+IF(AND(W9="Detectivo/Correctivo",$BB7="Fuerte"),2,IF(AND(W9="Detectivo/Correctivo",$BB9="Moderado"),1,IF(AND(W9="Preventivo",$BB7="Fuerte"),1,0)))</f>
        <v>0</v>
      </c>
      <c r="BE9" s="120" t="e">
        <f>+N7-BC9</f>
        <v>#N/A</v>
      </c>
      <c r="BF9" s="120" t="e">
        <f>+P7-BD9</f>
        <v>#N/A</v>
      </c>
      <c r="BG9" s="460"/>
      <c r="BH9" s="460"/>
      <c r="BI9" s="460"/>
      <c r="BJ9" s="462"/>
      <c r="BK9" s="462"/>
      <c r="BL9" s="462"/>
      <c r="BM9" s="689"/>
    </row>
    <row r="10" spans="1:16383" ht="65.099999999999994" customHeight="1" x14ac:dyDescent="0.25">
      <c r="A10" s="707"/>
      <c r="B10" s="625"/>
      <c r="C10" s="619"/>
      <c r="D10" s="114"/>
      <c r="E10" s="114"/>
      <c r="F10" s="700"/>
      <c r="G10" s="700"/>
      <c r="H10" s="86"/>
      <c r="I10" s="86"/>
      <c r="J10" s="86"/>
      <c r="K10" s="115"/>
      <c r="L10" s="116"/>
      <c r="M10" s="625"/>
      <c r="N10" s="695"/>
      <c r="O10" s="697"/>
      <c r="P10" s="695"/>
      <c r="Q10" s="460"/>
      <c r="R10" s="460"/>
      <c r="S10" s="97"/>
      <c r="T10" s="97"/>
      <c r="U10" s="88" t="s">
        <v>167</v>
      </c>
      <c r="V10" s="88"/>
      <c r="W10" s="89"/>
      <c r="X10" s="97"/>
      <c r="Y10" s="97" t="str">
        <f t="shared" si="3"/>
        <v/>
      </c>
      <c r="Z10" s="97"/>
      <c r="AA10" s="97" t="str">
        <f t="shared" si="4"/>
        <v/>
      </c>
      <c r="AB10" s="97"/>
      <c r="AC10" s="97" t="str">
        <f t="shared" si="5"/>
        <v/>
      </c>
      <c r="AD10" s="97"/>
      <c r="AE10" s="97" t="str">
        <f t="shared" si="6"/>
        <v/>
      </c>
      <c r="AF10" s="97"/>
      <c r="AG10" s="97" t="str">
        <f t="shared" si="7"/>
        <v/>
      </c>
      <c r="AH10" s="97"/>
      <c r="AI10" s="97" t="str">
        <f t="shared" si="8"/>
        <v/>
      </c>
      <c r="AJ10" s="97"/>
      <c r="AK10" s="92" t="str">
        <f t="shared" si="0"/>
        <v/>
      </c>
      <c r="AL10" s="117" t="str">
        <f t="shared" ref="AL10:AL71" si="11">IF((SUM(Y10,AA10,AC10,AE10,AG10,AI10,AK10)=0),"",(SUM(Y10,AA10,AC10,AE10,AG10,AI10,AK10)))</f>
        <v/>
      </c>
      <c r="AM10" s="117" t="str">
        <f t="shared" si="9"/>
        <v/>
      </c>
      <c r="AN10" s="118"/>
      <c r="AO10" s="118"/>
      <c r="AP10" s="118"/>
      <c r="AQ10" s="118"/>
      <c r="AR10" s="118"/>
      <c r="AS10" s="118"/>
      <c r="AT10" s="118"/>
      <c r="AU10" s="96" t="str">
        <f>IFERROR(VLOOKUP(AT10,'Seguridad Información'!$I$61:$J$65,2,0),"")</f>
        <v/>
      </c>
      <c r="AV10" s="96"/>
      <c r="AW10" s="119" t="str">
        <f t="shared" si="1"/>
        <v/>
      </c>
      <c r="AX10" s="117" t="str">
        <f t="shared" si="2"/>
        <v/>
      </c>
      <c r="AY10" s="119" t="str">
        <f>IFERROR(VLOOKUP((CONCATENATE(AM10,AX10)),Listados!$U$3:$V$11,2,FALSE),"")</f>
        <v/>
      </c>
      <c r="AZ10" s="117">
        <f t="shared" si="10"/>
        <v>100</v>
      </c>
      <c r="BA10" s="694"/>
      <c r="BB10" s="694"/>
      <c r="BC10" s="120">
        <f>+IF(AND(W10="Preventivo",BB7="Fuerte"),2,IF(AND(W10="Preventivo",BB7="Moderado"),1,0))</f>
        <v>0</v>
      </c>
      <c r="BD10" s="120">
        <f>+IF(AND(W10="Detectivo/Correctivo",$BB7="Fuerte"),2,IF(AND(W10="Detectivo/Correctivo",$BB10="Moderado"),1,IF(AND(W10="Preventivo",$BB7="Fuerte"),1,0)))</f>
        <v>0</v>
      </c>
      <c r="BE10" s="120" t="e">
        <f>+N7-BC10</f>
        <v>#N/A</v>
      </c>
      <c r="BF10" s="120" t="e">
        <f>+P7-BD10</f>
        <v>#N/A</v>
      </c>
      <c r="BG10" s="460"/>
      <c r="BH10" s="460"/>
      <c r="BI10" s="460"/>
      <c r="BJ10" s="462"/>
      <c r="BK10" s="462"/>
      <c r="BL10" s="462"/>
      <c r="BM10" s="689"/>
    </row>
    <row r="11" spans="1:16383" ht="65.099999999999994" customHeight="1" x14ac:dyDescent="0.25">
      <c r="A11" s="707"/>
      <c r="B11" s="625"/>
      <c r="C11" s="619"/>
      <c r="D11" s="114"/>
      <c r="E11" s="114"/>
      <c r="F11" s="700"/>
      <c r="G11" s="700"/>
      <c r="H11" s="86"/>
      <c r="I11" s="86"/>
      <c r="J11" s="86"/>
      <c r="K11" s="115"/>
      <c r="L11" s="116"/>
      <c r="M11" s="625"/>
      <c r="N11" s="695"/>
      <c r="O11" s="697"/>
      <c r="P11" s="695"/>
      <c r="Q11" s="460"/>
      <c r="R11" s="460"/>
      <c r="S11" s="97"/>
      <c r="T11" s="97"/>
      <c r="U11" s="88" t="s">
        <v>167</v>
      </c>
      <c r="V11" s="88"/>
      <c r="W11" s="89"/>
      <c r="X11" s="97"/>
      <c r="Y11" s="97" t="str">
        <f t="shared" si="3"/>
        <v/>
      </c>
      <c r="Z11" s="97"/>
      <c r="AA11" s="97" t="str">
        <f t="shared" si="4"/>
        <v/>
      </c>
      <c r="AB11" s="97"/>
      <c r="AC11" s="97" t="str">
        <f t="shared" si="5"/>
        <v/>
      </c>
      <c r="AD11" s="97"/>
      <c r="AE11" s="97" t="str">
        <f t="shared" si="6"/>
        <v/>
      </c>
      <c r="AF11" s="97"/>
      <c r="AG11" s="97" t="str">
        <f t="shared" si="7"/>
        <v/>
      </c>
      <c r="AH11" s="97"/>
      <c r="AI11" s="97" t="str">
        <f t="shared" si="8"/>
        <v/>
      </c>
      <c r="AJ11" s="97"/>
      <c r="AK11" s="92" t="str">
        <f t="shared" si="0"/>
        <v/>
      </c>
      <c r="AL11" s="117" t="str">
        <f t="shared" si="11"/>
        <v/>
      </c>
      <c r="AM11" s="117" t="str">
        <f t="shared" si="9"/>
        <v/>
      </c>
      <c r="AN11" s="118"/>
      <c r="AO11" s="118"/>
      <c r="AP11" s="118"/>
      <c r="AQ11" s="118"/>
      <c r="AR11" s="118"/>
      <c r="AS11" s="118"/>
      <c r="AT11" s="118"/>
      <c r="AU11" s="96" t="str">
        <f>IFERROR(VLOOKUP(AT11,'Seguridad Información'!$I$61:$J$65,2,0),"")</f>
        <v/>
      </c>
      <c r="AV11" s="96"/>
      <c r="AW11" s="119" t="str">
        <f t="shared" si="1"/>
        <v/>
      </c>
      <c r="AX11" s="117" t="str">
        <f t="shared" si="2"/>
        <v/>
      </c>
      <c r="AY11" s="119" t="str">
        <f>IFERROR(VLOOKUP((CONCATENATE(AM11,AX11)),Listados!$U$3:$V$11,2,FALSE),"")</f>
        <v/>
      </c>
      <c r="AZ11" s="117">
        <f t="shared" si="10"/>
        <v>100</v>
      </c>
      <c r="BA11" s="694"/>
      <c r="BB11" s="694"/>
      <c r="BC11" s="120">
        <f>+IF(AND(W11="Preventivo",BB7="Fuerte"),2,IF(AND(W11="Preventivo",BB7="Moderado"),1,0))</f>
        <v>0</v>
      </c>
      <c r="BD11" s="120">
        <f>+IF(AND(W11="Detectivo/Correctivo",$BB7="Fuerte"),2,IF(AND(W11="Detectivo/Correctivo",$BB11="Moderado"),1,IF(AND(W11="Preventivo",$BB7="Fuerte"),1,0)))</f>
        <v>0</v>
      </c>
      <c r="BE11" s="120" t="e">
        <f>+N7-BC11</f>
        <v>#N/A</v>
      </c>
      <c r="BF11" s="120" t="e">
        <f>+P7-BD11</f>
        <v>#N/A</v>
      </c>
      <c r="BG11" s="460"/>
      <c r="BH11" s="460"/>
      <c r="BI11" s="460"/>
      <c r="BJ11" s="462"/>
      <c r="BK11" s="462"/>
      <c r="BL11" s="462"/>
      <c r="BM11" s="689"/>
    </row>
    <row r="12" spans="1:16383" ht="65.099999999999994" customHeight="1" x14ac:dyDescent="0.25">
      <c r="A12" s="707"/>
      <c r="B12" s="625"/>
      <c r="C12" s="619"/>
      <c r="D12" s="114"/>
      <c r="E12" s="114"/>
      <c r="F12" s="700"/>
      <c r="G12" s="700"/>
      <c r="H12" s="86"/>
      <c r="I12" s="86"/>
      <c r="J12" s="86"/>
      <c r="K12" s="115"/>
      <c r="L12" s="116"/>
      <c r="M12" s="625"/>
      <c r="N12" s="695"/>
      <c r="O12" s="697"/>
      <c r="P12" s="695"/>
      <c r="Q12" s="460"/>
      <c r="R12" s="460"/>
      <c r="S12" s="97"/>
      <c r="T12" s="97"/>
      <c r="U12" s="88" t="s">
        <v>167</v>
      </c>
      <c r="V12" s="88"/>
      <c r="W12" s="89"/>
      <c r="X12" s="97"/>
      <c r="Y12" s="97" t="str">
        <f t="shared" si="3"/>
        <v/>
      </c>
      <c r="Z12" s="97"/>
      <c r="AA12" s="97" t="str">
        <f t="shared" si="4"/>
        <v/>
      </c>
      <c r="AB12" s="97"/>
      <c r="AC12" s="97" t="str">
        <f t="shared" si="5"/>
        <v/>
      </c>
      <c r="AD12" s="97"/>
      <c r="AE12" s="97" t="str">
        <f t="shared" si="6"/>
        <v/>
      </c>
      <c r="AF12" s="97"/>
      <c r="AG12" s="97" t="str">
        <f t="shared" si="7"/>
        <v/>
      </c>
      <c r="AH12" s="97"/>
      <c r="AI12" s="97" t="str">
        <f t="shared" si="8"/>
        <v/>
      </c>
      <c r="AJ12" s="97"/>
      <c r="AK12" s="92" t="str">
        <f t="shared" si="0"/>
        <v/>
      </c>
      <c r="AL12" s="117" t="str">
        <f t="shared" si="11"/>
        <v/>
      </c>
      <c r="AM12" s="117" t="str">
        <f t="shared" si="9"/>
        <v/>
      </c>
      <c r="AN12" s="118"/>
      <c r="AO12" s="118"/>
      <c r="AP12" s="118"/>
      <c r="AQ12" s="118"/>
      <c r="AR12" s="118"/>
      <c r="AS12" s="118"/>
      <c r="AT12" s="118"/>
      <c r="AU12" s="96" t="str">
        <f>IFERROR(VLOOKUP(AT12,'Seguridad Información'!$I$61:$J$65,2,0),"")</f>
        <v/>
      </c>
      <c r="AV12" s="96"/>
      <c r="AW12" s="119" t="str">
        <f t="shared" si="1"/>
        <v/>
      </c>
      <c r="AX12" s="117" t="str">
        <f t="shared" si="2"/>
        <v/>
      </c>
      <c r="AY12" s="119" t="str">
        <f>IFERROR(VLOOKUP((CONCATENATE(AM12,AX12)),Listados!$U$3:$V$11,2,FALSE),"")</f>
        <v/>
      </c>
      <c r="AZ12" s="117">
        <f t="shared" si="10"/>
        <v>100</v>
      </c>
      <c r="BA12" s="694"/>
      <c r="BB12" s="694"/>
      <c r="BC12" s="120">
        <f>+IF(AND(W12="Preventivo",BB7="Fuerte"),2,IF(AND(W12="Preventivo",BB7="Moderado"),1,0))</f>
        <v>0</v>
      </c>
      <c r="BD12" s="120">
        <f>+IF(AND(W12="Detectivo/Correctivo",$BB7="Fuerte"),2,IF(AND(W12="Detectivo/Correctivo",$BB12="Moderado"),1,IF(AND(W12="Preventivo",$BB7="Fuerte"),1,0)))</f>
        <v>0</v>
      </c>
      <c r="BE12" s="120" t="e">
        <f>+N7-BC12</f>
        <v>#N/A</v>
      </c>
      <c r="BF12" s="120" t="e">
        <f>+P7-BD12</f>
        <v>#N/A</v>
      </c>
      <c r="BG12" s="460"/>
      <c r="BH12" s="460"/>
      <c r="BI12" s="460"/>
      <c r="BJ12" s="462"/>
      <c r="BK12" s="462"/>
      <c r="BL12" s="462"/>
      <c r="BM12" s="689"/>
    </row>
    <row r="13" spans="1:16383" ht="65.099999999999994" customHeight="1" x14ac:dyDescent="0.25">
      <c r="A13" s="707">
        <v>2</v>
      </c>
      <c r="B13" s="701"/>
      <c r="C13" s="619" t="str">
        <f>IFERROR(VLOOKUP(B13,Listados!B$3:C$20,2,FALSE),"")</f>
        <v/>
      </c>
      <c r="D13" s="114"/>
      <c r="E13" s="114"/>
      <c r="F13" s="700"/>
      <c r="G13" s="700"/>
      <c r="H13" s="86"/>
      <c r="I13" s="86"/>
      <c r="J13" s="86"/>
      <c r="K13" s="115"/>
      <c r="L13" s="116"/>
      <c r="M13" s="625"/>
      <c r="N13" s="695" t="e">
        <f>+VLOOKUP(M13,Listados!$K$8:$L$12,2,0)</f>
        <v>#N/A</v>
      </c>
      <c r="O13" s="697"/>
      <c r="P13" s="695" t="e">
        <f>+VLOOKUP(O13,Listados!$K$13:$L$17,2,0)</f>
        <v>#N/A</v>
      </c>
      <c r="Q13" s="460" t="str">
        <f>IF(AND(M13&lt;&gt;"",O13&lt;&gt;""),VLOOKUP(M13&amp;O13,Listados!$M$3:$N$27,2,FALSE),"")</f>
        <v/>
      </c>
      <c r="R13" s="460" t="e">
        <f>+VLOOKUP(Q13,Listados!$P$3:$Q$6,2,FALSE)</f>
        <v>#N/A</v>
      </c>
      <c r="S13" s="97"/>
      <c r="T13" s="97"/>
      <c r="U13" s="88" t="s">
        <v>167</v>
      </c>
      <c r="V13" s="88"/>
      <c r="W13" s="106"/>
      <c r="X13" s="106"/>
      <c r="Y13" s="97" t="str">
        <f t="shared" si="3"/>
        <v/>
      </c>
      <c r="Z13" s="106"/>
      <c r="AA13" s="97" t="str">
        <f t="shared" si="4"/>
        <v/>
      </c>
      <c r="AB13" s="97"/>
      <c r="AC13" s="97" t="str">
        <f t="shared" si="5"/>
        <v/>
      </c>
      <c r="AD13" s="97"/>
      <c r="AE13" s="97" t="str">
        <f t="shared" si="6"/>
        <v/>
      </c>
      <c r="AF13" s="97"/>
      <c r="AG13" s="97" t="str">
        <f t="shared" si="7"/>
        <v/>
      </c>
      <c r="AH13" s="97"/>
      <c r="AI13" s="97" t="str">
        <f t="shared" si="8"/>
        <v/>
      </c>
      <c r="AJ13" s="97"/>
      <c r="AK13" s="92" t="str">
        <f t="shared" si="0"/>
        <v/>
      </c>
      <c r="AL13" s="117" t="str">
        <f t="shared" si="11"/>
        <v/>
      </c>
      <c r="AM13" s="117" t="str">
        <f t="shared" si="9"/>
        <v/>
      </c>
      <c r="AN13" s="118"/>
      <c r="AO13" s="118"/>
      <c r="AP13" s="118"/>
      <c r="AQ13" s="118"/>
      <c r="AR13" s="118"/>
      <c r="AS13" s="118"/>
      <c r="AT13" s="118"/>
      <c r="AU13" s="96" t="str">
        <f>IFERROR(VLOOKUP(AT13,'Seguridad Información'!$I$61:$J$65,2,0),"")</f>
        <v/>
      </c>
      <c r="AV13" s="96"/>
      <c r="AW13" s="119" t="str">
        <f t="shared" si="1"/>
        <v/>
      </c>
      <c r="AX13" s="117" t="str">
        <f t="shared" si="2"/>
        <v/>
      </c>
      <c r="AY13" s="119" t="str">
        <f>IFERROR(VLOOKUP((CONCATENATE(AM13,AX13)),Listados!$U$3:$V$11,2,FALSE),"")</f>
        <v/>
      </c>
      <c r="AZ13" s="117">
        <f t="shared" si="10"/>
        <v>100</v>
      </c>
      <c r="BA13" s="694">
        <f>AVERAGE(AZ13:AZ18)</f>
        <v>100</v>
      </c>
      <c r="BB13" s="694" t="str">
        <f>IF(BA13&lt;=50, "Débil", IF(BA13&lt;=99,"Moderado","Fuerte"))</f>
        <v>Fuerte</v>
      </c>
      <c r="BC13" s="120">
        <f>+IF(AND(W13="Preventivo",BB13="Fuerte"),2,IF(AND(W13="Preventivo",BB13="Moderado"),1,0))</f>
        <v>0</v>
      </c>
      <c r="BD13" s="120">
        <f>+IF(AND(W13="Detectivo/Correctivo",$BB13="Fuerte"),2,IF(AND(W13="Detectivo/Correctivo",$BB13="Moderado"),1,IF(AND(W13="Preventivo",$BB13="Fuerte"),1,0)))</f>
        <v>0</v>
      </c>
      <c r="BE13" s="120" t="e">
        <f>+N13-BC13</f>
        <v>#N/A</v>
      </c>
      <c r="BF13" s="120" t="e">
        <f>+P13-BD13</f>
        <v>#N/A</v>
      </c>
      <c r="BG13" s="460" t="e">
        <f>+VLOOKUP(MIN(BE13,BE14,BE15,BE16,BE17,BE18),Listados!$J$18:$K$24,2,TRUE)</f>
        <v>#N/A</v>
      </c>
      <c r="BH13" s="460" t="e">
        <f>+VLOOKUP(MIN(BF13,BF14,BF15,BF16,BF17,BF18),Listados!$J$26:$K$32,2,TRUE)</f>
        <v>#N/A</v>
      </c>
      <c r="BI13" s="460" t="e">
        <f>IF(AND(BG13&lt;&gt;"",BH13&lt;&gt;""),VLOOKUP(BG13&amp;BH13,Listados!$M$3:$N$27,2,FALSE),"")</f>
        <v>#N/A</v>
      </c>
      <c r="BJ13" s="462" t="e">
        <f>+IF($R13="Asumir el riesgo","NA","")</f>
        <v>#N/A</v>
      </c>
      <c r="BK13" s="462" t="e">
        <f>+IF($R13="Asumir el riesgo","NA","")</f>
        <v>#N/A</v>
      </c>
      <c r="BL13" s="462" t="e">
        <f>+IF($R13="Asumir el riesgo","NA","")</f>
        <v>#N/A</v>
      </c>
      <c r="BM13" s="689" t="e">
        <f>+IF($R13="Asumir el riesgo","NA","")</f>
        <v>#N/A</v>
      </c>
    </row>
    <row r="14" spans="1:16383" ht="65.099999999999994" customHeight="1" x14ac:dyDescent="0.25">
      <c r="A14" s="707"/>
      <c r="B14" s="701"/>
      <c r="C14" s="619"/>
      <c r="D14" s="114"/>
      <c r="E14" s="114"/>
      <c r="F14" s="700"/>
      <c r="G14" s="700"/>
      <c r="H14" s="86"/>
      <c r="I14" s="86"/>
      <c r="J14" s="86"/>
      <c r="K14" s="115"/>
      <c r="L14" s="116"/>
      <c r="M14" s="625"/>
      <c r="N14" s="695"/>
      <c r="O14" s="697"/>
      <c r="P14" s="695"/>
      <c r="Q14" s="460"/>
      <c r="R14" s="460"/>
      <c r="S14" s="97"/>
      <c r="T14" s="97"/>
      <c r="U14" s="88" t="s">
        <v>167</v>
      </c>
      <c r="V14" s="88"/>
      <c r="W14" s="106"/>
      <c r="X14" s="106"/>
      <c r="Y14" s="97" t="str">
        <f t="shared" si="3"/>
        <v/>
      </c>
      <c r="Z14" s="106"/>
      <c r="AA14" s="97" t="str">
        <f t="shared" si="4"/>
        <v/>
      </c>
      <c r="AB14" s="97"/>
      <c r="AC14" s="97" t="str">
        <f t="shared" si="5"/>
        <v/>
      </c>
      <c r="AD14" s="97"/>
      <c r="AE14" s="97" t="str">
        <f t="shared" si="6"/>
        <v/>
      </c>
      <c r="AF14" s="97"/>
      <c r="AG14" s="97" t="str">
        <f t="shared" si="7"/>
        <v/>
      </c>
      <c r="AH14" s="97"/>
      <c r="AI14" s="97" t="str">
        <f t="shared" si="8"/>
        <v/>
      </c>
      <c r="AJ14" s="97"/>
      <c r="AK14" s="92" t="str">
        <f t="shared" si="0"/>
        <v/>
      </c>
      <c r="AL14" s="117" t="str">
        <f t="shared" si="11"/>
        <v/>
      </c>
      <c r="AM14" s="117" t="str">
        <f t="shared" si="9"/>
        <v/>
      </c>
      <c r="AN14" s="118"/>
      <c r="AO14" s="118"/>
      <c r="AP14" s="118"/>
      <c r="AQ14" s="118"/>
      <c r="AR14" s="118"/>
      <c r="AS14" s="118"/>
      <c r="AT14" s="118"/>
      <c r="AU14" s="96" t="str">
        <f>IFERROR(VLOOKUP(AT14,'Seguridad Información'!$I$61:$J$65,2,0),"")</f>
        <v/>
      </c>
      <c r="AV14" s="96"/>
      <c r="AW14" s="119" t="str">
        <f t="shared" si="1"/>
        <v/>
      </c>
      <c r="AX14" s="117" t="str">
        <f t="shared" si="2"/>
        <v/>
      </c>
      <c r="AY14" s="119" t="str">
        <f>IFERROR(VLOOKUP((CONCATENATE(AM14,AX14)),Listados!$U$3:$V$11,2,FALSE),"")</f>
        <v/>
      </c>
      <c r="AZ14" s="117">
        <f t="shared" si="10"/>
        <v>100</v>
      </c>
      <c r="BA14" s="694"/>
      <c r="BB14" s="694"/>
      <c r="BC14" s="120">
        <f>+IF(AND(W14="Preventivo",BB13="Fuerte"),2,IF(AND(W14="Preventivo",BB13="Moderado"),1,0))</f>
        <v>0</v>
      </c>
      <c r="BD14" s="120">
        <f>+IF(AND(W14="Detectivo/Correctivo",$BB13="Fuerte"),2,IF(AND(W14="Detectivo/Correctivo",$BB14="Moderado"),1,IF(AND(W14="Preventivo",$BB13="Fuerte"),1,0)))</f>
        <v>0</v>
      </c>
      <c r="BE14" s="120" t="e">
        <f>+N13-BC14</f>
        <v>#N/A</v>
      </c>
      <c r="BF14" s="120" t="e">
        <f>+P13-BD14</f>
        <v>#N/A</v>
      </c>
      <c r="BG14" s="460"/>
      <c r="BH14" s="460"/>
      <c r="BI14" s="460"/>
      <c r="BJ14" s="462"/>
      <c r="BK14" s="462"/>
      <c r="BL14" s="462"/>
      <c r="BM14" s="689"/>
    </row>
    <row r="15" spans="1:16383" ht="65.099999999999994" customHeight="1" x14ac:dyDescent="0.25">
      <c r="A15" s="707"/>
      <c r="B15" s="701"/>
      <c r="C15" s="619"/>
      <c r="D15" s="114"/>
      <c r="E15" s="114"/>
      <c r="F15" s="700"/>
      <c r="G15" s="700"/>
      <c r="H15" s="86"/>
      <c r="I15" s="86"/>
      <c r="J15" s="86"/>
      <c r="K15" s="115"/>
      <c r="L15" s="116"/>
      <c r="M15" s="625"/>
      <c r="N15" s="695"/>
      <c r="O15" s="697"/>
      <c r="P15" s="695"/>
      <c r="Q15" s="460"/>
      <c r="R15" s="460"/>
      <c r="S15" s="97"/>
      <c r="T15" s="97"/>
      <c r="U15" s="88" t="s">
        <v>167</v>
      </c>
      <c r="V15" s="88"/>
      <c r="W15" s="106"/>
      <c r="X15" s="106"/>
      <c r="Y15" s="97" t="str">
        <f t="shared" si="3"/>
        <v/>
      </c>
      <c r="Z15" s="106"/>
      <c r="AA15" s="97" t="str">
        <f t="shared" si="4"/>
        <v/>
      </c>
      <c r="AB15" s="97"/>
      <c r="AC15" s="97" t="str">
        <f t="shared" si="5"/>
        <v/>
      </c>
      <c r="AD15" s="97"/>
      <c r="AE15" s="97" t="str">
        <f t="shared" si="6"/>
        <v/>
      </c>
      <c r="AF15" s="97"/>
      <c r="AG15" s="97" t="str">
        <f t="shared" si="7"/>
        <v/>
      </c>
      <c r="AH15" s="97"/>
      <c r="AI15" s="97" t="str">
        <f t="shared" si="8"/>
        <v/>
      </c>
      <c r="AJ15" s="97"/>
      <c r="AK15" s="92" t="str">
        <f t="shared" si="0"/>
        <v/>
      </c>
      <c r="AL15" s="117" t="str">
        <f t="shared" si="11"/>
        <v/>
      </c>
      <c r="AM15" s="117" t="str">
        <f t="shared" si="9"/>
        <v/>
      </c>
      <c r="AN15" s="118"/>
      <c r="AO15" s="118"/>
      <c r="AP15" s="118"/>
      <c r="AQ15" s="118"/>
      <c r="AR15" s="118"/>
      <c r="AS15" s="118"/>
      <c r="AT15" s="118"/>
      <c r="AU15" s="96" t="str">
        <f>IFERROR(VLOOKUP(AT15,'Seguridad Información'!$I$61:$J$65,2,0),"")</f>
        <v/>
      </c>
      <c r="AV15" s="96"/>
      <c r="AW15" s="119" t="str">
        <f t="shared" si="1"/>
        <v/>
      </c>
      <c r="AX15" s="117" t="str">
        <f t="shared" si="2"/>
        <v/>
      </c>
      <c r="AY15" s="119" t="str">
        <f>IFERROR(VLOOKUP((CONCATENATE(AM15,AX15)),Listados!$U$3:$V$11,2,FALSE),"")</f>
        <v/>
      </c>
      <c r="AZ15" s="117">
        <f t="shared" si="10"/>
        <v>100</v>
      </c>
      <c r="BA15" s="694"/>
      <c r="BB15" s="694"/>
      <c r="BC15" s="120">
        <f>+IF(AND(W15="Preventivo",BB13="Fuerte"),2,IF(AND(W15="Preventivo",BB13="Moderado"),1,0))</f>
        <v>0</v>
      </c>
      <c r="BD15" s="120">
        <f>+IF(AND(W15="Detectivo/Correctivo",$BB13="Fuerte"),2,IF(AND(W15="Detectivo/Correctivo",$BB15="Moderado"),1,IF(AND(W15="Preventivo",$BB13="Fuerte"),1,0)))</f>
        <v>0</v>
      </c>
      <c r="BE15" s="120" t="e">
        <f>+N13-BC15</f>
        <v>#N/A</v>
      </c>
      <c r="BF15" s="120" t="e">
        <f>+P13-BD15</f>
        <v>#N/A</v>
      </c>
      <c r="BG15" s="460"/>
      <c r="BH15" s="460"/>
      <c r="BI15" s="460"/>
      <c r="BJ15" s="462"/>
      <c r="BK15" s="462"/>
      <c r="BL15" s="462"/>
      <c r="BM15" s="689"/>
    </row>
    <row r="16" spans="1:16383" ht="65.099999999999994" customHeight="1" x14ac:dyDescent="0.25">
      <c r="A16" s="707"/>
      <c r="B16" s="701"/>
      <c r="C16" s="619"/>
      <c r="D16" s="114"/>
      <c r="E16" s="114"/>
      <c r="F16" s="700"/>
      <c r="G16" s="700"/>
      <c r="H16" s="86"/>
      <c r="I16" s="86"/>
      <c r="J16" s="86"/>
      <c r="K16" s="115"/>
      <c r="L16" s="116"/>
      <c r="M16" s="625"/>
      <c r="N16" s="695"/>
      <c r="O16" s="697"/>
      <c r="P16" s="695"/>
      <c r="Q16" s="460"/>
      <c r="R16" s="460"/>
      <c r="S16" s="97"/>
      <c r="T16" s="97"/>
      <c r="U16" s="88" t="s">
        <v>167</v>
      </c>
      <c r="V16" s="88"/>
      <c r="W16" s="106"/>
      <c r="X16" s="106"/>
      <c r="Y16" s="97" t="str">
        <f t="shared" si="3"/>
        <v/>
      </c>
      <c r="Z16" s="106"/>
      <c r="AA16" s="97" t="str">
        <f t="shared" si="4"/>
        <v/>
      </c>
      <c r="AB16" s="97"/>
      <c r="AC16" s="97" t="str">
        <f t="shared" si="5"/>
        <v/>
      </c>
      <c r="AD16" s="97"/>
      <c r="AE16" s="97" t="str">
        <f t="shared" si="6"/>
        <v/>
      </c>
      <c r="AF16" s="97"/>
      <c r="AG16" s="97" t="str">
        <f t="shared" si="7"/>
        <v/>
      </c>
      <c r="AH16" s="97"/>
      <c r="AI16" s="97" t="str">
        <f t="shared" si="8"/>
        <v/>
      </c>
      <c r="AJ16" s="97"/>
      <c r="AK16" s="92" t="str">
        <f t="shared" si="0"/>
        <v/>
      </c>
      <c r="AL16" s="117" t="str">
        <f t="shared" si="11"/>
        <v/>
      </c>
      <c r="AM16" s="117" t="str">
        <f t="shared" si="9"/>
        <v/>
      </c>
      <c r="AN16" s="118"/>
      <c r="AO16" s="118"/>
      <c r="AP16" s="118"/>
      <c r="AQ16" s="118"/>
      <c r="AR16" s="118"/>
      <c r="AS16" s="118"/>
      <c r="AT16" s="118"/>
      <c r="AU16" s="96" t="str">
        <f>IFERROR(VLOOKUP(AT16,'Seguridad Información'!$I$61:$J$65,2,0),"")</f>
        <v/>
      </c>
      <c r="AV16" s="96"/>
      <c r="AW16" s="119" t="str">
        <f t="shared" si="1"/>
        <v/>
      </c>
      <c r="AX16" s="117" t="str">
        <f t="shared" si="2"/>
        <v/>
      </c>
      <c r="AY16" s="119" t="str">
        <f>IFERROR(VLOOKUP((CONCATENATE(AM16,AX16)),Listados!$U$3:$V$11,2,FALSE),"")</f>
        <v/>
      </c>
      <c r="AZ16" s="117">
        <f t="shared" si="10"/>
        <v>100</v>
      </c>
      <c r="BA16" s="694"/>
      <c r="BB16" s="694"/>
      <c r="BC16" s="120">
        <f>+IF(AND(W16="Preventivo",BB13="Fuerte"),2,IF(AND(W16="Preventivo",BB13="Moderado"),1,0))</f>
        <v>0</v>
      </c>
      <c r="BD16" s="120">
        <f>+IF(AND(W16="Detectivo/Correctivo",$BB13="Fuerte"),2,IF(AND(W16="Detectivo/Correctivo",$BB16="Moderado"),1,IF(AND(W16="Preventivo",$BB13="Fuerte"),1,0)))</f>
        <v>0</v>
      </c>
      <c r="BE16" s="120" t="e">
        <f>+N13-BC16</f>
        <v>#N/A</v>
      </c>
      <c r="BF16" s="120" t="e">
        <f>+P13-BD16</f>
        <v>#N/A</v>
      </c>
      <c r="BG16" s="460"/>
      <c r="BH16" s="460"/>
      <c r="BI16" s="460"/>
      <c r="BJ16" s="462"/>
      <c r="BK16" s="462"/>
      <c r="BL16" s="462"/>
      <c r="BM16" s="689"/>
    </row>
    <row r="17" spans="1:65" ht="65.099999999999994" customHeight="1" x14ac:dyDescent="0.25">
      <c r="A17" s="707"/>
      <c r="B17" s="701"/>
      <c r="C17" s="619"/>
      <c r="D17" s="114"/>
      <c r="E17" s="114"/>
      <c r="F17" s="700"/>
      <c r="G17" s="700"/>
      <c r="H17" s="86"/>
      <c r="I17" s="86"/>
      <c r="J17" s="86"/>
      <c r="K17" s="115"/>
      <c r="L17" s="116"/>
      <c r="M17" s="625"/>
      <c r="N17" s="695"/>
      <c r="O17" s="697"/>
      <c r="P17" s="695"/>
      <c r="Q17" s="460"/>
      <c r="R17" s="460"/>
      <c r="S17" s="97"/>
      <c r="T17" s="97"/>
      <c r="U17" s="88" t="s">
        <v>167</v>
      </c>
      <c r="V17" s="88"/>
      <c r="W17" s="106"/>
      <c r="X17" s="106"/>
      <c r="Y17" s="97" t="str">
        <f t="shared" si="3"/>
        <v/>
      </c>
      <c r="Z17" s="106"/>
      <c r="AA17" s="97" t="str">
        <f t="shared" si="4"/>
        <v/>
      </c>
      <c r="AB17" s="97"/>
      <c r="AC17" s="97" t="str">
        <f t="shared" si="5"/>
        <v/>
      </c>
      <c r="AD17" s="97"/>
      <c r="AE17" s="97" t="str">
        <f t="shared" si="6"/>
        <v/>
      </c>
      <c r="AF17" s="97"/>
      <c r="AG17" s="97" t="str">
        <f t="shared" si="7"/>
        <v/>
      </c>
      <c r="AH17" s="97"/>
      <c r="AI17" s="97" t="str">
        <f t="shared" si="8"/>
        <v/>
      </c>
      <c r="AJ17" s="97"/>
      <c r="AK17" s="92" t="str">
        <f t="shared" si="0"/>
        <v/>
      </c>
      <c r="AL17" s="117" t="str">
        <f t="shared" si="11"/>
        <v/>
      </c>
      <c r="AM17" s="117" t="str">
        <f t="shared" si="9"/>
        <v/>
      </c>
      <c r="AN17" s="118"/>
      <c r="AO17" s="118"/>
      <c r="AP17" s="118"/>
      <c r="AQ17" s="118"/>
      <c r="AR17" s="118"/>
      <c r="AS17" s="118"/>
      <c r="AT17" s="118"/>
      <c r="AU17" s="96" t="str">
        <f>IFERROR(VLOOKUP(AT17,'Seguridad Información'!$I$61:$J$65,2,0),"")</f>
        <v/>
      </c>
      <c r="AV17" s="96"/>
      <c r="AW17" s="119" t="str">
        <f t="shared" si="1"/>
        <v/>
      </c>
      <c r="AX17" s="117" t="str">
        <f t="shared" si="2"/>
        <v/>
      </c>
      <c r="AY17" s="119" t="str">
        <f>IFERROR(VLOOKUP((CONCATENATE(AM17,AX17)),Listados!$U$3:$V$11,2,FALSE),"")</f>
        <v/>
      </c>
      <c r="AZ17" s="117">
        <f t="shared" si="10"/>
        <v>100</v>
      </c>
      <c r="BA17" s="694"/>
      <c r="BB17" s="694"/>
      <c r="BC17" s="120">
        <f>+IF(AND(W17="Preventivo",BB13="Fuerte"),2,IF(AND(W17="Preventivo",BB13="Moderado"),1,0))</f>
        <v>0</v>
      </c>
      <c r="BD17" s="120">
        <f>+IF(AND(W17="Detectivo/Correctivo",$BB13="Fuerte"),2,IF(AND(W17="Detectivo/Correctivo",$BB17="Moderado"),1,IF(AND(W17="Preventivo",$BB13="Fuerte"),1,0)))</f>
        <v>0</v>
      </c>
      <c r="BE17" s="120" t="e">
        <f>+N13-BC17</f>
        <v>#N/A</v>
      </c>
      <c r="BF17" s="120" t="e">
        <f>+P13-BD17</f>
        <v>#N/A</v>
      </c>
      <c r="BG17" s="460"/>
      <c r="BH17" s="460"/>
      <c r="BI17" s="460"/>
      <c r="BJ17" s="462"/>
      <c r="BK17" s="462"/>
      <c r="BL17" s="462"/>
      <c r="BM17" s="689"/>
    </row>
    <row r="18" spans="1:65" ht="65.099999999999994" customHeight="1" x14ac:dyDescent="0.25">
      <c r="A18" s="707"/>
      <c r="B18" s="701"/>
      <c r="C18" s="619"/>
      <c r="D18" s="114"/>
      <c r="E18" s="114"/>
      <c r="F18" s="700"/>
      <c r="G18" s="700"/>
      <c r="H18" s="86"/>
      <c r="I18" s="86"/>
      <c r="J18" s="86"/>
      <c r="K18" s="115"/>
      <c r="L18" s="116"/>
      <c r="M18" s="625"/>
      <c r="N18" s="695"/>
      <c r="O18" s="697"/>
      <c r="P18" s="695"/>
      <c r="Q18" s="460"/>
      <c r="R18" s="460"/>
      <c r="S18" s="97"/>
      <c r="T18" s="97"/>
      <c r="U18" s="88" t="s">
        <v>167</v>
      </c>
      <c r="V18" s="88"/>
      <c r="W18" s="106"/>
      <c r="X18" s="106"/>
      <c r="Y18" s="97" t="str">
        <f t="shared" si="3"/>
        <v/>
      </c>
      <c r="Z18" s="106"/>
      <c r="AA18" s="97" t="str">
        <f t="shared" si="4"/>
        <v/>
      </c>
      <c r="AB18" s="97"/>
      <c r="AC18" s="97" t="str">
        <f t="shared" si="5"/>
        <v/>
      </c>
      <c r="AD18" s="97"/>
      <c r="AE18" s="97" t="str">
        <f t="shared" si="6"/>
        <v/>
      </c>
      <c r="AF18" s="97"/>
      <c r="AG18" s="97" t="str">
        <f t="shared" si="7"/>
        <v/>
      </c>
      <c r="AH18" s="97"/>
      <c r="AI18" s="97" t="str">
        <f t="shared" si="8"/>
        <v/>
      </c>
      <c r="AJ18" s="97"/>
      <c r="AK18" s="92" t="str">
        <f t="shared" si="0"/>
        <v/>
      </c>
      <c r="AL18" s="117" t="str">
        <f t="shared" si="11"/>
        <v/>
      </c>
      <c r="AM18" s="117" t="str">
        <f t="shared" si="9"/>
        <v/>
      </c>
      <c r="AN18" s="118"/>
      <c r="AO18" s="118"/>
      <c r="AP18" s="118"/>
      <c r="AQ18" s="118"/>
      <c r="AR18" s="118"/>
      <c r="AS18" s="118"/>
      <c r="AT18" s="118"/>
      <c r="AU18" s="96" t="str">
        <f>IFERROR(VLOOKUP(AT18,'Seguridad Información'!$I$61:$J$65,2,0),"")</f>
        <v/>
      </c>
      <c r="AV18" s="96"/>
      <c r="AW18" s="119" t="str">
        <f t="shared" si="1"/>
        <v/>
      </c>
      <c r="AX18" s="117" t="str">
        <f t="shared" si="2"/>
        <v/>
      </c>
      <c r="AY18" s="119" t="str">
        <f>IFERROR(VLOOKUP((CONCATENATE(AM18,AX18)),Listados!$U$3:$V$11,2,FALSE),"")</f>
        <v/>
      </c>
      <c r="AZ18" s="117">
        <f t="shared" si="10"/>
        <v>100</v>
      </c>
      <c r="BA18" s="694"/>
      <c r="BB18" s="694"/>
      <c r="BC18" s="120">
        <f>+IF(AND(W18="Preventivo",BB13="Fuerte"),2,IF(AND(W18="Preventivo",BB13="Moderado"),1,0))</f>
        <v>0</v>
      </c>
      <c r="BD18" s="120">
        <f>+IF(AND(W18="Detectivo/Correctivo",$BB13="Fuerte"),2,IF(AND(W18="Detectivo/Correctivo",$BB18="Moderado"),1,IF(AND(W18="Preventivo",$BB13="Fuerte"),1,0)))</f>
        <v>0</v>
      </c>
      <c r="BE18" s="120" t="e">
        <f>+N13-BC18</f>
        <v>#N/A</v>
      </c>
      <c r="BF18" s="120" t="e">
        <f>+P13-BD18</f>
        <v>#N/A</v>
      </c>
      <c r="BG18" s="460"/>
      <c r="BH18" s="460"/>
      <c r="BI18" s="460"/>
      <c r="BJ18" s="462"/>
      <c r="BK18" s="462"/>
      <c r="BL18" s="462"/>
      <c r="BM18" s="689"/>
    </row>
    <row r="19" spans="1:65" ht="65.099999999999994" customHeight="1" x14ac:dyDescent="0.25">
      <c r="A19" s="707">
        <v>3</v>
      </c>
      <c r="B19" s="701"/>
      <c r="C19" s="619" t="str">
        <f>IFERROR(VLOOKUP(B19,Listados!B$3:C$20,2,FALSE),"")</f>
        <v/>
      </c>
      <c r="D19" s="114"/>
      <c r="E19" s="114"/>
      <c r="F19" s="700"/>
      <c r="G19" s="699"/>
      <c r="H19" s="86"/>
      <c r="I19" s="86"/>
      <c r="J19" s="86"/>
      <c r="K19" s="115"/>
      <c r="L19" s="116"/>
      <c r="M19" s="625"/>
      <c r="N19" s="695" t="e">
        <f>+VLOOKUP(M19,Listados!$K$8:$L$12,2,0)</f>
        <v>#N/A</v>
      </c>
      <c r="O19" s="697"/>
      <c r="P19" s="695" t="e">
        <f>+VLOOKUP(O19,Listados!$K$13:$L$17,2,0)</f>
        <v>#N/A</v>
      </c>
      <c r="Q19" s="460" t="str">
        <f>IF(AND(M19&lt;&gt;"",O19&lt;&gt;""),VLOOKUP(M19&amp;O19,Listados!$M$3:$N$27,2,FALSE),"")</f>
        <v/>
      </c>
      <c r="R19" s="460" t="e">
        <f>+VLOOKUP(Q19,Listados!$P$3:$Q$6,2,FALSE)</f>
        <v>#N/A</v>
      </c>
      <c r="S19" s="97"/>
      <c r="T19" s="97"/>
      <c r="U19" s="88" t="s">
        <v>167</v>
      </c>
      <c r="V19" s="88"/>
      <c r="W19" s="106" t="s">
        <v>20</v>
      </c>
      <c r="X19" s="106" t="s">
        <v>215</v>
      </c>
      <c r="Y19" s="97" t="str">
        <f t="shared" si="3"/>
        <v/>
      </c>
      <c r="Z19" s="106" t="s">
        <v>215</v>
      </c>
      <c r="AA19" s="97" t="str">
        <f t="shared" si="4"/>
        <v/>
      </c>
      <c r="AB19" s="97" t="s">
        <v>215</v>
      </c>
      <c r="AC19" s="97" t="str">
        <f t="shared" si="5"/>
        <v/>
      </c>
      <c r="AD19" s="97" t="s">
        <v>215</v>
      </c>
      <c r="AE19" s="97" t="str">
        <f t="shared" si="6"/>
        <v/>
      </c>
      <c r="AF19" s="97" t="s">
        <v>215</v>
      </c>
      <c r="AG19" s="97" t="str">
        <f t="shared" si="7"/>
        <v/>
      </c>
      <c r="AH19" s="97" t="s">
        <v>215</v>
      </c>
      <c r="AI19" s="97" t="str">
        <f t="shared" si="8"/>
        <v/>
      </c>
      <c r="AJ19" s="97" t="s">
        <v>216</v>
      </c>
      <c r="AK19" s="92">
        <f t="shared" si="0"/>
        <v>5</v>
      </c>
      <c r="AL19" s="117">
        <f t="shared" si="11"/>
        <v>5</v>
      </c>
      <c r="AM19" s="117" t="str">
        <f t="shared" si="9"/>
        <v>Débil</v>
      </c>
      <c r="AN19" s="118"/>
      <c r="AO19" s="118"/>
      <c r="AP19" s="118"/>
      <c r="AQ19" s="118"/>
      <c r="AR19" s="118"/>
      <c r="AS19" s="118"/>
      <c r="AT19" s="118"/>
      <c r="AU19" s="96" t="str">
        <f>IFERROR(VLOOKUP(AT19,'Seguridad Información'!$I$61:$J$65,2,0),"")</f>
        <v/>
      </c>
      <c r="AV19" s="96"/>
      <c r="AW19" s="119" t="str">
        <f t="shared" si="1"/>
        <v/>
      </c>
      <c r="AX19" s="117" t="str">
        <f t="shared" si="2"/>
        <v/>
      </c>
      <c r="AY19" s="119" t="str">
        <f>IFERROR(VLOOKUP((CONCATENATE(AM19,AX19)),Listados!$U$3:$V$11,2,FALSE),"")</f>
        <v/>
      </c>
      <c r="AZ19" s="117">
        <f t="shared" si="10"/>
        <v>100</v>
      </c>
      <c r="BA19" s="694">
        <f>AVERAGE(AZ19:AZ24)</f>
        <v>100</v>
      </c>
      <c r="BB19" s="694" t="str">
        <f>IF(BA19&lt;=50, "Débil", IF(BA19&lt;=99,"Moderado","Fuerte"))</f>
        <v>Fuerte</v>
      </c>
      <c r="BC19" s="120">
        <f>+IF(AND(W19="Preventivo",BB19="Fuerte"),2,IF(AND(W19="Preventivo",BB19="Moderado"),1,0))</f>
        <v>2</v>
      </c>
      <c r="BD19" s="120">
        <f>+IF(AND(W19="Detectivo/Correctivo",$BB19="Fuerte"),2,IF(AND(W19="Detectivo/Correctivo",$BB19="Moderado"),1,IF(AND(W19="Preventivo",$BB19="Fuerte"),1,0)))</f>
        <v>1</v>
      </c>
      <c r="BE19" s="120" t="e">
        <f>+N19-BC19</f>
        <v>#N/A</v>
      </c>
      <c r="BF19" s="120" t="e">
        <f>+P19-BD19</f>
        <v>#N/A</v>
      </c>
      <c r="BG19" s="460" t="e">
        <f>+VLOOKUP(MIN(BE19,BE20,BE21,BE22,BE23,BE24),Listados!$J$18:$K$24,2,TRUE)</f>
        <v>#N/A</v>
      </c>
      <c r="BH19" s="460" t="e">
        <f>+VLOOKUP(MIN(BF19,BF20,BF21,BF22,BF23,BF24),Listados!$J$26:$K$32,2,TRUE)</f>
        <v>#N/A</v>
      </c>
      <c r="BI19" s="460" t="e">
        <f>IF(AND(BG19&lt;&gt;"",BH19&lt;&gt;""),VLOOKUP(BG19&amp;BH19,Listados!$M$3:$N$27,2,FALSE),"")</f>
        <v>#N/A</v>
      </c>
      <c r="BJ19" s="462" t="e">
        <f>+IF($R19="Asumir el riesgo","NA","")</f>
        <v>#N/A</v>
      </c>
      <c r="BK19" s="462" t="e">
        <f>+IF($R19="Asumir el riesgo","NA","")</f>
        <v>#N/A</v>
      </c>
      <c r="BL19" s="462" t="e">
        <f>+IF($R19="Asumir el riesgo","NA","")</f>
        <v>#N/A</v>
      </c>
      <c r="BM19" s="689" t="e">
        <f>+IF($R19="Asumir el riesgo","NA","")</f>
        <v>#N/A</v>
      </c>
    </row>
    <row r="20" spans="1:65" ht="65.099999999999994" customHeight="1" x14ac:dyDescent="0.25">
      <c r="A20" s="707"/>
      <c r="B20" s="701"/>
      <c r="C20" s="619"/>
      <c r="D20" s="114"/>
      <c r="E20" s="114"/>
      <c r="F20" s="700"/>
      <c r="G20" s="699"/>
      <c r="H20" s="86"/>
      <c r="I20" s="86"/>
      <c r="J20" s="86"/>
      <c r="K20" s="115"/>
      <c r="L20" s="116"/>
      <c r="M20" s="625"/>
      <c r="N20" s="695"/>
      <c r="O20" s="697"/>
      <c r="P20" s="695"/>
      <c r="Q20" s="460"/>
      <c r="R20" s="460"/>
      <c r="S20" s="97"/>
      <c r="T20" s="97"/>
      <c r="U20" s="88" t="s">
        <v>167</v>
      </c>
      <c r="V20" s="88"/>
      <c r="W20" s="106" t="s">
        <v>122</v>
      </c>
      <c r="X20" s="106" t="s">
        <v>111</v>
      </c>
      <c r="Y20" s="97">
        <f t="shared" si="3"/>
        <v>15</v>
      </c>
      <c r="Z20" s="106" t="s">
        <v>166</v>
      </c>
      <c r="AA20" s="97">
        <f t="shared" si="4"/>
        <v>15</v>
      </c>
      <c r="AB20" s="97" t="s">
        <v>166</v>
      </c>
      <c r="AC20" s="97">
        <f t="shared" si="5"/>
        <v>15</v>
      </c>
      <c r="AD20" s="97" t="s">
        <v>166</v>
      </c>
      <c r="AE20" s="97">
        <f t="shared" si="6"/>
        <v>15</v>
      </c>
      <c r="AF20" s="97" t="s">
        <v>166</v>
      </c>
      <c r="AG20" s="97">
        <f t="shared" si="7"/>
        <v>15</v>
      </c>
      <c r="AH20" s="97" t="s">
        <v>166</v>
      </c>
      <c r="AI20" s="97">
        <f t="shared" si="8"/>
        <v>15</v>
      </c>
      <c r="AJ20" s="97" t="s">
        <v>112</v>
      </c>
      <c r="AK20" s="92">
        <f t="shared" si="0"/>
        <v>10</v>
      </c>
      <c r="AL20" s="117">
        <f t="shared" si="11"/>
        <v>100</v>
      </c>
      <c r="AM20" s="117" t="str">
        <f t="shared" si="9"/>
        <v>Fuerte</v>
      </c>
      <c r="AN20" s="118"/>
      <c r="AO20" s="118"/>
      <c r="AP20" s="118"/>
      <c r="AQ20" s="118"/>
      <c r="AR20" s="118"/>
      <c r="AS20" s="118"/>
      <c r="AT20" s="118"/>
      <c r="AU20" s="96" t="str">
        <f>IFERROR(VLOOKUP(AT20,'Seguridad Información'!$I$61:$J$65,2,0),"")</f>
        <v/>
      </c>
      <c r="AV20" s="96"/>
      <c r="AW20" s="119" t="str">
        <f t="shared" si="1"/>
        <v/>
      </c>
      <c r="AX20" s="117" t="str">
        <f t="shared" si="2"/>
        <v/>
      </c>
      <c r="AY20" s="119" t="str">
        <f>IFERROR(VLOOKUP((CONCATENATE(AM20,AX20)),Listados!$U$3:$V$11,2,FALSE),"")</f>
        <v/>
      </c>
      <c r="AZ20" s="117">
        <f t="shared" si="10"/>
        <v>100</v>
      </c>
      <c r="BA20" s="694"/>
      <c r="BB20" s="694"/>
      <c r="BC20" s="120">
        <f>+IF(AND(W20="Preventivo",BB19="Fuerte"),2,IF(AND(W20="Preventivo",BB19="Moderado"),1,0))</f>
        <v>0</v>
      </c>
      <c r="BD20" s="120">
        <f>+IF(AND(W20="Detectivo/Correctivo",$BB19="Fuerte"),2,IF(AND(W20="Detectivo/Correctivo",$BB20="Moderado"),1,IF(AND(W20="Preventivo",$BB19="Fuerte"),1,0)))</f>
        <v>2</v>
      </c>
      <c r="BE20" s="120" t="e">
        <f>+N19-BC20</f>
        <v>#N/A</v>
      </c>
      <c r="BF20" s="120" t="e">
        <f>+P19-BD20</f>
        <v>#N/A</v>
      </c>
      <c r="BG20" s="460"/>
      <c r="BH20" s="460"/>
      <c r="BI20" s="460"/>
      <c r="BJ20" s="462"/>
      <c r="BK20" s="462"/>
      <c r="BL20" s="462"/>
      <c r="BM20" s="689"/>
    </row>
    <row r="21" spans="1:65" ht="65.099999999999994" customHeight="1" x14ac:dyDescent="0.25">
      <c r="A21" s="707"/>
      <c r="B21" s="701"/>
      <c r="C21" s="619"/>
      <c r="D21" s="114"/>
      <c r="E21" s="114"/>
      <c r="F21" s="700"/>
      <c r="G21" s="699"/>
      <c r="H21" s="86"/>
      <c r="I21" s="86"/>
      <c r="J21" s="86"/>
      <c r="K21" s="115"/>
      <c r="L21" s="116"/>
      <c r="M21" s="625"/>
      <c r="N21" s="695"/>
      <c r="O21" s="697"/>
      <c r="P21" s="695"/>
      <c r="Q21" s="460"/>
      <c r="R21" s="460"/>
      <c r="S21" s="97"/>
      <c r="T21" s="97"/>
      <c r="U21" s="88" t="s">
        <v>167</v>
      </c>
      <c r="V21" s="88"/>
      <c r="W21" s="106"/>
      <c r="X21" s="106"/>
      <c r="Y21" s="97" t="str">
        <f t="shared" si="3"/>
        <v/>
      </c>
      <c r="Z21" s="106"/>
      <c r="AA21" s="97" t="str">
        <f t="shared" si="4"/>
        <v/>
      </c>
      <c r="AB21" s="97"/>
      <c r="AC21" s="97" t="str">
        <f t="shared" si="5"/>
        <v/>
      </c>
      <c r="AD21" s="97"/>
      <c r="AE21" s="97" t="str">
        <f t="shared" si="6"/>
        <v/>
      </c>
      <c r="AF21" s="97"/>
      <c r="AG21" s="97" t="str">
        <f t="shared" si="7"/>
        <v/>
      </c>
      <c r="AH21" s="97"/>
      <c r="AI21" s="97" t="str">
        <f t="shared" si="8"/>
        <v/>
      </c>
      <c r="AJ21" s="97"/>
      <c r="AK21" s="92" t="str">
        <f t="shared" si="0"/>
        <v/>
      </c>
      <c r="AL21" s="117" t="str">
        <f t="shared" si="11"/>
        <v/>
      </c>
      <c r="AM21" s="117" t="str">
        <f t="shared" si="9"/>
        <v/>
      </c>
      <c r="AN21" s="118"/>
      <c r="AO21" s="118"/>
      <c r="AP21" s="118"/>
      <c r="AQ21" s="118"/>
      <c r="AR21" s="118"/>
      <c r="AS21" s="118"/>
      <c r="AT21" s="118"/>
      <c r="AU21" s="96" t="str">
        <f>IFERROR(VLOOKUP(AT21,'Seguridad Información'!$I$61:$J$65,2,0),"")</f>
        <v/>
      </c>
      <c r="AV21" s="96"/>
      <c r="AW21" s="119" t="str">
        <f t="shared" si="1"/>
        <v/>
      </c>
      <c r="AX21" s="117" t="str">
        <f t="shared" si="2"/>
        <v/>
      </c>
      <c r="AY21" s="119" t="str">
        <f>IFERROR(VLOOKUP((CONCATENATE(AM21,AX21)),Listados!$U$3:$V$11,2,FALSE),"")</f>
        <v/>
      </c>
      <c r="AZ21" s="117">
        <f t="shared" si="10"/>
        <v>100</v>
      </c>
      <c r="BA21" s="694"/>
      <c r="BB21" s="694"/>
      <c r="BC21" s="120">
        <f>+IF(AND(W21="Preventivo",BB19="Fuerte"),2,IF(AND(W21="Preventivo",BB19="Moderado"),1,0))</f>
        <v>0</v>
      </c>
      <c r="BD21" s="120">
        <f>+IF(AND(W21="Detectivo/Correctivo",$BB19="Fuerte"),2,IF(AND(W21="Detectivo/Correctivo",$BB21="Moderado"),1,IF(AND(W21="Preventivo",$BB19="Fuerte"),1,0)))</f>
        <v>0</v>
      </c>
      <c r="BE21" s="120" t="e">
        <f>+N19-BC21</f>
        <v>#N/A</v>
      </c>
      <c r="BF21" s="120" t="e">
        <f>+P19-BD21</f>
        <v>#N/A</v>
      </c>
      <c r="BG21" s="460"/>
      <c r="BH21" s="460"/>
      <c r="BI21" s="460"/>
      <c r="BJ21" s="462"/>
      <c r="BK21" s="462"/>
      <c r="BL21" s="462"/>
      <c r="BM21" s="689"/>
    </row>
    <row r="22" spans="1:65" ht="65.099999999999994" customHeight="1" x14ac:dyDescent="0.25">
      <c r="A22" s="707"/>
      <c r="B22" s="701"/>
      <c r="C22" s="619"/>
      <c r="D22" s="114"/>
      <c r="E22" s="114"/>
      <c r="F22" s="700"/>
      <c r="G22" s="699"/>
      <c r="H22" s="86"/>
      <c r="I22" s="86"/>
      <c r="J22" s="86"/>
      <c r="K22" s="115"/>
      <c r="L22" s="116"/>
      <c r="M22" s="625"/>
      <c r="N22" s="695"/>
      <c r="O22" s="697"/>
      <c r="P22" s="695"/>
      <c r="Q22" s="460"/>
      <c r="R22" s="460"/>
      <c r="S22" s="97"/>
      <c r="T22" s="97"/>
      <c r="U22" s="88" t="s">
        <v>167</v>
      </c>
      <c r="V22" s="88"/>
      <c r="W22" s="106"/>
      <c r="X22" s="106"/>
      <c r="Y22" s="97" t="str">
        <f t="shared" si="3"/>
        <v/>
      </c>
      <c r="Z22" s="106"/>
      <c r="AA22" s="97" t="str">
        <f t="shared" si="4"/>
        <v/>
      </c>
      <c r="AB22" s="97"/>
      <c r="AC22" s="97" t="str">
        <f t="shared" si="5"/>
        <v/>
      </c>
      <c r="AD22" s="97"/>
      <c r="AE22" s="97" t="str">
        <f t="shared" si="6"/>
        <v/>
      </c>
      <c r="AF22" s="97"/>
      <c r="AG22" s="97" t="str">
        <f t="shared" si="7"/>
        <v/>
      </c>
      <c r="AH22" s="97"/>
      <c r="AI22" s="97" t="str">
        <f t="shared" si="8"/>
        <v/>
      </c>
      <c r="AJ22" s="97"/>
      <c r="AK22" s="92" t="str">
        <f t="shared" si="0"/>
        <v/>
      </c>
      <c r="AL22" s="117" t="str">
        <f t="shared" si="11"/>
        <v/>
      </c>
      <c r="AM22" s="117" t="str">
        <f t="shared" si="9"/>
        <v/>
      </c>
      <c r="AN22" s="118"/>
      <c r="AO22" s="118"/>
      <c r="AP22" s="118"/>
      <c r="AQ22" s="118"/>
      <c r="AR22" s="118"/>
      <c r="AS22" s="118"/>
      <c r="AT22" s="118"/>
      <c r="AU22" s="96" t="str">
        <f>IFERROR(VLOOKUP(AT22,'Seguridad Información'!$I$61:$J$65,2,0),"")</f>
        <v/>
      </c>
      <c r="AV22" s="96"/>
      <c r="AW22" s="119" t="str">
        <f t="shared" si="1"/>
        <v/>
      </c>
      <c r="AX22" s="117" t="str">
        <f t="shared" si="2"/>
        <v/>
      </c>
      <c r="AY22" s="119" t="str">
        <f>IFERROR(VLOOKUP((CONCATENATE(AM22,AX22)),Listados!$U$3:$V$11,2,FALSE),"")</f>
        <v/>
      </c>
      <c r="AZ22" s="117">
        <f t="shared" si="10"/>
        <v>100</v>
      </c>
      <c r="BA22" s="694"/>
      <c r="BB22" s="694"/>
      <c r="BC22" s="120">
        <f>+IF(AND(W22="Preventivo",BB19="Fuerte"),2,IF(AND(W22="Preventivo",BB19="Moderado"),1,0))</f>
        <v>0</v>
      </c>
      <c r="BD22" s="120">
        <f>+IF(AND(W22="Detectivo/Correctivo",$BB19="Fuerte"),2,IF(AND(W22="Detectivo/Correctivo",$BB22="Moderado"),1,IF(AND(W22="Preventivo",$BB19="Fuerte"),1,0)))</f>
        <v>0</v>
      </c>
      <c r="BE22" s="120" t="e">
        <f>+N19-BC22</f>
        <v>#N/A</v>
      </c>
      <c r="BF22" s="120" t="e">
        <f>+P19-BD22</f>
        <v>#N/A</v>
      </c>
      <c r="BG22" s="460"/>
      <c r="BH22" s="460"/>
      <c r="BI22" s="460"/>
      <c r="BJ22" s="462"/>
      <c r="BK22" s="462"/>
      <c r="BL22" s="462"/>
      <c r="BM22" s="689"/>
    </row>
    <row r="23" spans="1:65" ht="65.099999999999994" customHeight="1" x14ac:dyDescent="0.25">
      <c r="A23" s="707"/>
      <c r="B23" s="701"/>
      <c r="C23" s="619"/>
      <c r="D23" s="114"/>
      <c r="E23" s="114"/>
      <c r="F23" s="700"/>
      <c r="G23" s="699"/>
      <c r="H23" s="86"/>
      <c r="I23" s="86"/>
      <c r="J23" s="86"/>
      <c r="K23" s="115"/>
      <c r="L23" s="116"/>
      <c r="M23" s="625"/>
      <c r="N23" s="695"/>
      <c r="O23" s="697"/>
      <c r="P23" s="695"/>
      <c r="Q23" s="460"/>
      <c r="R23" s="460"/>
      <c r="S23" s="97"/>
      <c r="T23" s="97"/>
      <c r="U23" s="88" t="s">
        <v>167</v>
      </c>
      <c r="V23" s="88"/>
      <c r="W23" s="106"/>
      <c r="X23" s="106"/>
      <c r="Y23" s="97" t="str">
        <f t="shared" si="3"/>
        <v/>
      </c>
      <c r="Z23" s="106"/>
      <c r="AA23" s="97" t="str">
        <f t="shared" si="4"/>
        <v/>
      </c>
      <c r="AB23" s="97"/>
      <c r="AC23" s="97" t="str">
        <f t="shared" si="5"/>
        <v/>
      </c>
      <c r="AD23" s="97"/>
      <c r="AE23" s="97" t="str">
        <f t="shared" si="6"/>
        <v/>
      </c>
      <c r="AF23" s="97"/>
      <c r="AG23" s="97" t="str">
        <f t="shared" si="7"/>
        <v/>
      </c>
      <c r="AH23" s="97"/>
      <c r="AI23" s="97" t="str">
        <f t="shared" si="8"/>
        <v/>
      </c>
      <c r="AJ23" s="97"/>
      <c r="AK23" s="92" t="str">
        <f t="shared" si="0"/>
        <v/>
      </c>
      <c r="AL23" s="117" t="str">
        <f t="shared" si="11"/>
        <v/>
      </c>
      <c r="AM23" s="117" t="str">
        <f t="shared" si="9"/>
        <v/>
      </c>
      <c r="AN23" s="118"/>
      <c r="AO23" s="118"/>
      <c r="AP23" s="118"/>
      <c r="AQ23" s="118"/>
      <c r="AR23" s="118"/>
      <c r="AS23" s="118"/>
      <c r="AT23" s="118"/>
      <c r="AU23" s="96" t="str">
        <f>IFERROR(VLOOKUP(AT23,'Seguridad Información'!$I$61:$J$65,2,0),"")</f>
        <v/>
      </c>
      <c r="AV23" s="96"/>
      <c r="AW23" s="119" t="str">
        <f t="shared" si="1"/>
        <v/>
      </c>
      <c r="AX23" s="117" t="str">
        <f t="shared" si="2"/>
        <v/>
      </c>
      <c r="AY23" s="119" t="str">
        <f>IFERROR(VLOOKUP((CONCATENATE(AM23,AX23)),Listados!$U$3:$V$11,2,FALSE),"")</f>
        <v/>
      </c>
      <c r="AZ23" s="117">
        <f t="shared" si="10"/>
        <v>100</v>
      </c>
      <c r="BA23" s="694"/>
      <c r="BB23" s="694"/>
      <c r="BC23" s="120">
        <f>+IF(AND(W23="Preventivo",BB19="Fuerte"),2,IF(AND(W23="Preventivo",BB19="Moderado"),1,0))</f>
        <v>0</v>
      </c>
      <c r="BD23" s="120">
        <f>+IF(AND(W23="Detectivo/Correctivo",$BB19="Fuerte"),2,IF(AND(W23="Detectivo/Correctivo",$BB23="Moderado"),1,IF(AND(W23="Preventivo",$BB19="Fuerte"),1,0)))</f>
        <v>0</v>
      </c>
      <c r="BE23" s="120" t="e">
        <f>+N19-BC23</f>
        <v>#N/A</v>
      </c>
      <c r="BF23" s="120" t="e">
        <f>+P19-BD23</f>
        <v>#N/A</v>
      </c>
      <c r="BG23" s="460"/>
      <c r="BH23" s="460"/>
      <c r="BI23" s="460"/>
      <c r="BJ23" s="462"/>
      <c r="BK23" s="462"/>
      <c r="BL23" s="462"/>
      <c r="BM23" s="689"/>
    </row>
    <row r="24" spans="1:65" ht="65.099999999999994" customHeight="1" x14ac:dyDescent="0.25">
      <c r="A24" s="707"/>
      <c r="B24" s="701"/>
      <c r="C24" s="619"/>
      <c r="D24" s="114"/>
      <c r="E24" s="114"/>
      <c r="F24" s="700"/>
      <c r="G24" s="699"/>
      <c r="H24" s="86"/>
      <c r="I24" s="86"/>
      <c r="J24" s="86"/>
      <c r="K24" s="115"/>
      <c r="L24" s="116"/>
      <c r="M24" s="625"/>
      <c r="N24" s="695"/>
      <c r="O24" s="697"/>
      <c r="P24" s="695"/>
      <c r="Q24" s="460"/>
      <c r="R24" s="460"/>
      <c r="S24" s="97"/>
      <c r="T24" s="97"/>
      <c r="U24" s="88" t="s">
        <v>167</v>
      </c>
      <c r="V24" s="88"/>
      <c r="W24" s="106"/>
      <c r="X24" s="106"/>
      <c r="Y24" s="97" t="str">
        <f t="shared" si="3"/>
        <v/>
      </c>
      <c r="Z24" s="106"/>
      <c r="AA24" s="97" t="str">
        <f t="shared" si="4"/>
        <v/>
      </c>
      <c r="AB24" s="97"/>
      <c r="AC24" s="97" t="str">
        <f t="shared" si="5"/>
        <v/>
      </c>
      <c r="AD24" s="97"/>
      <c r="AE24" s="97" t="str">
        <f t="shared" si="6"/>
        <v/>
      </c>
      <c r="AF24" s="97"/>
      <c r="AG24" s="97" t="str">
        <f t="shared" si="7"/>
        <v/>
      </c>
      <c r="AH24" s="97"/>
      <c r="AI24" s="97" t="str">
        <f t="shared" si="8"/>
        <v/>
      </c>
      <c r="AJ24" s="97"/>
      <c r="AK24" s="92" t="str">
        <f t="shared" si="0"/>
        <v/>
      </c>
      <c r="AL24" s="117" t="str">
        <f t="shared" si="11"/>
        <v/>
      </c>
      <c r="AM24" s="117" t="str">
        <f t="shared" si="9"/>
        <v/>
      </c>
      <c r="AN24" s="118"/>
      <c r="AO24" s="118"/>
      <c r="AP24" s="118"/>
      <c r="AQ24" s="118"/>
      <c r="AR24" s="118"/>
      <c r="AS24" s="118"/>
      <c r="AT24" s="118"/>
      <c r="AU24" s="96" t="str">
        <f>IFERROR(VLOOKUP(AT24,'Seguridad Información'!$I$61:$J$65,2,0),"")</f>
        <v/>
      </c>
      <c r="AV24" s="96"/>
      <c r="AW24" s="119" t="str">
        <f t="shared" si="1"/>
        <v/>
      </c>
      <c r="AX24" s="117" t="str">
        <f t="shared" si="2"/>
        <v/>
      </c>
      <c r="AY24" s="119" t="str">
        <f>IFERROR(VLOOKUP((CONCATENATE(AM24,AX24)),Listados!$U$3:$V$11,2,FALSE),"")</f>
        <v/>
      </c>
      <c r="AZ24" s="117">
        <f t="shared" si="10"/>
        <v>100</v>
      </c>
      <c r="BA24" s="694"/>
      <c r="BB24" s="694"/>
      <c r="BC24" s="120">
        <f>+IF(AND(W24="Preventivo",BB19="Fuerte"),2,IF(AND(W24="Preventivo",BB19="Moderado"),1,0))</f>
        <v>0</v>
      </c>
      <c r="BD24" s="120">
        <f>+IF(AND(W24="Detectivo/Correctivo",$BB19="Fuerte"),2,IF(AND(W24="Detectivo/Correctivo",$BB24="Moderado"),1,IF(AND(W24="Preventivo",$BB19="Fuerte"),1,0)))</f>
        <v>0</v>
      </c>
      <c r="BE24" s="120" t="e">
        <f>+N19-BC24</f>
        <v>#N/A</v>
      </c>
      <c r="BF24" s="120" t="e">
        <f>+P19-BD24</f>
        <v>#N/A</v>
      </c>
      <c r="BG24" s="460"/>
      <c r="BH24" s="460"/>
      <c r="BI24" s="460"/>
      <c r="BJ24" s="462"/>
      <c r="BK24" s="462"/>
      <c r="BL24" s="462"/>
      <c r="BM24" s="689"/>
    </row>
    <row r="25" spans="1:65" ht="65.099999999999994" customHeight="1" x14ac:dyDescent="0.25">
      <c r="A25" s="707">
        <v>4</v>
      </c>
      <c r="B25" s="701"/>
      <c r="C25" s="619" t="str">
        <f>IFERROR(VLOOKUP(B25,Listados!B$3:C$20,2,FALSE),"")</f>
        <v/>
      </c>
      <c r="D25" s="114"/>
      <c r="E25" s="114"/>
      <c r="F25" s="700"/>
      <c r="G25" s="699"/>
      <c r="H25" s="86"/>
      <c r="I25" s="86"/>
      <c r="J25" s="86"/>
      <c r="K25" s="115"/>
      <c r="L25" s="116"/>
      <c r="M25" s="625"/>
      <c r="N25" s="695" t="e">
        <f>+VLOOKUP(M25,Listados!$K$8:$L$12,2,0)</f>
        <v>#N/A</v>
      </c>
      <c r="O25" s="697"/>
      <c r="P25" s="695" t="e">
        <f>+VLOOKUP(O25,Listados!$K$13:$L$17,2,0)</f>
        <v>#N/A</v>
      </c>
      <c r="Q25" s="460" t="str">
        <f>IF(AND(M25&lt;&gt;"",O25&lt;&gt;""),VLOOKUP(M25&amp;O25,Listados!$M$3:$N$27,2,FALSE),"")</f>
        <v/>
      </c>
      <c r="R25" s="460" t="e">
        <f>+VLOOKUP(Q25,Listados!$P$3:$Q$6,2,FALSE)</f>
        <v>#N/A</v>
      </c>
      <c r="S25" s="97"/>
      <c r="T25" s="97"/>
      <c r="U25" s="88" t="s">
        <v>167</v>
      </c>
      <c r="V25" s="88"/>
      <c r="W25" s="106" t="s">
        <v>20</v>
      </c>
      <c r="X25" s="106" t="s">
        <v>111</v>
      </c>
      <c r="Y25" s="97">
        <f t="shared" si="3"/>
        <v>15</v>
      </c>
      <c r="Z25" s="106" t="s">
        <v>166</v>
      </c>
      <c r="AA25" s="97">
        <f t="shared" si="4"/>
        <v>15</v>
      </c>
      <c r="AB25" s="97" t="s">
        <v>166</v>
      </c>
      <c r="AC25" s="97">
        <f t="shared" si="5"/>
        <v>15</v>
      </c>
      <c r="AD25" s="97" t="s">
        <v>166</v>
      </c>
      <c r="AE25" s="97">
        <f t="shared" si="6"/>
        <v>15</v>
      </c>
      <c r="AF25" s="97" t="s">
        <v>166</v>
      </c>
      <c r="AG25" s="97">
        <f t="shared" si="7"/>
        <v>15</v>
      </c>
      <c r="AH25" s="97" t="s">
        <v>166</v>
      </c>
      <c r="AI25" s="97">
        <f t="shared" si="8"/>
        <v>15</v>
      </c>
      <c r="AJ25" s="97" t="s">
        <v>216</v>
      </c>
      <c r="AK25" s="92">
        <f t="shared" si="0"/>
        <v>5</v>
      </c>
      <c r="AL25" s="117">
        <f t="shared" si="11"/>
        <v>95</v>
      </c>
      <c r="AM25" s="117" t="str">
        <f t="shared" si="9"/>
        <v>Moderado</v>
      </c>
      <c r="AN25" s="118"/>
      <c r="AO25" s="118"/>
      <c r="AP25" s="118"/>
      <c r="AQ25" s="118"/>
      <c r="AR25" s="118"/>
      <c r="AS25" s="118"/>
      <c r="AT25" s="118"/>
      <c r="AU25" s="96" t="str">
        <f>IFERROR(VLOOKUP(AT25,'Seguridad Información'!$I$61:$J$65,2,0),"")</f>
        <v/>
      </c>
      <c r="AV25" s="96"/>
      <c r="AW25" s="119" t="str">
        <f t="shared" si="1"/>
        <v/>
      </c>
      <c r="AX25" s="117" t="str">
        <f t="shared" si="2"/>
        <v/>
      </c>
      <c r="AY25" s="119" t="str">
        <f>IFERROR(VLOOKUP((CONCATENATE(AM25,AX25)),Listados!$U$3:$V$11,2,FALSE),"")</f>
        <v/>
      </c>
      <c r="AZ25" s="117">
        <f t="shared" si="10"/>
        <v>100</v>
      </c>
      <c r="BA25" s="694">
        <f>AVERAGE(AZ25:AZ30)</f>
        <v>100</v>
      </c>
      <c r="BB25" s="694" t="str">
        <f>IF(BA25&lt;=50, "Débil", IF(BA25&lt;=99,"Moderado","Fuerte"))</f>
        <v>Fuerte</v>
      </c>
      <c r="BC25" s="120">
        <f>+IF(AND(W25="Preventivo",BB25="Fuerte"),2,IF(AND(W25="Preventivo",BB25="Moderado"),1,0))</f>
        <v>2</v>
      </c>
      <c r="BD25" s="120">
        <f>+IF(AND(W25="Detectivo/Correctivo",$BB25="Fuerte"),2,IF(AND(W25="Detectivo/Correctivo",$BB25="Moderado"),1,IF(AND(W25="Preventivo",$BB25="Fuerte"),1,0)))</f>
        <v>1</v>
      </c>
      <c r="BE25" s="120" t="e">
        <f>+N25-BC25</f>
        <v>#N/A</v>
      </c>
      <c r="BF25" s="120" t="e">
        <f>+P25-BD25</f>
        <v>#N/A</v>
      </c>
      <c r="BG25" s="460" t="e">
        <f>+VLOOKUP(MIN(BE25,BE26,BE27,BE28,BE29,BE30),Listados!$J$18:$K$24,2,TRUE)</f>
        <v>#N/A</v>
      </c>
      <c r="BH25" s="460" t="e">
        <f>+VLOOKUP(MIN(BF25,BF26,BF27,BF28,BF29,BF30),Listados!$J$26:$K$32,2,TRUE)</f>
        <v>#N/A</v>
      </c>
      <c r="BI25" s="460" t="e">
        <f>IF(AND(BG25&lt;&gt;"",BH25&lt;&gt;""),VLOOKUP(BG25&amp;BH25,Listados!$M$3:$N$27,2,FALSE),"")</f>
        <v>#N/A</v>
      </c>
      <c r="BJ25" s="462" t="e">
        <f>+IF($R25="Asumir el riesgo","NA","")</f>
        <v>#N/A</v>
      </c>
      <c r="BK25" s="462" t="e">
        <f>+IF($R25="Asumir el riesgo","NA","")</f>
        <v>#N/A</v>
      </c>
      <c r="BL25" s="462" t="e">
        <f>+IF($R25="Asumir el riesgo","NA","")</f>
        <v>#N/A</v>
      </c>
      <c r="BM25" s="689" t="e">
        <f>+IF($R25="Asumir el riesgo","NA","")</f>
        <v>#N/A</v>
      </c>
    </row>
    <row r="26" spans="1:65" ht="65.099999999999994" customHeight="1" x14ac:dyDescent="0.25">
      <c r="A26" s="707"/>
      <c r="B26" s="701"/>
      <c r="C26" s="619"/>
      <c r="D26" s="114"/>
      <c r="E26" s="114"/>
      <c r="F26" s="700"/>
      <c r="G26" s="699"/>
      <c r="H26" s="86"/>
      <c r="I26" s="86"/>
      <c r="J26" s="86"/>
      <c r="K26" s="115"/>
      <c r="L26" s="116"/>
      <c r="M26" s="625"/>
      <c r="N26" s="695"/>
      <c r="O26" s="697"/>
      <c r="P26" s="695"/>
      <c r="Q26" s="460"/>
      <c r="R26" s="460"/>
      <c r="S26" s="97"/>
      <c r="T26" s="97"/>
      <c r="U26" s="88" t="s">
        <v>167</v>
      </c>
      <c r="V26" s="88"/>
      <c r="W26" s="106" t="s">
        <v>118</v>
      </c>
      <c r="X26" s="106" t="s">
        <v>190</v>
      </c>
      <c r="Y26" s="97" t="str">
        <f t="shared" si="3"/>
        <v/>
      </c>
      <c r="Z26" s="106" t="s">
        <v>166</v>
      </c>
      <c r="AA26" s="97">
        <f t="shared" si="4"/>
        <v>15</v>
      </c>
      <c r="AB26" s="97" t="s">
        <v>166</v>
      </c>
      <c r="AC26" s="97">
        <f t="shared" si="5"/>
        <v>15</v>
      </c>
      <c r="AD26" s="97" t="s">
        <v>166</v>
      </c>
      <c r="AE26" s="97">
        <f t="shared" si="6"/>
        <v>15</v>
      </c>
      <c r="AF26" s="97" t="s">
        <v>166</v>
      </c>
      <c r="AG26" s="97">
        <f t="shared" si="7"/>
        <v>15</v>
      </c>
      <c r="AH26" s="97" t="s">
        <v>166</v>
      </c>
      <c r="AI26" s="97">
        <f t="shared" si="8"/>
        <v>15</v>
      </c>
      <c r="AJ26" s="97" t="s">
        <v>112</v>
      </c>
      <c r="AK26" s="92">
        <f t="shared" si="0"/>
        <v>10</v>
      </c>
      <c r="AL26" s="117">
        <f t="shared" si="11"/>
        <v>85</v>
      </c>
      <c r="AM26" s="117" t="str">
        <f t="shared" si="9"/>
        <v>Débil</v>
      </c>
      <c r="AN26" s="118"/>
      <c r="AO26" s="118"/>
      <c r="AP26" s="118"/>
      <c r="AQ26" s="118"/>
      <c r="AR26" s="118"/>
      <c r="AS26" s="118"/>
      <c r="AT26" s="118"/>
      <c r="AU26" s="96" t="str">
        <f>IFERROR(VLOOKUP(AT26,'Seguridad Información'!$I$61:$J$65,2,0),"")</f>
        <v/>
      </c>
      <c r="AV26" s="96"/>
      <c r="AW26" s="119" t="str">
        <f t="shared" si="1"/>
        <v/>
      </c>
      <c r="AX26" s="117" t="str">
        <f t="shared" si="2"/>
        <v/>
      </c>
      <c r="AY26" s="119" t="str">
        <f>IFERROR(VLOOKUP((CONCATENATE(AM26,AX26)),Listados!$U$3:$V$11,2,FALSE),"")</f>
        <v/>
      </c>
      <c r="AZ26" s="117">
        <f t="shared" si="10"/>
        <v>100</v>
      </c>
      <c r="BA26" s="694"/>
      <c r="BB26" s="694"/>
      <c r="BC26" s="120">
        <f>+IF(AND(W26="Preventivo",BB25="Fuerte"),2,IF(AND(W26="Preventivo",BB25="Moderado"),1,0))</f>
        <v>0</v>
      </c>
      <c r="BD26" s="120">
        <f>+IF(AND(W26="Detectivo/Correctivo",$BB25="Fuerte"),2,IF(AND(W26="Detectivo/Correctivo",$BB26="Moderado"),1,IF(AND(W26="Preventivo",$BB25="Fuerte"),1,0)))</f>
        <v>0</v>
      </c>
      <c r="BE26" s="120" t="e">
        <f>+N25-BC26</f>
        <v>#N/A</v>
      </c>
      <c r="BF26" s="120" t="e">
        <f>+P25-BD26</f>
        <v>#N/A</v>
      </c>
      <c r="BG26" s="460"/>
      <c r="BH26" s="460"/>
      <c r="BI26" s="460"/>
      <c r="BJ26" s="462"/>
      <c r="BK26" s="462"/>
      <c r="BL26" s="462"/>
      <c r="BM26" s="689"/>
    </row>
    <row r="27" spans="1:65" ht="65.099999999999994" customHeight="1" x14ac:dyDescent="0.25">
      <c r="A27" s="707"/>
      <c r="B27" s="701"/>
      <c r="C27" s="619"/>
      <c r="D27" s="114"/>
      <c r="E27" s="114"/>
      <c r="F27" s="700"/>
      <c r="G27" s="699"/>
      <c r="H27" s="86"/>
      <c r="I27" s="86"/>
      <c r="J27" s="86"/>
      <c r="K27" s="115"/>
      <c r="L27" s="116"/>
      <c r="M27" s="625"/>
      <c r="N27" s="695"/>
      <c r="O27" s="697"/>
      <c r="P27" s="695"/>
      <c r="Q27" s="460"/>
      <c r="R27" s="460"/>
      <c r="S27" s="97"/>
      <c r="T27" s="97"/>
      <c r="U27" s="88" t="s">
        <v>167</v>
      </c>
      <c r="V27" s="88"/>
      <c r="W27" s="106"/>
      <c r="X27" s="106"/>
      <c r="Y27" s="97" t="str">
        <f t="shared" si="3"/>
        <v/>
      </c>
      <c r="Z27" s="106"/>
      <c r="AA27" s="97" t="str">
        <f t="shared" si="4"/>
        <v/>
      </c>
      <c r="AB27" s="97"/>
      <c r="AC27" s="97" t="str">
        <f t="shared" si="5"/>
        <v/>
      </c>
      <c r="AD27" s="97"/>
      <c r="AE27" s="97" t="str">
        <f t="shared" si="6"/>
        <v/>
      </c>
      <c r="AF27" s="97"/>
      <c r="AG27" s="97" t="str">
        <f t="shared" si="7"/>
        <v/>
      </c>
      <c r="AH27" s="97"/>
      <c r="AI27" s="97" t="str">
        <f t="shared" si="8"/>
        <v/>
      </c>
      <c r="AJ27" s="97"/>
      <c r="AK27" s="92" t="str">
        <f t="shared" si="0"/>
        <v/>
      </c>
      <c r="AL27" s="117" t="str">
        <f t="shared" si="11"/>
        <v/>
      </c>
      <c r="AM27" s="117" t="str">
        <f t="shared" si="9"/>
        <v/>
      </c>
      <c r="AN27" s="118"/>
      <c r="AO27" s="118"/>
      <c r="AP27" s="118"/>
      <c r="AQ27" s="118"/>
      <c r="AR27" s="118"/>
      <c r="AS27" s="118"/>
      <c r="AT27" s="118"/>
      <c r="AU27" s="96" t="str">
        <f>IFERROR(VLOOKUP(AT27,'Seguridad Información'!$I$61:$J$65,2,0),"")</f>
        <v/>
      </c>
      <c r="AV27" s="96"/>
      <c r="AW27" s="119" t="str">
        <f t="shared" si="1"/>
        <v/>
      </c>
      <c r="AX27" s="117" t="str">
        <f t="shared" si="2"/>
        <v/>
      </c>
      <c r="AY27" s="119" t="str">
        <f>IFERROR(VLOOKUP((CONCATENATE(AM27,AX27)),Listados!$U$3:$V$11,2,FALSE),"")</f>
        <v/>
      </c>
      <c r="AZ27" s="117">
        <f t="shared" si="10"/>
        <v>100</v>
      </c>
      <c r="BA27" s="694"/>
      <c r="BB27" s="694"/>
      <c r="BC27" s="120">
        <f>+IF(AND(W27="Preventivo",BB25="Fuerte"),2,IF(AND(W27="Preventivo",BB25="Moderado"),1,0))</f>
        <v>0</v>
      </c>
      <c r="BD27" s="120">
        <f>+IF(AND(W27="Detectivo/Correctivo",$BB25="Fuerte"),2,IF(AND(W27="Detectivo/Correctivo",$BB27="Moderado"),1,IF(AND(W27="Preventivo",$BB25="Fuerte"),1,0)))</f>
        <v>0</v>
      </c>
      <c r="BE27" s="120" t="e">
        <f>+N25-BC27</f>
        <v>#N/A</v>
      </c>
      <c r="BF27" s="120" t="e">
        <f>+P25-BD27</f>
        <v>#N/A</v>
      </c>
      <c r="BG27" s="460"/>
      <c r="BH27" s="460"/>
      <c r="BI27" s="460"/>
      <c r="BJ27" s="462"/>
      <c r="BK27" s="462"/>
      <c r="BL27" s="462"/>
      <c r="BM27" s="689"/>
    </row>
    <row r="28" spans="1:65" ht="65.099999999999994" customHeight="1" x14ac:dyDescent="0.25">
      <c r="A28" s="707"/>
      <c r="B28" s="701"/>
      <c r="C28" s="619"/>
      <c r="D28" s="114"/>
      <c r="E28" s="114"/>
      <c r="F28" s="700"/>
      <c r="G28" s="699"/>
      <c r="H28" s="86"/>
      <c r="I28" s="86"/>
      <c r="J28" s="86"/>
      <c r="K28" s="115"/>
      <c r="L28" s="116"/>
      <c r="M28" s="625"/>
      <c r="N28" s="695"/>
      <c r="O28" s="697"/>
      <c r="P28" s="695"/>
      <c r="Q28" s="460"/>
      <c r="R28" s="460"/>
      <c r="S28" s="97"/>
      <c r="T28" s="97"/>
      <c r="U28" s="88" t="s">
        <v>167</v>
      </c>
      <c r="V28" s="88"/>
      <c r="W28" s="106"/>
      <c r="X28" s="106"/>
      <c r="Y28" s="97" t="str">
        <f t="shared" si="3"/>
        <v/>
      </c>
      <c r="Z28" s="106"/>
      <c r="AA28" s="97" t="str">
        <f t="shared" si="4"/>
        <v/>
      </c>
      <c r="AB28" s="97"/>
      <c r="AC28" s="97" t="str">
        <f t="shared" si="5"/>
        <v/>
      </c>
      <c r="AD28" s="97"/>
      <c r="AE28" s="97" t="str">
        <f t="shared" si="6"/>
        <v/>
      </c>
      <c r="AF28" s="97"/>
      <c r="AG28" s="97" t="str">
        <f t="shared" si="7"/>
        <v/>
      </c>
      <c r="AH28" s="97"/>
      <c r="AI28" s="97" t="str">
        <f t="shared" si="8"/>
        <v/>
      </c>
      <c r="AJ28" s="97"/>
      <c r="AK28" s="92" t="str">
        <f t="shared" si="0"/>
        <v/>
      </c>
      <c r="AL28" s="117" t="str">
        <f t="shared" si="11"/>
        <v/>
      </c>
      <c r="AM28" s="117" t="str">
        <f t="shared" si="9"/>
        <v/>
      </c>
      <c r="AN28" s="118"/>
      <c r="AO28" s="118"/>
      <c r="AP28" s="118"/>
      <c r="AQ28" s="118"/>
      <c r="AR28" s="118"/>
      <c r="AS28" s="118"/>
      <c r="AT28" s="118"/>
      <c r="AU28" s="96" t="str">
        <f>IFERROR(VLOOKUP(AT28,'Seguridad Información'!$I$61:$J$65,2,0),"")</f>
        <v/>
      </c>
      <c r="AV28" s="96"/>
      <c r="AW28" s="119" t="str">
        <f t="shared" si="1"/>
        <v/>
      </c>
      <c r="AX28" s="117" t="str">
        <f t="shared" si="2"/>
        <v/>
      </c>
      <c r="AY28" s="119" t="str">
        <f>IFERROR(VLOOKUP((CONCATENATE(AM28,AX28)),Listados!$U$3:$V$11,2,FALSE),"")</f>
        <v/>
      </c>
      <c r="AZ28" s="117">
        <f t="shared" si="10"/>
        <v>100</v>
      </c>
      <c r="BA28" s="694"/>
      <c r="BB28" s="694"/>
      <c r="BC28" s="120">
        <f>+IF(AND(W28="Preventivo",BB25="Fuerte"),2,IF(AND(W28="Preventivo",BB25="Moderado"),1,0))</f>
        <v>0</v>
      </c>
      <c r="BD28" s="120">
        <f>+IF(AND(W28="Detectivo/Correctivo",$BB25="Fuerte"),2,IF(AND(W28="Detectivo/Correctivo",$BB28="Moderado"),1,IF(AND(W28="Preventivo",$BB25="Fuerte"),1,0)))</f>
        <v>0</v>
      </c>
      <c r="BE28" s="120" t="e">
        <f>+N25-BC28</f>
        <v>#N/A</v>
      </c>
      <c r="BF28" s="120" t="e">
        <f>+P25-BD28</f>
        <v>#N/A</v>
      </c>
      <c r="BG28" s="460"/>
      <c r="BH28" s="460"/>
      <c r="BI28" s="460"/>
      <c r="BJ28" s="462"/>
      <c r="BK28" s="462"/>
      <c r="BL28" s="462"/>
      <c r="BM28" s="689"/>
    </row>
    <row r="29" spans="1:65" ht="65.099999999999994" customHeight="1" x14ac:dyDescent="0.25">
      <c r="A29" s="707"/>
      <c r="B29" s="701"/>
      <c r="C29" s="619"/>
      <c r="D29" s="114"/>
      <c r="E29" s="114"/>
      <c r="F29" s="700"/>
      <c r="G29" s="699"/>
      <c r="H29" s="86"/>
      <c r="I29" s="86"/>
      <c r="J29" s="86"/>
      <c r="K29" s="115"/>
      <c r="L29" s="116"/>
      <c r="M29" s="625"/>
      <c r="N29" s="695"/>
      <c r="O29" s="697"/>
      <c r="P29" s="695"/>
      <c r="Q29" s="460"/>
      <c r="R29" s="460"/>
      <c r="S29" s="97"/>
      <c r="T29" s="97"/>
      <c r="U29" s="88" t="s">
        <v>167</v>
      </c>
      <c r="V29" s="88"/>
      <c r="W29" s="106"/>
      <c r="X29" s="106"/>
      <c r="Y29" s="97" t="str">
        <f t="shared" si="3"/>
        <v/>
      </c>
      <c r="Z29" s="106"/>
      <c r="AA29" s="97" t="str">
        <f t="shared" si="4"/>
        <v/>
      </c>
      <c r="AB29" s="97"/>
      <c r="AC29" s="97" t="str">
        <f t="shared" si="5"/>
        <v/>
      </c>
      <c r="AD29" s="97"/>
      <c r="AE29" s="97" t="str">
        <f t="shared" si="6"/>
        <v/>
      </c>
      <c r="AF29" s="97"/>
      <c r="AG29" s="97" t="str">
        <f t="shared" si="7"/>
        <v/>
      </c>
      <c r="AH29" s="97"/>
      <c r="AI29" s="97" t="str">
        <f t="shared" si="8"/>
        <v/>
      </c>
      <c r="AJ29" s="97"/>
      <c r="AK29" s="92" t="str">
        <f t="shared" si="0"/>
        <v/>
      </c>
      <c r="AL29" s="117" t="str">
        <f t="shared" si="11"/>
        <v/>
      </c>
      <c r="AM29" s="117" t="str">
        <f t="shared" si="9"/>
        <v/>
      </c>
      <c r="AN29" s="118"/>
      <c r="AO29" s="118"/>
      <c r="AP29" s="118"/>
      <c r="AQ29" s="118"/>
      <c r="AR29" s="118"/>
      <c r="AS29" s="118"/>
      <c r="AT29" s="118"/>
      <c r="AU29" s="96" t="str">
        <f>IFERROR(VLOOKUP(AT29,'Seguridad Información'!$I$61:$J$65,2,0),"")</f>
        <v/>
      </c>
      <c r="AV29" s="96"/>
      <c r="AW29" s="119" t="str">
        <f t="shared" si="1"/>
        <v/>
      </c>
      <c r="AX29" s="117" t="str">
        <f t="shared" si="2"/>
        <v/>
      </c>
      <c r="AY29" s="119" t="str">
        <f>IFERROR(VLOOKUP((CONCATENATE(AM29,AX29)),Listados!$U$3:$V$11,2,FALSE),"")</f>
        <v/>
      </c>
      <c r="AZ29" s="117">
        <f t="shared" si="10"/>
        <v>100</v>
      </c>
      <c r="BA29" s="694"/>
      <c r="BB29" s="694"/>
      <c r="BC29" s="120">
        <f>+IF(AND(W29="Preventivo",BB25="Fuerte"),2,IF(AND(W29="Preventivo",BB25="Moderado"),1,0))</f>
        <v>0</v>
      </c>
      <c r="BD29" s="120">
        <f>+IF(AND(W29="Detectivo/Correctivo",$BB25="Fuerte"),2,IF(AND(W29="Detectivo/Correctivo",$BB29="Moderado"),1,IF(AND(W29="Preventivo",$BB25="Fuerte"),1,0)))</f>
        <v>0</v>
      </c>
      <c r="BE29" s="120" t="e">
        <f>+N25-BC29</f>
        <v>#N/A</v>
      </c>
      <c r="BF29" s="120" t="e">
        <f>+P25-BD29</f>
        <v>#N/A</v>
      </c>
      <c r="BG29" s="460"/>
      <c r="BH29" s="460"/>
      <c r="BI29" s="460"/>
      <c r="BJ29" s="462"/>
      <c r="BK29" s="462"/>
      <c r="BL29" s="462"/>
      <c r="BM29" s="689"/>
    </row>
    <row r="30" spans="1:65" ht="65.099999999999994" customHeight="1" x14ac:dyDescent="0.25">
      <c r="A30" s="707"/>
      <c r="B30" s="701"/>
      <c r="C30" s="619"/>
      <c r="D30" s="114"/>
      <c r="E30" s="114"/>
      <c r="F30" s="700"/>
      <c r="G30" s="699"/>
      <c r="H30" s="86"/>
      <c r="I30" s="86"/>
      <c r="J30" s="86"/>
      <c r="K30" s="115"/>
      <c r="L30" s="116"/>
      <c r="M30" s="625"/>
      <c r="N30" s="695"/>
      <c r="O30" s="697"/>
      <c r="P30" s="695"/>
      <c r="Q30" s="460"/>
      <c r="R30" s="460"/>
      <c r="S30" s="97"/>
      <c r="T30" s="97"/>
      <c r="U30" s="88" t="s">
        <v>167</v>
      </c>
      <c r="V30" s="88"/>
      <c r="W30" s="106"/>
      <c r="X30" s="106"/>
      <c r="Y30" s="97" t="str">
        <f t="shared" si="3"/>
        <v/>
      </c>
      <c r="Z30" s="106"/>
      <c r="AA30" s="97" t="str">
        <f t="shared" si="4"/>
        <v/>
      </c>
      <c r="AB30" s="97"/>
      <c r="AC30" s="97" t="str">
        <f t="shared" si="5"/>
        <v/>
      </c>
      <c r="AD30" s="97"/>
      <c r="AE30" s="97" t="str">
        <f t="shared" si="6"/>
        <v/>
      </c>
      <c r="AF30" s="97"/>
      <c r="AG30" s="97" t="str">
        <f t="shared" si="7"/>
        <v/>
      </c>
      <c r="AH30" s="97"/>
      <c r="AI30" s="97" t="str">
        <f t="shared" si="8"/>
        <v/>
      </c>
      <c r="AJ30" s="97"/>
      <c r="AK30" s="92" t="str">
        <f t="shared" si="0"/>
        <v/>
      </c>
      <c r="AL30" s="117" t="str">
        <f t="shared" si="11"/>
        <v/>
      </c>
      <c r="AM30" s="117" t="str">
        <f t="shared" si="9"/>
        <v/>
      </c>
      <c r="AN30" s="118"/>
      <c r="AO30" s="118"/>
      <c r="AP30" s="118"/>
      <c r="AQ30" s="118"/>
      <c r="AR30" s="118"/>
      <c r="AS30" s="118"/>
      <c r="AT30" s="118"/>
      <c r="AU30" s="96" t="str">
        <f>IFERROR(VLOOKUP(AT30,'Seguridad Información'!$I$61:$J$65,2,0),"")</f>
        <v/>
      </c>
      <c r="AV30" s="96"/>
      <c r="AW30" s="119" t="str">
        <f t="shared" si="1"/>
        <v/>
      </c>
      <c r="AX30" s="117" t="str">
        <f t="shared" si="2"/>
        <v/>
      </c>
      <c r="AY30" s="119" t="str">
        <f>IFERROR(VLOOKUP((CONCATENATE(AM30,AX30)),Listados!$U$3:$V$11,2,FALSE),"")</f>
        <v/>
      </c>
      <c r="AZ30" s="117">
        <f t="shared" si="10"/>
        <v>100</v>
      </c>
      <c r="BA30" s="694"/>
      <c r="BB30" s="694"/>
      <c r="BC30" s="120">
        <f>+IF(AND(W30="Preventivo",BB25="Fuerte"),2,IF(AND(W30="Preventivo",BB25="Moderado"),1,0))</f>
        <v>0</v>
      </c>
      <c r="BD30" s="120">
        <f>+IF(AND(W30="Detectivo/Correctivo",$BB25="Fuerte"),2,IF(AND(W30="Detectivo/Correctivo",$BB30="Moderado"),1,IF(AND(W30="Preventivo",$BB25="Fuerte"),1,0)))</f>
        <v>0</v>
      </c>
      <c r="BE30" s="120" t="e">
        <f>+N25-BC30</f>
        <v>#N/A</v>
      </c>
      <c r="BF30" s="120" t="e">
        <f>+P25-BD30</f>
        <v>#N/A</v>
      </c>
      <c r="BG30" s="460"/>
      <c r="BH30" s="460"/>
      <c r="BI30" s="460"/>
      <c r="BJ30" s="462"/>
      <c r="BK30" s="462"/>
      <c r="BL30" s="462"/>
      <c r="BM30" s="689"/>
    </row>
    <row r="31" spans="1:65" ht="65.099999999999994" customHeight="1" x14ac:dyDescent="0.25">
      <c r="A31" s="707">
        <v>5</v>
      </c>
      <c r="B31" s="701"/>
      <c r="C31" s="619" t="str">
        <f>IFERROR(VLOOKUP(B31,Listados!B$3:C$20,2,FALSE),"")</f>
        <v/>
      </c>
      <c r="D31" s="114"/>
      <c r="E31" s="114"/>
      <c r="F31" s="700"/>
      <c r="G31" s="699"/>
      <c r="H31" s="86"/>
      <c r="I31" s="86"/>
      <c r="J31" s="86"/>
      <c r="K31" s="115"/>
      <c r="L31" s="116"/>
      <c r="M31" s="625"/>
      <c r="N31" s="695" t="e">
        <f>+VLOOKUP(M31,Listados!$K$8:$L$12,2,0)</f>
        <v>#N/A</v>
      </c>
      <c r="O31" s="697"/>
      <c r="P31" s="695" t="e">
        <f>+VLOOKUP(O31,Listados!$K$13:$L$17,2,0)</f>
        <v>#N/A</v>
      </c>
      <c r="Q31" s="460" t="str">
        <f>IF(AND(M31&lt;&gt;"",O31&lt;&gt;""),VLOOKUP(M31&amp;O31,Listados!$M$3:$N$27,2,FALSE),"")</f>
        <v/>
      </c>
      <c r="R31" s="460" t="e">
        <f>+VLOOKUP(Q31,Listados!$P$3:$Q$6,2,FALSE)</f>
        <v>#N/A</v>
      </c>
      <c r="S31" s="97"/>
      <c r="T31" s="97"/>
      <c r="U31" s="88" t="s">
        <v>167</v>
      </c>
      <c r="V31" s="106"/>
      <c r="W31" s="106"/>
      <c r="X31" s="106"/>
      <c r="Y31" s="97" t="str">
        <f t="shared" si="3"/>
        <v/>
      </c>
      <c r="Z31" s="106"/>
      <c r="AA31" s="97" t="str">
        <f t="shared" si="4"/>
        <v/>
      </c>
      <c r="AB31" s="97"/>
      <c r="AC31" s="97" t="str">
        <f t="shared" si="5"/>
        <v/>
      </c>
      <c r="AD31" s="97"/>
      <c r="AE31" s="97" t="str">
        <f t="shared" si="6"/>
        <v/>
      </c>
      <c r="AF31" s="97"/>
      <c r="AG31" s="97" t="str">
        <f t="shared" si="7"/>
        <v/>
      </c>
      <c r="AH31" s="97"/>
      <c r="AI31" s="97" t="str">
        <f t="shared" si="8"/>
        <v/>
      </c>
      <c r="AJ31" s="97"/>
      <c r="AK31" s="92" t="str">
        <f t="shared" si="0"/>
        <v/>
      </c>
      <c r="AL31" s="117" t="str">
        <f t="shared" si="11"/>
        <v/>
      </c>
      <c r="AM31" s="117" t="str">
        <f t="shared" si="9"/>
        <v/>
      </c>
      <c r="AN31" s="118"/>
      <c r="AO31" s="118"/>
      <c r="AP31" s="118"/>
      <c r="AQ31" s="118"/>
      <c r="AR31" s="118"/>
      <c r="AS31" s="118"/>
      <c r="AT31" s="118"/>
      <c r="AU31" s="96" t="str">
        <f>IFERROR(VLOOKUP(AT31,'Seguridad Información'!$I$61:$J$65,2,0),"")</f>
        <v/>
      </c>
      <c r="AV31" s="96"/>
      <c r="AW31" s="119" t="str">
        <f t="shared" si="1"/>
        <v/>
      </c>
      <c r="AX31" s="117" t="str">
        <f t="shared" si="2"/>
        <v/>
      </c>
      <c r="AY31" s="119" t="str">
        <f>IFERROR(VLOOKUP((CONCATENATE(AM31,AX31)),Listados!$U$3:$V$11,2,FALSE),"")</f>
        <v/>
      </c>
      <c r="AZ31" s="117">
        <f t="shared" si="10"/>
        <v>100</v>
      </c>
      <c r="BA31" s="694">
        <f>AVERAGE(AZ31:AZ36)</f>
        <v>100</v>
      </c>
      <c r="BB31" s="694" t="str">
        <f>IF(BA31&lt;=50, "Débil", IF(BA31&lt;=99,"Moderado","Fuerte"))</f>
        <v>Fuerte</v>
      </c>
      <c r="BC31" s="120">
        <f>+IF(AND(W31="Preventivo",BB31="Fuerte"),2,IF(AND(W31="Preventivo",BB31="Moderado"),1,0))</f>
        <v>0</v>
      </c>
      <c r="BD31" s="120">
        <f>+IF(AND(W31="Detectivo/Correctivo",$BB31="Fuerte"),2,IF(AND(W31="Detectivo/Correctivo",$BB31="Moderado"),1,IF(AND(W31="Preventivo",$BB31="Fuerte"),1,0)))</f>
        <v>0</v>
      </c>
      <c r="BE31" s="120" t="e">
        <f>+N31-BC31</f>
        <v>#N/A</v>
      </c>
      <c r="BF31" s="120" t="e">
        <f>+P31-BD31</f>
        <v>#N/A</v>
      </c>
      <c r="BG31" s="460" t="e">
        <f>+VLOOKUP(MIN(BE31,BE32,BE33,BE34,BE35,BE36),Listados!$J$18:$K$24,2,TRUE)</f>
        <v>#N/A</v>
      </c>
      <c r="BH31" s="460" t="e">
        <f>+VLOOKUP(MIN(BF31,BF32,BF33,BF34,BF35,BF36),Listados!$J$26:$K$32,2,TRUE)</f>
        <v>#N/A</v>
      </c>
      <c r="BI31" s="460" t="e">
        <f>IF(AND(BG31&lt;&gt;"",BH31&lt;&gt;""),VLOOKUP(BG31&amp;BH31,Listados!$M$3:$N$27,2,FALSE),"")</f>
        <v>#N/A</v>
      </c>
      <c r="BJ31" s="462" t="e">
        <f>+IF($R31="Asumir el riesgo","NA","")</f>
        <v>#N/A</v>
      </c>
      <c r="BK31" s="462" t="e">
        <f>+IF($R31="Asumir el riesgo","NA","")</f>
        <v>#N/A</v>
      </c>
      <c r="BL31" s="462" t="e">
        <f>+IF($R31="Asumir el riesgo","NA","")</f>
        <v>#N/A</v>
      </c>
      <c r="BM31" s="689" t="e">
        <f>+IF($R31="Asumir el riesgo","NA","")</f>
        <v>#N/A</v>
      </c>
    </row>
    <row r="32" spans="1:65" ht="65.099999999999994" customHeight="1" x14ac:dyDescent="0.25">
      <c r="A32" s="707"/>
      <c r="B32" s="701"/>
      <c r="C32" s="619"/>
      <c r="D32" s="114"/>
      <c r="E32" s="114"/>
      <c r="F32" s="700"/>
      <c r="G32" s="699"/>
      <c r="H32" s="86"/>
      <c r="I32" s="86"/>
      <c r="J32" s="86"/>
      <c r="K32" s="115"/>
      <c r="L32" s="116"/>
      <c r="M32" s="625"/>
      <c r="N32" s="695"/>
      <c r="O32" s="697"/>
      <c r="P32" s="695"/>
      <c r="Q32" s="460"/>
      <c r="R32" s="460"/>
      <c r="S32" s="97"/>
      <c r="T32" s="97"/>
      <c r="U32" s="88" t="s">
        <v>167</v>
      </c>
      <c r="V32" s="106"/>
      <c r="W32" s="106"/>
      <c r="X32" s="106"/>
      <c r="Y32" s="97" t="str">
        <f t="shared" si="3"/>
        <v/>
      </c>
      <c r="Z32" s="106"/>
      <c r="AA32" s="97" t="str">
        <f t="shared" si="4"/>
        <v/>
      </c>
      <c r="AB32" s="97"/>
      <c r="AC32" s="97" t="str">
        <f t="shared" si="5"/>
        <v/>
      </c>
      <c r="AD32" s="97"/>
      <c r="AE32" s="97" t="str">
        <f t="shared" si="6"/>
        <v/>
      </c>
      <c r="AF32" s="97"/>
      <c r="AG32" s="97" t="str">
        <f t="shared" si="7"/>
        <v/>
      </c>
      <c r="AH32" s="97"/>
      <c r="AI32" s="97" t="str">
        <f t="shared" si="8"/>
        <v/>
      </c>
      <c r="AJ32" s="97"/>
      <c r="AK32" s="92" t="str">
        <f t="shared" si="0"/>
        <v/>
      </c>
      <c r="AL32" s="117" t="str">
        <f t="shared" si="11"/>
        <v/>
      </c>
      <c r="AM32" s="117" t="str">
        <f t="shared" si="9"/>
        <v/>
      </c>
      <c r="AN32" s="118"/>
      <c r="AO32" s="118"/>
      <c r="AP32" s="118"/>
      <c r="AQ32" s="118"/>
      <c r="AR32" s="118"/>
      <c r="AS32" s="118"/>
      <c r="AT32" s="118"/>
      <c r="AU32" s="96" t="str">
        <f>IFERROR(VLOOKUP(AT32,'Seguridad Información'!$I$61:$J$65,2,0),"")</f>
        <v/>
      </c>
      <c r="AV32" s="96"/>
      <c r="AW32" s="119" t="str">
        <f t="shared" si="1"/>
        <v/>
      </c>
      <c r="AX32" s="117" t="str">
        <f t="shared" si="2"/>
        <v/>
      </c>
      <c r="AY32" s="119" t="str">
        <f>IFERROR(VLOOKUP((CONCATENATE(AM32,AX32)),Listados!$U$3:$V$11,2,FALSE),"")</f>
        <v/>
      </c>
      <c r="AZ32" s="117">
        <f t="shared" si="10"/>
        <v>100</v>
      </c>
      <c r="BA32" s="694"/>
      <c r="BB32" s="694"/>
      <c r="BC32" s="120">
        <f>+IF(AND(W32="Preventivo",BB31="Fuerte"),2,IF(AND(W32="Preventivo",BB31="Moderado"),1,0))</f>
        <v>0</v>
      </c>
      <c r="BD32" s="120">
        <f>+IF(AND(W32="Detectivo/Correctivo",$BB31="Fuerte"),2,IF(AND(W32="Detectivo/Correctivo",$BB32="Moderado"),1,IF(AND(W32="Preventivo",$BB31="Fuerte"),1,0)))</f>
        <v>0</v>
      </c>
      <c r="BE32" s="120" t="e">
        <f>+N31-BC32</f>
        <v>#N/A</v>
      </c>
      <c r="BF32" s="120" t="e">
        <f>+P31-BD32</f>
        <v>#N/A</v>
      </c>
      <c r="BG32" s="460"/>
      <c r="BH32" s="460"/>
      <c r="BI32" s="460"/>
      <c r="BJ32" s="462"/>
      <c r="BK32" s="462"/>
      <c r="BL32" s="462"/>
      <c r="BM32" s="689"/>
    </row>
    <row r="33" spans="1:65" ht="65.099999999999994" customHeight="1" x14ac:dyDescent="0.25">
      <c r="A33" s="707"/>
      <c r="B33" s="701"/>
      <c r="C33" s="619"/>
      <c r="D33" s="114"/>
      <c r="E33" s="114"/>
      <c r="F33" s="700"/>
      <c r="G33" s="699"/>
      <c r="H33" s="86"/>
      <c r="I33" s="86"/>
      <c r="J33" s="86"/>
      <c r="K33" s="115"/>
      <c r="L33" s="116"/>
      <c r="M33" s="625"/>
      <c r="N33" s="695"/>
      <c r="O33" s="697"/>
      <c r="P33" s="695"/>
      <c r="Q33" s="460"/>
      <c r="R33" s="460"/>
      <c r="S33" s="97"/>
      <c r="T33" s="97"/>
      <c r="U33" s="88" t="s">
        <v>167</v>
      </c>
      <c r="V33" s="106"/>
      <c r="W33" s="106"/>
      <c r="X33" s="106"/>
      <c r="Y33" s="97" t="str">
        <f t="shared" si="3"/>
        <v/>
      </c>
      <c r="Z33" s="106"/>
      <c r="AA33" s="97" t="str">
        <f t="shared" si="4"/>
        <v/>
      </c>
      <c r="AB33" s="97"/>
      <c r="AC33" s="97" t="str">
        <f t="shared" si="5"/>
        <v/>
      </c>
      <c r="AD33" s="97"/>
      <c r="AE33" s="97" t="str">
        <f t="shared" si="6"/>
        <v/>
      </c>
      <c r="AF33" s="97"/>
      <c r="AG33" s="97" t="str">
        <f t="shared" si="7"/>
        <v/>
      </c>
      <c r="AH33" s="97"/>
      <c r="AI33" s="97" t="str">
        <f t="shared" si="8"/>
        <v/>
      </c>
      <c r="AJ33" s="97"/>
      <c r="AK33" s="92" t="str">
        <f t="shared" si="0"/>
        <v/>
      </c>
      <c r="AL33" s="117" t="str">
        <f t="shared" si="11"/>
        <v/>
      </c>
      <c r="AM33" s="117" t="str">
        <f t="shared" si="9"/>
        <v/>
      </c>
      <c r="AN33" s="118"/>
      <c r="AO33" s="118"/>
      <c r="AP33" s="118"/>
      <c r="AQ33" s="118"/>
      <c r="AR33" s="118"/>
      <c r="AS33" s="118"/>
      <c r="AT33" s="118"/>
      <c r="AU33" s="96" t="str">
        <f>IFERROR(VLOOKUP(AT33,'Seguridad Información'!$I$61:$J$65,2,0),"")</f>
        <v/>
      </c>
      <c r="AV33" s="96"/>
      <c r="AW33" s="119" t="str">
        <f t="shared" si="1"/>
        <v/>
      </c>
      <c r="AX33" s="117" t="str">
        <f t="shared" si="2"/>
        <v/>
      </c>
      <c r="AY33" s="119" t="str">
        <f>IFERROR(VLOOKUP((CONCATENATE(AM33,AX33)),Listados!$U$3:$V$11,2,FALSE),"")</f>
        <v/>
      </c>
      <c r="AZ33" s="117">
        <f t="shared" si="10"/>
        <v>100</v>
      </c>
      <c r="BA33" s="694"/>
      <c r="BB33" s="694"/>
      <c r="BC33" s="120">
        <f>+IF(AND(W33="Preventivo",BB31="Fuerte"),2,IF(AND(W33="Preventivo",BB31="Moderado"),1,0))</f>
        <v>0</v>
      </c>
      <c r="BD33" s="120">
        <f>+IF(AND(W33="Detectivo/Correctivo",$BB31="Fuerte"),2,IF(AND(W33="Detectivo/Correctivo",$BB33="Moderado"),1,IF(AND(W33="Preventivo",$BB31="Fuerte"),1,0)))</f>
        <v>0</v>
      </c>
      <c r="BE33" s="120" t="e">
        <f>+N31-BC33</f>
        <v>#N/A</v>
      </c>
      <c r="BF33" s="120" t="e">
        <f>+P31-BD33</f>
        <v>#N/A</v>
      </c>
      <c r="BG33" s="460"/>
      <c r="BH33" s="460"/>
      <c r="BI33" s="460"/>
      <c r="BJ33" s="462"/>
      <c r="BK33" s="462"/>
      <c r="BL33" s="462"/>
      <c r="BM33" s="689"/>
    </row>
    <row r="34" spans="1:65" ht="65.099999999999994" customHeight="1" x14ac:dyDescent="0.25">
      <c r="A34" s="707"/>
      <c r="B34" s="701"/>
      <c r="C34" s="619"/>
      <c r="D34" s="114"/>
      <c r="E34" s="114"/>
      <c r="F34" s="700"/>
      <c r="G34" s="699"/>
      <c r="H34" s="86"/>
      <c r="I34" s="86"/>
      <c r="J34" s="86"/>
      <c r="K34" s="115"/>
      <c r="L34" s="116"/>
      <c r="M34" s="625"/>
      <c r="N34" s="695"/>
      <c r="O34" s="697"/>
      <c r="P34" s="695"/>
      <c r="Q34" s="460"/>
      <c r="R34" s="460"/>
      <c r="S34" s="97"/>
      <c r="T34" s="97"/>
      <c r="U34" s="88" t="s">
        <v>167</v>
      </c>
      <c r="V34" s="106"/>
      <c r="W34" s="106"/>
      <c r="X34" s="106"/>
      <c r="Y34" s="97" t="str">
        <f t="shared" si="3"/>
        <v/>
      </c>
      <c r="Z34" s="106"/>
      <c r="AA34" s="97" t="str">
        <f t="shared" si="4"/>
        <v/>
      </c>
      <c r="AB34" s="97"/>
      <c r="AC34" s="97" t="str">
        <f t="shared" si="5"/>
        <v/>
      </c>
      <c r="AD34" s="97"/>
      <c r="AE34" s="97" t="str">
        <f t="shared" si="6"/>
        <v/>
      </c>
      <c r="AF34" s="97"/>
      <c r="AG34" s="97" t="str">
        <f t="shared" si="7"/>
        <v/>
      </c>
      <c r="AH34" s="97"/>
      <c r="AI34" s="97" t="str">
        <f t="shared" si="8"/>
        <v/>
      </c>
      <c r="AJ34" s="97"/>
      <c r="AK34" s="92" t="str">
        <f t="shared" si="0"/>
        <v/>
      </c>
      <c r="AL34" s="117" t="str">
        <f t="shared" si="11"/>
        <v/>
      </c>
      <c r="AM34" s="117" t="str">
        <f t="shared" si="9"/>
        <v/>
      </c>
      <c r="AN34" s="118"/>
      <c r="AO34" s="118"/>
      <c r="AP34" s="118"/>
      <c r="AQ34" s="118"/>
      <c r="AR34" s="118"/>
      <c r="AS34" s="118"/>
      <c r="AT34" s="118"/>
      <c r="AU34" s="96" t="str">
        <f>IFERROR(VLOOKUP(AT34,'Seguridad Información'!$I$61:$J$65,2,0),"")</f>
        <v/>
      </c>
      <c r="AV34" s="96"/>
      <c r="AW34" s="119" t="str">
        <f t="shared" si="1"/>
        <v/>
      </c>
      <c r="AX34" s="117" t="str">
        <f t="shared" si="2"/>
        <v/>
      </c>
      <c r="AY34" s="119" t="str">
        <f>IFERROR(VLOOKUP((CONCATENATE(AM34,AX34)),Listados!$U$3:$V$11,2,FALSE),"")</f>
        <v/>
      </c>
      <c r="AZ34" s="117">
        <f t="shared" si="10"/>
        <v>100</v>
      </c>
      <c r="BA34" s="694"/>
      <c r="BB34" s="694"/>
      <c r="BC34" s="120">
        <f>+IF(AND(W34="Preventivo",BB31="Fuerte"),2,IF(AND(W34="Preventivo",BB31="Moderado"),1,0))</f>
        <v>0</v>
      </c>
      <c r="BD34" s="120">
        <f>+IF(AND(W34="Detectivo/Correctivo",$BB31="Fuerte"),2,IF(AND(W34="Detectivo/Correctivo",$BB34="Moderado"),1,IF(AND(W34="Preventivo",$BB31="Fuerte"),1,0)))</f>
        <v>0</v>
      </c>
      <c r="BE34" s="120" t="e">
        <f>+N31-BC34</f>
        <v>#N/A</v>
      </c>
      <c r="BF34" s="120" t="e">
        <f>+P31-BD34</f>
        <v>#N/A</v>
      </c>
      <c r="BG34" s="460"/>
      <c r="BH34" s="460"/>
      <c r="BI34" s="460"/>
      <c r="BJ34" s="462"/>
      <c r="BK34" s="462"/>
      <c r="BL34" s="462"/>
      <c r="BM34" s="689"/>
    </row>
    <row r="35" spans="1:65" ht="65.099999999999994" customHeight="1" x14ac:dyDescent="0.25">
      <c r="A35" s="707"/>
      <c r="B35" s="701"/>
      <c r="C35" s="619"/>
      <c r="D35" s="114"/>
      <c r="E35" s="114"/>
      <c r="F35" s="700"/>
      <c r="G35" s="699"/>
      <c r="H35" s="86"/>
      <c r="I35" s="86"/>
      <c r="J35" s="86"/>
      <c r="K35" s="115"/>
      <c r="L35" s="116"/>
      <c r="M35" s="625"/>
      <c r="N35" s="695"/>
      <c r="O35" s="697"/>
      <c r="P35" s="695"/>
      <c r="Q35" s="460"/>
      <c r="R35" s="460"/>
      <c r="S35" s="97"/>
      <c r="T35" s="97"/>
      <c r="U35" s="88" t="s">
        <v>167</v>
      </c>
      <c r="V35" s="106"/>
      <c r="W35" s="106"/>
      <c r="X35" s="106"/>
      <c r="Y35" s="97" t="str">
        <f t="shared" si="3"/>
        <v/>
      </c>
      <c r="Z35" s="106"/>
      <c r="AA35" s="97" t="str">
        <f t="shared" si="4"/>
        <v/>
      </c>
      <c r="AB35" s="97"/>
      <c r="AC35" s="97" t="str">
        <f t="shared" si="5"/>
        <v/>
      </c>
      <c r="AD35" s="97"/>
      <c r="AE35" s="97" t="str">
        <f t="shared" si="6"/>
        <v/>
      </c>
      <c r="AF35" s="97"/>
      <c r="AG35" s="97" t="str">
        <f t="shared" si="7"/>
        <v/>
      </c>
      <c r="AH35" s="97"/>
      <c r="AI35" s="97" t="str">
        <f t="shared" si="8"/>
        <v/>
      </c>
      <c r="AJ35" s="97"/>
      <c r="AK35" s="92" t="str">
        <f t="shared" si="0"/>
        <v/>
      </c>
      <c r="AL35" s="117" t="str">
        <f t="shared" si="11"/>
        <v/>
      </c>
      <c r="AM35" s="117" t="str">
        <f t="shared" si="9"/>
        <v/>
      </c>
      <c r="AN35" s="118"/>
      <c r="AO35" s="118"/>
      <c r="AP35" s="118"/>
      <c r="AQ35" s="118"/>
      <c r="AR35" s="118"/>
      <c r="AS35" s="118"/>
      <c r="AT35" s="118"/>
      <c r="AU35" s="96" t="str">
        <f>IFERROR(VLOOKUP(AT35,'Seguridad Información'!$I$61:$J$65,2,0),"")</f>
        <v/>
      </c>
      <c r="AV35" s="96"/>
      <c r="AW35" s="119" t="str">
        <f t="shared" si="1"/>
        <v/>
      </c>
      <c r="AX35" s="117" t="str">
        <f t="shared" si="2"/>
        <v/>
      </c>
      <c r="AY35" s="119" t="str">
        <f>IFERROR(VLOOKUP((CONCATENATE(AM35,AX35)),Listados!$U$3:$V$11,2,FALSE),"")</f>
        <v/>
      </c>
      <c r="AZ35" s="117">
        <f t="shared" si="10"/>
        <v>100</v>
      </c>
      <c r="BA35" s="694"/>
      <c r="BB35" s="694"/>
      <c r="BC35" s="120">
        <f>+IF(AND(W35="Preventivo",BB31="Fuerte"),2,IF(AND(W35="Preventivo",BB31="Moderado"),1,0))</f>
        <v>0</v>
      </c>
      <c r="BD35" s="120">
        <f>+IF(AND(W35="Detectivo/Correctivo",$BB31="Fuerte"),2,IF(AND(W35="Detectivo/Correctivo",$BB35="Moderado"),1,IF(AND(W35="Preventivo",$BB31="Fuerte"),1,0)))</f>
        <v>0</v>
      </c>
      <c r="BE35" s="120" t="e">
        <f>+N31-BC35</f>
        <v>#N/A</v>
      </c>
      <c r="BF35" s="120" t="e">
        <f>+P31-BD35</f>
        <v>#N/A</v>
      </c>
      <c r="BG35" s="460"/>
      <c r="BH35" s="460"/>
      <c r="BI35" s="460"/>
      <c r="BJ35" s="462"/>
      <c r="BK35" s="462"/>
      <c r="BL35" s="462"/>
      <c r="BM35" s="689"/>
    </row>
    <row r="36" spans="1:65" ht="65.099999999999994" customHeight="1" x14ac:dyDescent="0.25">
      <c r="A36" s="707"/>
      <c r="B36" s="701"/>
      <c r="C36" s="619"/>
      <c r="D36" s="114"/>
      <c r="E36" s="114"/>
      <c r="F36" s="700"/>
      <c r="G36" s="699"/>
      <c r="H36" s="86"/>
      <c r="I36" s="86"/>
      <c r="J36" s="86"/>
      <c r="K36" s="115"/>
      <c r="L36" s="116"/>
      <c r="M36" s="625"/>
      <c r="N36" s="695"/>
      <c r="O36" s="697"/>
      <c r="P36" s="695"/>
      <c r="Q36" s="460"/>
      <c r="R36" s="460"/>
      <c r="S36" s="97"/>
      <c r="T36" s="97"/>
      <c r="U36" s="88" t="s">
        <v>167</v>
      </c>
      <c r="V36" s="106"/>
      <c r="W36" s="106"/>
      <c r="X36" s="106"/>
      <c r="Y36" s="97" t="str">
        <f t="shared" si="3"/>
        <v/>
      </c>
      <c r="Z36" s="106"/>
      <c r="AA36" s="97" t="str">
        <f t="shared" si="4"/>
        <v/>
      </c>
      <c r="AB36" s="97"/>
      <c r="AC36" s="97" t="str">
        <f t="shared" si="5"/>
        <v/>
      </c>
      <c r="AD36" s="97"/>
      <c r="AE36" s="97" t="str">
        <f t="shared" si="6"/>
        <v/>
      </c>
      <c r="AF36" s="97"/>
      <c r="AG36" s="97" t="str">
        <f t="shared" si="7"/>
        <v/>
      </c>
      <c r="AH36" s="97"/>
      <c r="AI36" s="97" t="str">
        <f t="shared" si="8"/>
        <v/>
      </c>
      <c r="AJ36" s="97"/>
      <c r="AK36" s="92" t="str">
        <f t="shared" si="0"/>
        <v/>
      </c>
      <c r="AL36" s="117" t="str">
        <f t="shared" si="11"/>
        <v/>
      </c>
      <c r="AM36" s="117" t="str">
        <f t="shared" si="9"/>
        <v/>
      </c>
      <c r="AN36" s="118"/>
      <c r="AO36" s="118"/>
      <c r="AP36" s="118"/>
      <c r="AQ36" s="118"/>
      <c r="AR36" s="118"/>
      <c r="AS36" s="118"/>
      <c r="AT36" s="118"/>
      <c r="AU36" s="96" t="str">
        <f>IFERROR(VLOOKUP(AT36,'Seguridad Información'!$I$61:$J$65,2,0),"")</f>
        <v/>
      </c>
      <c r="AV36" s="96"/>
      <c r="AW36" s="119" t="str">
        <f t="shared" si="1"/>
        <v/>
      </c>
      <c r="AX36" s="117" t="str">
        <f t="shared" si="2"/>
        <v/>
      </c>
      <c r="AY36" s="119" t="str">
        <f>IFERROR(VLOOKUP((CONCATENATE(AM36,AX36)),Listados!$U$3:$V$11,2,FALSE),"")</f>
        <v/>
      </c>
      <c r="AZ36" s="117">
        <f t="shared" si="10"/>
        <v>100</v>
      </c>
      <c r="BA36" s="694"/>
      <c r="BB36" s="694"/>
      <c r="BC36" s="120">
        <f>+IF(AND(W36="Preventivo",BB31="Fuerte"),2,IF(AND(W36="Preventivo",BB31="Moderado"),1,0))</f>
        <v>0</v>
      </c>
      <c r="BD36" s="120">
        <f>+IF(AND(W36="Detectivo/Correctivo",$BB31="Fuerte"),2,IF(AND(W36="Detectivo/Correctivo",$BB36="Moderado"),1,IF(AND(W36="Preventivo",$BB31="Fuerte"),1,0)))</f>
        <v>0</v>
      </c>
      <c r="BE36" s="120" t="e">
        <f>+N31-BC36</f>
        <v>#N/A</v>
      </c>
      <c r="BF36" s="120" t="e">
        <f>+P31-BD36</f>
        <v>#N/A</v>
      </c>
      <c r="BG36" s="460"/>
      <c r="BH36" s="460"/>
      <c r="BI36" s="460"/>
      <c r="BJ36" s="462"/>
      <c r="BK36" s="462"/>
      <c r="BL36" s="462"/>
      <c r="BM36" s="689"/>
    </row>
    <row r="37" spans="1:65" ht="65.099999999999994" customHeight="1" x14ac:dyDescent="0.25">
      <c r="A37" s="707">
        <v>6</v>
      </c>
      <c r="B37" s="701"/>
      <c r="C37" s="619" t="str">
        <f>IFERROR(VLOOKUP(B37,Listados!B$3:C$20,2,FALSE),"")</f>
        <v/>
      </c>
      <c r="D37" s="114"/>
      <c r="E37" s="114"/>
      <c r="F37" s="700"/>
      <c r="G37" s="699"/>
      <c r="H37" s="86"/>
      <c r="I37" s="86"/>
      <c r="J37" s="86"/>
      <c r="K37" s="115"/>
      <c r="L37" s="116"/>
      <c r="M37" s="625"/>
      <c r="N37" s="695" t="e">
        <f>+VLOOKUP(M37,Listados!$K$8:$L$12,2,0)</f>
        <v>#N/A</v>
      </c>
      <c r="O37" s="697"/>
      <c r="P37" s="695" t="e">
        <f>+VLOOKUP(O37,Listados!$K$13:$L$17,2,0)</f>
        <v>#N/A</v>
      </c>
      <c r="Q37" s="460" t="str">
        <f>IF(AND(M37&lt;&gt;"",O37&lt;&gt;""),VLOOKUP(M37&amp;O37,Listados!$M$3:$N$27,2,FALSE),"")</f>
        <v/>
      </c>
      <c r="R37" s="460" t="e">
        <f>+VLOOKUP(Q37,Listados!$P$3:$Q$6,2,FALSE)</f>
        <v>#N/A</v>
      </c>
      <c r="S37" s="97"/>
      <c r="T37" s="97"/>
      <c r="U37" s="88" t="s">
        <v>167</v>
      </c>
      <c r="V37" s="106"/>
      <c r="W37" s="106"/>
      <c r="X37" s="106"/>
      <c r="Y37" s="97" t="str">
        <f t="shared" si="3"/>
        <v/>
      </c>
      <c r="Z37" s="106"/>
      <c r="AA37" s="97" t="str">
        <f t="shared" si="4"/>
        <v/>
      </c>
      <c r="AB37" s="97"/>
      <c r="AC37" s="97" t="str">
        <f t="shared" si="5"/>
        <v/>
      </c>
      <c r="AD37" s="97"/>
      <c r="AE37" s="97" t="str">
        <f t="shared" si="6"/>
        <v/>
      </c>
      <c r="AF37" s="97"/>
      <c r="AG37" s="97" t="str">
        <f t="shared" si="7"/>
        <v/>
      </c>
      <c r="AH37" s="97"/>
      <c r="AI37" s="97" t="str">
        <f t="shared" si="8"/>
        <v/>
      </c>
      <c r="AJ37" s="97"/>
      <c r="AK37" s="92" t="str">
        <f t="shared" si="0"/>
        <v/>
      </c>
      <c r="AL37" s="117" t="str">
        <f t="shared" si="11"/>
        <v/>
      </c>
      <c r="AM37" s="117" t="str">
        <f t="shared" si="9"/>
        <v/>
      </c>
      <c r="AN37" s="118"/>
      <c r="AO37" s="118"/>
      <c r="AP37" s="118"/>
      <c r="AQ37" s="118"/>
      <c r="AR37" s="118"/>
      <c r="AS37" s="118"/>
      <c r="AT37" s="118"/>
      <c r="AU37" s="96" t="str">
        <f>IFERROR(VLOOKUP(AT37,'Seguridad Información'!$I$61:$J$65,2,0),"")</f>
        <v/>
      </c>
      <c r="AV37" s="96"/>
      <c r="AW37" s="119" t="str">
        <f t="shared" si="1"/>
        <v/>
      </c>
      <c r="AX37" s="117" t="str">
        <f t="shared" si="2"/>
        <v/>
      </c>
      <c r="AY37" s="119" t="str">
        <f>IFERROR(VLOOKUP((CONCATENATE(AM37,AX37)),Listados!$U$3:$V$11,2,FALSE),"")</f>
        <v/>
      </c>
      <c r="AZ37" s="117">
        <f t="shared" si="10"/>
        <v>100</v>
      </c>
      <c r="BA37" s="694">
        <f>AVERAGE(AZ37:AZ42)</f>
        <v>100</v>
      </c>
      <c r="BB37" s="694" t="str">
        <f>IF(BA37&lt;=50, "Débil", IF(BA37&lt;=99,"Moderado","Fuerte"))</f>
        <v>Fuerte</v>
      </c>
      <c r="BC37" s="120">
        <f>+IF(AND(W37="Preventivo",BB37="Fuerte"),2,IF(AND(W37="Preventivo",BB37="Moderado"),1,0))</f>
        <v>0</v>
      </c>
      <c r="BD37" s="120">
        <f>+IF(AND(W37="Detectivo/Correctivo",$BB37="Fuerte"),2,IF(AND(W37="Detectivo/Correctivo",$BB37="Moderado"),1,IF(AND(W37="Preventivo",$BB37="Fuerte"),1,0)))</f>
        <v>0</v>
      </c>
      <c r="BE37" s="120" t="e">
        <f>+N37-BC37</f>
        <v>#N/A</v>
      </c>
      <c r="BF37" s="120" t="e">
        <f>+P37-BD37</f>
        <v>#N/A</v>
      </c>
      <c r="BG37" s="460" t="e">
        <f>+VLOOKUP(MIN(BE37,BE38,BE39,BE40,BE41,BE42),Listados!$J$18:$K$24,2,TRUE)</f>
        <v>#N/A</v>
      </c>
      <c r="BH37" s="460" t="e">
        <f>+VLOOKUP(MIN(BF37,BF38,BF39,BF40,BF41,BF42),Listados!$J$26:$K$32,2,TRUE)</f>
        <v>#N/A</v>
      </c>
      <c r="BI37" s="460" t="e">
        <f>IF(AND(BG37&lt;&gt;"",BH37&lt;&gt;""),VLOOKUP(BG37&amp;BH37,Listados!$M$3:$N$27,2,FALSE),"")</f>
        <v>#N/A</v>
      </c>
      <c r="BJ37" s="462" t="e">
        <f>+IF($R37="Asumir el riesgo","NA","")</f>
        <v>#N/A</v>
      </c>
      <c r="BK37" s="462" t="e">
        <f>+IF($R37="Asumir el riesgo","NA","")</f>
        <v>#N/A</v>
      </c>
      <c r="BL37" s="462" t="e">
        <f>+IF($R37="Asumir el riesgo","NA","")</f>
        <v>#N/A</v>
      </c>
      <c r="BM37" s="689" t="e">
        <f>+IF($R37="Asumir el riesgo","NA","")</f>
        <v>#N/A</v>
      </c>
    </row>
    <row r="38" spans="1:65" ht="65.099999999999994" customHeight="1" x14ac:dyDescent="0.25">
      <c r="A38" s="707"/>
      <c r="B38" s="701"/>
      <c r="C38" s="619"/>
      <c r="D38" s="114"/>
      <c r="E38" s="114"/>
      <c r="F38" s="700"/>
      <c r="G38" s="699"/>
      <c r="H38" s="86"/>
      <c r="I38" s="86"/>
      <c r="J38" s="86"/>
      <c r="K38" s="115"/>
      <c r="L38" s="116"/>
      <c r="M38" s="625"/>
      <c r="N38" s="695"/>
      <c r="O38" s="697"/>
      <c r="P38" s="695"/>
      <c r="Q38" s="460"/>
      <c r="R38" s="460"/>
      <c r="S38" s="97"/>
      <c r="T38" s="97"/>
      <c r="U38" s="88" t="s">
        <v>167</v>
      </c>
      <c r="V38" s="106"/>
      <c r="W38" s="106"/>
      <c r="X38" s="106"/>
      <c r="Y38" s="97" t="str">
        <f t="shared" si="3"/>
        <v/>
      </c>
      <c r="Z38" s="106"/>
      <c r="AA38" s="97" t="str">
        <f t="shared" si="4"/>
        <v/>
      </c>
      <c r="AB38" s="97"/>
      <c r="AC38" s="97" t="str">
        <f t="shared" si="5"/>
        <v/>
      </c>
      <c r="AD38" s="97"/>
      <c r="AE38" s="97" t="str">
        <f t="shared" si="6"/>
        <v/>
      </c>
      <c r="AF38" s="97"/>
      <c r="AG38" s="97" t="str">
        <f t="shared" si="7"/>
        <v/>
      </c>
      <c r="AH38" s="97"/>
      <c r="AI38" s="97" t="str">
        <f t="shared" si="8"/>
        <v/>
      </c>
      <c r="AJ38" s="97"/>
      <c r="AK38" s="92" t="str">
        <f t="shared" si="0"/>
        <v/>
      </c>
      <c r="AL38" s="117" t="str">
        <f t="shared" si="11"/>
        <v/>
      </c>
      <c r="AM38" s="117" t="str">
        <f t="shared" si="9"/>
        <v/>
      </c>
      <c r="AN38" s="118"/>
      <c r="AO38" s="118"/>
      <c r="AP38" s="118"/>
      <c r="AQ38" s="118"/>
      <c r="AR38" s="118"/>
      <c r="AS38" s="118"/>
      <c r="AT38" s="118"/>
      <c r="AU38" s="96" t="str">
        <f>IFERROR(VLOOKUP(AT38,'Seguridad Información'!$I$61:$J$65,2,0),"")</f>
        <v/>
      </c>
      <c r="AV38" s="96"/>
      <c r="AW38" s="119" t="str">
        <f t="shared" si="1"/>
        <v/>
      </c>
      <c r="AX38" s="117" t="str">
        <f t="shared" si="2"/>
        <v/>
      </c>
      <c r="AY38" s="119" t="str">
        <f>IFERROR(VLOOKUP((CONCATENATE(AM38,AX38)),Listados!$U$3:$V$11,2,FALSE),"")</f>
        <v/>
      </c>
      <c r="AZ38" s="117">
        <f t="shared" si="10"/>
        <v>100</v>
      </c>
      <c r="BA38" s="694"/>
      <c r="BB38" s="694"/>
      <c r="BC38" s="120">
        <f>+IF(AND(W38="Preventivo",BB37="Fuerte"),2,IF(AND(W38="Preventivo",BB37="Moderado"),1,0))</f>
        <v>0</v>
      </c>
      <c r="BD38" s="120">
        <f>+IF(AND(W38="Detectivo/Correctivo",$BB37="Fuerte"),2,IF(AND(W38="Detectivo/Correctivo",$BB38="Moderado"),1,IF(AND(W38="Preventivo",$BB37="Fuerte"),1,0)))</f>
        <v>0</v>
      </c>
      <c r="BE38" s="120" t="e">
        <f>+N37-BC38</f>
        <v>#N/A</v>
      </c>
      <c r="BF38" s="120" t="e">
        <f>+P37-BD38</f>
        <v>#N/A</v>
      </c>
      <c r="BG38" s="460"/>
      <c r="BH38" s="460"/>
      <c r="BI38" s="460"/>
      <c r="BJ38" s="462"/>
      <c r="BK38" s="462"/>
      <c r="BL38" s="462"/>
      <c r="BM38" s="689"/>
    </row>
    <row r="39" spans="1:65" ht="65.099999999999994" customHeight="1" x14ac:dyDescent="0.25">
      <c r="A39" s="707"/>
      <c r="B39" s="701"/>
      <c r="C39" s="619"/>
      <c r="D39" s="114"/>
      <c r="E39" s="114"/>
      <c r="F39" s="700"/>
      <c r="G39" s="699"/>
      <c r="H39" s="86"/>
      <c r="I39" s="86"/>
      <c r="J39" s="86"/>
      <c r="K39" s="115"/>
      <c r="L39" s="116"/>
      <c r="M39" s="625"/>
      <c r="N39" s="695"/>
      <c r="O39" s="697"/>
      <c r="P39" s="695"/>
      <c r="Q39" s="460"/>
      <c r="R39" s="460"/>
      <c r="S39" s="97"/>
      <c r="T39" s="97"/>
      <c r="U39" s="88" t="s">
        <v>167</v>
      </c>
      <c r="V39" s="106"/>
      <c r="W39" s="106"/>
      <c r="X39" s="106"/>
      <c r="Y39" s="97" t="str">
        <f t="shared" si="3"/>
        <v/>
      </c>
      <c r="Z39" s="106"/>
      <c r="AA39" s="97" t="str">
        <f t="shared" si="4"/>
        <v/>
      </c>
      <c r="AB39" s="97"/>
      <c r="AC39" s="97" t="str">
        <f t="shared" si="5"/>
        <v/>
      </c>
      <c r="AD39" s="97"/>
      <c r="AE39" s="97" t="str">
        <f t="shared" si="6"/>
        <v/>
      </c>
      <c r="AF39" s="97"/>
      <c r="AG39" s="97" t="str">
        <f t="shared" si="7"/>
        <v/>
      </c>
      <c r="AH39" s="97"/>
      <c r="AI39" s="97" t="str">
        <f t="shared" si="8"/>
        <v/>
      </c>
      <c r="AJ39" s="97"/>
      <c r="AK39" s="92" t="str">
        <f t="shared" si="0"/>
        <v/>
      </c>
      <c r="AL39" s="117" t="str">
        <f t="shared" si="11"/>
        <v/>
      </c>
      <c r="AM39" s="117" t="str">
        <f t="shared" si="9"/>
        <v/>
      </c>
      <c r="AN39" s="118"/>
      <c r="AO39" s="118"/>
      <c r="AP39" s="118"/>
      <c r="AQ39" s="118"/>
      <c r="AR39" s="118"/>
      <c r="AS39" s="118"/>
      <c r="AT39" s="118"/>
      <c r="AU39" s="96" t="str">
        <f>IFERROR(VLOOKUP(AT39,'Seguridad Información'!$I$61:$J$65,2,0),"")</f>
        <v/>
      </c>
      <c r="AV39" s="96"/>
      <c r="AW39" s="119" t="str">
        <f t="shared" si="1"/>
        <v/>
      </c>
      <c r="AX39" s="117" t="str">
        <f t="shared" si="2"/>
        <v/>
      </c>
      <c r="AY39" s="119" t="str">
        <f>IFERROR(VLOOKUP((CONCATENATE(AM39,AX39)),Listados!$U$3:$V$11,2,FALSE),"")</f>
        <v/>
      </c>
      <c r="AZ39" s="117">
        <f t="shared" si="10"/>
        <v>100</v>
      </c>
      <c r="BA39" s="694"/>
      <c r="BB39" s="694"/>
      <c r="BC39" s="120">
        <f>+IF(AND(W39="Preventivo",BB37="Fuerte"),2,IF(AND(W39="Preventivo",BB37="Moderado"),1,0))</f>
        <v>0</v>
      </c>
      <c r="BD39" s="120">
        <f>+IF(AND(W39="Detectivo/Correctivo",$BB37="Fuerte"),2,IF(AND(W39="Detectivo/Correctivo",$BB39="Moderado"),1,IF(AND(W39="Preventivo",$BB37="Fuerte"),1,0)))</f>
        <v>0</v>
      </c>
      <c r="BE39" s="120" t="e">
        <f>+N37-BC39</f>
        <v>#N/A</v>
      </c>
      <c r="BF39" s="120" t="e">
        <f>+P37-BD39</f>
        <v>#N/A</v>
      </c>
      <c r="BG39" s="460"/>
      <c r="BH39" s="460"/>
      <c r="BI39" s="460"/>
      <c r="BJ39" s="462"/>
      <c r="BK39" s="462"/>
      <c r="BL39" s="462"/>
      <c r="BM39" s="689"/>
    </row>
    <row r="40" spans="1:65" ht="65.099999999999994" customHeight="1" x14ac:dyDescent="0.25">
      <c r="A40" s="707"/>
      <c r="B40" s="701"/>
      <c r="C40" s="619"/>
      <c r="D40" s="114"/>
      <c r="E40" s="114"/>
      <c r="F40" s="700"/>
      <c r="G40" s="699"/>
      <c r="H40" s="86"/>
      <c r="I40" s="86"/>
      <c r="J40" s="86"/>
      <c r="K40" s="115"/>
      <c r="L40" s="116"/>
      <c r="M40" s="625"/>
      <c r="N40" s="695"/>
      <c r="O40" s="697"/>
      <c r="P40" s="695"/>
      <c r="Q40" s="460"/>
      <c r="R40" s="460"/>
      <c r="S40" s="97"/>
      <c r="T40" s="97"/>
      <c r="U40" s="88" t="s">
        <v>167</v>
      </c>
      <c r="V40" s="106"/>
      <c r="W40" s="106"/>
      <c r="X40" s="106"/>
      <c r="Y40" s="97" t="str">
        <f t="shared" si="3"/>
        <v/>
      </c>
      <c r="Z40" s="106"/>
      <c r="AA40" s="97" t="str">
        <f t="shared" si="4"/>
        <v/>
      </c>
      <c r="AB40" s="97"/>
      <c r="AC40" s="97" t="str">
        <f t="shared" si="5"/>
        <v/>
      </c>
      <c r="AD40" s="97"/>
      <c r="AE40" s="97" t="str">
        <f t="shared" si="6"/>
        <v/>
      </c>
      <c r="AF40" s="97"/>
      <c r="AG40" s="97" t="str">
        <f t="shared" si="7"/>
        <v/>
      </c>
      <c r="AH40" s="97"/>
      <c r="AI40" s="97" t="str">
        <f t="shared" si="8"/>
        <v/>
      </c>
      <c r="AJ40" s="97"/>
      <c r="AK40" s="92" t="str">
        <f t="shared" si="0"/>
        <v/>
      </c>
      <c r="AL40" s="117" t="str">
        <f t="shared" si="11"/>
        <v/>
      </c>
      <c r="AM40" s="117" t="str">
        <f t="shared" si="9"/>
        <v/>
      </c>
      <c r="AN40" s="118"/>
      <c r="AO40" s="118"/>
      <c r="AP40" s="118"/>
      <c r="AQ40" s="118"/>
      <c r="AR40" s="118"/>
      <c r="AS40" s="118"/>
      <c r="AT40" s="118"/>
      <c r="AU40" s="96" t="str">
        <f>IFERROR(VLOOKUP(AT40,'Seguridad Información'!$I$61:$J$65,2,0),"")</f>
        <v/>
      </c>
      <c r="AV40" s="96"/>
      <c r="AW40" s="119" t="str">
        <f t="shared" si="1"/>
        <v/>
      </c>
      <c r="AX40" s="117" t="str">
        <f t="shared" si="2"/>
        <v/>
      </c>
      <c r="AY40" s="119" t="str">
        <f>IFERROR(VLOOKUP((CONCATENATE(AM40,AX40)),Listados!$U$3:$V$11,2,FALSE),"")</f>
        <v/>
      </c>
      <c r="AZ40" s="117">
        <f t="shared" si="10"/>
        <v>100</v>
      </c>
      <c r="BA40" s="694"/>
      <c r="BB40" s="694"/>
      <c r="BC40" s="120">
        <f>+IF(AND(W40="Preventivo",BB37="Fuerte"),2,IF(AND(W40="Preventivo",BB37="Moderado"),1,0))</f>
        <v>0</v>
      </c>
      <c r="BD40" s="120">
        <f>+IF(AND(W40="Detectivo/Correctivo",$BB37="Fuerte"),2,IF(AND(W40="Detectivo/Correctivo",$BB40="Moderado"),1,IF(AND(W40="Preventivo",$BB37="Fuerte"),1,0)))</f>
        <v>0</v>
      </c>
      <c r="BE40" s="120" t="e">
        <f>+N37-BC40</f>
        <v>#N/A</v>
      </c>
      <c r="BF40" s="120" t="e">
        <f>+P37-BD40</f>
        <v>#N/A</v>
      </c>
      <c r="BG40" s="460"/>
      <c r="BH40" s="460"/>
      <c r="BI40" s="460"/>
      <c r="BJ40" s="462"/>
      <c r="BK40" s="462"/>
      <c r="BL40" s="462"/>
      <c r="BM40" s="689"/>
    </row>
    <row r="41" spans="1:65" ht="65.099999999999994" customHeight="1" x14ac:dyDescent="0.25">
      <c r="A41" s="707"/>
      <c r="B41" s="701"/>
      <c r="C41" s="619"/>
      <c r="D41" s="114"/>
      <c r="E41" s="114"/>
      <c r="F41" s="700"/>
      <c r="G41" s="699"/>
      <c r="H41" s="86"/>
      <c r="I41" s="86"/>
      <c r="J41" s="86"/>
      <c r="K41" s="115"/>
      <c r="L41" s="116"/>
      <c r="M41" s="625"/>
      <c r="N41" s="695"/>
      <c r="O41" s="697"/>
      <c r="P41" s="695"/>
      <c r="Q41" s="460"/>
      <c r="R41" s="460"/>
      <c r="S41" s="97"/>
      <c r="T41" s="97"/>
      <c r="U41" s="88" t="s">
        <v>167</v>
      </c>
      <c r="V41" s="106"/>
      <c r="W41" s="106"/>
      <c r="X41" s="106"/>
      <c r="Y41" s="97" t="str">
        <f t="shared" si="3"/>
        <v/>
      </c>
      <c r="Z41" s="106"/>
      <c r="AA41" s="97" t="str">
        <f t="shared" si="4"/>
        <v/>
      </c>
      <c r="AB41" s="97"/>
      <c r="AC41" s="97" t="str">
        <f t="shared" si="5"/>
        <v/>
      </c>
      <c r="AD41" s="97"/>
      <c r="AE41" s="97" t="str">
        <f t="shared" si="6"/>
        <v/>
      </c>
      <c r="AF41" s="97"/>
      <c r="AG41" s="97" t="str">
        <f t="shared" si="7"/>
        <v/>
      </c>
      <c r="AH41" s="97"/>
      <c r="AI41" s="97" t="str">
        <f t="shared" si="8"/>
        <v/>
      </c>
      <c r="AJ41" s="97"/>
      <c r="AK41" s="92" t="str">
        <f t="shared" si="0"/>
        <v/>
      </c>
      <c r="AL41" s="117" t="str">
        <f t="shared" si="11"/>
        <v/>
      </c>
      <c r="AM41" s="117" t="str">
        <f t="shared" si="9"/>
        <v/>
      </c>
      <c r="AN41" s="118"/>
      <c r="AO41" s="118"/>
      <c r="AP41" s="118"/>
      <c r="AQ41" s="118"/>
      <c r="AR41" s="118"/>
      <c r="AS41" s="118"/>
      <c r="AT41" s="118"/>
      <c r="AU41" s="96" t="str">
        <f>IFERROR(VLOOKUP(AT41,'Seguridad Información'!$I$61:$J$65,2,0),"")</f>
        <v/>
      </c>
      <c r="AV41" s="96"/>
      <c r="AW41" s="119" t="str">
        <f t="shared" si="1"/>
        <v/>
      </c>
      <c r="AX41" s="117" t="str">
        <f t="shared" si="2"/>
        <v/>
      </c>
      <c r="AY41" s="119" t="str">
        <f>IFERROR(VLOOKUP((CONCATENATE(AM41,AX41)),Listados!$U$3:$V$11,2,FALSE),"")</f>
        <v/>
      </c>
      <c r="AZ41" s="117">
        <f t="shared" si="10"/>
        <v>100</v>
      </c>
      <c r="BA41" s="694"/>
      <c r="BB41" s="694"/>
      <c r="BC41" s="120">
        <f>+IF(AND(W41="Preventivo",BB37="Fuerte"),2,IF(AND(W41="Preventivo",BB37="Moderado"),1,0))</f>
        <v>0</v>
      </c>
      <c r="BD41" s="120">
        <f>+IF(AND(W41="Detectivo/Correctivo",$BB37="Fuerte"),2,IF(AND(W41="Detectivo/Correctivo",$BB41="Moderado"),1,IF(AND(W41="Preventivo",$BB37="Fuerte"),1,0)))</f>
        <v>0</v>
      </c>
      <c r="BE41" s="120" t="e">
        <f>+N37-BC41</f>
        <v>#N/A</v>
      </c>
      <c r="BF41" s="120" t="e">
        <f>+P37-BD41</f>
        <v>#N/A</v>
      </c>
      <c r="BG41" s="460"/>
      <c r="BH41" s="460"/>
      <c r="BI41" s="460"/>
      <c r="BJ41" s="462"/>
      <c r="BK41" s="462"/>
      <c r="BL41" s="462"/>
      <c r="BM41" s="689"/>
    </row>
    <row r="42" spans="1:65" ht="65.099999999999994" customHeight="1" x14ac:dyDescent="0.25">
      <c r="A42" s="707"/>
      <c r="B42" s="701"/>
      <c r="C42" s="619"/>
      <c r="D42" s="114"/>
      <c r="E42" s="114"/>
      <c r="F42" s="700"/>
      <c r="G42" s="699"/>
      <c r="H42" s="86"/>
      <c r="I42" s="86"/>
      <c r="J42" s="86"/>
      <c r="K42" s="115"/>
      <c r="L42" s="116"/>
      <c r="M42" s="625"/>
      <c r="N42" s="695"/>
      <c r="O42" s="697"/>
      <c r="P42" s="695"/>
      <c r="Q42" s="460"/>
      <c r="R42" s="460"/>
      <c r="S42" s="97"/>
      <c r="T42" s="97"/>
      <c r="U42" s="88" t="s">
        <v>167</v>
      </c>
      <c r="V42" s="106"/>
      <c r="W42" s="106"/>
      <c r="X42" s="106"/>
      <c r="Y42" s="97" t="str">
        <f t="shared" si="3"/>
        <v/>
      </c>
      <c r="Z42" s="106"/>
      <c r="AA42" s="97" t="str">
        <f t="shared" si="4"/>
        <v/>
      </c>
      <c r="AB42" s="97"/>
      <c r="AC42" s="97" t="str">
        <f t="shared" si="5"/>
        <v/>
      </c>
      <c r="AD42" s="97"/>
      <c r="AE42" s="97" t="str">
        <f t="shared" si="6"/>
        <v/>
      </c>
      <c r="AF42" s="97"/>
      <c r="AG42" s="97" t="str">
        <f t="shared" si="7"/>
        <v/>
      </c>
      <c r="AH42" s="97"/>
      <c r="AI42" s="97" t="str">
        <f t="shared" si="8"/>
        <v/>
      </c>
      <c r="AJ42" s="97"/>
      <c r="AK42" s="92" t="str">
        <f t="shared" si="0"/>
        <v/>
      </c>
      <c r="AL42" s="117" t="str">
        <f t="shared" si="11"/>
        <v/>
      </c>
      <c r="AM42" s="117" t="str">
        <f t="shared" si="9"/>
        <v/>
      </c>
      <c r="AN42" s="118"/>
      <c r="AO42" s="118"/>
      <c r="AP42" s="118"/>
      <c r="AQ42" s="118"/>
      <c r="AR42" s="118"/>
      <c r="AS42" s="118"/>
      <c r="AT42" s="118"/>
      <c r="AU42" s="96" t="str">
        <f>IFERROR(VLOOKUP(AT42,'Seguridad Información'!$I$61:$J$65,2,0),"")</f>
        <v/>
      </c>
      <c r="AV42" s="96"/>
      <c r="AW42" s="119" t="str">
        <f t="shared" si="1"/>
        <v/>
      </c>
      <c r="AX42" s="117" t="str">
        <f t="shared" si="2"/>
        <v/>
      </c>
      <c r="AY42" s="119" t="str">
        <f>IFERROR(VLOOKUP((CONCATENATE(AM42,AX42)),Listados!$U$3:$V$11,2,FALSE),"")</f>
        <v/>
      </c>
      <c r="AZ42" s="117">
        <f t="shared" si="10"/>
        <v>100</v>
      </c>
      <c r="BA42" s="694"/>
      <c r="BB42" s="694"/>
      <c r="BC42" s="120">
        <f>+IF(AND(W42="Preventivo",BB37="Fuerte"),2,IF(AND(W42="Preventivo",BB37="Moderado"),1,0))</f>
        <v>0</v>
      </c>
      <c r="BD42" s="120">
        <f>+IF(AND(W42="Detectivo/Correctivo",$BB37="Fuerte"),2,IF(AND(W42="Detectivo/Correctivo",$BB42="Moderado"),1,IF(AND(W42="Preventivo",$BB37="Fuerte"),1,0)))</f>
        <v>0</v>
      </c>
      <c r="BE42" s="120" t="e">
        <f>+N37-BC42</f>
        <v>#N/A</v>
      </c>
      <c r="BF42" s="120" t="e">
        <f>+P37-BD42</f>
        <v>#N/A</v>
      </c>
      <c r="BG42" s="460"/>
      <c r="BH42" s="460"/>
      <c r="BI42" s="460"/>
      <c r="BJ42" s="462"/>
      <c r="BK42" s="462"/>
      <c r="BL42" s="462"/>
      <c r="BM42" s="689"/>
    </row>
    <row r="43" spans="1:65" ht="65.099999999999994" customHeight="1" x14ac:dyDescent="0.25">
      <c r="A43" s="707">
        <v>7</v>
      </c>
      <c r="B43" s="701"/>
      <c r="C43" s="619" t="str">
        <f>IFERROR(VLOOKUP(B43,Listados!B$3:C$20,2,FALSE),"")</f>
        <v/>
      </c>
      <c r="D43" s="114"/>
      <c r="E43" s="114"/>
      <c r="F43" s="700"/>
      <c r="G43" s="699"/>
      <c r="H43" s="86"/>
      <c r="I43" s="86"/>
      <c r="J43" s="86"/>
      <c r="K43" s="115"/>
      <c r="L43" s="116"/>
      <c r="M43" s="625"/>
      <c r="N43" s="695" t="e">
        <f>+VLOOKUP(M43,Listados!$K$8:$L$12,2,0)</f>
        <v>#N/A</v>
      </c>
      <c r="O43" s="697"/>
      <c r="P43" s="695" t="e">
        <f>+VLOOKUP(O43,Listados!$K$13:$L$17,2,0)</f>
        <v>#N/A</v>
      </c>
      <c r="Q43" s="460" t="str">
        <f>IF(AND(M43&lt;&gt;"",O43&lt;&gt;""),VLOOKUP(M43&amp;O43,Listados!$M$3:$N$27,2,FALSE),"")</f>
        <v/>
      </c>
      <c r="R43" s="460" t="e">
        <f>+VLOOKUP(Q43,Listados!$P$3:$Q$6,2,FALSE)</f>
        <v>#N/A</v>
      </c>
      <c r="S43" s="97"/>
      <c r="T43" s="97"/>
      <c r="U43" s="88" t="s">
        <v>167</v>
      </c>
      <c r="V43" s="106"/>
      <c r="W43" s="106"/>
      <c r="X43" s="106"/>
      <c r="Y43" s="97" t="str">
        <f t="shared" si="3"/>
        <v/>
      </c>
      <c r="Z43" s="106"/>
      <c r="AA43" s="97" t="str">
        <f t="shared" si="4"/>
        <v/>
      </c>
      <c r="AB43" s="97"/>
      <c r="AC43" s="97" t="str">
        <f t="shared" si="5"/>
        <v/>
      </c>
      <c r="AD43" s="97"/>
      <c r="AE43" s="97" t="str">
        <f t="shared" si="6"/>
        <v/>
      </c>
      <c r="AF43" s="97"/>
      <c r="AG43" s="97" t="str">
        <f t="shared" si="7"/>
        <v/>
      </c>
      <c r="AH43" s="97"/>
      <c r="AI43" s="97" t="str">
        <f t="shared" si="8"/>
        <v/>
      </c>
      <c r="AJ43" s="97"/>
      <c r="AK43" s="92" t="str">
        <f t="shared" si="0"/>
        <v/>
      </c>
      <c r="AL43" s="117" t="str">
        <f t="shared" si="11"/>
        <v/>
      </c>
      <c r="AM43" s="117" t="str">
        <f t="shared" si="9"/>
        <v/>
      </c>
      <c r="AN43" s="118"/>
      <c r="AO43" s="118"/>
      <c r="AP43" s="118"/>
      <c r="AQ43" s="118"/>
      <c r="AR43" s="118"/>
      <c r="AS43" s="118"/>
      <c r="AT43" s="118"/>
      <c r="AU43" s="96" t="str">
        <f>IFERROR(VLOOKUP(AT43,'Seguridad Información'!$I$61:$J$65,2,0),"")</f>
        <v/>
      </c>
      <c r="AV43" s="96"/>
      <c r="AW43" s="119" t="str">
        <f t="shared" si="1"/>
        <v/>
      </c>
      <c r="AX43" s="117" t="str">
        <f t="shared" si="2"/>
        <v/>
      </c>
      <c r="AY43" s="119" t="str">
        <f>IFERROR(VLOOKUP((CONCATENATE(AM43,AX43)),Listados!$U$3:$V$11,2,FALSE),"")</f>
        <v/>
      </c>
      <c r="AZ43" s="117">
        <f t="shared" si="10"/>
        <v>100</v>
      </c>
      <c r="BA43" s="694">
        <f>AVERAGE(AZ43:AZ48)</f>
        <v>100</v>
      </c>
      <c r="BB43" s="694" t="str">
        <f>IF(BA43&lt;=50, "Débil", IF(BA43&lt;=99,"Moderado","Fuerte"))</f>
        <v>Fuerte</v>
      </c>
      <c r="BC43" s="120">
        <f>+IF(AND(W43="Preventivo",BB43="Fuerte"),2,IF(AND(W43="Preventivo",BB43="Moderado"),1,0))</f>
        <v>0</v>
      </c>
      <c r="BD43" s="120">
        <f>+IF(AND(W43="Detectivo/Correctivo",$BB43="Fuerte"),2,IF(AND(W43="Detectivo/Correctivo",$BB43="Moderado"),1,IF(AND(W43="Preventivo",$BB43="Fuerte"),1,0)))</f>
        <v>0</v>
      </c>
      <c r="BE43" s="120" t="e">
        <f>+N43-BC43</f>
        <v>#N/A</v>
      </c>
      <c r="BF43" s="120" t="e">
        <f>+P43-BD43</f>
        <v>#N/A</v>
      </c>
      <c r="BG43" s="460" t="e">
        <f>+VLOOKUP(MIN(BE43,BE44,BE45,BE46,BE47,BE48),Listados!$J$18:$K$24,2,TRUE)</f>
        <v>#N/A</v>
      </c>
      <c r="BH43" s="460" t="e">
        <f>+VLOOKUP(MIN(BF43,BF44,BF45,BF46,BF47,BF48),Listados!$J$26:$K$32,2,TRUE)</f>
        <v>#N/A</v>
      </c>
      <c r="BI43" s="460" t="e">
        <f>IF(AND(BG43&lt;&gt;"",BH43&lt;&gt;""),VLOOKUP(BG43&amp;BH43,Listados!$M$3:$N$27,2,FALSE),"")</f>
        <v>#N/A</v>
      </c>
      <c r="BJ43" s="462" t="e">
        <f>+IF($R43="Asumir el riesgo","NA","")</f>
        <v>#N/A</v>
      </c>
      <c r="BK43" s="462" t="e">
        <f>+IF($R43="Asumir el riesgo","NA","")</f>
        <v>#N/A</v>
      </c>
      <c r="BL43" s="462" t="e">
        <f>+IF($R43="Asumir el riesgo","NA","")</f>
        <v>#N/A</v>
      </c>
      <c r="BM43" s="689" t="e">
        <f>+IF($R43="Asumir el riesgo","NA","")</f>
        <v>#N/A</v>
      </c>
    </row>
    <row r="44" spans="1:65" ht="65.099999999999994" customHeight="1" x14ac:dyDescent="0.25">
      <c r="A44" s="707"/>
      <c r="B44" s="701"/>
      <c r="C44" s="619"/>
      <c r="D44" s="114"/>
      <c r="E44" s="114"/>
      <c r="F44" s="700"/>
      <c r="G44" s="699"/>
      <c r="H44" s="86"/>
      <c r="I44" s="86"/>
      <c r="J44" s="86"/>
      <c r="K44" s="115"/>
      <c r="L44" s="116"/>
      <c r="M44" s="625"/>
      <c r="N44" s="695"/>
      <c r="O44" s="697"/>
      <c r="P44" s="695"/>
      <c r="Q44" s="460"/>
      <c r="R44" s="460"/>
      <c r="S44" s="97"/>
      <c r="T44" s="97"/>
      <c r="U44" s="88" t="s">
        <v>167</v>
      </c>
      <c r="V44" s="106"/>
      <c r="W44" s="106"/>
      <c r="X44" s="106"/>
      <c r="Y44" s="97" t="str">
        <f t="shared" si="3"/>
        <v/>
      </c>
      <c r="Z44" s="106"/>
      <c r="AA44" s="97" t="str">
        <f t="shared" si="4"/>
        <v/>
      </c>
      <c r="AB44" s="97"/>
      <c r="AC44" s="97" t="str">
        <f t="shared" si="5"/>
        <v/>
      </c>
      <c r="AD44" s="97"/>
      <c r="AE44" s="97" t="str">
        <f t="shared" si="6"/>
        <v/>
      </c>
      <c r="AF44" s="97"/>
      <c r="AG44" s="97" t="str">
        <f t="shared" si="7"/>
        <v/>
      </c>
      <c r="AH44" s="97"/>
      <c r="AI44" s="97" t="str">
        <f t="shared" si="8"/>
        <v/>
      </c>
      <c r="AJ44" s="97"/>
      <c r="AK44" s="92" t="str">
        <f t="shared" si="0"/>
        <v/>
      </c>
      <c r="AL44" s="117" t="str">
        <f t="shared" si="11"/>
        <v/>
      </c>
      <c r="AM44" s="117" t="str">
        <f t="shared" si="9"/>
        <v/>
      </c>
      <c r="AN44" s="118"/>
      <c r="AO44" s="118"/>
      <c r="AP44" s="118"/>
      <c r="AQ44" s="118"/>
      <c r="AR44" s="118"/>
      <c r="AS44" s="118"/>
      <c r="AT44" s="118"/>
      <c r="AU44" s="96" t="str">
        <f>IFERROR(VLOOKUP(AT44,'Seguridad Información'!$I$61:$J$65,2,0),"")</f>
        <v/>
      </c>
      <c r="AV44" s="96"/>
      <c r="AW44" s="119" t="str">
        <f t="shared" si="1"/>
        <v/>
      </c>
      <c r="AX44" s="117" t="str">
        <f t="shared" si="2"/>
        <v/>
      </c>
      <c r="AY44" s="119" t="str">
        <f>IFERROR(VLOOKUP((CONCATENATE(AM44,AX44)),Listados!$U$3:$V$11,2,FALSE),"")</f>
        <v/>
      </c>
      <c r="AZ44" s="117">
        <f t="shared" si="10"/>
        <v>100</v>
      </c>
      <c r="BA44" s="694"/>
      <c r="BB44" s="694"/>
      <c r="BC44" s="120">
        <f>+IF(AND(W44="Preventivo",BB43="Fuerte"),2,IF(AND(W44="Preventivo",BB43="Moderado"),1,0))</f>
        <v>0</v>
      </c>
      <c r="BD44" s="120">
        <f>+IF(AND(W44="Detectivo/Correctivo",$BB43="Fuerte"),2,IF(AND(W44="Detectivo/Correctivo",$BB44="Moderado"),1,IF(AND(W44="Preventivo",$BB43="Fuerte"),1,0)))</f>
        <v>0</v>
      </c>
      <c r="BE44" s="120" t="e">
        <f>+N43-BC44</f>
        <v>#N/A</v>
      </c>
      <c r="BF44" s="120" t="e">
        <f>+P43-BD44</f>
        <v>#N/A</v>
      </c>
      <c r="BG44" s="460"/>
      <c r="BH44" s="460"/>
      <c r="BI44" s="460"/>
      <c r="BJ44" s="462"/>
      <c r="BK44" s="462"/>
      <c r="BL44" s="462"/>
      <c r="BM44" s="689"/>
    </row>
    <row r="45" spans="1:65" ht="65.099999999999994" customHeight="1" x14ac:dyDescent="0.25">
      <c r="A45" s="707"/>
      <c r="B45" s="701"/>
      <c r="C45" s="619"/>
      <c r="D45" s="114"/>
      <c r="E45" s="114"/>
      <c r="F45" s="700"/>
      <c r="G45" s="699"/>
      <c r="H45" s="86"/>
      <c r="I45" s="86"/>
      <c r="J45" s="86"/>
      <c r="K45" s="115"/>
      <c r="L45" s="116"/>
      <c r="M45" s="625"/>
      <c r="N45" s="695"/>
      <c r="O45" s="697"/>
      <c r="P45" s="695"/>
      <c r="Q45" s="460"/>
      <c r="R45" s="460"/>
      <c r="S45" s="97"/>
      <c r="T45" s="97"/>
      <c r="U45" s="88" t="s">
        <v>167</v>
      </c>
      <c r="V45" s="106"/>
      <c r="W45" s="106"/>
      <c r="X45" s="106"/>
      <c r="Y45" s="97" t="str">
        <f t="shared" si="3"/>
        <v/>
      </c>
      <c r="Z45" s="106"/>
      <c r="AA45" s="97" t="str">
        <f t="shared" si="4"/>
        <v/>
      </c>
      <c r="AB45" s="97"/>
      <c r="AC45" s="97" t="str">
        <f t="shared" si="5"/>
        <v/>
      </c>
      <c r="AD45" s="97"/>
      <c r="AE45" s="97" t="str">
        <f t="shared" si="6"/>
        <v/>
      </c>
      <c r="AF45" s="97"/>
      <c r="AG45" s="97" t="str">
        <f t="shared" si="7"/>
        <v/>
      </c>
      <c r="AH45" s="97"/>
      <c r="AI45" s="97" t="str">
        <f t="shared" si="8"/>
        <v/>
      </c>
      <c r="AJ45" s="97"/>
      <c r="AK45" s="92" t="str">
        <f t="shared" si="0"/>
        <v/>
      </c>
      <c r="AL45" s="117" t="str">
        <f t="shared" si="11"/>
        <v/>
      </c>
      <c r="AM45" s="117" t="str">
        <f t="shared" si="9"/>
        <v/>
      </c>
      <c r="AN45" s="118"/>
      <c r="AO45" s="118"/>
      <c r="AP45" s="118"/>
      <c r="AQ45" s="118"/>
      <c r="AR45" s="118"/>
      <c r="AS45" s="118"/>
      <c r="AT45" s="118"/>
      <c r="AU45" s="96" t="str">
        <f>IFERROR(VLOOKUP(AT45,'Seguridad Información'!$I$61:$J$65,2,0),"")</f>
        <v/>
      </c>
      <c r="AV45" s="96"/>
      <c r="AW45" s="119" t="str">
        <f t="shared" si="1"/>
        <v/>
      </c>
      <c r="AX45" s="117" t="str">
        <f t="shared" si="2"/>
        <v/>
      </c>
      <c r="AY45" s="119" t="str">
        <f>IFERROR(VLOOKUP((CONCATENATE(AM45,AX45)),Listados!$U$3:$V$11,2,FALSE),"")</f>
        <v/>
      </c>
      <c r="AZ45" s="117">
        <f t="shared" si="10"/>
        <v>100</v>
      </c>
      <c r="BA45" s="694"/>
      <c r="BB45" s="694"/>
      <c r="BC45" s="120">
        <f>+IF(AND(W45="Preventivo",BB43="Fuerte"),2,IF(AND(W45="Preventivo",BB43="Moderado"),1,0))</f>
        <v>0</v>
      </c>
      <c r="BD45" s="120">
        <f>+IF(AND(W45="Detectivo/Correctivo",$BB43="Fuerte"),2,IF(AND(W45="Detectivo/Correctivo",$BB45="Moderado"),1,IF(AND(W45="Preventivo",$BB43="Fuerte"),1,0)))</f>
        <v>0</v>
      </c>
      <c r="BE45" s="120" t="e">
        <f>+N43-BC45</f>
        <v>#N/A</v>
      </c>
      <c r="BF45" s="120" t="e">
        <f>+P43-BD45</f>
        <v>#N/A</v>
      </c>
      <c r="BG45" s="460"/>
      <c r="BH45" s="460"/>
      <c r="BI45" s="460"/>
      <c r="BJ45" s="462"/>
      <c r="BK45" s="462"/>
      <c r="BL45" s="462"/>
      <c r="BM45" s="689"/>
    </row>
    <row r="46" spans="1:65" ht="65.099999999999994" customHeight="1" x14ac:dyDescent="0.25">
      <c r="A46" s="707"/>
      <c r="B46" s="701"/>
      <c r="C46" s="619"/>
      <c r="D46" s="114"/>
      <c r="E46" s="114"/>
      <c r="F46" s="700"/>
      <c r="G46" s="699"/>
      <c r="H46" s="86"/>
      <c r="I46" s="86"/>
      <c r="J46" s="86"/>
      <c r="K46" s="115"/>
      <c r="L46" s="116"/>
      <c r="M46" s="625"/>
      <c r="N46" s="695"/>
      <c r="O46" s="697"/>
      <c r="P46" s="695"/>
      <c r="Q46" s="460"/>
      <c r="R46" s="460"/>
      <c r="S46" s="97"/>
      <c r="T46" s="97"/>
      <c r="U46" s="88" t="s">
        <v>167</v>
      </c>
      <c r="V46" s="106"/>
      <c r="W46" s="106"/>
      <c r="X46" s="106"/>
      <c r="Y46" s="97" t="str">
        <f t="shared" si="3"/>
        <v/>
      </c>
      <c r="Z46" s="106"/>
      <c r="AA46" s="97" t="str">
        <f t="shared" si="4"/>
        <v/>
      </c>
      <c r="AB46" s="97"/>
      <c r="AC46" s="97" t="str">
        <f t="shared" si="5"/>
        <v/>
      </c>
      <c r="AD46" s="97"/>
      <c r="AE46" s="97" t="str">
        <f t="shared" si="6"/>
        <v/>
      </c>
      <c r="AF46" s="97"/>
      <c r="AG46" s="97" t="str">
        <f t="shared" si="7"/>
        <v/>
      </c>
      <c r="AH46" s="97"/>
      <c r="AI46" s="97" t="str">
        <f t="shared" si="8"/>
        <v/>
      </c>
      <c r="AJ46" s="97"/>
      <c r="AK46" s="92" t="str">
        <f t="shared" si="0"/>
        <v/>
      </c>
      <c r="AL46" s="117" t="str">
        <f t="shared" si="11"/>
        <v/>
      </c>
      <c r="AM46" s="117" t="str">
        <f t="shared" si="9"/>
        <v/>
      </c>
      <c r="AN46" s="118"/>
      <c r="AO46" s="118"/>
      <c r="AP46" s="118"/>
      <c r="AQ46" s="118"/>
      <c r="AR46" s="118"/>
      <c r="AS46" s="118"/>
      <c r="AT46" s="118"/>
      <c r="AU46" s="96" t="str">
        <f>IFERROR(VLOOKUP(AT46,'Seguridad Información'!$I$61:$J$65,2,0),"")</f>
        <v/>
      </c>
      <c r="AV46" s="96"/>
      <c r="AW46" s="119" t="str">
        <f t="shared" si="1"/>
        <v/>
      </c>
      <c r="AX46" s="117" t="str">
        <f t="shared" si="2"/>
        <v/>
      </c>
      <c r="AY46" s="119" t="str">
        <f>IFERROR(VLOOKUP((CONCATENATE(AM46,AX46)),Listados!$U$3:$V$11,2,FALSE),"")</f>
        <v/>
      </c>
      <c r="AZ46" s="117">
        <f t="shared" si="10"/>
        <v>100</v>
      </c>
      <c r="BA46" s="694"/>
      <c r="BB46" s="694"/>
      <c r="BC46" s="120">
        <f>+IF(AND(W46="Preventivo",BB43="Fuerte"),2,IF(AND(W46="Preventivo",BB43="Moderado"),1,0))</f>
        <v>0</v>
      </c>
      <c r="BD46" s="120">
        <f>+IF(AND(W46="Detectivo/Correctivo",$BB43="Fuerte"),2,IF(AND(W46="Detectivo/Correctivo",$BB46="Moderado"),1,IF(AND(W46="Preventivo",$BB43="Fuerte"),1,0)))</f>
        <v>0</v>
      </c>
      <c r="BE46" s="120" t="e">
        <f>+N43-BC46</f>
        <v>#N/A</v>
      </c>
      <c r="BF46" s="120" t="e">
        <f>+P43-BD46</f>
        <v>#N/A</v>
      </c>
      <c r="BG46" s="460"/>
      <c r="BH46" s="460"/>
      <c r="BI46" s="460"/>
      <c r="BJ46" s="462"/>
      <c r="BK46" s="462"/>
      <c r="BL46" s="462"/>
      <c r="BM46" s="689"/>
    </row>
    <row r="47" spans="1:65" ht="65.099999999999994" customHeight="1" x14ac:dyDescent="0.25">
      <c r="A47" s="707"/>
      <c r="B47" s="701"/>
      <c r="C47" s="619"/>
      <c r="D47" s="114"/>
      <c r="E47" s="114"/>
      <c r="F47" s="700"/>
      <c r="G47" s="699"/>
      <c r="H47" s="86"/>
      <c r="I47" s="86"/>
      <c r="J47" s="86"/>
      <c r="K47" s="115"/>
      <c r="L47" s="116"/>
      <c r="M47" s="625"/>
      <c r="N47" s="695"/>
      <c r="O47" s="697"/>
      <c r="P47" s="695"/>
      <c r="Q47" s="460"/>
      <c r="R47" s="460"/>
      <c r="S47" s="97"/>
      <c r="T47" s="97"/>
      <c r="U47" s="88" t="s">
        <v>167</v>
      </c>
      <c r="V47" s="106"/>
      <c r="W47" s="106"/>
      <c r="X47" s="106"/>
      <c r="Y47" s="97" t="str">
        <f t="shared" si="3"/>
        <v/>
      </c>
      <c r="Z47" s="106"/>
      <c r="AA47" s="97" t="str">
        <f t="shared" si="4"/>
        <v/>
      </c>
      <c r="AB47" s="97"/>
      <c r="AC47" s="97" t="str">
        <f t="shared" si="5"/>
        <v/>
      </c>
      <c r="AD47" s="97"/>
      <c r="AE47" s="97" t="str">
        <f t="shared" si="6"/>
        <v/>
      </c>
      <c r="AF47" s="97"/>
      <c r="AG47" s="97" t="str">
        <f t="shared" si="7"/>
        <v/>
      </c>
      <c r="AH47" s="97"/>
      <c r="AI47" s="97" t="str">
        <f t="shared" si="8"/>
        <v/>
      </c>
      <c r="AJ47" s="97"/>
      <c r="AK47" s="92" t="str">
        <f t="shared" si="0"/>
        <v/>
      </c>
      <c r="AL47" s="117" t="str">
        <f t="shared" si="11"/>
        <v/>
      </c>
      <c r="AM47" s="117" t="str">
        <f t="shared" si="9"/>
        <v/>
      </c>
      <c r="AN47" s="118"/>
      <c r="AO47" s="118"/>
      <c r="AP47" s="118"/>
      <c r="AQ47" s="118"/>
      <c r="AR47" s="118"/>
      <c r="AS47" s="118"/>
      <c r="AT47" s="118"/>
      <c r="AU47" s="96" t="str">
        <f>IFERROR(VLOOKUP(AT47,'Seguridad Información'!$I$61:$J$65,2,0),"")</f>
        <v/>
      </c>
      <c r="AV47" s="96"/>
      <c r="AW47" s="119" t="str">
        <f t="shared" si="1"/>
        <v/>
      </c>
      <c r="AX47" s="117" t="str">
        <f t="shared" si="2"/>
        <v/>
      </c>
      <c r="AY47" s="119" t="str">
        <f>IFERROR(VLOOKUP((CONCATENATE(AM47,AX47)),Listados!$U$3:$V$11,2,FALSE),"")</f>
        <v/>
      </c>
      <c r="AZ47" s="117">
        <f t="shared" si="10"/>
        <v>100</v>
      </c>
      <c r="BA47" s="694"/>
      <c r="BB47" s="694"/>
      <c r="BC47" s="120">
        <f>+IF(AND(W47="Preventivo",BB43="Fuerte"),2,IF(AND(W47="Preventivo",BB43="Moderado"),1,0))</f>
        <v>0</v>
      </c>
      <c r="BD47" s="120">
        <f>+IF(AND(W47="Detectivo/Correctivo",$BB43="Fuerte"),2,IF(AND(W47="Detectivo/Correctivo",$BB47="Moderado"),1,IF(AND(W47="Preventivo",$BB43="Fuerte"),1,0)))</f>
        <v>0</v>
      </c>
      <c r="BE47" s="120" t="e">
        <f>+N43-BC47</f>
        <v>#N/A</v>
      </c>
      <c r="BF47" s="120" t="e">
        <f>+P43-BD47</f>
        <v>#N/A</v>
      </c>
      <c r="BG47" s="460"/>
      <c r="BH47" s="460"/>
      <c r="BI47" s="460"/>
      <c r="BJ47" s="462"/>
      <c r="BK47" s="462"/>
      <c r="BL47" s="462"/>
      <c r="BM47" s="689"/>
    </row>
    <row r="48" spans="1:65" ht="65.099999999999994" customHeight="1" x14ac:dyDescent="0.25">
      <c r="A48" s="707"/>
      <c r="B48" s="701"/>
      <c r="C48" s="619"/>
      <c r="D48" s="114"/>
      <c r="E48" s="114"/>
      <c r="F48" s="700"/>
      <c r="G48" s="699"/>
      <c r="H48" s="86"/>
      <c r="I48" s="86"/>
      <c r="J48" s="86"/>
      <c r="K48" s="115"/>
      <c r="L48" s="116"/>
      <c r="M48" s="625"/>
      <c r="N48" s="695"/>
      <c r="O48" s="697"/>
      <c r="P48" s="695"/>
      <c r="Q48" s="460"/>
      <c r="R48" s="460"/>
      <c r="S48" s="97"/>
      <c r="T48" s="97"/>
      <c r="U48" s="88" t="s">
        <v>167</v>
      </c>
      <c r="V48" s="106"/>
      <c r="W48" s="106"/>
      <c r="X48" s="106"/>
      <c r="Y48" s="97" t="str">
        <f t="shared" si="3"/>
        <v/>
      </c>
      <c r="Z48" s="106"/>
      <c r="AA48" s="97" t="str">
        <f t="shared" si="4"/>
        <v/>
      </c>
      <c r="AB48" s="97"/>
      <c r="AC48" s="97" t="str">
        <f t="shared" si="5"/>
        <v/>
      </c>
      <c r="AD48" s="97"/>
      <c r="AE48" s="97" t="str">
        <f t="shared" si="6"/>
        <v/>
      </c>
      <c r="AF48" s="97"/>
      <c r="AG48" s="97" t="str">
        <f t="shared" si="7"/>
        <v/>
      </c>
      <c r="AH48" s="97"/>
      <c r="AI48" s="97" t="str">
        <f t="shared" si="8"/>
        <v/>
      </c>
      <c r="AJ48" s="97"/>
      <c r="AK48" s="92" t="str">
        <f t="shared" si="0"/>
        <v/>
      </c>
      <c r="AL48" s="117" t="str">
        <f t="shared" si="11"/>
        <v/>
      </c>
      <c r="AM48" s="117" t="str">
        <f t="shared" si="9"/>
        <v/>
      </c>
      <c r="AN48" s="118"/>
      <c r="AO48" s="118"/>
      <c r="AP48" s="118"/>
      <c r="AQ48" s="118"/>
      <c r="AR48" s="118"/>
      <c r="AS48" s="118"/>
      <c r="AT48" s="118"/>
      <c r="AU48" s="96" t="str">
        <f>IFERROR(VLOOKUP(AT48,'Seguridad Información'!$I$61:$J$65,2,0),"")</f>
        <v/>
      </c>
      <c r="AV48" s="96"/>
      <c r="AW48" s="119" t="str">
        <f t="shared" si="1"/>
        <v/>
      </c>
      <c r="AX48" s="117" t="str">
        <f t="shared" si="2"/>
        <v/>
      </c>
      <c r="AY48" s="119" t="str">
        <f>IFERROR(VLOOKUP((CONCATENATE(AM48,AX48)),Listados!$U$3:$V$11,2,FALSE),"")</f>
        <v/>
      </c>
      <c r="AZ48" s="117">
        <f t="shared" si="10"/>
        <v>100</v>
      </c>
      <c r="BA48" s="694"/>
      <c r="BB48" s="694"/>
      <c r="BC48" s="120">
        <f>+IF(AND(W48="Preventivo",BB43="Fuerte"),2,IF(AND(W48="Preventivo",BB43="Moderado"),1,0))</f>
        <v>0</v>
      </c>
      <c r="BD48" s="120">
        <f>+IF(AND(W48="Detectivo/Correctivo",$BB43="Fuerte"),2,IF(AND(W48="Detectivo/Correctivo",$BB48="Moderado"),1,IF(AND(W48="Preventivo",$BB43="Fuerte"),1,0)))</f>
        <v>0</v>
      </c>
      <c r="BE48" s="120" t="e">
        <f>+N43-BC48</f>
        <v>#N/A</v>
      </c>
      <c r="BF48" s="120" t="e">
        <f>+P43-BD48</f>
        <v>#N/A</v>
      </c>
      <c r="BG48" s="460"/>
      <c r="BH48" s="460"/>
      <c r="BI48" s="460"/>
      <c r="BJ48" s="462"/>
      <c r="BK48" s="462"/>
      <c r="BL48" s="462"/>
      <c r="BM48" s="689"/>
    </row>
    <row r="49" spans="1:65" ht="65.099999999999994" customHeight="1" x14ac:dyDescent="0.25">
      <c r="A49" s="707">
        <v>8</v>
      </c>
      <c r="B49" s="701"/>
      <c r="C49" s="619" t="str">
        <f>IFERROR(VLOOKUP(B49,Listados!B$3:C$20,2,FALSE),"")</f>
        <v/>
      </c>
      <c r="D49" s="114"/>
      <c r="E49" s="114"/>
      <c r="F49" s="700"/>
      <c r="G49" s="699"/>
      <c r="H49" s="86"/>
      <c r="I49" s="86"/>
      <c r="J49" s="86"/>
      <c r="K49" s="115"/>
      <c r="L49" s="116"/>
      <c r="M49" s="625"/>
      <c r="N49" s="695" t="e">
        <f>+VLOOKUP(M49,Listados!$K$8:$L$12,2,0)</f>
        <v>#N/A</v>
      </c>
      <c r="O49" s="697"/>
      <c r="P49" s="695" t="e">
        <f>+VLOOKUP(O49,Listados!$K$13:$L$17,2,0)</f>
        <v>#N/A</v>
      </c>
      <c r="Q49" s="460" t="str">
        <f>IF(AND(M49&lt;&gt;"",O49&lt;&gt;""),VLOOKUP(M49&amp;O49,Listados!$M$3:$N$27,2,FALSE),"")</f>
        <v/>
      </c>
      <c r="R49" s="460" t="e">
        <f>+VLOOKUP(Q49,Listados!$P$3:$Q$6,2,FALSE)</f>
        <v>#N/A</v>
      </c>
      <c r="S49" s="97"/>
      <c r="T49" s="97"/>
      <c r="U49" s="88" t="s">
        <v>167</v>
      </c>
      <c r="V49" s="106"/>
      <c r="W49" s="106"/>
      <c r="X49" s="106"/>
      <c r="Y49" s="97" t="str">
        <f t="shared" si="3"/>
        <v/>
      </c>
      <c r="Z49" s="106"/>
      <c r="AA49" s="97" t="str">
        <f t="shared" si="4"/>
        <v/>
      </c>
      <c r="AB49" s="97"/>
      <c r="AC49" s="97" t="str">
        <f t="shared" si="5"/>
        <v/>
      </c>
      <c r="AD49" s="97"/>
      <c r="AE49" s="97" t="str">
        <f t="shared" si="6"/>
        <v/>
      </c>
      <c r="AF49" s="97"/>
      <c r="AG49" s="97" t="str">
        <f t="shared" si="7"/>
        <v/>
      </c>
      <c r="AH49" s="97"/>
      <c r="AI49" s="97" t="str">
        <f t="shared" si="8"/>
        <v/>
      </c>
      <c r="AJ49" s="97"/>
      <c r="AK49" s="92" t="str">
        <f t="shared" si="0"/>
        <v/>
      </c>
      <c r="AL49" s="117" t="str">
        <f t="shared" si="11"/>
        <v/>
      </c>
      <c r="AM49" s="117" t="str">
        <f t="shared" si="9"/>
        <v/>
      </c>
      <c r="AN49" s="118"/>
      <c r="AO49" s="118"/>
      <c r="AP49" s="118"/>
      <c r="AQ49" s="118"/>
      <c r="AR49" s="118"/>
      <c r="AS49" s="118"/>
      <c r="AT49" s="118"/>
      <c r="AU49" s="96" t="str">
        <f>IFERROR(VLOOKUP(AT49,'Seguridad Información'!$I$61:$J$65,2,0),"")</f>
        <v/>
      </c>
      <c r="AV49" s="96"/>
      <c r="AW49" s="119" t="str">
        <f t="shared" si="1"/>
        <v/>
      </c>
      <c r="AX49" s="117" t="str">
        <f t="shared" si="2"/>
        <v/>
      </c>
      <c r="AY49" s="119" t="str">
        <f>IFERROR(VLOOKUP((CONCATENATE(AM49,AX49)),Listados!$U$3:$V$11,2,FALSE),"")</f>
        <v/>
      </c>
      <c r="AZ49" s="117">
        <f t="shared" si="10"/>
        <v>100</v>
      </c>
      <c r="BA49" s="694">
        <f>AVERAGE(AZ49:AZ54)</f>
        <v>100</v>
      </c>
      <c r="BB49" s="694" t="str">
        <f>IF(BA49&lt;=50, "Débil", IF(BA49&lt;=99,"Moderado","Fuerte"))</f>
        <v>Fuerte</v>
      </c>
      <c r="BC49" s="120">
        <f>+IF(AND(W49="Preventivo",BB49="Fuerte"),2,IF(AND(W49="Preventivo",BB49="Moderado"),1,0))</f>
        <v>0</v>
      </c>
      <c r="BD49" s="120">
        <f>+IF(AND(W49="Detectivo/Correctivo",$BB49="Fuerte"),2,IF(AND(W49="Detectivo/Correctivo",$BB49="Moderado"),1,IF(AND(W49="Preventivo",$BB49="Fuerte"),1,0)))</f>
        <v>0</v>
      </c>
      <c r="BE49" s="120" t="e">
        <f>+N49-BC49</f>
        <v>#N/A</v>
      </c>
      <c r="BF49" s="120" t="e">
        <f>+P49-BD49</f>
        <v>#N/A</v>
      </c>
      <c r="BG49" s="460" t="e">
        <f>+VLOOKUP(MIN(BE49,BE50,BE51,BE52,BE53,BE54),Listados!$J$18:$K$24,2,TRUE)</f>
        <v>#N/A</v>
      </c>
      <c r="BH49" s="460" t="e">
        <f>+VLOOKUP(MIN(BF49,BF50,BF51,BF52,BF53,BF54),Listados!$J$27:$K$32,2,TRUE)</f>
        <v>#N/A</v>
      </c>
      <c r="BI49" s="460" t="e">
        <f>IF(AND(BG49&lt;&gt;"",BH49&lt;&gt;""),VLOOKUP(BG49&amp;BH49,Listados!$M$3:$N$27,2,FALSE),"")</f>
        <v>#N/A</v>
      </c>
      <c r="BJ49" s="462" t="e">
        <f>+IF($R49="Asumir el riesgo","NA","")</f>
        <v>#N/A</v>
      </c>
      <c r="BK49" s="462" t="e">
        <f>+IF($R49="Asumir el riesgo","NA","")</f>
        <v>#N/A</v>
      </c>
      <c r="BL49" s="462" t="e">
        <f>+IF($R49="Asumir el riesgo","NA","")</f>
        <v>#N/A</v>
      </c>
      <c r="BM49" s="689" t="e">
        <f>+IF($R49="Asumir el riesgo","NA","")</f>
        <v>#N/A</v>
      </c>
    </row>
    <row r="50" spans="1:65" ht="65.099999999999994" customHeight="1" x14ac:dyDescent="0.25">
      <c r="A50" s="707"/>
      <c r="B50" s="701"/>
      <c r="C50" s="619"/>
      <c r="D50" s="114"/>
      <c r="E50" s="114"/>
      <c r="F50" s="700"/>
      <c r="G50" s="699"/>
      <c r="H50" s="86"/>
      <c r="I50" s="86"/>
      <c r="J50" s="86"/>
      <c r="K50" s="115"/>
      <c r="L50" s="116"/>
      <c r="M50" s="625"/>
      <c r="N50" s="695"/>
      <c r="O50" s="697"/>
      <c r="P50" s="695"/>
      <c r="Q50" s="460"/>
      <c r="R50" s="460"/>
      <c r="S50" s="97"/>
      <c r="T50" s="97"/>
      <c r="U50" s="88" t="s">
        <v>167</v>
      </c>
      <c r="V50" s="106"/>
      <c r="W50" s="106"/>
      <c r="X50" s="106"/>
      <c r="Y50" s="97" t="str">
        <f t="shared" si="3"/>
        <v/>
      </c>
      <c r="Z50" s="106"/>
      <c r="AA50" s="97" t="str">
        <f t="shared" si="4"/>
        <v/>
      </c>
      <c r="AB50" s="97"/>
      <c r="AC50" s="97" t="str">
        <f t="shared" si="5"/>
        <v/>
      </c>
      <c r="AD50" s="97"/>
      <c r="AE50" s="97" t="str">
        <f t="shared" si="6"/>
        <v/>
      </c>
      <c r="AF50" s="97"/>
      <c r="AG50" s="97" t="str">
        <f t="shared" si="7"/>
        <v/>
      </c>
      <c r="AH50" s="97"/>
      <c r="AI50" s="97" t="str">
        <f t="shared" si="8"/>
        <v/>
      </c>
      <c r="AJ50" s="97"/>
      <c r="AK50" s="92" t="str">
        <f t="shared" si="0"/>
        <v/>
      </c>
      <c r="AL50" s="117" t="str">
        <f t="shared" si="11"/>
        <v/>
      </c>
      <c r="AM50" s="117" t="str">
        <f t="shared" si="9"/>
        <v/>
      </c>
      <c r="AN50" s="118"/>
      <c r="AO50" s="118"/>
      <c r="AP50" s="118"/>
      <c r="AQ50" s="118"/>
      <c r="AR50" s="118"/>
      <c r="AS50" s="118"/>
      <c r="AT50" s="118"/>
      <c r="AU50" s="96" t="str">
        <f>IFERROR(VLOOKUP(AT50,'Seguridad Información'!$I$61:$J$65,2,0),"")</f>
        <v/>
      </c>
      <c r="AV50" s="96"/>
      <c r="AW50" s="119" t="str">
        <f t="shared" si="1"/>
        <v/>
      </c>
      <c r="AX50" s="117" t="str">
        <f t="shared" si="2"/>
        <v/>
      </c>
      <c r="AY50" s="119" t="str">
        <f>IFERROR(VLOOKUP((CONCATENATE(AM50,AX50)),Listados!$U$3:$V$11,2,FALSE),"")</f>
        <v/>
      </c>
      <c r="AZ50" s="117">
        <f t="shared" si="10"/>
        <v>100</v>
      </c>
      <c r="BA50" s="694"/>
      <c r="BB50" s="694"/>
      <c r="BC50" s="120">
        <f>+IF(AND(W50="Preventivo",BB49="Fuerte"),2,IF(AND(W50="Preventivo",BB49="Moderado"),1,0))</f>
        <v>0</v>
      </c>
      <c r="BD50" s="120">
        <f>+IF(AND(W50="Detectivo/Correctivo",$BB49="Fuerte"),2,IF(AND(W50="Detectivo/Correctivo",$BB50="Moderado"),1,IF(AND(W50="Preventivo",$BB49="Fuerte"),1,0)))</f>
        <v>0</v>
      </c>
      <c r="BE50" s="120" t="e">
        <f>+N49-BC50</f>
        <v>#N/A</v>
      </c>
      <c r="BF50" s="120" t="e">
        <f>+P49-BD50</f>
        <v>#N/A</v>
      </c>
      <c r="BG50" s="460"/>
      <c r="BH50" s="460"/>
      <c r="BI50" s="460"/>
      <c r="BJ50" s="462"/>
      <c r="BK50" s="462"/>
      <c r="BL50" s="462"/>
      <c r="BM50" s="689"/>
    </row>
    <row r="51" spans="1:65" ht="65.099999999999994" customHeight="1" x14ac:dyDescent="0.25">
      <c r="A51" s="707"/>
      <c r="B51" s="701"/>
      <c r="C51" s="619"/>
      <c r="D51" s="114"/>
      <c r="E51" s="114"/>
      <c r="F51" s="700"/>
      <c r="G51" s="699"/>
      <c r="H51" s="86"/>
      <c r="I51" s="86"/>
      <c r="J51" s="86"/>
      <c r="K51" s="115"/>
      <c r="L51" s="116"/>
      <c r="M51" s="625"/>
      <c r="N51" s="695"/>
      <c r="O51" s="697"/>
      <c r="P51" s="695"/>
      <c r="Q51" s="460"/>
      <c r="R51" s="460"/>
      <c r="S51" s="97"/>
      <c r="T51" s="97"/>
      <c r="U51" s="88" t="s">
        <v>167</v>
      </c>
      <c r="V51" s="106"/>
      <c r="W51" s="106"/>
      <c r="X51" s="106"/>
      <c r="Y51" s="97" t="str">
        <f t="shared" si="3"/>
        <v/>
      </c>
      <c r="Z51" s="106"/>
      <c r="AA51" s="97" t="str">
        <f t="shared" si="4"/>
        <v/>
      </c>
      <c r="AB51" s="97"/>
      <c r="AC51" s="97" t="str">
        <f t="shared" si="5"/>
        <v/>
      </c>
      <c r="AD51" s="97"/>
      <c r="AE51" s="97" t="str">
        <f t="shared" si="6"/>
        <v/>
      </c>
      <c r="AF51" s="97"/>
      <c r="AG51" s="97" t="str">
        <f t="shared" si="7"/>
        <v/>
      </c>
      <c r="AH51" s="97"/>
      <c r="AI51" s="97" t="str">
        <f t="shared" si="8"/>
        <v/>
      </c>
      <c r="AJ51" s="97"/>
      <c r="AK51" s="92" t="str">
        <f t="shared" si="0"/>
        <v/>
      </c>
      <c r="AL51" s="117" t="str">
        <f t="shared" si="11"/>
        <v/>
      </c>
      <c r="AM51" s="117" t="str">
        <f t="shared" si="9"/>
        <v/>
      </c>
      <c r="AN51" s="118"/>
      <c r="AO51" s="118"/>
      <c r="AP51" s="118"/>
      <c r="AQ51" s="118"/>
      <c r="AR51" s="118"/>
      <c r="AS51" s="118"/>
      <c r="AT51" s="118"/>
      <c r="AU51" s="96" t="str">
        <f>IFERROR(VLOOKUP(AT51,'Seguridad Información'!$I$61:$J$65,2,0),"")</f>
        <v/>
      </c>
      <c r="AV51" s="96"/>
      <c r="AW51" s="119" t="str">
        <f t="shared" si="1"/>
        <v/>
      </c>
      <c r="AX51" s="117" t="str">
        <f t="shared" si="2"/>
        <v/>
      </c>
      <c r="AY51" s="119" t="str">
        <f>IFERROR(VLOOKUP((CONCATENATE(AM51,AX51)),Listados!$U$3:$V$11,2,FALSE),"")</f>
        <v/>
      </c>
      <c r="AZ51" s="117">
        <f t="shared" si="10"/>
        <v>100</v>
      </c>
      <c r="BA51" s="694"/>
      <c r="BB51" s="694"/>
      <c r="BC51" s="120">
        <f>+IF(AND(W51="Preventivo",BB49="Fuerte"),2,IF(AND(W51="Preventivo",BB49="Moderado"),1,0))</f>
        <v>0</v>
      </c>
      <c r="BD51" s="120">
        <f>+IF(AND(W51="Detectivo/Correctivo",$BB49="Fuerte"),2,IF(AND(W51="Detectivo/Correctivo",$BB51="Moderado"),1,IF(AND(W51="Preventivo",$BB49="Fuerte"),1,0)))</f>
        <v>0</v>
      </c>
      <c r="BE51" s="120" t="e">
        <f>+N49-BC51</f>
        <v>#N/A</v>
      </c>
      <c r="BF51" s="120" t="e">
        <f>+P49-BD51</f>
        <v>#N/A</v>
      </c>
      <c r="BG51" s="460"/>
      <c r="BH51" s="460"/>
      <c r="BI51" s="460"/>
      <c r="BJ51" s="462"/>
      <c r="BK51" s="462"/>
      <c r="BL51" s="462"/>
      <c r="BM51" s="689"/>
    </row>
    <row r="52" spans="1:65" ht="65.099999999999994" customHeight="1" x14ac:dyDescent="0.25">
      <c r="A52" s="707"/>
      <c r="B52" s="701"/>
      <c r="C52" s="619"/>
      <c r="D52" s="114"/>
      <c r="E52" s="114"/>
      <c r="F52" s="700"/>
      <c r="G52" s="699"/>
      <c r="H52" s="86"/>
      <c r="I52" s="86"/>
      <c r="J52" s="86"/>
      <c r="K52" s="115"/>
      <c r="L52" s="116"/>
      <c r="M52" s="625"/>
      <c r="N52" s="695"/>
      <c r="O52" s="697"/>
      <c r="P52" s="695"/>
      <c r="Q52" s="460"/>
      <c r="R52" s="460"/>
      <c r="S52" s="97"/>
      <c r="T52" s="97"/>
      <c r="U52" s="88" t="s">
        <v>167</v>
      </c>
      <c r="V52" s="106"/>
      <c r="W52" s="106"/>
      <c r="X52" s="106"/>
      <c r="Y52" s="97" t="str">
        <f t="shared" si="3"/>
        <v/>
      </c>
      <c r="Z52" s="106"/>
      <c r="AA52" s="97" t="str">
        <f t="shared" si="4"/>
        <v/>
      </c>
      <c r="AB52" s="97"/>
      <c r="AC52" s="97" t="str">
        <f t="shared" si="5"/>
        <v/>
      </c>
      <c r="AD52" s="97"/>
      <c r="AE52" s="97" t="str">
        <f t="shared" si="6"/>
        <v/>
      </c>
      <c r="AF52" s="97"/>
      <c r="AG52" s="97" t="str">
        <f t="shared" si="7"/>
        <v/>
      </c>
      <c r="AH52" s="97"/>
      <c r="AI52" s="97" t="str">
        <f t="shared" si="8"/>
        <v/>
      </c>
      <c r="AJ52" s="97"/>
      <c r="AK52" s="92" t="str">
        <f t="shared" si="0"/>
        <v/>
      </c>
      <c r="AL52" s="117" t="str">
        <f t="shared" si="11"/>
        <v/>
      </c>
      <c r="AM52" s="117" t="str">
        <f t="shared" si="9"/>
        <v/>
      </c>
      <c r="AN52" s="118"/>
      <c r="AO52" s="118"/>
      <c r="AP52" s="118"/>
      <c r="AQ52" s="118"/>
      <c r="AR52" s="118"/>
      <c r="AS52" s="118"/>
      <c r="AT52" s="118"/>
      <c r="AU52" s="96" t="str">
        <f>IFERROR(VLOOKUP(AT52,'Seguridad Información'!$I$61:$J$65,2,0),"")</f>
        <v/>
      </c>
      <c r="AV52" s="96"/>
      <c r="AW52" s="119" t="str">
        <f t="shared" si="1"/>
        <v/>
      </c>
      <c r="AX52" s="117" t="str">
        <f t="shared" si="2"/>
        <v/>
      </c>
      <c r="AY52" s="119" t="str">
        <f>IFERROR(VLOOKUP((CONCATENATE(AM52,AX52)),Listados!$U$3:$V$11,2,FALSE),"")</f>
        <v/>
      </c>
      <c r="AZ52" s="117">
        <f t="shared" si="10"/>
        <v>100</v>
      </c>
      <c r="BA52" s="694"/>
      <c r="BB52" s="694"/>
      <c r="BC52" s="120">
        <f>+IF(AND(W52="Preventivo",BB49="Fuerte"),2,IF(AND(W52="Preventivo",BB49="Moderado"),1,0))</f>
        <v>0</v>
      </c>
      <c r="BD52" s="120">
        <f>+IF(AND(W52="Detectivo/Correctivo",$BB49="Fuerte"),2,IF(AND(W52="Detectivo/Correctivo",$BB52="Moderado"),1,IF(AND(W52="Preventivo",$BB49="Fuerte"),1,0)))</f>
        <v>0</v>
      </c>
      <c r="BE52" s="120" t="e">
        <f>+N49-BC52</f>
        <v>#N/A</v>
      </c>
      <c r="BF52" s="120" t="e">
        <f>+P49-BD52</f>
        <v>#N/A</v>
      </c>
      <c r="BG52" s="460"/>
      <c r="BH52" s="460"/>
      <c r="BI52" s="460"/>
      <c r="BJ52" s="462"/>
      <c r="BK52" s="462"/>
      <c r="BL52" s="462"/>
      <c r="BM52" s="689"/>
    </row>
    <row r="53" spans="1:65" ht="65.099999999999994" customHeight="1" x14ac:dyDescent="0.25">
      <c r="A53" s="707"/>
      <c r="B53" s="701"/>
      <c r="C53" s="619"/>
      <c r="D53" s="114"/>
      <c r="E53" s="114"/>
      <c r="F53" s="700"/>
      <c r="G53" s="699"/>
      <c r="H53" s="86"/>
      <c r="I53" s="86"/>
      <c r="J53" s="86"/>
      <c r="K53" s="115"/>
      <c r="L53" s="116"/>
      <c r="M53" s="625"/>
      <c r="N53" s="695"/>
      <c r="O53" s="697"/>
      <c r="P53" s="695"/>
      <c r="Q53" s="460"/>
      <c r="R53" s="460"/>
      <c r="S53" s="97"/>
      <c r="T53" s="97"/>
      <c r="U53" s="88" t="s">
        <v>167</v>
      </c>
      <c r="V53" s="106"/>
      <c r="W53" s="106"/>
      <c r="X53" s="106"/>
      <c r="Y53" s="97" t="str">
        <f t="shared" si="3"/>
        <v/>
      </c>
      <c r="Z53" s="106"/>
      <c r="AA53" s="97" t="str">
        <f t="shared" si="4"/>
        <v/>
      </c>
      <c r="AB53" s="97"/>
      <c r="AC53" s="97" t="str">
        <f t="shared" si="5"/>
        <v/>
      </c>
      <c r="AD53" s="97"/>
      <c r="AE53" s="97" t="str">
        <f t="shared" si="6"/>
        <v/>
      </c>
      <c r="AF53" s="97"/>
      <c r="AG53" s="97" t="str">
        <f t="shared" si="7"/>
        <v/>
      </c>
      <c r="AH53" s="97"/>
      <c r="AI53" s="97" t="str">
        <f t="shared" si="8"/>
        <v/>
      </c>
      <c r="AJ53" s="97"/>
      <c r="AK53" s="92" t="str">
        <f t="shared" si="0"/>
        <v/>
      </c>
      <c r="AL53" s="117" t="str">
        <f t="shared" si="11"/>
        <v/>
      </c>
      <c r="AM53" s="117" t="str">
        <f t="shared" si="9"/>
        <v/>
      </c>
      <c r="AN53" s="118"/>
      <c r="AO53" s="118"/>
      <c r="AP53" s="118"/>
      <c r="AQ53" s="118"/>
      <c r="AR53" s="118"/>
      <c r="AS53" s="118"/>
      <c r="AT53" s="118"/>
      <c r="AU53" s="96" t="str">
        <f>IFERROR(VLOOKUP(AT53,'Seguridad Información'!$I$61:$J$65,2,0),"")</f>
        <v/>
      </c>
      <c r="AV53" s="96"/>
      <c r="AW53" s="119" t="str">
        <f t="shared" si="1"/>
        <v/>
      </c>
      <c r="AX53" s="117" t="str">
        <f t="shared" si="2"/>
        <v/>
      </c>
      <c r="AY53" s="119" t="str">
        <f>IFERROR(VLOOKUP((CONCATENATE(AM53,AX53)),Listados!$U$3:$V$11,2,FALSE),"")</f>
        <v/>
      </c>
      <c r="AZ53" s="117">
        <f t="shared" si="10"/>
        <v>100</v>
      </c>
      <c r="BA53" s="694"/>
      <c r="BB53" s="694"/>
      <c r="BC53" s="120">
        <f>+IF(AND(W53="Preventivo",BB49="Fuerte"),2,IF(AND(W53="Preventivo",BB49="Moderado"),1,0))</f>
        <v>0</v>
      </c>
      <c r="BD53" s="120">
        <f>+IF(AND(W53="Detectivo/Correctivo",$BB49="Fuerte"),2,IF(AND(W53="Detectivo/Correctivo",$BB53="Moderado"),1,IF(AND(W53="Preventivo",$BB49="Fuerte"),1,0)))</f>
        <v>0</v>
      </c>
      <c r="BE53" s="120" t="e">
        <f>+N49-BC53</f>
        <v>#N/A</v>
      </c>
      <c r="BF53" s="120" t="e">
        <f>+P49-BD53</f>
        <v>#N/A</v>
      </c>
      <c r="BG53" s="460"/>
      <c r="BH53" s="460"/>
      <c r="BI53" s="460"/>
      <c r="BJ53" s="462"/>
      <c r="BK53" s="462"/>
      <c r="BL53" s="462"/>
      <c r="BM53" s="689"/>
    </row>
    <row r="54" spans="1:65" ht="65.099999999999994" customHeight="1" x14ac:dyDescent="0.25">
      <c r="A54" s="707"/>
      <c r="B54" s="701"/>
      <c r="C54" s="619"/>
      <c r="D54" s="114"/>
      <c r="E54" s="114"/>
      <c r="F54" s="700"/>
      <c r="G54" s="699"/>
      <c r="H54" s="86"/>
      <c r="I54" s="86"/>
      <c r="J54" s="86"/>
      <c r="K54" s="115"/>
      <c r="L54" s="116"/>
      <c r="M54" s="625"/>
      <c r="N54" s="695"/>
      <c r="O54" s="697"/>
      <c r="P54" s="695"/>
      <c r="Q54" s="460"/>
      <c r="R54" s="460"/>
      <c r="S54" s="97"/>
      <c r="T54" s="97"/>
      <c r="U54" s="88" t="s">
        <v>167</v>
      </c>
      <c r="V54" s="106"/>
      <c r="W54" s="106"/>
      <c r="X54" s="106"/>
      <c r="Y54" s="97" t="str">
        <f t="shared" si="3"/>
        <v/>
      </c>
      <c r="Z54" s="106"/>
      <c r="AA54" s="97" t="str">
        <f t="shared" si="4"/>
        <v/>
      </c>
      <c r="AB54" s="97"/>
      <c r="AC54" s="97" t="str">
        <f t="shared" si="5"/>
        <v/>
      </c>
      <c r="AD54" s="97"/>
      <c r="AE54" s="97" t="str">
        <f t="shared" si="6"/>
        <v/>
      </c>
      <c r="AF54" s="97"/>
      <c r="AG54" s="97" t="str">
        <f t="shared" si="7"/>
        <v/>
      </c>
      <c r="AH54" s="97"/>
      <c r="AI54" s="97" t="str">
        <f t="shared" si="8"/>
        <v/>
      </c>
      <c r="AJ54" s="97"/>
      <c r="AK54" s="92" t="str">
        <f t="shared" si="0"/>
        <v/>
      </c>
      <c r="AL54" s="117" t="str">
        <f t="shared" si="11"/>
        <v/>
      </c>
      <c r="AM54" s="117" t="str">
        <f t="shared" si="9"/>
        <v/>
      </c>
      <c r="AN54" s="118"/>
      <c r="AO54" s="118"/>
      <c r="AP54" s="118"/>
      <c r="AQ54" s="118"/>
      <c r="AR54" s="118"/>
      <c r="AS54" s="118"/>
      <c r="AT54" s="118"/>
      <c r="AU54" s="96" t="str">
        <f>IFERROR(VLOOKUP(AT54,'Seguridad Información'!$I$61:$J$65,2,0),"")</f>
        <v/>
      </c>
      <c r="AV54" s="96"/>
      <c r="AW54" s="119" t="str">
        <f t="shared" si="1"/>
        <v/>
      </c>
      <c r="AX54" s="117" t="str">
        <f t="shared" si="2"/>
        <v/>
      </c>
      <c r="AY54" s="119" t="str">
        <f>IFERROR(VLOOKUP((CONCATENATE(AM54,AX54)),Listados!$U$3:$V$11,2,FALSE),"")</f>
        <v/>
      </c>
      <c r="AZ54" s="117">
        <f t="shared" si="10"/>
        <v>100</v>
      </c>
      <c r="BA54" s="694"/>
      <c r="BB54" s="694"/>
      <c r="BC54" s="120">
        <f>+IF(AND(W54="Preventivo",BB49="Fuerte"),2,IF(AND(W54="Preventivo",BB49="Moderado"),1,0))</f>
        <v>0</v>
      </c>
      <c r="BD54" s="120">
        <f>+IF(AND(W54="Detectivo/Correctivo",$BB49="Fuerte"),2,IF(AND(W54="Detectivo/Correctivo",$BB54="Moderado"),1,IF(AND(W54="Preventivo",$BB49="Fuerte"),1,0)))</f>
        <v>0</v>
      </c>
      <c r="BE54" s="120" t="e">
        <f>+N49-BC54</f>
        <v>#N/A</v>
      </c>
      <c r="BF54" s="120" t="e">
        <f>+P49-BD54</f>
        <v>#N/A</v>
      </c>
      <c r="BG54" s="460"/>
      <c r="BH54" s="460"/>
      <c r="BI54" s="460"/>
      <c r="BJ54" s="462"/>
      <c r="BK54" s="462"/>
      <c r="BL54" s="462"/>
      <c r="BM54" s="689"/>
    </row>
    <row r="55" spans="1:65" ht="65.099999999999994" customHeight="1" x14ac:dyDescent="0.25">
      <c r="A55" s="707">
        <v>9</v>
      </c>
      <c r="B55" s="701"/>
      <c r="C55" s="619" t="str">
        <f>IFERROR(VLOOKUP(B55,Listados!B$3:C$20,2,FALSE),"")</f>
        <v/>
      </c>
      <c r="D55" s="114"/>
      <c r="E55" s="114"/>
      <c r="F55" s="700"/>
      <c r="G55" s="699"/>
      <c r="H55" s="86"/>
      <c r="I55" s="86"/>
      <c r="J55" s="86"/>
      <c r="K55" s="115"/>
      <c r="L55" s="116"/>
      <c r="M55" s="625"/>
      <c r="N55" s="695" t="e">
        <f>+VLOOKUP(M55,Listados!$K$8:$L$12,2,0)</f>
        <v>#N/A</v>
      </c>
      <c r="O55" s="697"/>
      <c r="P55" s="695" t="e">
        <f>+VLOOKUP(O55,Listados!$K$13:$L$17,2,0)</f>
        <v>#N/A</v>
      </c>
      <c r="Q55" s="460" t="str">
        <f>IF(AND(M55&lt;&gt;"",O55&lt;&gt;""),VLOOKUP(M55&amp;O55,Listados!$M$3:$N$27,2,FALSE),"")</f>
        <v/>
      </c>
      <c r="R55" s="460" t="e">
        <f>+VLOOKUP(Q55,Listados!$P$3:$Q$6,2,FALSE)</f>
        <v>#N/A</v>
      </c>
      <c r="S55" s="97"/>
      <c r="T55" s="97"/>
      <c r="U55" s="88" t="s">
        <v>167</v>
      </c>
      <c r="V55" s="106"/>
      <c r="W55" s="106"/>
      <c r="X55" s="106"/>
      <c r="Y55" s="97" t="str">
        <f t="shared" si="3"/>
        <v/>
      </c>
      <c r="Z55" s="106"/>
      <c r="AA55" s="97" t="str">
        <f t="shared" si="4"/>
        <v/>
      </c>
      <c r="AB55" s="97"/>
      <c r="AC55" s="97" t="str">
        <f t="shared" si="5"/>
        <v/>
      </c>
      <c r="AD55" s="97"/>
      <c r="AE55" s="97" t="str">
        <f t="shared" si="6"/>
        <v/>
      </c>
      <c r="AF55" s="97"/>
      <c r="AG55" s="97" t="str">
        <f t="shared" si="7"/>
        <v/>
      </c>
      <c r="AH55" s="97"/>
      <c r="AI55" s="97" t="str">
        <f t="shared" si="8"/>
        <v/>
      </c>
      <c r="AJ55" s="97"/>
      <c r="AK55" s="92" t="str">
        <f t="shared" si="0"/>
        <v/>
      </c>
      <c r="AL55" s="117" t="str">
        <f t="shared" si="11"/>
        <v/>
      </c>
      <c r="AM55" s="117" t="str">
        <f t="shared" si="9"/>
        <v/>
      </c>
      <c r="AN55" s="118"/>
      <c r="AO55" s="118"/>
      <c r="AP55" s="118"/>
      <c r="AQ55" s="118"/>
      <c r="AR55" s="118"/>
      <c r="AS55" s="118"/>
      <c r="AT55" s="118"/>
      <c r="AU55" s="96" t="str">
        <f>IFERROR(VLOOKUP(AT55,'Seguridad Información'!$I$61:$J$65,2,0),"")</f>
        <v/>
      </c>
      <c r="AV55" s="96"/>
      <c r="AW55" s="119" t="str">
        <f t="shared" si="1"/>
        <v/>
      </c>
      <c r="AX55" s="117" t="str">
        <f t="shared" si="2"/>
        <v/>
      </c>
      <c r="AY55" s="119" t="str">
        <f>IFERROR(VLOOKUP((CONCATENATE(AM55,AX55)),Listados!$U$3:$V$11,2,FALSE),"")</f>
        <v/>
      </c>
      <c r="AZ55" s="117">
        <f t="shared" si="10"/>
        <v>100</v>
      </c>
      <c r="BA55" s="694">
        <f>AVERAGE(AZ55:AZ60)</f>
        <v>100</v>
      </c>
      <c r="BB55" s="694" t="str">
        <f>IF(BA55&lt;=50, "Débil", IF(BA55&lt;=99,"Moderado","Fuerte"))</f>
        <v>Fuerte</v>
      </c>
      <c r="BC55" s="120">
        <f>+IF(AND(W55="Preventivo",BB55="Fuerte"),2,IF(AND(W55="Preventivo",BB55="Moderado"),1,0))</f>
        <v>0</v>
      </c>
      <c r="BD55" s="120">
        <f>+IF(AND(W55="Detectivo/Correctivo",$BB55="Fuerte"),2,IF(AND(W55="Detectivo/Correctivo",$BB55="Moderado"),1,IF(AND(W55="Preventivo",$BB55="Fuerte"),1,0)))</f>
        <v>0</v>
      </c>
      <c r="BE55" s="120" t="e">
        <f>+N55-BC55</f>
        <v>#N/A</v>
      </c>
      <c r="BF55" s="120" t="e">
        <f>+P55-BD55</f>
        <v>#N/A</v>
      </c>
      <c r="BG55" s="460" t="e">
        <f>+VLOOKUP(MIN(BE55,BE56,BE57,BE58,BE59,BE60),Listados!$J$18:$K$24,2,TRUE)</f>
        <v>#N/A</v>
      </c>
      <c r="BH55" s="460" t="e">
        <f>+VLOOKUP(MIN(BF55,BF56,BF57,BF58,BF59,BF60),Listados!$J$27:$K$32,2,TRUE)</f>
        <v>#N/A</v>
      </c>
      <c r="BI55" s="460" t="e">
        <f>IF(AND(BG55&lt;&gt;"",BH55&lt;&gt;""),VLOOKUP(BG55&amp;BH55,Listados!$M$3:$N$27,2,FALSE),"")</f>
        <v>#N/A</v>
      </c>
      <c r="BJ55" s="462" t="e">
        <f>+IF($R55="Asumir el riesgo","NA","")</f>
        <v>#N/A</v>
      </c>
      <c r="BK55" s="462" t="e">
        <f>+IF($R55="Asumir el riesgo","NA","")</f>
        <v>#N/A</v>
      </c>
      <c r="BL55" s="462" t="e">
        <f>+IF($R55="Asumir el riesgo","NA","")</f>
        <v>#N/A</v>
      </c>
      <c r="BM55" s="689" t="e">
        <f>+IF($R55="Asumir el riesgo","NA","")</f>
        <v>#N/A</v>
      </c>
    </row>
    <row r="56" spans="1:65" ht="65.099999999999994" customHeight="1" x14ac:dyDescent="0.25">
      <c r="A56" s="707"/>
      <c r="B56" s="701"/>
      <c r="C56" s="619"/>
      <c r="D56" s="114"/>
      <c r="E56" s="114"/>
      <c r="F56" s="700"/>
      <c r="G56" s="699"/>
      <c r="H56" s="86"/>
      <c r="I56" s="86"/>
      <c r="J56" s="86"/>
      <c r="K56" s="115"/>
      <c r="L56" s="116"/>
      <c r="M56" s="625"/>
      <c r="N56" s="695"/>
      <c r="O56" s="697"/>
      <c r="P56" s="695"/>
      <c r="Q56" s="460"/>
      <c r="R56" s="460"/>
      <c r="S56" s="97"/>
      <c r="T56" s="97"/>
      <c r="U56" s="88" t="s">
        <v>167</v>
      </c>
      <c r="V56" s="106"/>
      <c r="W56" s="106"/>
      <c r="X56" s="106"/>
      <c r="Y56" s="97" t="str">
        <f t="shared" si="3"/>
        <v/>
      </c>
      <c r="Z56" s="106"/>
      <c r="AA56" s="97" t="str">
        <f t="shared" si="4"/>
        <v/>
      </c>
      <c r="AB56" s="97"/>
      <c r="AC56" s="97" t="str">
        <f t="shared" si="5"/>
        <v/>
      </c>
      <c r="AD56" s="97"/>
      <c r="AE56" s="97" t="str">
        <f t="shared" si="6"/>
        <v/>
      </c>
      <c r="AF56" s="97"/>
      <c r="AG56" s="97" t="str">
        <f t="shared" si="7"/>
        <v/>
      </c>
      <c r="AH56" s="97"/>
      <c r="AI56" s="97" t="str">
        <f t="shared" si="8"/>
        <v/>
      </c>
      <c r="AJ56" s="97"/>
      <c r="AK56" s="92" t="str">
        <f t="shared" si="0"/>
        <v/>
      </c>
      <c r="AL56" s="117" t="str">
        <f t="shared" si="11"/>
        <v/>
      </c>
      <c r="AM56" s="117" t="str">
        <f t="shared" si="9"/>
        <v/>
      </c>
      <c r="AN56" s="118"/>
      <c r="AO56" s="118"/>
      <c r="AP56" s="118"/>
      <c r="AQ56" s="118"/>
      <c r="AR56" s="118"/>
      <c r="AS56" s="118"/>
      <c r="AT56" s="118"/>
      <c r="AU56" s="96" t="str">
        <f>IFERROR(VLOOKUP(AT56,'Seguridad Información'!$I$61:$J$65,2,0),"")</f>
        <v/>
      </c>
      <c r="AV56" s="96"/>
      <c r="AW56" s="119" t="str">
        <f t="shared" si="1"/>
        <v/>
      </c>
      <c r="AX56" s="117" t="str">
        <f t="shared" si="2"/>
        <v/>
      </c>
      <c r="AY56" s="119" t="str">
        <f>IFERROR(VLOOKUP((CONCATENATE(AM56,AX56)),Listados!$U$3:$V$11,2,FALSE),"")</f>
        <v/>
      </c>
      <c r="AZ56" s="117">
        <f t="shared" si="10"/>
        <v>100</v>
      </c>
      <c r="BA56" s="694"/>
      <c r="BB56" s="694"/>
      <c r="BC56" s="120">
        <f>+IF(AND(W56="Preventivo",BB55="Fuerte"),2,IF(AND(W56="Preventivo",BB55="Moderado"),1,0))</f>
        <v>0</v>
      </c>
      <c r="BD56" s="120">
        <f>+IF(AND(W56="Detectivo/Correctivo",$BB55="Fuerte"),2,IF(AND(W56="Detectivo/Correctivo",$BB56="Moderado"),1,IF(AND(W56="Preventivo",$BB55="Fuerte"),1,0)))</f>
        <v>0</v>
      </c>
      <c r="BE56" s="120" t="e">
        <f>+N55-BC56</f>
        <v>#N/A</v>
      </c>
      <c r="BF56" s="120" t="e">
        <f>+P55-BD56</f>
        <v>#N/A</v>
      </c>
      <c r="BG56" s="460"/>
      <c r="BH56" s="460"/>
      <c r="BI56" s="460"/>
      <c r="BJ56" s="462"/>
      <c r="BK56" s="462"/>
      <c r="BL56" s="462"/>
      <c r="BM56" s="689"/>
    </row>
    <row r="57" spans="1:65" ht="65.099999999999994" customHeight="1" x14ac:dyDescent="0.25">
      <c r="A57" s="707"/>
      <c r="B57" s="701"/>
      <c r="C57" s="619"/>
      <c r="D57" s="114"/>
      <c r="E57" s="114"/>
      <c r="F57" s="700"/>
      <c r="G57" s="699"/>
      <c r="H57" s="86"/>
      <c r="I57" s="86"/>
      <c r="J57" s="86"/>
      <c r="K57" s="115"/>
      <c r="L57" s="116"/>
      <c r="M57" s="625"/>
      <c r="N57" s="695"/>
      <c r="O57" s="697"/>
      <c r="P57" s="695"/>
      <c r="Q57" s="460"/>
      <c r="R57" s="460"/>
      <c r="S57" s="97"/>
      <c r="T57" s="97"/>
      <c r="U57" s="88" t="s">
        <v>167</v>
      </c>
      <c r="V57" s="106"/>
      <c r="W57" s="106"/>
      <c r="X57" s="106"/>
      <c r="Y57" s="97" t="str">
        <f t="shared" si="3"/>
        <v/>
      </c>
      <c r="Z57" s="106"/>
      <c r="AA57" s="97" t="str">
        <f t="shared" si="4"/>
        <v/>
      </c>
      <c r="AB57" s="97"/>
      <c r="AC57" s="97" t="str">
        <f t="shared" si="5"/>
        <v/>
      </c>
      <c r="AD57" s="97"/>
      <c r="AE57" s="97" t="str">
        <f t="shared" si="6"/>
        <v/>
      </c>
      <c r="AF57" s="97"/>
      <c r="AG57" s="97" t="str">
        <f t="shared" si="7"/>
        <v/>
      </c>
      <c r="AH57" s="97"/>
      <c r="AI57" s="97" t="str">
        <f t="shared" si="8"/>
        <v/>
      </c>
      <c r="AJ57" s="97"/>
      <c r="AK57" s="92" t="str">
        <f t="shared" si="0"/>
        <v/>
      </c>
      <c r="AL57" s="117" t="str">
        <f t="shared" si="11"/>
        <v/>
      </c>
      <c r="AM57" s="117" t="str">
        <f t="shared" si="9"/>
        <v/>
      </c>
      <c r="AN57" s="118"/>
      <c r="AO57" s="118"/>
      <c r="AP57" s="118"/>
      <c r="AQ57" s="118"/>
      <c r="AR57" s="118"/>
      <c r="AS57" s="118"/>
      <c r="AT57" s="118"/>
      <c r="AU57" s="96" t="str">
        <f>IFERROR(VLOOKUP(AT57,'Seguridad Información'!$I$61:$J$65,2,0),"")</f>
        <v/>
      </c>
      <c r="AV57" s="96"/>
      <c r="AW57" s="119" t="str">
        <f t="shared" si="1"/>
        <v/>
      </c>
      <c r="AX57" s="117" t="str">
        <f t="shared" si="2"/>
        <v/>
      </c>
      <c r="AY57" s="119" t="str">
        <f>IFERROR(VLOOKUP((CONCATENATE(AM57,AX57)),Listados!$U$3:$V$11,2,FALSE),"")</f>
        <v/>
      </c>
      <c r="AZ57" s="117">
        <f t="shared" si="10"/>
        <v>100</v>
      </c>
      <c r="BA57" s="694"/>
      <c r="BB57" s="694"/>
      <c r="BC57" s="120">
        <f>+IF(AND(W57="Preventivo",BB55="Fuerte"),2,IF(AND(W57="Preventivo",BB55="Moderado"),1,0))</f>
        <v>0</v>
      </c>
      <c r="BD57" s="120">
        <f>+IF(AND(W57="Detectivo/Correctivo",$BB55="Fuerte"),2,IF(AND(W57="Detectivo/Correctivo",$BB57="Moderado"),1,IF(AND(W57="Preventivo",$BB55="Fuerte"),1,0)))</f>
        <v>0</v>
      </c>
      <c r="BE57" s="120" t="e">
        <f>+N55-BC57</f>
        <v>#N/A</v>
      </c>
      <c r="BF57" s="120" t="e">
        <f>+P55-BD57</f>
        <v>#N/A</v>
      </c>
      <c r="BG57" s="460"/>
      <c r="BH57" s="460"/>
      <c r="BI57" s="460"/>
      <c r="BJ57" s="462"/>
      <c r="BK57" s="462"/>
      <c r="BL57" s="462"/>
      <c r="BM57" s="689"/>
    </row>
    <row r="58" spans="1:65" ht="65.099999999999994" customHeight="1" x14ac:dyDescent="0.25">
      <c r="A58" s="707"/>
      <c r="B58" s="701"/>
      <c r="C58" s="619"/>
      <c r="D58" s="114"/>
      <c r="E58" s="114"/>
      <c r="F58" s="700"/>
      <c r="G58" s="699"/>
      <c r="H58" s="86"/>
      <c r="I58" s="86"/>
      <c r="J58" s="86"/>
      <c r="K58" s="115"/>
      <c r="L58" s="116"/>
      <c r="M58" s="625"/>
      <c r="N58" s="695"/>
      <c r="O58" s="697"/>
      <c r="P58" s="695"/>
      <c r="Q58" s="460"/>
      <c r="R58" s="460"/>
      <c r="S58" s="97"/>
      <c r="T58" s="97"/>
      <c r="U58" s="88" t="s">
        <v>167</v>
      </c>
      <c r="V58" s="106"/>
      <c r="W58" s="106"/>
      <c r="X58" s="106"/>
      <c r="Y58" s="97" t="str">
        <f t="shared" si="3"/>
        <v/>
      </c>
      <c r="Z58" s="106"/>
      <c r="AA58" s="97" t="str">
        <f t="shared" si="4"/>
        <v/>
      </c>
      <c r="AB58" s="97"/>
      <c r="AC58" s="97" t="str">
        <f t="shared" si="5"/>
        <v/>
      </c>
      <c r="AD58" s="97"/>
      <c r="AE58" s="97" t="str">
        <f t="shared" si="6"/>
        <v/>
      </c>
      <c r="AF58" s="97"/>
      <c r="AG58" s="97" t="str">
        <f t="shared" si="7"/>
        <v/>
      </c>
      <c r="AH58" s="97"/>
      <c r="AI58" s="97" t="str">
        <f t="shared" si="8"/>
        <v/>
      </c>
      <c r="AJ58" s="97"/>
      <c r="AK58" s="92" t="str">
        <f t="shared" si="0"/>
        <v/>
      </c>
      <c r="AL58" s="117" t="str">
        <f t="shared" si="11"/>
        <v/>
      </c>
      <c r="AM58" s="117" t="str">
        <f t="shared" si="9"/>
        <v/>
      </c>
      <c r="AN58" s="118"/>
      <c r="AO58" s="118"/>
      <c r="AP58" s="118"/>
      <c r="AQ58" s="118"/>
      <c r="AR58" s="118"/>
      <c r="AS58" s="118"/>
      <c r="AT58" s="118"/>
      <c r="AU58" s="96" t="str">
        <f>IFERROR(VLOOKUP(AT58,'Seguridad Información'!$I$61:$J$65,2,0),"")</f>
        <v/>
      </c>
      <c r="AV58" s="96"/>
      <c r="AW58" s="119" t="str">
        <f t="shared" si="1"/>
        <v/>
      </c>
      <c r="AX58" s="117" t="str">
        <f t="shared" si="2"/>
        <v/>
      </c>
      <c r="AY58" s="119" t="str">
        <f>IFERROR(VLOOKUP((CONCATENATE(AM58,AX58)),Listados!$U$3:$V$11,2,FALSE),"")</f>
        <v/>
      </c>
      <c r="AZ58" s="117">
        <f t="shared" si="10"/>
        <v>100</v>
      </c>
      <c r="BA58" s="694"/>
      <c r="BB58" s="694"/>
      <c r="BC58" s="120">
        <f>+IF(AND(W58="Preventivo",BB55="Fuerte"),2,IF(AND(W58="Preventivo",BB55="Moderado"),1,0))</f>
        <v>0</v>
      </c>
      <c r="BD58" s="120">
        <f>+IF(AND(W58="Detectivo/Correctivo",$BB55="Fuerte"),2,IF(AND(W58="Detectivo/Correctivo",$BB58="Moderado"),1,IF(AND(W58="Preventivo",$BB55="Fuerte"),1,0)))</f>
        <v>0</v>
      </c>
      <c r="BE58" s="120" t="e">
        <f>+N55-BC58</f>
        <v>#N/A</v>
      </c>
      <c r="BF58" s="120" t="e">
        <f>+P55-BD58</f>
        <v>#N/A</v>
      </c>
      <c r="BG58" s="460"/>
      <c r="BH58" s="460"/>
      <c r="BI58" s="460"/>
      <c r="BJ58" s="462"/>
      <c r="BK58" s="462"/>
      <c r="BL58" s="462"/>
      <c r="BM58" s="689"/>
    </row>
    <row r="59" spans="1:65" ht="65.099999999999994" customHeight="1" x14ac:dyDescent="0.25">
      <c r="A59" s="707"/>
      <c r="B59" s="701"/>
      <c r="C59" s="619"/>
      <c r="D59" s="114"/>
      <c r="E59" s="114"/>
      <c r="F59" s="700"/>
      <c r="G59" s="699"/>
      <c r="H59" s="86"/>
      <c r="I59" s="86"/>
      <c r="J59" s="86"/>
      <c r="K59" s="115"/>
      <c r="L59" s="116"/>
      <c r="M59" s="625"/>
      <c r="N59" s="695"/>
      <c r="O59" s="697"/>
      <c r="P59" s="695"/>
      <c r="Q59" s="460"/>
      <c r="R59" s="460"/>
      <c r="S59" s="97"/>
      <c r="T59" s="97"/>
      <c r="U59" s="88" t="s">
        <v>167</v>
      </c>
      <c r="V59" s="106"/>
      <c r="W59" s="106"/>
      <c r="X59" s="106"/>
      <c r="Y59" s="97" t="str">
        <f t="shared" si="3"/>
        <v/>
      </c>
      <c r="Z59" s="106"/>
      <c r="AA59" s="97" t="str">
        <f t="shared" si="4"/>
        <v/>
      </c>
      <c r="AB59" s="97"/>
      <c r="AC59" s="97" t="str">
        <f t="shared" si="5"/>
        <v/>
      </c>
      <c r="AD59" s="97"/>
      <c r="AE59" s="97" t="str">
        <f t="shared" si="6"/>
        <v/>
      </c>
      <c r="AF59" s="97"/>
      <c r="AG59" s="97" t="str">
        <f t="shared" si="7"/>
        <v/>
      </c>
      <c r="AH59" s="97"/>
      <c r="AI59" s="97" t="str">
        <f t="shared" si="8"/>
        <v/>
      </c>
      <c r="AJ59" s="97"/>
      <c r="AK59" s="92" t="str">
        <f t="shared" si="0"/>
        <v/>
      </c>
      <c r="AL59" s="117" t="str">
        <f t="shared" si="11"/>
        <v/>
      </c>
      <c r="AM59" s="117" t="str">
        <f t="shared" si="9"/>
        <v/>
      </c>
      <c r="AN59" s="118"/>
      <c r="AO59" s="118"/>
      <c r="AP59" s="118"/>
      <c r="AQ59" s="118"/>
      <c r="AR59" s="118"/>
      <c r="AS59" s="118"/>
      <c r="AT59" s="118"/>
      <c r="AU59" s="96" t="str">
        <f>IFERROR(VLOOKUP(AT59,'Seguridad Información'!$I$61:$J$65,2,0),"")</f>
        <v/>
      </c>
      <c r="AV59" s="96"/>
      <c r="AW59" s="119" t="str">
        <f t="shared" si="1"/>
        <v/>
      </c>
      <c r="AX59" s="117" t="str">
        <f t="shared" si="2"/>
        <v/>
      </c>
      <c r="AY59" s="119" t="str">
        <f>IFERROR(VLOOKUP((CONCATENATE(AM59,AX59)),Listados!$U$3:$V$11,2,FALSE),"")</f>
        <v/>
      </c>
      <c r="AZ59" s="117">
        <f t="shared" si="10"/>
        <v>100</v>
      </c>
      <c r="BA59" s="694"/>
      <c r="BB59" s="694"/>
      <c r="BC59" s="120">
        <f>+IF(AND(W59="Preventivo",BB55="Fuerte"),2,IF(AND(W59="Preventivo",BB55="Moderado"),1,0))</f>
        <v>0</v>
      </c>
      <c r="BD59" s="120">
        <f>+IF(AND(W59="Detectivo/Correctivo",$BB55="Fuerte"),2,IF(AND(W59="Detectivo/Correctivo",$BB59="Moderado"),1,IF(AND(W59="Preventivo",$BB55="Fuerte"),1,0)))</f>
        <v>0</v>
      </c>
      <c r="BE59" s="120" t="e">
        <f>+N55-BC59</f>
        <v>#N/A</v>
      </c>
      <c r="BF59" s="120" t="e">
        <f>+P55-BD59</f>
        <v>#N/A</v>
      </c>
      <c r="BG59" s="460"/>
      <c r="BH59" s="460"/>
      <c r="BI59" s="460"/>
      <c r="BJ59" s="462"/>
      <c r="BK59" s="462"/>
      <c r="BL59" s="462"/>
      <c r="BM59" s="689"/>
    </row>
    <row r="60" spans="1:65" ht="65.099999999999994" customHeight="1" x14ac:dyDescent="0.25">
      <c r="A60" s="707"/>
      <c r="B60" s="701"/>
      <c r="C60" s="619"/>
      <c r="D60" s="114"/>
      <c r="E60" s="114"/>
      <c r="F60" s="700"/>
      <c r="G60" s="699"/>
      <c r="H60" s="86"/>
      <c r="I60" s="86"/>
      <c r="J60" s="86"/>
      <c r="K60" s="115"/>
      <c r="L60" s="116"/>
      <c r="M60" s="625"/>
      <c r="N60" s="695"/>
      <c r="O60" s="697"/>
      <c r="P60" s="695"/>
      <c r="Q60" s="460"/>
      <c r="R60" s="460"/>
      <c r="S60" s="97"/>
      <c r="T60" s="97"/>
      <c r="U60" s="88" t="s">
        <v>167</v>
      </c>
      <c r="V60" s="106"/>
      <c r="W60" s="106"/>
      <c r="X60" s="106"/>
      <c r="Y60" s="97" t="str">
        <f t="shared" si="3"/>
        <v/>
      </c>
      <c r="Z60" s="106"/>
      <c r="AA60" s="97" t="str">
        <f t="shared" si="4"/>
        <v/>
      </c>
      <c r="AB60" s="97"/>
      <c r="AC60" s="97" t="str">
        <f t="shared" si="5"/>
        <v/>
      </c>
      <c r="AD60" s="97"/>
      <c r="AE60" s="97" t="str">
        <f t="shared" si="6"/>
        <v/>
      </c>
      <c r="AF60" s="97"/>
      <c r="AG60" s="97" t="str">
        <f t="shared" si="7"/>
        <v/>
      </c>
      <c r="AH60" s="97"/>
      <c r="AI60" s="97" t="str">
        <f t="shared" si="8"/>
        <v/>
      </c>
      <c r="AJ60" s="97"/>
      <c r="AK60" s="92" t="str">
        <f t="shared" si="0"/>
        <v/>
      </c>
      <c r="AL60" s="117" t="str">
        <f t="shared" si="11"/>
        <v/>
      </c>
      <c r="AM60" s="117" t="str">
        <f t="shared" si="9"/>
        <v/>
      </c>
      <c r="AN60" s="118"/>
      <c r="AO60" s="118"/>
      <c r="AP60" s="118"/>
      <c r="AQ60" s="118"/>
      <c r="AR60" s="118"/>
      <c r="AS60" s="118"/>
      <c r="AT60" s="118"/>
      <c r="AU60" s="96" t="str">
        <f>IFERROR(VLOOKUP(AT60,'Seguridad Información'!$I$61:$J$65,2,0),"")</f>
        <v/>
      </c>
      <c r="AV60" s="96"/>
      <c r="AW60" s="119" t="str">
        <f t="shared" si="1"/>
        <v/>
      </c>
      <c r="AX60" s="117" t="str">
        <f t="shared" si="2"/>
        <v/>
      </c>
      <c r="AY60" s="119" t="str">
        <f>IFERROR(VLOOKUP((CONCATENATE(AM60,AX60)),Listados!$U$3:$V$11,2,FALSE),"")</f>
        <v/>
      </c>
      <c r="AZ60" s="117">
        <f t="shared" si="10"/>
        <v>100</v>
      </c>
      <c r="BA60" s="694"/>
      <c r="BB60" s="694"/>
      <c r="BC60" s="120">
        <f>+IF(AND(W60="Preventivo",BB55="Fuerte"),2,IF(AND(W60="Preventivo",BB55="Moderado"),1,0))</f>
        <v>0</v>
      </c>
      <c r="BD60" s="120">
        <f>+IF(AND(W60="Detectivo/Correctivo",$BB55="Fuerte"),2,IF(AND(W60="Detectivo/Correctivo",$BB60="Moderado"),1,IF(AND(W60="Preventivo",$BB55="Fuerte"),1,0)))</f>
        <v>0</v>
      </c>
      <c r="BE60" s="120" t="e">
        <f>+N55-BC60</f>
        <v>#N/A</v>
      </c>
      <c r="BF60" s="120" t="e">
        <f>+P55-BD60</f>
        <v>#N/A</v>
      </c>
      <c r="BG60" s="460"/>
      <c r="BH60" s="460"/>
      <c r="BI60" s="460"/>
      <c r="BJ60" s="462"/>
      <c r="BK60" s="462"/>
      <c r="BL60" s="462"/>
      <c r="BM60" s="689"/>
    </row>
    <row r="61" spans="1:65" ht="65.099999999999994" customHeight="1" x14ac:dyDescent="0.25">
      <c r="A61" s="707">
        <v>10</v>
      </c>
      <c r="B61" s="701"/>
      <c r="C61" s="619" t="str">
        <f>IFERROR(VLOOKUP(B61,Listados!B$3:C$20,2,FALSE),"")</f>
        <v/>
      </c>
      <c r="D61" s="114"/>
      <c r="E61" s="114"/>
      <c r="F61" s="700"/>
      <c r="G61" s="699"/>
      <c r="H61" s="86"/>
      <c r="I61" s="86"/>
      <c r="J61" s="86"/>
      <c r="K61" s="115"/>
      <c r="L61" s="116"/>
      <c r="M61" s="625"/>
      <c r="N61" s="695" t="e">
        <f>+VLOOKUP(M61,Listados!$K$8:$L$12,2,0)</f>
        <v>#N/A</v>
      </c>
      <c r="O61" s="697"/>
      <c r="P61" s="695" t="e">
        <f>+VLOOKUP(O61,Listados!$K$13:$L$17,2,0)</f>
        <v>#N/A</v>
      </c>
      <c r="Q61" s="460" t="str">
        <f>IF(AND(M61&lt;&gt;"",O61&lt;&gt;""),VLOOKUP(M61&amp;O61,Listados!$M$3:$N$27,2,FALSE),"")</f>
        <v/>
      </c>
      <c r="R61" s="460" t="e">
        <f>+VLOOKUP(Q61,Listados!$P$3:$Q$6,2,FALSE)</f>
        <v>#N/A</v>
      </c>
      <c r="S61" s="97"/>
      <c r="T61" s="97"/>
      <c r="U61" s="88" t="s">
        <v>167</v>
      </c>
      <c r="V61" s="106"/>
      <c r="W61" s="106"/>
      <c r="X61" s="106"/>
      <c r="Y61" s="97" t="str">
        <f t="shared" si="3"/>
        <v/>
      </c>
      <c r="Z61" s="106"/>
      <c r="AA61" s="97" t="str">
        <f t="shared" si="4"/>
        <v/>
      </c>
      <c r="AB61" s="97"/>
      <c r="AC61" s="97" t="str">
        <f t="shared" si="5"/>
        <v/>
      </c>
      <c r="AD61" s="97"/>
      <c r="AE61" s="97" t="str">
        <f t="shared" si="6"/>
        <v/>
      </c>
      <c r="AF61" s="97"/>
      <c r="AG61" s="97" t="str">
        <f t="shared" si="7"/>
        <v/>
      </c>
      <c r="AH61" s="97"/>
      <c r="AI61" s="97" t="str">
        <f t="shared" si="8"/>
        <v/>
      </c>
      <c r="AJ61" s="97"/>
      <c r="AK61" s="92" t="str">
        <f t="shared" si="0"/>
        <v/>
      </c>
      <c r="AL61" s="117" t="str">
        <f t="shared" si="11"/>
        <v/>
      </c>
      <c r="AM61" s="117" t="str">
        <f t="shared" si="9"/>
        <v/>
      </c>
      <c r="AN61" s="118"/>
      <c r="AO61" s="118"/>
      <c r="AP61" s="118"/>
      <c r="AQ61" s="118"/>
      <c r="AR61" s="118"/>
      <c r="AS61" s="118"/>
      <c r="AT61" s="118"/>
      <c r="AU61" s="96" t="str">
        <f>IFERROR(VLOOKUP(AT61,'Seguridad Información'!$I$61:$J$65,2,0),"")</f>
        <v/>
      </c>
      <c r="AV61" s="96"/>
      <c r="AW61" s="119" t="str">
        <f t="shared" si="1"/>
        <v/>
      </c>
      <c r="AX61" s="117" t="str">
        <f t="shared" si="2"/>
        <v/>
      </c>
      <c r="AY61" s="119" t="str">
        <f>IFERROR(VLOOKUP((CONCATENATE(AM61,AX61)),Listados!$U$3:$V$11,2,FALSE),"")</f>
        <v/>
      </c>
      <c r="AZ61" s="117">
        <f t="shared" si="10"/>
        <v>100</v>
      </c>
      <c r="BA61" s="694">
        <f>AVERAGE(AZ61:AZ66)</f>
        <v>100</v>
      </c>
      <c r="BB61" s="694" t="str">
        <f>IF(BA61&lt;=50, "Débil", IF(BA61&lt;=99,"Moderado","Fuerte"))</f>
        <v>Fuerte</v>
      </c>
      <c r="BC61" s="120">
        <f>+IF(AND(W61="Preventivo",BB61="Fuerte"),2,IF(AND(W61="Preventivo",BB61="Moderado"),1,0))</f>
        <v>0</v>
      </c>
      <c r="BD61" s="120">
        <f>+IF(AND(W61="Detectivo/Correctivo",$BB61="Fuerte"),2,IF(AND(W61="Detectivo/Correctivo",$BB61="Moderado"),1,IF(AND(W61="Preventivo",$BB61="Fuerte"),1,0)))</f>
        <v>0</v>
      </c>
      <c r="BE61" s="120" t="e">
        <f>+N61-BC61</f>
        <v>#N/A</v>
      </c>
      <c r="BF61" s="120" t="e">
        <f>+P61-BD61</f>
        <v>#N/A</v>
      </c>
      <c r="BG61" s="460" t="e">
        <f>+VLOOKUP(MIN(BE61,BE62,BE63,BE64,BE65,BE66),Listados!$J$18:$K$24,2,TRUE)</f>
        <v>#N/A</v>
      </c>
      <c r="BH61" s="460" t="e">
        <f>+VLOOKUP(MIN(BF61,BF62,BF63,BF64,BF65,BF66),Listados!$J$27:$K$32,2,TRUE)</f>
        <v>#N/A</v>
      </c>
      <c r="BI61" s="460" t="e">
        <f>IF(AND(BG61&lt;&gt;"",BH61&lt;&gt;""),VLOOKUP(BG61&amp;BH61,Listados!$M$3:$N$27,2,FALSE),"")</f>
        <v>#N/A</v>
      </c>
      <c r="BJ61" s="462" t="e">
        <f>+IF($R61="Asumir el riesgo","NA","")</f>
        <v>#N/A</v>
      </c>
      <c r="BK61" s="462" t="e">
        <f>+IF($R61="Asumir el riesgo","NA","")</f>
        <v>#N/A</v>
      </c>
      <c r="BL61" s="462" t="e">
        <f>+IF($R61="Asumir el riesgo","NA","")</f>
        <v>#N/A</v>
      </c>
      <c r="BM61" s="689" t="e">
        <f>+IF($R61="Asumir el riesgo","NA","")</f>
        <v>#N/A</v>
      </c>
    </row>
    <row r="62" spans="1:65" ht="65.099999999999994" customHeight="1" x14ac:dyDescent="0.25">
      <c r="A62" s="707"/>
      <c r="B62" s="701"/>
      <c r="C62" s="619"/>
      <c r="D62" s="114"/>
      <c r="E62" s="114"/>
      <c r="F62" s="700"/>
      <c r="G62" s="699"/>
      <c r="H62" s="86"/>
      <c r="I62" s="86"/>
      <c r="J62" s="86"/>
      <c r="K62" s="115"/>
      <c r="L62" s="116"/>
      <c r="M62" s="625"/>
      <c r="N62" s="695"/>
      <c r="O62" s="697"/>
      <c r="P62" s="695"/>
      <c r="Q62" s="460"/>
      <c r="R62" s="460"/>
      <c r="S62" s="97"/>
      <c r="T62" s="97"/>
      <c r="U62" s="88" t="s">
        <v>167</v>
      </c>
      <c r="V62" s="106"/>
      <c r="W62" s="106"/>
      <c r="X62" s="106"/>
      <c r="Y62" s="97" t="str">
        <f t="shared" si="3"/>
        <v/>
      </c>
      <c r="Z62" s="106"/>
      <c r="AA62" s="97" t="str">
        <f t="shared" si="4"/>
        <v/>
      </c>
      <c r="AB62" s="97"/>
      <c r="AC62" s="97" t="str">
        <f t="shared" si="5"/>
        <v/>
      </c>
      <c r="AD62" s="97"/>
      <c r="AE62" s="97" t="str">
        <f t="shared" si="6"/>
        <v/>
      </c>
      <c r="AF62" s="97"/>
      <c r="AG62" s="97" t="str">
        <f t="shared" si="7"/>
        <v/>
      </c>
      <c r="AH62" s="97"/>
      <c r="AI62" s="97" t="str">
        <f t="shared" si="8"/>
        <v/>
      </c>
      <c r="AJ62" s="97"/>
      <c r="AK62" s="92" t="str">
        <f t="shared" si="0"/>
        <v/>
      </c>
      <c r="AL62" s="117" t="str">
        <f t="shared" si="11"/>
        <v/>
      </c>
      <c r="AM62" s="117" t="str">
        <f t="shared" si="9"/>
        <v/>
      </c>
      <c r="AN62" s="118"/>
      <c r="AO62" s="118"/>
      <c r="AP62" s="118"/>
      <c r="AQ62" s="118"/>
      <c r="AR62" s="118"/>
      <c r="AS62" s="118"/>
      <c r="AT62" s="118"/>
      <c r="AU62" s="96" t="str">
        <f>IFERROR(VLOOKUP(AT62,'Seguridad Información'!$I$61:$J$65,2,0),"")</f>
        <v/>
      </c>
      <c r="AV62" s="96"/>
      <c r="AW62" s="119" t="str">
        <f t="shared" si="1"/>
        <v/>
      </c>
      <c r="AX62" s="117" t="str">
        <f t="shared" si="2"/>
        <v/>
      </c>
      <c r="AY62" s="119" t="str">
        <f>IFERROR(VLOOKUP((CONCATENATE(AM62,AX62)),Listados!$U$3:$V$11,2,FALSE),"")</f>
        <v/>
      </c>
      <c r="AZ62" s="117">
        <f t="shared" si="10"/>
        <v>100</v>
      </c>
      <c r="BA62" s="694"/>
      <c r="BB62" s="694"/>
      <c r="BC62" s="120">
        <f>+IF(AND(W62="Preventivo",BB61="Fuerte"),2,IF(AND(W62="Preventivo",BB61="Moderado"),1,0))</f>
        <v>0</v>
      </c>
      <c r="BD62" s="120">
        <f>+IF(AND(W62="Detectivo/Correctivo",$BB61="Fuerte"),2,IF(AND(W62="Detectivo/Correctivo",$BB62="Moderado"),1,IF(AND(W62="Preventivo",$BB61="Fuerte"),1,0)))</f>
        <v>0</v>
      </c>
      <c r="BE62" s="120" t="e">
        <f>+N61-BC62</f>
        <v>#N/A</v>
      </c>
      <c r="BF62" s="120" t="e">
        <f>+P61-BD62</f>
        <v>#N/A</v>
      </c>
      <c r="BG62" s="460"/>
      <c r="BH62" s="460"/>
      <c r="BI62" s="460"/>
      <c r="BJ62" s="462"/>
      <c r="BK62" s="462"/>
      <c r="BL62" s="462"/>
      <c r="BM62" s="689"/>
    </row>
    <row r="63" spans="1:65" ht="65.099999999999994" customHeight="1" x14ac:dyDescent="0.25">
      <c r="A63" s="707"/>
      <c r="B63" s="701"/>
      <c r="C63" s="619"/>
      <c r="D63" s="114"/>
      <c r="E63" s="114"/>
      <c r="F63" s="700"/>
      <c r="G63" s="699"/>
      <c r="H63" s="86"/>
      <c r="I63" s="86"/>
      <c r="J63" s="86"/>
      <c r="K63" s="115"/>
      <c r="L63" s="116"/>
      <c r="M63" s="625"/>
      <c r="N63" s="695"/>
      <c r="O63" s="697"/>
      <c r="P63" s="695"/>
      <c r="Q63" s="460"/>
      <c r="R63" s="460"/>
      <c r="S63" s="97"/>
      <c r="T63" s="97"/>
      <c r="U63" s="88" t="s">
        <v>167</v>
      </c>
      <c r="V63" s="106"/>
      <c r="W63" s="106"/>
      <c r="X63" s="106"/>
      <c r="Y63" s="97" t="str">
        <f t="shared" si="3"/>
        <v/>
      </c>
      <c r="Z63" s="106"/>
      <c r="AA63" s="97" t="str">
        <f t="shared" si="4"/>
        <v/>
      </c>
      <c r="AB63" s="97"/>
      <c r="AC63" s="97" t="str">
        <f t="shared" si="5"/>
        <v/>
      </c>
      <c r="AD63" s="97"/>
      <c r="AE63" s="97" t="str">
        <f t="shared" si="6"/>
        <v/>
      </c>
      <c r="AF63" s="97"/>
      <c r="AG63" s="97" t="str">
        <f t="shared" si="7"/>
        <v/>
      </c>
      <c r="AH63" s="97"/>
      <c r="AI63" s="97" t="str">
        <f t="shared" si="8"/>
        <v/>
      </c>
      <c r="AJ63" s="97"/>
      <c r="AK63" s="92" t="str">
        <f t="shared" si="0"/>
        <v/>
      </c>
      <c r="AL63" s="117" t="str">
        <f t="shared" si="11"/>
        <v/>
      </c>
      <c r="AM63" s="117" t="str">
        <f t="shared" si="9"/>
        <v/>
      </c>
      <c r="AN63" s="118"/>
      <c r="AO63" s="118"/>
      <c r="AP63" s="118"/>
      <c r="AQ63" s="118"/>
      <c r="AR63" s="118"/>
      <c r="AS63" s="118"/>
      <c r="AT63" s="118"/>
      <c r="AU63" s="96" t="str">
        <f>IFERROR(VLOOKUP(AT63,'Seguridad Información'!$I$61:$J$65,2,0),"")</f>
        <v/>
      </c>
      <c r="AV63" s="96"/>
      <c r="AW63" s="119" t="str">
        <f t="shared" si="1"/>
        <v/>
      </c>
      <c r="AX63" s="117" t="str">
        <f t="shared" si="2"/>
        <v/>
      </c>
      <c r="AY63" s="119" t="str">
        <f>IFERROR(VLOOKUP((CONCATENATE(AM63,AX63)),Listados!$U$3:$V$11,2,FALSE),"")</f>
        <v/>
      </c>
      <c r="AZ63" s="117">
        <f t="shared" si="10"/>
        <v>100</v>
      </c>
      <c r="BA63" s="694"/>
      <c r="BB63" s="694"/>
      <c r="BC63" s="120">
        <f>+IF(AND(W63="Preventivo",BB61="Fuerte"),2,IF(AND(W63="Preventivo",BB61="Moderado"),1,0))</f>
        <v>0</v>
      </c>
      <c r="BD63" s="120">
        <f>+IF(AND(W63="Detectivo/Correctivo",$BB61="Fuerte"),2,IF(AND(W63="Detectivo/Correctivo",$BB63="Moderado"),1,IF(AND(W63="Preventivo",$BB61="Fuerte"),1,0)))</f>
        <v>0</v>
      </c>
      <c r="BE63" s="120" t="e">
        <f>+N61-BC63</f>
        <v>#N/A</v>
      </c>
      <c r="BF63" s="120" t="e">
        <f>+P61-BD63</f>
        <v>#N/A</v>
      </c>
      <c r="BG63" s="460"/>
      <c r="BH63" s="460"/>
      <c r="BI63" s="460"/>
      <c r="BJ63" s="462"/>
      <c r="BK63" s="462"/>
      <c r="BL63" s="462"/>
      <c r="BM63" s="689"/>
    </row>
    <row r="64" spans="1:65" ht="65.099999999999994" customHeight="1" x14ac:dyDescent="0.25">
      <c r="A64" s="707"/>
      <c r="B64" s="701"/>
      <c r="C64" s="619"/>
      <c r="D64" s="114"/>
      <c r="E64" s="114"/>
      <c r="F64" s="700"/>
      <c r="G64" s="699"/>
      <c r="H64" s="86"/>
      <c r="I64" s="86"/>
      <c r="J64" s="86"/>
      <c r="K64" s="115"/>
      <c r="L64" s="116"/>
      <c r="M64" s="625"/>
      <c r="N64" s="695"/>
      <c r="O64" s="697"/>
      <c r="P64" s="695"/>
      <c r="Q64" s="460"/>
      <c r="R64" s="460"/>
      <c r="S64" s="97"/>
      <c r="T64" s="97"/>
      <c r="U64" s="88" t="s">
        <v>167</v>
      </c>
      <c r="V64" s="106"/>
      <c r="W64" s="106"/>
      <c r="X64" s="106"/>
      <c r="Y64" s="97" t="str">
        <f t="shared" si="3"/>
        <v/>
      </c>
      <c r="Z64" s="106"/>
      <c r="AA64" s="97" t="str">
        <f t="shared" si="4"/>
        <v/>
      </c>
      <c r="AB64" s="97"/>
      <c r="AC64" s="97" t="str">
        <f t="shared" si="5"/>
        <v/>
      </c>
      <c r="AD64" s="97"/>
      <c r="AE64" s="97" t="str">
        <f t="shared" si="6"/>
        <v/>
      </c>
      <c r="AF64" s="97"/>
      <c r="AG64" s="97" t="str">
        <f t="shared" si="7"/>
        <v/>
      </c>
      <c r="AH64" s="97"/>
      <c r="AI64" s="97" t="str">
        <f t="shared" si="8"/>
        <v/>
      </c>
      <c r="AJ64" s="97"/>
      <c r="AK64" s="92" t="str">
        <f t="shared" si="0"/>
        <v/>
      </c>
      <c r="AL64" s="117" t="str">
        <f t="shared" si="11"/>
        <v/>
      </c>
      <c r="AM64" s="117" t="str">
        <f t="shared" si="9"/>
        <v/>
      </c>
      <c r="AN64" s="118"/>
      <c r="AO64" s="118"/>
      <c r="AP64" s="118"/>
      <c r="AQ64" s="118"/>
      <c r="AR64" s="118"/>
      <c r="AS64" s="118"/>
      <c r="AT64" s="118"/>
      <c r="AU64" s="96" t="str">
        <f>IFERROR(VLOOKUP(AT64,'Seguridad Información'!$I$61:$J$65,2,0),"")</f>
        <v/>
      </c>
      <c r="AV64" s="96"/>
      <c r="AW64" s="119" t="str">
        <f t="shared" si="1"/>
        <v/>
      </c>
      <c r="AX64" s="117" t="str">
        <f t="shared" si="2"/>
        <v/>
      </c>
      <c r="AY64" s="119" t="str">
        <f>IFERROR(VLOOKUP((CONCATENATE(AM64,AX64)),Listados!$U$3:$V$11,2,FALSE),"")</f>
        <v/>
      </c>
      <c r="AZ64" s="117">
        <f t="shared" si="10"/>
        <v>100</v>
      </c>
      <c r="BA64" s="694"/>
      <c r="BB64" s="694"/>
      <c r="BC64" s="120">
        <f>+IF(AND(W64="Preventivo",BB61="Fuerte"),2,IF(AND(W64="Preventivo",BB61="Moderado"),1,0))</f>
        <v>0</v>
      </c>
      <c r="BD64" s="120">
        <f>+IF(AND(W64="Detectivo/Correctivo",$BB61="Fuerte"),2,IF(AND(W64="Detectivo/Correctivo",$BB64="Moderado"),1,IF(AND(W64="Preventivo",$BB61="Fuerte"),1,0)))</f>
        <v>0</v>
      </c>
      <c r="BE64" s="120" t="e">
        <f>+N61-BC64</f>
        <v>#N/A</v>
      </c>
      <c r="BF64" s="120" t="e">
        <f>+P61-BD64</f>
        <v>#N/A</v>
      </c>
      <c r="BG64" s="460"/>
      <c r="BH64" s="460"/>
      <c r="BI64" s="460"/>
      <c r="BJ64" s="462"/>
      <c r="BK64" s="462"/>
      <c r="BL64" s="462"/>
      <c r="BM64" s="689"/>
    </row>
    <row r="65" spans="1:65" ht="65.099999999999994" customHeight="1" x14ac:dyDescent="0.25">
      <c r="A65" s="707"/>
      <c r="B65" s="701"/>
      <c r="C65" s="619"/>
      <c r="D65" s="114"/>
      <c r="E65" s="114"/>
      <c r="F65" s="700"/>
      <c r="G65" s="699"/>
      <c r="H65" s="86"/>
      <c r="I65" s="86"/>
      <c r="J65" s="86"/>
      <c r="K65" s="115"/>
      <c r="L65" s="116"/>
      <c r="M65" s="625"/>
      <c r="N65" s="695"/>
      <c r="O65" s="697"/>
      <c r="P65" s="695"/>
      <c r="Q65" s="460"/>
      <c r="R65" s="460"/>
      <c r="S65" s="97"/>
      <c r="T65" s="97"/>
      <c r="U65" s="88" t="s">
        <v>167</v>
      </c>
      <c r="V65" s="106"/>
      <c r="W65" s="106"/>
      <c r="X65" s="106"/>
      <c r="Y65" s="97" t="str">
        <f t="shared" si="3"/>
        <v/>
      </c>
      <c r="Z65" s="106"/>
      <c r="AA65" s="97" t="str">
        <f t="shared" si="4"/>
        <v/>
      </c>
      <c r="AB65" s="97"/>
      <c r="AC65" s="97" t="str">
        <f t="shared" si="5"/>
        <v/>
      </c>
      <c r="AD65" s="97"/>
      <c r="AE65" s="97" t="str">
        <f t="shared" si="6"/>
        <v/>
      </c>
      <c r="AF65" s="97"/>
      <c r="AG65" s="97" t="str">
        <f t="shared" si="7"/>
        <v/>
      </c>
      <c r="AH65" s="97"/>
      <c r="AI65" s="97" t="str">
        <f t="shared" si="8"/>
        <v/>
      </c>
      <c r="AJ65" s="97"/>
      <c r="AK65" s="92" t="str">
        <f t="shared" si="0"/>
        <v/>
      </c>
      <c r="AL65" s="117" t="str">
        <f t="shared" si="11"/>
        <v/>
      </c>
      <c r="AM65" s="117" t="str">
        <f t="shared" si="9"/>
        <v/>
      </c>
      <c r="AN65" s="118"/>
      <c r="AO65" s="118"/>
      <c r="AP65" s="118"/>
      <c r="AQ65" s="118"/>
      <c r="AR65" s="118"/>
      <c r="AS65" s="118"/>
      <c r="AT65" s="118"/>
      <c r="AU65" s="96" t="str">
        <f>IFERROR(VLOOKUP(AT65,'Seguridad Información'!$I$61:$J$65,2,0),"")</f>
        <v/>
      </c>
      <c r="AV65" s="96"/>
      <c r="AW65" s="119" t="str">
        <f t="shared" si="1"/>
        <v/>
      </c>
      <c r="AX65" s="117" t="str">
        <f t="shared" si="2"/>
        <v/>
      </c>
      <c r="AY65" s="119" t="str">
        <f>IFERROR(VLOOKUP((CONCATENATE(AM65,AX65)),Listados!$U$3:$V$11,2,FALSE),"")</f>
        <v/>
      </c>
      <c r="AZ65" s="117">
        <f t="shared" si="10"/>
        <v>100</v>
      </c>
      <c r="BA65" s="694"/>
      <c r="BB65" s="694"/>
      <c r="BC65" s="120">
        <f>+IF(AND(W65="Preventivo",BB61="Fuerte"),2,IF(AND(W65="Preventivo",BB61="Moderado"),1,0))</f>
        <v>0</v>
      </c>
      <c r="BD65" s="120">
        <f>+IF(AND(W65="Detectivo/Correctivo",$BB61="Fuerte"),2,IF(AND(W65="Detectivo/Correctivo",$BB65="Moderado"),1,IF(AND(W65="Preventivo",$BB61="Fuerte"),1,0)))</f>
        <v>0</v>
      </c>
      <c r="BE65" s="120" t="e">
        <f>+N61-BC65</f>
        <v>#N/A</v>
      </c>
      <c r="BF65" s="120" t="e">
        <f>+P61-BD65</f>
        <v>#N/A</v>
      </c>
      <c r="BG65" s="460"/>
      <c r="BH65" s="460"/>
      <c r="BI65" s="460"/>
      <c r="BJ65" s="462"/>
      <c r="BK65" s="462"/>
      <c r="BL65" s="462"/>
      <c r="BM65" s="689"/>
    </row>
    <row r="66" spans="1:65" ht="65.099999999999994" customHeight="1" x14ac:dyDescent="0.25">
      <c r="A66" s="707"/>
      <c r="B66" s="701"/>
      <c r="C66" s="619"/>
      <c r="D66" s="114"/>
      <c r="E66" s="114"/>
      <c r="F66" s="700"/>
      <c r="G66" s="699"/>
      <c r="H66" s="86"/>
      <c r="I66" s="86"/>
      <c r="J66" s="86"/>
      <c r="K66" s="115"/>
      <c r="L66" s="116"/>
      <c r="M66" s="625"/>
      <c r="N66" s="695"/>
      <c r="O66" s="697"/>
      <c r="P66" s="695"/>
      <c r="Q66" s="460"/>
      <c r="R66" s="460"/>
      <c r="S66" s="97"/>
      <c r="T66" s="97"/>
      <c r="U66" s="88" t="s">
        <v>167</v>
      </c>
      <c r="V66" s="106"/>
      <c r="W66" s="106"/>
      <c r="X66" s="106"/>
      <c r="Y66" s="97" t="str">
        <f t="shared" si="3"/>
        <v/>
      </c>
      <c r="Z66" s="106"/>
      <c r="AA66" s="97" t="str">
        <f t="shared" si="4"/>
        <v/>
      </c>
      <c r="AB66" s="97"/>
      <c r="AC66" s="97" t="str">
        <f t="shared" si="5"/>
        <v/>
      </c>
      <c r="AD66" s="97"/>
      <c r="AE66" s="97" t="str">
        <f t="shared" si="6"/>
        <v/>
      </c>
      <c r="AF66" s="97"/>
      <c r="AG66" s="97" t="str">
        <f t="shared" si="7"/>
        <v/>
      </c>
      <c r="AH66" s="97"/>
      <c r="AI66" s="97" t="str">
        <f t="shared" si="8"/>
        <v/>
      </c>
      <c r="AJ66" s="97"/>
      <c r="AK66" s="92" t="str">
        <f t="shared" si="0"/>
        <v/>
      </c>
      <c r="AL66" s="117" t="str">
        <f t="shared" si="11"/>
        <v/>
      </c>
      <c r="AM66" s="117" t="str">
        <f t="shared" si="9"/>
        <v/>
      </c>
      <c r="AN66" s="118"/>
      <c r="AO66" s="118"/>
      <c r="AP66" s="118"/>
      <c r="AQ66" s="118"/>
      <c r="AR66" s="118"/>
      <c r="AS66" s="118"/>
      <c r="AT66" s="118"/>
      <c r="AU66" s="96" t="str">
        <f>IFERROR(VLOOKUP(AT66,'Seguridad Información'!$I$61:$J$65,2,0),"")</f>
        <v/>
      </c>
      <c r="AV66" s="96"/>
      <c r="AW66" s="119" t="str">
        <f t="shared" si="1"/>
        <v/>
      </c>
      <c r="AX66" s="117" t="str">
        <f t="shared" si="2"/>
        <v/>
      </c>
      <c r="AY66" s="119" t="str">
        <f>IFERROR(VLOOKUP((CONCATENATE(AM66,AX66)),Listados!$U$3:$V$11,2,FALSE),"")</f>
        <v/>
      </c>
      <c r="AZ66" s="117">
        <f t="shared" si="10"/>
        <v>100</v>
      </c>
      <c r="BA66" s="694"/>
      <c r="BB66" s="694"/>
      <c r="BC66" s="120">
        <f>+IF(AND(W66="Preventivo",BB61="Fuerte"),2,IF(AND(W66="Preventivo",BB61="Moderado"),1,0))</f>
        <v>0</v>
      </c>
      <c r="BD66" s="120">
        <f>+IF(AND(W66="Detectivo/Correctivo",$BB61="Fuerte"),2,IF(AND(W66="Detectivo/Correctivo",$BB66="Moderado"),1,IF(AND(W66="Preventivo",$BB61="Fuerte"),1,0)))</f>
        <v>0</v>
      </c>
      <c r="BE66" s="120" t="e">
        <f>+N61-BC66</f>
        <v>#N/A</v>
      </c>
      <c r="BF66" s="120" t="e">
        <f>+P61-BD66</f>
        <v>#N/A</v>
      </c>
      <c r="BG66" s="460"/>
      <c r="BH66" s="460"/>
      <c r="BI66" s="460"/>
      <c r="BJ66" s="462"/>
      <c r="BK66" s="462"/>
      <c r="BL66" s="462"/>
      <c r="BM66" s="689"/>
    </row>
    <row r="67" spans="1:65" ht="65.099999999999994" customHeight="1" x14ac:dyDescent="0.25">
      <c r="A67" s="707">
        <v>11</v>
      </c>
      <c r="B67" s="701"/>
      <c r="C67" s="619" t="str">
        <f>IFERROR(VLOOKUP(B67,Listados!B$3:C$20,2,FALSE),"")</f>
        <v/>
      </c>
      <c r="D67" s="114"/>
      <c r="E67" s="114"/>
      <c r="F67" s="700"/>
      <c r="G67" s="699"/>
      <c r="H67" s="86"/>
      <c r="I67" s="86"/>
      <c r="J67" s="86"/>
      <c r="K67" s="115"/>
      <c r="L67" s="116"/>
      <c r="M67" s="625"/>
      <c r="N67" s="695" t="e">
        <f>+VLOOKUP(M67,Listados!$K$8:$L$12,2,0)</f>
        <v>#N/A</v>
      </c>
      <c r="O67" s="697"/>
      <c r="P67" s="695" t="e">
        <f>+VLOOKUP(O67,Listados!$K$13:$L$17,2,0)</f>
        <v>#N/A</v>
      </c>
      <c r="Q67" s="460" t="str">
        <f>IF(AND(M67&lt;&gt;"",O67&lt;&gt;""),VLOOKUP(M67&amp;O67,Listados!$M$3:$N$27,2,FALSE),"")</f>
        <v/>
      </c>
      <c r="R67" s="460" t="e">
        <f>+VLOOKUP(Q67,Listados!$P$3:$Q$6,2,FALSE)</f>
        <v>#N/A</v>
      </c>
      <c r="S67" s="97"/>
      <c r="T67" s="97"/>
      <c r="U67" s="88" t="s">
        <v>167</v>
      </c>
      <c r="V67" s="106"/>
      <c r="W67" s="106"/>
      <c r="X67" s="106"/>
      <c r="Y67" s="97" t="str">
        <f t="shared" si="3"/>
        <v/>
      </c>
      <c r="Z67" s="106"/>
      <c r="AA67" s="97" t="str">
        <f t="shared" si="4"/>
        <v/>
      </c>
      <c r="AB67" s="97"/>
      <c r="AC67" s="97" t="str">
        <f t="shared" si="5"/>
        <v/>
      </c>
      <c r="AD67" s="97"/>
      <c r="AE67" s="97" t="str">
        <f t="shared" si="6"/>
        <v/>
      </c>
      <c r="AF67" s="97"/>
      <c r="AG67" s="97" t="str">
        <f t="shared" si="7"/>
        <v/>
      </c>
      <c r="AH67" s="97"/>
      <c r="AI67" s="97" t="str">
        <f t="shared" si="8"/>
        <v/>
      </c>
      <c r="AJ67" s="97"/>
      <c r="AK67" s="92" t="str">
        <f t="shared" si="0"/>
        <v/>
      </c>
      <c r="AL67" s="117" t="str">
        <f t="shared" si="11"/>
        <v/>
      </c>
      <c r="AM67" s="117" t="str">
        <f t="shared" si="9"/>
        <v/>
      </c>
      <c r="AN67" s="118"/>
      <c r="AO67" s="118"/>
      <c r="AP67" s="118"/>
      <c r="AQ67" s="118"/>
      <c r="AR67" s="118"/>
      <c r="AS67" s="118"/>
      <c r="AT67" s="118"/>
      <c r="AU67" s="96" t="str">
        <f>IFERROR(VLOOKUP(AT67,'Seguridad Información'!$I$61:$J$65,2,0),"")</f>
        <v/>
      </c>
      <c r="AV67" s="96"/>
      <c r="AW67" s="119" t="str">
        <f t="shared" si="1"/>
        <v/>
      </c>
      <c r="AX67" s="117" t="str">
        <f t="shared" si="2"/>
        <v/>
      </c>
      <c r="AY67" s="119" t="str">
        <f>IFERROR(VLOOKUP((CONCATENATE(AM67,AX67)),Listados!$U$3:$V$11,2,FALSE),"")</f>
        <v/>
      </c>
      <c r="AZ67" s="117">
        <f t="shared" si="10"/>
        <v>100</v>
      </c>
      <c r="BA67" s="694">
        <f>AVERAGE(AZ67:AZ72)</f>
        <v>100</v>
      </c>
      <c r="BB67" s="694" t="str">
        <f>IF(BA67&lt;=50, "Débil", IF(BA67&lt;=99,"Moderado","Fuerte"))</f>
        <v>Fuerte</v>
      </c>
      <c r="BC67" s="120">
        <f>+IF(AND(W67="Preventivo",BB67="Fuerte"),2,IF(AND(W67="Preventivo",BB67="Moderado"),1,0))</f>
        <v>0</v>
      </c>
      <c r="BD67" s="120">
        <f>+IF(AND(W67="Detectivo/Correctivo",$BB67="Fuerte"),2,IF(AND(W67="Detectivo/Correctivo",$BB67="Moderado"),1,IF(AND(W67="Preventivo",$BB67="Fuerte"),1,0)))</f>
        <v>0</v>
      </c>
      <c r="BE67" s="120" t="e">
        <f>+N67-BC67</f>
        <v>#N/A</v>
      </c>
      <c r="BF67" s="120" t="e">
        <f>+P67-BD67</f>
        <v>#N/A</v>
      </c>
      <c r="BG67" s="460" t="e">
        <f>+VLOOKUP(MIN(BE67,BE68,BE69,BE70,BE71,BE72),Listados!$J$18:$K$24,2,TRUE)</f>
        <v>#N/A</v>
      </c>
      <c r="BH67" s="460" t="e">
        <f>+VLOOKUP(MIN(BF67,BF68,BF69,BF70,BF71,BF72),Listados!$J$27:$K$32,2,TRUE)</f>
        <v>#N/A</v>
      </c>
      <c r="BI67" s="460" t="e">
        <f>IF(AND(BG67&lt;&gt;"",BH67&lt;&gt;""),VLOOKUP(BG67&amp;BH67,Listados!$M$3:$N$27,2,FALSE),"")</f>
        <v>#N/A</v>
      </c>
      <c r="BJ67" s="462" t="e">
        <f>+IF($R67="Asumir el riesgo","NA","")</f>
        <v>#N/A</v>
      </c>
      <c r="BK67" s="462" t="e">
        <f>+IF($R67="Asumir el riesgo","NA","")</f>
        <v>#N/A</v>
      </c>
      <c r="BL67" s="462" t="e">
        <f>+IF($R67="Asumir el riesgo","NA","")</f>
        <v>#N/A</v>
      </c>
      <c r="BM67" s="689" t="e">
        <f>+IF($R67="Asumir el riesgo","NA","")</f>
        <v>#N/A</v>
      </c>
    </row>
    <row r="68" spans="1:65" ht="65.099999999999994" customHeight="1" x14ac:dyDescent="0.25">
      <c r="A68" s="707"/>
      <c r="B68" s="701"/>
      <c r="C68" s="619"/>
      <c r="D68" s="114"/>
      <c r="E68" s="114"/>
      <c r="F68" s="700"/>
      <c r="G68" s="699"/>
      <c r="H68" s="86"/>
      <c r="I68" s="86"/>
      <c r="J68" s="86"/>
      <c r="K68" s="115"/>
      <c r="L68" s="116"/>
      <c r="M68" s="625"/>
      <c r="N68" s="695"/>
      <c r="O68" s="697"/>
      <c r="P68" s="695"/>
      <c r="Q68" s="460"/>
      <c r="R68" s="460"/>
      <c r="S68" s="97"/>
      <c r="T68" s="97"/>
      <c r="U68" s="88" t="s">
        <v>167</v>
      </c>
      <c r="V68" s="106"/>
      <c r="W68" s="106"/>
      <c r="X68" s="106"/>
      <c r="Y68" s="97" t="str">
        <f t="shared" si="3"/>
        <v/>
      </c>
      <c r="Z68" s="106"/>
      <c r="AA68" s="97" t="str">
        <f t="shared" si="4"/>
        <v/>
      </c>
      <c r="AB68" s="97"/>
      <c r="AC68" s="97" t="str">
        <f t="shared" si="5"/>
        <v/>
      </c>
      <c r="AD68" s="97"/>
      <c r="AE68" s="97" t="str">
        <f t="shared" si="6"/>
        <v/>
      </c>
      <c r="AF68" s="97"/>
      <c r="AG68" s="97" t="str">
        <f t="shared" si="7"/>
        <v/>
      </c>
      <c r="AH68" s="97"/>
      <c r="AI68" s="97" t="str">
        <f t="shared" si="8"/>
        <v/>
      </c>
      <c r="AJ68" s="97"/>
      <c r="AK68" s="92" t="str">
        <f t="shared" si="0"/>
        <v/>
      </c>
      <c r="AL68" s="117" t="str">
        <f t="shared" si="11"/>
        <v/>
      </c>
      <c r="AM68" s="117" t="str">
        <f t="shared" si="9"/>
        <v/>
      </c>
      <c r="AN68" s="118"/>
      <c r="AO68" s="118"/>
      <c r="AP68" s="118"/>
      <c r="AQ68" s="118"/>
      <c r="AR68" s="118"/>
      <c r="AS68" s="118"/>
      <c r="AT68" s="118"/>
      <c r="AU68" s="96" t="str">
        <f>IFERROR(VLOOKUP(AT68,'Seguridad Información'!$I$61:$J$65,2,0),"")</f>
        <v/>
      </c>
      <c r="AV68" s="96"/>
      <c r="AW68" s="119" t="str">
        <f t="shared" si="1"/>
        <v/>
      </c>
      <c r="AX68" s="117" t="str">
        <f t="shared" si="2"/>
        <v/>
      </c>
      <c r="AY68" s="119" t="str">
        <f>IFERROR(VLOOKUP((CONCATENATE(AM68,AX68)),Listados!$U$3:$V$11,2,FALSE),"")</f>
        <v/>
      </c>
      <c r="AZ68" s="117">
        <f t="shared" si="10"/>
        <v>100</v>
      </c>
      <c r="BA68" s="694"/>
      <c r="BB68" s="694"/>
      <c r="BC68" s="120">
        <f>+IF(AND(W68="Preventivo",BB67="Fuerte"),2,IF(AND(W68="Preventivo",BB67="Moderado"),1,0))</f>
        <v>0</v>
      </c>
      <c r="BD68" s="120">
        <f>+IF(AND(W68="Detectivo/Correctivo",$BB67="Fuerte"),2,IF(AND(W68="Detectivo/Correctivo",$BB68="Moderado"),1,IF(AND(W68="Preventivo",$BB67="Fuerte"),1,0)))</f>
        <v>0</v>
      </c>
      <c r="BE68" s="120" t="e">
        <f>+N67-BC68</f>
        <v>#N/A</v>
      </c>
      <c r="BF68" s="120" t="e">
        <f>+P67-BD68</f>
        <v>#N/A</v>
      </c>
      <c r="BG68" s="460"/>
      <c r="BH68" s="460"/>
      <c r="BI68" s="460"/>
      <c r="BJ68" s="462"/>
      <c r="BK68" s="462"/>
      <c r="BL68" s="462"/>
      <c r="BM68" s="689"/>
    </row>
    <row r="69" spans="1:65" ht="65.099999999999994" customHeight="1" x14ac:dyDescent="0.25">
      <c r="A69" s="707"/>
      <c r="B69" s="701"/>
      <c r="C69" s="619"/>
      <c r="D69" s="114"/>
      <c r="E69" s="114"/>
      <c r="F69" s="700"/>
      <c r="G69" s="699"/>
      <c r="H69" s="86"/>
      <c r="I69" s="86"/>
      <c r="J69" s="86"/>
      <c r="K69" s="115"/>
      <c r="L69" s="116"/>
      <c r="M69" s="625"/>
      <c r="N69" s="695"/>
      <c r="O69" s="697"/>
      <c r="P69" s="695"/>
      <c r="Q69" s="460"/>
      <c r="R69" s="460"/>
      <c r="S69" s="97"/>
      <c r="T69" s="97"/>
      <c r="U69" s="88" t="s">
        <v>167</v>
      </c>
      <c r="V69" s="106"/>
      <c r="W69" s="106"/>
      <c r="X69" s="106"/>
      <c r="Y69" s="97" t="str">
        <f t="shared" si="3"/>
        <v/>
      </c>
      <c r="Z69" s="106"/>
      <c r="AA69" s="97" t="str">
        <f t="shared" si="4"/>
        <v/>
      </c>
      <c r="AB69" s="97"/>
      <c r="AC69" s="97" t="str">
        <f t="shared" si="5"/>
        <v/>
      </c>
      <c r="AD69" s="97"/>
      <c r="AE69" s="97" t="str">
        <f t="shared" si="6"/>
        <v/>
      </c>
      <c r="AF69" s="97"/>
      <c r="AG69" s="97" t="str">
        <f t="shared" si="7"/>
        <v/>
      </c>
      <c r="AH69" s="97"/>
      <c r="AI69" s="97" t="str">
        <f t="shared" si="8"/>
        <v/>
      </c>
      <c r="AJ69" s="97"/>
      <c r="AK69" s="92" t="str">
        <f t="shared" si="0"/>
        <v/>
      </c>
      <c r="AL69" s="117" t="str">
        <f t="shared" si="11"/>
        <v/>
      </c>
      <c r="AM69" s="117" t="str">
        <f t="shared" si="9"/>
        <v/>
      </c>
      <c r="AN69" s="118"/>
      <c r="AO69" s="118"/>
      <c r="AP69" s="118"/>
      <c r="AQ69" s="118"/>
      <c r="AR69" s="118"/>
      <c r="AS69" s="118"/>
      <c r="AT69" s="118"/>
      <c r="AU69" s="96" t="str">
        <f>IFERROR(VLOOKUP(AT69,'Seguridad Información'!$I$61:$J$65,2,0),"")</f>
        <v/>
      </c>
      <c r="AV69" s="96"/>
      <c r="AW69" s="119" t="str">
        <f t="shared" si="1"/>
        <v/>
      </c>
      <c r="AX69" s="117" t="str">
        <f t="shared" si="2"/>
        <v/>
      </c>
      <c r="AY69" s="119" t="str">
        <f>IFERROR(VLOOKUP((CONCATENATE(AM69,AX69)),Listados!$U$3:$V$11,2,FALSE),"")</f>
        <v/>
      </c>
      <c r="AZ69" s="117">
        <f t="shared" si="10"/>
        <v>100</v>
      </c>
      <c r="BA69" s="694"/>
      <c r="BB69" s="694"/>
      <c r="BC69" s="120">
        <f>+IF(AND(W69="Preventivo",BB67="Fuerte"),2,IF(AND(W69="Preventivo",BB67="Moderado"),1,0))</f>
        <v>0</v>
      </c>
      <c r="BD69" s="120">
        <f>+IF(AND(W69="Detectivo/Correctivo",$BB67="Fuerte"),2,IF(AND(W69="Detectivo/Correctivo",$BB69="Moderado"),1,IF(AND(W69="Preventivo",$BB67="Fuerte"),1,0)))</f>
        <v>0</v>
      </c>
      <c r="BE69" s="120" t="e">
        <f>+N67-BC69</f>
        <v>#N/A</v>
      </c>
      <c r="BF69" s="120" t="e">
        <f>+P67-BD69</f>
        <v>#N/A</v>
      </c>
      <c r="BG69" s="460"/>
      <c r="BH69" s="460"/>
      <c r="BI69" s="460"/>
      <c r="BJ69" s="462"/>
      <c r="BK69" s="462"/>
      <c r="BL69" s="462"/>
      <c r="BM69" s="689"/>
    </row>
    <row r="70" spans="1:65" ht="65.099999999999994" customHeight="1" x14ac:dyDescent="0.25">
      <c r="A70" s="707"/>
      <c r="B70" s="701"/>
      <c r="C70" s="619"/>
      <c r="D70" s="114"/>
      <c r="E70" s="114"/>
      <c r="F70" s="700"/>
      <c r="G70" s="699"/>
      <c r="H70" s="86"/>
      <c r="I70" s="86"/>
      <c r="J70" s="86"/>
      <c r="K70" s="115"/>
      <c r="L70" s="116"/>
      <c r="M70" s="625"/>
      <c r="N70" s="695"/>
      <c r="O70" s="697"/>
      <c r="P70" s="695"/>
      <c r="Q70" s="460"/>
      <c r="R70" s="460"/>
      <c r="S70" s="97"/>
      <c r="T70" s="97"/>
      <c r="U70" s="88" t="s">
        <v>167</v>
      </c>
      <c r="V70" s="106"/>
      <c r="W70" s="106"/>
      <c r="X70" s="106"/>
      <c r="Y70" s="97" t="str">
        <f t="shared" si="3"/>
        <v/>
      </c>
      <c r="Z70" s="106"/>
      <c r="AA70" s="97" t="str">
        <f t="shared" si="4"/>
        <v/>
      </c>
      <c r="AB70" s="97"/>
      <c r="AC70" s="97" t="str">
        <f t="shared" si="5"/>
        <v/>
      </c>
      <c r="AD70" s="97"/>
      <c r="AE70" s="97" t="str">
        <f t="shared" si="6"/>
        <v/>
      </c>
      <c r="AF70" s="97"/>
      <c r="AG70" s="97" t="str">
        <f t="shared" si="7"/>
        <v/>
      </c>
      <c r="AH70" s="97"/>
      <c r="AI70" s="97" t="str">
        <f t="shared" si="8"/>
        <v/>
      </c>
      <c r="AJ70" s="97"/>
      <c r="AK70" s="92" t="str">
        <f t="shared" si="0"/>
        <v/>
      </c>
      <c r="AL70" s="117" t="str">
        <f t="shared" si="11"/>
        <v/>
      </c>
      <c r="AM70" s="117" t="str">
        <f t="shared" si="9"/>
        <v/>
      </c>
      <c r="AN70" s="118"/>
      <c r="AO70" s="118"/>
      <c r="AP70" s="118"/>
      <c r="AQ70" s="118"/>
      <c r="AR70" s="118"/>
      <c r="AS70" s="118"/>
      <c r="AT70" s="118"/>
      <c r="AU70" s="96" t="str">
        <f>IFERROR(VLOOKUP(AT70,'Seguridad Información'!$I$61:$J$65,2,0),"")</f>
        <v/>
      </c>
      <c r="AV70" s="96"/>
      <c r="AW70" s="119" t="str">
        <f t="shared" si="1"/>
        <v/>
      </c>
      <c r="AX70" s="117" t="str">
        <f t="shared" si="2"/>
        <v/>
      </c>
      <c r="AY70" s="119" t="str">
        <f>IFERROR(VLOOKUP((CONCATENATE(AM70,AX70)),Listados!$U$3:$V$11,2,FALSE),"")</f>
        <v/>
      </c>
      <c r="AZ70" s="117">
        <f t="shared" si="10"/>
        <v>100</v>
      </c>
      <c r="BA70" s="694"/>
      <c r="BB70" s="694"/>
      <c r="BC70" s="120">
        <f>+IF(AND(W70="Preventivo",BB67="Fuerte"),2,IF(AND(W70="Preventivo",BB67="Moderado"),1,0))</f>
        <v>0</v>
      </c>
      <c r="BD70" s="120">
        <f>+IF(AND(W70="Detectivo/Correctivo",$BB67="Fuerte"),2,IF(AND(W70="Detectivo/Correctivo",$BB70="Moderado"),1,IF(AND(W70="Preventivo",$BB67="Fuerte"),1,0)))</f>
        <v>0</v>
      </c>
      <c r="BE70" s="120" t="e">
        <f>+N67-BC70</f>
        <v>#N/A</v>
      </c>
      <c r="BF70" s="120" t="e">
        <f>+P67-BD70</f>
        <v>#N/A</v>
      </c>
      <c r="BG70" s="460"/>
      <c r="BH70" s="460"/>
      <c r="BI70" s="460"/>
      <c r="BJ70" s="462"/>
      <c r="BK70" s="462"/>
      <c r="BL70" s="462"/>
      <c r="BM70" s="689"/>
    </row>
    <row r="71" spans="1:65" ht="65.099999999999994" customHeight="1" x14ac:dyDescent="0.25">
      <c r="A71" s="707"/>
      <c r="B71" s="701"/>
      <c r="C71" s="619"/>
      <c r="D71" s="114"/>
      <c r="E71" s="114"/>
      <c r="F71" s="700"/>
      <c r="G71" s="699"/>
      <c r="H71" s="86"/>
      <c r="I71" s="86"/>
      <c r="J71" s="86"/>
      <c r="K71" s="115"/>
      <c r="L71" s="116"/>
      <c r="M71" s="625"/>
      <c r="N71" s="695"/>
      <c r="O71" s="697"/>
      <c r="P71" s="695"/>
      <c r="Q71" s="460"/>
      <c r="R71" s="460"/>
      <c r="S71" s="97"/>
      <c r="T71" s="97"/>
      <c r="U71" s="88" t="s">
        <v>167</v>
      </c>
      <c r="V71" s="106"/>
      <c r="W71" s="106"/>
      <c r="X71" s="106"/>
      <c r="Y71" s="97" t="str">
        <f t="shared" si="3"/>
        <v/>
      </c>
      <c r="Z71" s="106"/>
      <c r="AA71" s="97" t="str">
        <f t="shared" si="4"/>
        <v/>
      </c>
      <c r="AB71" s="97"/>
      <c r="AC71" s="97" t="str">
        <f t="shared" si="5"/>
        <v/>
      </c>
      <c r="AD71" s="97"/>
      <c r="AE71" s="97" t="str">
        <f t="shared" si="6"/>
        <v/>
      </c>
      <c r="AF71" s="97"/>
      <c r="AG71" s="97" t="str">
        <f t="shared" si="7"/>
        <v/>
      </c>
      <c r="AH71" s="97"/>
      <c r="AI71" s="97" t="str">
        <f t="shared" si="8"/>
        <v/>
      </c>
      <c r="AJ71" s="97"/>
      <c r="AK71" s="92" t="str">
        <f t="shared" si="0"/>
        <v/>
      </c>
      <c r="AL71" s="117" t="str">
        <f t="shared" si="11"/>
        <v/>
      </c>
      <c r="AM71" s="117" t="str">
        <f t="shared" si="9"/>
        <v/>
      </c>
      <c r="AN71" s="118"/>
      <c r="AO71" s="118"/>
      <c r="AP71" s="118"/>
      <c r="AQ71" s="118"/>
      <c r="AR71" s="118"/>
      <c r="AS71" s="118"/>
      <c r="AT71" s="118"/>
      <c r="AU71" s="96" t="str">
        <f>IFERROR(VLOOKUP(AT71,'Seguridad Información'!$I$61:$J$65,2,0),"")</f>
        <v/>
      </c>
      <c r="AV71" s="96"/>
      <c r="AW71" s="119" t="str">
        <f t="shared" ref="AW71:AW126" si="12">IFERROR(AVERAGE(AO71,AQ71,AS71,AU71),"")</f>
        <v/>
      </c>
      <c r="AX71" s="117" t="str">
        <f t="shared" si="2"/>
        <v/>
      </c>
      <c r="AY71" s="119" t="str">
        <f>IFERROR(VLOOKUP((CONCATENATE(AM71,AX71)),Listados!$U$3:$V$11,2,FALSE),"")</f>
        <v/>
      </c>
      <c r="AZ71" s="117">
        <f t="shared" si="10"/>
        <v>100</v>
      </c>
      <c r="BA71" s="694"/>
      <c r="BB71" s="694"/>
      <c r="BC71" s="120">
        <f>+IF(AND(W71="Preventivo",BB67="Fuerte"),2,IF(AND(W71="Preventivo",BB67="Moderado"),1,0))</f>
        <v>0</v>
      </c>
      <c r="BD71" s="120">
        <f>+IF(AND(W71="Detectivo/Correctivo",$BB67="Fuerte"),2,IF(AND(W71="Detectivo/Correctivo",$BB71="Moderado"),1,IF(AND(W71="Preventivo",$BB67="Fuerte"),1,0)))</f>
        <v>0</v>
      </c>
      <c r="BE71" s="120" t="e">
        <f>+N67-BC71</f>
        <v>#N/A</v>
      </c>
      <c r="BF71" s="120" t="e">
        <f>+P67-BD71</f>
        <v>#N/A</v>
      </c>
      <c r="BG71" s="460"/>
      <c r="BH71" s="460"/>
      <c r="BI71" s="460"/>
      <c r="BJ71" s="462"/>
      <c r="BK71" s="462"/>
      <c r="BL71" s="462"/>
      <c r="BM71" s="689"/>
    </row>
    <row r="72" spans="1:65" ht="65.099999999999994" customHeight="1" x14ac:dyDescent="0.25">
      <c r="A72" s="707"/>
      <c r="B72" s="701"/>
      <c r="C72" s="619"/>
      <c r="D72" s="114"/>
      <c r="E72" s="114"/>
      <c r="F72" s="700"/>
      <c r="G72" s="699"/>
      <c r="H72" s="86"/>
      <c r="I72" s="86"/>
      <c r="J72" s="86"/>
      <c r="K72" s="115"/>
      <c r="L72" s="116"/>
      <c r="M72" s="625"/>
      <c r="N72" s="695"/>
      <c r="O72" s="697"/>
      <c r="P72" s="695"/>
      <c r="Q72" s="460"/>
      <c r="R72" s="460"/>
      <c r="S72" s="97"/>
      <c r="T72" s="97"/>
      <c r="U72" s="88" t="s">
        <v>167</v>
      </c>
      <c r="V72" s="106"/>
      <c r="W72" s="106"/>
      <c r="X72" s="106"/>
      <c r="Y72" s="97" t="str">
        <f t="shared" ref="Y72:Y126" si="13">+IF(X72="si",15,"")</f>
        <v/>
      </c>
      <c r="Z72" s="106"/>
      <c r="AA72" s="97" t="str">
        <f t="shared" ref="AA72:AA126" si="14">+IF(Z72="si",15,"")</f>
        <v/>
      </c>
      <c r="AB72" s="97"/>
      <c r="AC72" s="97" t="str">
        <f t="shared" ref="AC72:AC126" si="15">+IF(AB72="si",15,"")</f>
        <v/>
      </c>
      <c r="AD72" s="97"/>
      <c r="AE72" s="97" t="str">
        <f t="shared" ref="AE72:AE126" si="16">+IF(AD72="si",15,"")</f>
        <v/>
      </c>
      <c r="AF72" s="97"/>
      <c r="AG72" s="97" t="str">
        <f t="shared" ref="AG72:AG126" si="17">+IF(AF72="si",15,"")</f>
        <v/>
      </c>
      <c r="AH72" s="97"/>
      <c r="AI72" s="97" t="str">
        <f t="shared" ref="AI72:AI126" si="18">+IF(AH72="si",15,"")</f>
        <v/>
      </c>
      <c r="AJ72" s="97"/>
      <c r="AK72" s="92" t="str">
        <f t="shared" ref="AK72:AK126" si="19">+IF(AJ72="Completa",10,IF(AJ72="Incompleta",5,""))</f>
        <v/>
      </c>
      <c r="AL72" s="117" t="str">
        <f t="shared" ref="AL72:AL126" si="20">IF((SUM(Y72,AA72,AC72,AE72,AG72,AI72,AK72)=0),"",(SUM(Y72,AA72,AC72,AE72,AG72,AI72,AK72)))</f>
        <v/>
      </c>
      <c r="AM72" s="117" t="str">
        <f t="shared" ref="AM72:AM126" si="21">IF(AL72&lt;=85,"Débil",IF(AL72&lt;=95,"Moderado",IF(AL72=100,"Fuerte","")))</f>
        <v/>
      </c>
      <c r="AN72" s="118"/>
      <c r="AO72" s="118"/>
      <c r="AP72" s="118"/>
      <c r="AQ72" s="118"/>
      <c r="AR72" s="118"/>
      <c r="AS72" s="118"/>
      <c r="AT72" s="118"/>
      <c r="AU72" s="96" t="str">
        <f>IFERROR(VLOOKUP(AT72,'Seguridad Información'!$I$61:$J$65,2,0),"")</f>
        <v/>
      </c>
      <c r="AV72" s="96"/>
      <c r="AW72" s="119" t="str">
        <f t="shared" si="12"/>
        <v/>
      </c>
      <c r="AX72" s="117" t="str">
        <f t="shared" ref="AX72:AX126" si="22">IF(AW72&lt;=80,"Débil",IF(AW72&lt;=90,"Moderado",IF(AW72=100,"Fuerte","")))</f>
        <v/>
      </c>
      <c r="AY72" s="119" t="str">
        <f>IFERROR(VLOOKUP((CONCATENATE(AM72,AX72)),Listados!$U$3:$V$11,2,FALSE),"")</f>
        <v/>
      </c>
      <c r="AZ72" s="117">
        <f t="shared" si="10"/>
        <v>100</v>
      </c>
      <c r="BA72" s="694"/>
      <c r="BB72" s="694"/>
      <c r="BC72" s="120">
        <f>+IF(AND(W72="Preventivo",BB67="Fuerte"),2,IF(AND(W72="Preventivo",BB67="Moderado"),1,0))</f>
        <v>0</v>
      </c>
      <c r="BD72" s="120">
        <f>+IF(AND(W72="Detectivo/Correctivo",$BB67="Fuerte"),2,IF(AND(W72="Detectivo/Correctivo",$BB72="Moderado"),1,IF(AND(W72="Preventivo",$BB67="Fuerte"),1,0)))</f>
        <v>0</v>
      </c>
      <c r="BE72" s="120" t="e">
        <f>+N67-BC72</f>
        <v>#N/A</v>
      </c>
      <c r="BF72" s="120" t="e">
        <f>+P67-BD72</f>
        <v>#N/A</v>
      </c>
      <c r="BG72" s="460"/>
      <c r="BH72" s="460"/>
      <c r="BI72" s="460"/>
      <c r="BJ72" s="462"/>
      <c r="BK72" s="462"/>
      <c r="BL72" s="462"/>
      <c r="BM72" s="689"/>
    </row>
    <row r="73" spans="1:65" ht="65.099999999999994" customHeight="1" x14ac:dyDescent="0.25">
      <c r="A73" s="707">
        <v>12</v>
      </c>
      <c r="B73" s="701"/>
      <c r="C73" s="619" t="str">
        <f>IFERROR(VLOOKUP(B73,Listados!B$3:C$20,2,FALSE),"")</f>
        <v/>
      </c>
      <c r="D73" s="114"/>
      <c r="E73" s="114"/>
      <c r="F73" s="700"/>
      <c r="G73" s="699"/>
      <c r="H73" s="86"/>
      <c r="I73" s="86"/>
      <c r="J73" s="86"/>
      <c r="K73" s="115"/>
      <c r="L73" s="116"/>
      <c r="M73" s="625"/>
      <c r="N73" s="695" t="e">
        <f>+VLOOKUP(M73,Listados!$K$8:$L$12,2,0)</f>
        <v>#N/A</v>
      </c>
      <c r="O73" s="697"/>
      <c r="P73" s="695" t="e">
        <f>+VLOOKUP(O73,Listados!$K$13:$L$17,2,0)</f>
        <v>#N/A</v>
      </c>
      <c r="Q73" s="460" t="str">
        <f>IF(AND(M73&lt;&gt;"",O73&lt;&gt;""),VLOOKUP(M73&amp;O73,Listados!$M$3:$N$27,2,FALSE),"")</f>
        <v/>
      </c>
      <c r="R73" s="460" t="e">
        <f>+VLOOKUP(Q73,Listados!$P$3:$Q$6,2,FALSE)</f>
        <v>#N/A</v>
      </c>
      <c r="S73" s="97"/>
      <c r="T73" s="97"/>
      <c r="U73" s="88" t="s">
        <v>167</v>
      </c>
      <c r="V73" s="106"/>
      <c r="W73" s="106"/>
      <c r="X73" s="106"/>
      <c r="Y73" s="97" t="str">
        <f t="shared" si="13"/>
        <v/>
      </c>
      <c r="Z73" s="106"/>
      <c r="AA73" s="97" t="str">
        <f t="shared" si="14"/>
        <v/>
      </c>
      <c r="AB73" s="97"/>
      <c r="AC73" s="97" t="str">
        <f t="shared" si="15"/>
        <v/>
      </c>
      <c r="AD73" s="97"/>
      <c r="AE73" s="97" t="str">
        <f t="shared" si="16"/>
        <v/>
      </c>
      <c r="AF73" s="97"/>
      <c r="AG73" s="97" t="str">
        <f t="shared" si="17"/>
        <v/>
      </c>
      <c r="AH73" s="97"/>
      <c r="AI73" s="97" t="str">
        <f t="shared" si="18"/>
        <v/>
      </c>
      <c r="AJ73" s="97"/>
      <c r="AK73" s="92" t="str">
        <f t="shared" si="19"/>
        <v/>
      </c>
      <c r="AL73" s="117" t="str">
        <f t="shared" si="20"/>
        <v/>
      </c>
      <c r="AM73" s="117" t="str">
        <f t="shared" si="21"/>
        <v/>
      </c>
      <c r="AN73" s="118"/>
      <c r="AO73" s="118"/>
      <c r="AP73" s="118"/>
      <c r="AQ73" s="118"/>
      <c r="AR73" s="118"/>
      <c r="AS73" s="118"/>
      <c r="AT73" s="118"/>
      <c r="AU73" s="96" t="str">
        <f>IFERROR(VLOOKUP(AT73,'Seguridad Información'!$I$61:$J$65,2,0),"")</f>
        <v/>
      </c>
      <c r="AV73" s="96"/>
      <c r="AW73" s="119" t="str">
        <f t="shared" si="12"/>
        <v/>
      </c>
      <c r="AX73" s="117" t="str">
        <f t="shared" si="22"/>
        <v/>
      </c>
      <c r="AY73" s="119" t="str">
        <f>IFERROR(VLOOKUP((CONCATENATE(AM73,AX73)),Listados!$U$3:$V$11,2,FALSE),"")</f>
        <v/>
      </c>
      <c r="AZ73" s="117">
        <f t="shared" ref="AZ73:AZ126" si="23">IF(ISBLANK(AY73),"",IF(AY73="Débil", 0, IF(AY73="Moderado",50,100)))</f>
        <v>100</v>
      </c>
      <c r="BA73" s="694">
        <f>AVERAGE(AZ73:AZ78)</f>
        <v>100</v>
      </c>
      <c r="BB73" s="694" t="str">
        <f>IF(BA73&lt;=50, "Débil", IF(BA73&lt;=99,"Moderado","Fuerte"))</f>
        <v>Fuerte</v>
      </c>
      <c r="BC73" s="120">
        <f>+IF(AND(W73="Preventivo",BB73="Fuerte"),2,IF(AND(W73="Preventivo",BB73="Moderado"),1,0))</f>
        <v>0</v>
      </c>
      <c r="BD73" s="120">
        <f>+IF(AND(W73="Detectivo/Correctivo",$BB73="Fuerte"),2,IF(AND(W73="Detectivo/Correctivo",$BB73="Moderado"),1,IF(AND(W73="Preventivo",$BB73="Fuerte"),1,0)))</f>
        <v>0</v>
      </c>
      <c r="BE73" s="120" t="e">
        <f>+N73-BC73</f>
        <v>#N/A</v>
      </c>
      <c r="BF73" s="120" t="e">
        <f>+P73-BD73</f>
        <v>#N/A</v>
      </c>
      <c r="BG73" s="460" t="e">
        <f>+VLOOKUP(MIN(BE73,BE74,BE75,BE76,BE77,BE78),Listados!$J$18:$K$24,2,TRUE)</f>
        <v>#N/A</v>
      </c>
      <c r="BH73" s="460" t="e">
        <f>+VLOOKUP(MIN(BF73,BF74,BF75,BF76,BF77,BF78),Listados!$J$27:$K$32,2,TRUE)</f>
        <v>#N/A</v>
      </c>
      <c r="BI73" s="460" t="e">
        <f>IF(AND(BG73&lt;&gt;"",BH73&lt;&gt;""),VLOOKUP(BG73&amp;BH73,Listados!$M$3:$N$27,2,FALSE),"")</f>
        <v>#N/A</v>
      </c>
      <c r="BJ73" s="462" t="e">
        <f>+IF($R73="Asumir el riesgo","NA","")</f>
        <v>#N/A</v>
      </c>
      <c r="BK73" s="462" t="e">
        <f>+IF($R73="Asumir el riesgo","NA","")</f>
        <v>#N/A</v>
      </c>
      <c r="BL73" s="462" t="e">
        <f>+IF($R73="Asumir el riesgo","NA","")</f>
        <v>#N/A</v>
      </c>
      <c r="BM73" s="689" t="e">
        <f>+IF($R73="Asumir el riesgo","NA","")</f>
        <v>#N/A</v>
      </c>
    </row>
    <row r="74" spans="1:65" ht="65.099999999999994" customHeight="1" x14ac:dyDescent="0.25">
      <c r="A74" s="707"/>
      <c r="B74" s="701"/>
      <c r="C74" s="619"/>
      <c r="D74" s="114"/>
      <c r="E74" s="114"/>
      <c r="F74" s="700"/>
      <c r="G74" s="699"/>
      <c r="H74" s="86"/>
      <c r="I74" s="86"/>
      <c r="J74" s="86"/>
      <c r="K74" s="115"/>
      <c r="L74" s="116"/>
      <c r="M74" s="625"/>
      <c r="N74" s="695"/>
      <c r="O74" s="697"/>
      <c r="P74" s="695"/>
      <c r="Q74" s="460"/>
      <c r="R74" s="460"/>
      <c r="S74" s="97"/>
      <c r="T74" s="97"/>
      <c r="U74" s="88" t="s">
        <v>167</v>
      </c>
      <c r="V74" s="106"/>
      <c r="W74" s="106"/>
      <c r="X74" s="106"/>
      <c r="Y74" s="97" t="str">
        <f t="shared" si="13"/>
        <v/>
      </c>
      <c r="Z74" s="106"/>
      <c r="AA74" s="97" t="str">
        <f t="shared" si="14"/>
        <v/>
      </c>
      <c r="AB74" s="97"/>
      <c r="AC74" s="97" t="str">
        <f t="shared" si="15"/>
        <v/>
      </c>
      <c r="AD74" s="97"/>
      <c r="AE74" s="97" t="str">
        <f t="shared" si="16"/>
        <v/>
      </c>
      <c r="AF74" s="97"/>
      <c r="AG74" s="97" t="str">
        <f t="shared" si="17"/>
        <v/>
      </c>
      <c r="AH74" s="97"/>
      <c r="AI74" s="97" t="str">
        <f t="shared" si="18"/>
        <v/>
      </c>
      <c r="AJ74" s="97"/>
      <c r="AK74" s="92" t="str">
        <f t="shared" si="19"/>
        <v/>
      </c>
      <c r="AL74" s="117" t="str">
        <f t="shared" si="20"/>
        <v/>
      </c>
      <c r="AM74" s="117" t="str">
        <f t="shared" si="21"/>
        <v/>
      </c>
      <c r="AN74" s="118"/>
      <c r="AO74" s="118"/>
      <c r="AP74" s="118"/>
      <c r="AQ74" s="118"/>
      <c r="AR74" s="118"/>
      <c r="AS74" s="118"/>
      <c r="AT74" s="118"/>
      <c r="AU74" s="96" t="str">
        <f>IFERROR(VLOOKUP(AT74,'Seguridad Información'!$I$61:$J$65,2,0),"")</f>
        <v/>
      </c>
      <c r="AV74" s="96"/>
      <c r="AW74" s="119" t="str">
        <f t="shared" si="12"/>
        <v/>
      </c>
      <c r="AX74" s="117" t="str">
        <f t="shared" si="22"/>
        <v/>
      </c>
      <c r="AY74" s="119" t="str">
        <f>IFERROR(VLOOKUP((CONCATENATE(AM74,AX74)),Listados!$U$3:$V$11,2,FALSE),"")</f>
        <v/>
      </c>
      <c r="AZ74" s="117">
        <f t="shared" si="23"/>
        <v>100</v>
      </c>
      <c r="BA74" s="694"/>
      <c r="BB74" s="694"/>
      <c r="BC74" s="120">
        <f>+IF(AND(W74="Preventivo",BB73="Fuerte"),2,IF(AND(W74="Preventivo",BB73="Moderado"),1,0))</f>
        <v>0</v>
      </c>
      <c r="BD74" s="120">
        <f>+IF(AND(W74="Detectivo/Correctivo",$BB73="Fuerte"),2,IF(AND(W74="Detectivo/Correctivo",$BB74="Moderado"),1,IF(AND(W74="Preventivo",$BB73="Fuerte"),1,0)))</f>
        <v>0</v>
      </c>
      <c r="BE74" s="120" t="e">
        <f>+N73-BC74</f>
        <v>#N/A</v>
      </c>
      <c r="BF74" s="120" t="e">
        <f>+P73-BD74</f>
        <v>#N/A</v>
      </c>
      <c r="BG74" s="460"/>
      <c r="BH74" s="460"/>
      <c r="BI74" s="460"/>
      <c r="BJ74" s="462"/>
      <c r="BK74" s="462"/>
      <c r="BL74" s="462"/>
      <c r="BM74" s="689"/>
    </row>
    <row r="75" spans="1:65" ht="65.099999999999994" customHeight="1" x14ac:dyDescent="0.25">
      <c r="A75" s="707"/>
      <c r="B75" s="701"/>
      <c r="C75" s="619"/>
      <c r="D75" s="114"/>
      <c r="E75" s="114"/>
      <c r="F75" s="700"/>
      <c r="G75" s="699"/>
      <c r="H75" s="86"/>
      <c r="I75" s="86"/>
      <c r="J75" s="86"/>
      <c r="K75" s="115"/>
      <c r="L75" s="116"/>
      <c r="M75" s="625"/>
      <c r="N75" s="695"/>
      <c r="O75" s="697"/>
      <c r="P75" s="695"/>
      <c r="Q75" s="460"/>
      <c r="R75" s="460"/>
      <c r="S75" s="97"/>
      <c r="T75" s="97"/>
      <c r="U75" s="88" t="s">
        <v>167</v>
      </c>
      <c r="V75" s="106"/>
      <c r="W75" s="106"/>
      <c r="X75" s="106"/>
      <c r="Y75" s="97" t="str">
        <f t="shared" si="13"/>
        <v/>
      </c>
      <c r="Z75" s="106"/>
      <c r="AA75" s="97" t="str">
        <f t="shared" si="14"/>
        <v/>
      </c>
      <c r="AB75" s="97"/>
      <c r="AC75" s="97" t="str">
        <f t="shared" si="15"/>
        <v/>
      </c>
      <c r="AD75" s="97"/>
      <c r="AE75" s="97" t="str">
        <f t="shared" si="16"/>
        <v/>
      </c>
      <c r="AF75" s="97"/>
      <c r="AG75" s="97" t="str">
        <f t="shared" si="17"/>
        <v/>
      </c>
      <c r="AH75" s="97"/>
      <c r="AI75" s="97" t="str">
        <f t="shared" si="18"/>
        <v/>
      </c>
      <c r="AJ75" s="97"/>
      <c r="AK75" s="92" t="str">
        <f t="shared" si="19"/>
        <v/>
      </c>
      <c r="AL75" s="117" t="str">
        <f t="shared" si="20"/>
        <v/>
      </c>
      <c r="AM75" s="117" t="str">
        <f t="shared" si="21"/>
        <v/>
      </c>
      <c r="AN75" s="118"/>
      <c r="AO75" s="118"/>
      <c r="AP75" s="118"/>
      <c r="AQ75" s="118"/>
      <c r="AR75" s="118"/>
      <c r="AS75" s="118"/>
      <c r="AT75" s="118"/>
      <c r="AU75" s="96" t="str">
        <f>IFERROR(VLOOKUP(AT75,'Seguridad Información'!$I$61:$J$65,2,0),"")</f>
        <v/>
      </c>
      <c r="AV75" s="96"/>
      <c r="AW75" s="119" t="str">
        <f t="shared" si="12"/>
        <v/>
      </c>
      <c r="AX75" s="117" t="str">
        <f t="shared" si="22"/>
        <v/>
      </c>
      <c r="AY75" s="119" t="str">
        <f>IFERROR(VLOOKUP((CONCATENATE(AM75,AX75)),Listados!$U$3:$V$11,2,FALSE),"")</f>
        <v/>
      </c>
      <c r="AZ75" s="117">
        <f t="shared" si="23"/>
        <v>100</v>
      </c>
      <c r="BA75" s="694"/>
      <c r="BB75" s="694"/>
      <c r="BC75" s="120">
        <f>+IF(AND(W75="Preventivo",BB73="Fuerte"),2,IF(AND(W75="Preventivo",BB73="Moderado"),1,0))</f>
        <v>0</v>
      </c>
      <c r="BD75" s="120">
        <f>+IF(AND(W75="Detectivo/Correctivo",$BB73="Fuerte"),2,IF(AND(W75="Detectivo/Correctivo",$BB75="Moderado"),1,IF(AND(W75="Preventivo",$BB73="Fuerte"),1,0)))</f>
        <v>0</v>
      </c>
      <c r="BE75" s="120" t="e">
        <f>+N73-BC75</f>
        <v>#N/A</v>
      </c>
      <c r="BF75" s="120" t="e">
        <f>+P73-BD75</f>
        <v>#N/A</v>
      </c>
      <c r="BG75" s="460"/>
      <c r="BH75" s="460"/>
      <c r="BI75" s="460"/>
      <c r="BJ75" s="462"/>
      <c r="BK75" s="462"/>
      <c r="BL75" s="462"/>
      <c r="BM75" s="689"/>
    </row>
    <row r="76" spans="1:65" ht="65.099999999999994" customHeight="1" x14ac:dyDescent="0.25">
      <c r="A76" s="707"/>
      <c r="B76" s="701"/>
      <c r="C76" s="619"/>
      <c r="D76" s="114"/>
      <c r="E76" s="114"/>
      <c r="F76" s="700"/>
      <c r="G76" s="699"/>
      <c r="H76" s="86"/>
      <c r="I76" s="86"/>
      <c r="J76" s="86"/>
      <c r="K76" s="115"/>
      <c r="L76" s="116"/>
      <c r="M76" s="625"/>
      <c r="N76" s="695"/>
      <c r="O76" s="697"/>
      <c r="P76" s="695"/>
      <c r="Q76" s="460"/>
      <c r="R76" s="460"/>
      <c r="S76" s="97"/>
      <c r="T76" s="97"/>
      <c r="U76" s="88" t="s">
        <v>167</v>
      </c>
      <c r="V76" s="106"/>
      <c r="W76" s="106"/>
      <c r="X76" s="106"/>
      <c r="Y76" s="97" t="str">
        <f t="shared" si="13"/>
        <v/>
      </c>
      <c r="Z76" s="106"/>
      <c r="AA76" s="97" t="str">
        <f t="shared" si="14"/>
        <v/>
      </c>
      <c r="AB76" s="97"/>
      <c r="AC76" s="97" t="str">
        <f t="shared" si="15"/>
        <v/>
      </c>
      <c r="AD76" s="97"/>
      <c r="AE76" s="97" t="str">
        <f t="shared" si="16"/>
        <v/>
      </c>
      <c r="AF76" s="97"/>
      <c r="AG76" s="97" t="str">
        <f t="shared" si="17"/>
        <v/>
      </c>
      <c r="AH76" s="97"/>
      <c r="AI76" s="97" t="str">
        <f t="shared" si="18"/>
        <v/>
      </c>
      <c r="AJ76" s="97"/>
      <c r="AK76" s="92" t="str">
        <f t="shared" si="19"/>
        <v/>
      </c>
      <c r="AL76" s="117" t="str">
        <f t="shared" si="20"/>
        <v/>
      </c>
      <c r="AM76" s="117" t="str">
        <f t="shared" si="21"/>
        <v/>
      </c>
      <c r="AN76" s="118"/>
      <c r="AO76" s="118"/>
      <c r="AP76" s="118"/>
      <c r="AQ76" s="118"/>
      <c r="AR76" s="118"/>
      <c r="AS76" s="118"/>
      <c r="AT76" s="118"/>
      <c r="AU76" s="96" t="str">
        <f>IFERROR(VLOOKUP(AT76,'Seguridad Información'!$I$61:$J$65,2,0),"")</f>
        <v/>
      </c>
      <c r="AV76" s="96"/>
      <c r="AW76" s="119" t="str">
        <f t="shared" si="12"/>
        <v/>
      </c>
      <c r="AX76" s="117" t="str">
        <f t="shared" si="22"/>
        <v/>
      </c>
      <c r="AY76" s="119" t="str">
        <f>IFERROR(VLOOKUP((CONCATENATE(AM76,AX76)),Listados!$U$3:$V$11,2,FALSE),"")</f>
        <v/>
      </c>
      <c r="AZ76" s="117">
        <f t="shared" si="23"/>
        <v>100</v>
      </c>
      <c r="BA76" s="694"/>
      <c r="BB76" s="694"/>
      <c r="BC76" s="120">
        <f>+IF(AND(W76="Preventivo",BB73="Fuerte"),2,IF(AND(W76="Preventivo",BB73="Moderado"),1,0))</f>
        <v>0</v>
      </c>
      <c r="BD76" s="120">
        <f>+IF(AND(W76="Detectivo/Correctivo",$BB73="Fuerte"),2,IF(AND(W76="Detectivo/Correctivo",$BB76="Moderado"),1,IF(AND(W76="Preventivo",$BB73="Fuerte"),1,0)))</f>
        <v>0</v>
      </c>
      <c r="BE76" s="120" t="e">
        <f>+N73-BC76</f>
        <v>#N/A</v>
      </c>
      <c r="BF76" s="120" t="e">
        <f>+P73-BD76</f>
        <v>#N/A</v>
      </c>
      <c r="BG76" s="460"/>
      <c r="BH76" s="460"/>
      <c r="BI76" s="460"/>
      <c r="BJ76" s="462"/>
      <c r="BK76" s="462"/>
      <c r="BL76" s="462"/>
      <c r="BM76" s="689"/>
    </row>
    <row r="77" spans="1:65" ht="65.099999999999994" customHeight="1" x14ac:dyDescent="0.25">
      <c r="A77" s="707"/>
      <c r="B77" s="701"/>
      <c r="C77" s="619"/>
      <c r="D77" s="114"/>
      <c r="E77" s="114"/>
      <c r="F77" s="700"/>
      <c r="G77" s="699"/>
      <c r="H77" s="86"/>
      <c r="I77" s="86"/>
      <c r="J77" s="86"/>
      <c r="K77" s="115"/>
      <c r="L77" s="116"/>
      <c r="M77" s="625"/>
      <c r="N77" s="695"/>
      <c r="O77" s="697"/>
      <c r="P77" s="695"/>
      <c r="Q77" s="460"/>
      <c r="R77" s="460"/>
      <c r="S77" s="97"/>
      <c r="T77" s="97"/>
      <c r="U77" s="88" t="s">
        <v>167</v>
      </c>
      <c r="V77" s="106"/>
      <c r="W77" s="106"/>
      <c r="X77" s="106"/>
      <c r="Y77" s="97" t="str">
        <f t="shared" si="13"/>
        <v/>
      </c>
      <c r="Z77" s="106"/>
      <c r="AA77" s="97" t="str">
        <f t="shared" si="14"/>
        <v/>
      </c>
      <c r="AB77" s="97"/>
      <c r="AC77" s="97" t="str">
        <f t="shared" si="15"/>
        <v/>
      </c>
      <c r="AD77" s="97"/>
      <c r="AE77" s="97" t="str">
        <f t="shared" si="16"/>
        <v/>
      </c>
      <c r="AF77" s="97"/>
      <c r="AG77" s="97" t="str">
        <f t="shared" si="17"/>
        <v/>
      </c>
      <c r="AH77" s="97"/>
      <c r="AI77" s="97" t="str">
        <f t="shared" si="18"/>
        <v/>
      </c>
      <c r="AJ77" s="97"/>
      <c r="AK77" s="92" t="str">
        <f t="shared" si="19"/>
        <v/>
      </c>
      <c r="AL77" s="117" t="str">
        <f t="shared" si="20"/>
        <v/>
      </c>
      <c r="AM77" s="117" t="str">
        <f t="shared" si="21"/>
        <v/>
      </c>
      <c r="AN77" s="118"/>
      <c r="AO77" s="118"/>
      <c r="AP77" s="118"/>
      <c r="AQ77" s="118"/>
      <c r="AR77" s="118"/>
      <c r="AS77" s="118"/>
      <c r="AT77" s="118"/>
      <c r="AU77" s="96" t="str">
        <f>IFERROR(VLOOKUP(AT77,'Seguridad Información'!$I$61:$J$65,2,0),"")</f>
        <v/>
      </c>
      <c r="AV77" s="96"/>
      <c r="AW77" s="119" t="str">
        <f t="shared" si="12"/>
        <v/>
      </c>
      <c r="AX77" s="117" t="str">
        <f t="shared" si="22"/>
        <v/>
      </c>
      <c r="AY77" s="119" t="str">
        <f>IFERROR(VLOOKUP((CONCATENATE(AM77,AX77)),Listados!$U$3:$V$11,2,FALSE),"")</f>
        <v/>
      </c>
      <c r="AZ77" s="117">
        <f t="shared" si="23"/>
        <v>100</v>
      </c>
      <c r="BA77" s="694"/>
      <c r="BB77" s="694"/>
      <c r="BC77" s="120">
        <f>+IF(AND(W77="Preventivo",BB73="Fuerte"),2,IF(AND(W77="Preventivo",BB73="Moderado"),1,0))</f>
        <v>0</v>
      </c>
      <c r="BD77" s="120">
        <f>+IF(AND(W77="Detectivo/Correctivo",$BB73="Fuerte"),2,IF(AND(W77="Detectivo/Correctivo",$BB77="Moderado"),1,IF(AND(W77="Preventivo",$BB73="Fuerte"),1,0)))</f>
        <v>0</v>
      </c>
      <c r="BE77" s="120" t="e">
        <f>+N73-BC77</f>
        <v>#N/A</v>
      </c>
      <c r="BF77" s="120" t="e">
        <f>+P73-BD77</f>
        <v>#N/A</v>
      </c>
      <c r="BG77" s="460"/>
      <c r="BH77" s="460"/>
      <c r="BI77" s="460"/>
      <c r="BJ77" s="462"/>
      <c r="BK77" s="462"/>
      <c r="BL77" s="462"/>
      <c r="BM77" s="689"/>
    </row>
    <row r="78" spans="1:65" ht="65.099999999999994" customHeight="1" x14ac:dyDescent="0.25">
      <c r="A78" s="707"/>
      <c r="B78" s="701"/>
      <c r="C78" s="619"/>
      <c r="D78" s="114"/>
      <c r="E78" s="114"/>
      <c r="F78" s="700"/>
      <c r="G78" s="699"/>
      <c r="H78" s="86"/>
      <c r="I78" s="86"/>
      <c r="J78" s="86"/>
      <c r="K78" s="115"/>
      <c r="L78" s="116"/>
      <c r="M78" s="625"/>
      <c r="N78" s="695"/>
      <c r="O78" s="697"/>
      <c r="P78" s="695"/>
      <c r="Q78" s="460"/>
      <c r="R78" s="460"/>
      <c r="S78" s="97"/>
      <c r="T78" s="97"/>
      <c r="U78" s="88" t="s">
        <v>167</v>
      </c>
      <c r="V78" s="106"/>
      <c r="W78" s="106"/>
      <c r="X78" s="106"/>
      <c r="Y78" s="97" t="str">
        <f t="shared" si="13"/>
        <v/>
      </c>
      <c r="Z78" s="106"/>
      <c r="AA78" s="97" t="str">
        <f t="shared" si="14"/>
        <v/>
      </c>
      <c r="AB78" s="97"/>
      <c r="AC78" s="97" t="str">
        <f t="shared" si="15"/>
        <v/>
      </c>
      <c r="AD78" s="97"/>
      <c r="AE78" s="97" t="str">
        <f t="shared" si="16"/>
        <v/>
      </c>
      <c r="AF78" s="97"/>
      <c r="AG78" s="97" t="str">
        <f t="shared" si="17"/>
        <v/>
      </c>
      <c r="AH78" s="97"/>
      <c r="AI78" s="97" t="str">
        <f t="shared" si="18"/>
        <v/>
      </c>
      <c r="AJ78" s="97"/>
      <c r="AK78" s="92" t="str">
        <f t="shared" si="19"/>
        <v/>
      </c>
      <c r="AL78" s="117" t="str">
        <f t="shared" si="20"/>
        <v/>
      </c>
      <c r="AM78" s="117" t="str">
        <f t="shared" si="21"/>
        <v/>
      </c>
      <c r="AN78" s="118"/>
      <c r="AO78" s="118"/>
      <c r="AP78" s="118"/>
      <c r="AQ78" s="118"/>
      <c r="AR78" s="118"/>
      <c r="AS78" s="118"/>
      <c r="AT78" s="118"/>
      <c r="AU78" s="96" t="str">
        <f>IFERROR(VLOOKUP(AT78,'Seguridad Información'!$I$61:$J$65,2,0),"")</f>
        <v/>
      </c>
      <c r="AV78" s="96"/>
      <c r="AW78" s="119" t="str">
        <f t="shared" si="12"/>
        <v/>
      </c>
      <c r="AX78" s="117" t="str">
        <f t="shared" si="22"/>
        <v/>
      </c>
      <c r="AY78" s="119" t="str">
        <f>IFERROR(VLOOKUP((CONCATENATE(AM78,AX78)),Listados!$U$3:$V$11,2,FALSE),"")</f>
        <v/>
      </c>
      <c r="AZ78" s="117">
        <f t="shared" si="23"/>
        <v>100</v>
      </c>
      <c r="BA78" s="694"/>
      <c r="BB78" s="694"/>
      <c r="BC78" s="120">
        <f>+IF(AND(W78="Preventivo",BB73="Fuerte"),2,IF(AND(W78="Preventivo",BB73="Moderado"),1,0))</f>
        <v>0</v>
      </c>
      <c r="BD78" s="120">
        <f>+IF(AND(W78="Detectivo/Correctivo",$BB73="Fuerte"),2,IF(AND(W78="Detectivo/Correctivo",$BB78="Moderado"),1,IF(AND(W78="Preventivo",$BB73="Fuerte"),1,0)))</f>
        <v>0</v>
      </c>
      <c r="BE78" s="120" t="e">
        <f>+N73-BC78</f>
        <v>#N/A</v>
      </c>
      <c r="BF78" s="120" t="e">
        <f>+P73-BD78</f>
        <v>#N/A</v>
      </c>
      <c r="BG78" s="460"/>
      <c r="BH78" s="460"/>
      <c r="BI78" s="460"/>
      <c r="BJ78" s="462"/>
      <c r="BK78" s="462"/>
      <c r="BL78" s="462"/>
      <c r="BM78" s="689"/>
    </row>
    <row r="79" spans="1:65" ht="65.099999999999994" customHeight="1" x14ac:dyDescent="0.25">
      <c r="A79" s="707">
        <v>13</v>
      </c>
      <c r="B79" s="701"/>
      <c r="C79" s="619" t="str">
        <f>IFERROR(VLOOKUP(B79,Listados!B$3:C$20,2,FALSE),"")</f>
        <v/>
      </c>
      <c r="D79" s="114"/>
      <c r="E79" s="114"/>
      <c r="F79" s="700"/>
      <c r="G79" s="699"/>
      <c r="H79" s="86"/>
      <c r="I79" s="86"/>
      <c r="J79" s="86"/>
      <c r="K79" s="115"/>
      <c r="L79" s="116"/>
      <c r="M79" s="625"/>
      <c r="N79" s="695" t="e">
        <f>+VLOOKUP(M79,Listados!$K$8:$L$12,2,0)</f>
        <v>#N/A</v>
      </c>
      <c r="O79" s="697"/>
      <c r="P79" s="695" t="e">
        <f>+VLOOKUP(O79,Listados!$K$13:$L$17,2,0)</f>
        <v>#N/A</v>
      </c>
      <c r="Q79" s="460" t="str">
        <f>IF(AND(M79&lt;&gt;"",O79&lt;&gt;""),VLOOKUP(M79&amp;O79,Listados!$M$3:$N$27,2,FALSE),"")</f>
        <v/>
      </c>
      <c r="R79" s="460" t="e">
        <f>+VLOOKUP(Q79,Listados!$P$3:$Q$6,2,FALSE)</f>
        <v>#N/A</v>
      </c>
      <c r="S79" s="97"/>
      <c r="T79" s="97"/>
      <c r="U79" s="88" t="s">
        <v>167</v>
      </c>
      <c r="V79" s="106"/>
      <c r="W79" s="106"/>
      <c r="X79" s="106"/>
      <c r="Y79" s="97" t="str">
        <f t="shared" si="13"/>
        <v/>
      </c>
      <c r="Z79" s="106"/>
      <c r="AA79" s="97" t="str">
        <f t="shared" si="14"/>
        <v/>
      </c>
      <c r="AB79" s="97"/>
      <c r="AC79" s="97" t="str">
        <f t="shared" si="15"/>
        <v/>
      </c>
      <c r="AD79" s="97"/>
      <c r="AE79" s="97" t="str">
        <f t="shared" si="16"/>
        <v/>
      </c>
      <c r="AF79" s="97"/>
      <c r="AG79" s="97" t="str">
        <f t="shared" si="17"/>
        <v/>
      </c>
      <c r="AH79" s="97"/>
      <c r="AI79" s="97" t="str">
        <f t="shared" si="18"/>
        <v/>
      </c>
      <c r="AJ79" s="97"/>
      <c r="AK79" s="92" t="str">
        <f t="shared" si="19"/>
        <v/>
      </c>
      <c r="AL79" s="117" t="str">
        <f t="shared" si="20"/>
        <v/>
      </c>
      <c r="AM79" s="117" t="str">
        <f t="shared" si="21"/>
        <v/>
      </c>
      <c r="AN79" s="118"/>
      <c r="AO79" s="118"/>
      <c r="AP79" s="118"/>
      <c r="AQ79" s="118"/>
      <c r="AR79" s="118"/>
      <c r="AS79" s="118"/>
      <c r="AT79" s="118"/>
      <c r="AU79" s="96" t="str">
        <f>IFERROR(VLOOKUP(AT79,'Seguridad Información'!$I$61:$J$65,2,0),"")</f>
        <v/>
      </c>
      <c r="AV79" s="96"/>
      <c r="AW79" s="119" t="str">
        <f t="shared" si="12"/>
        <v/>
      </c>
      <c r="AX79" s="117" t="str">
        <f t="shared" si="22"/>
        <v/>
      </c>
      <c r="AY79" s="119" t="str">
        <f>IFERROR(VLOOKUP((CONCATENATE(AM79,AX79)),Listados!$U$3:$V$11,2,FALSE),"")</f>
        <v/>
      </c>
      <c r="AZ79" s="117">
        <f t="shared" si="23"/>
        <v>100</v>
      </c>
      <c r="BA79" s="694">
        <f>AVERAGE(AZ79:AZ84)</f>
        <v>100</v>
      </c>
      <c r="BB79" s="694" t="str">
        <f>IF(BA79&lt;=50, "Débil", IF(BA79&lt;=99,"Moderado","Fuerte"))</f>
        <v>Fuerte</v>
      </c>
      <c r="BC79" s="120">
        <f>+IF(AND(W79="Preventivo",BB79="Fuerte"),2,IF(AND(W79="Preventivo",BB79="Moderado"),1,0))</f>
        <v>0</v>
      </c>
      <c r="BD79" s="120">
        <f>+IF(AND(W79="Detectivo/Correctivo",$BB79="Fuerte"),2,IF(AND(W79="Detectivo/Correctivo",$BB79="Moderado"),1,IF(AND(W79="Preventivo",$BB79="Fuerte"),1,0)))</f>
        <v>0</v>
      </c>
      <c r="BE79" s="120" t="e">
        <f>+N79-BC79</f>
        <v>#N/A</v>
      </c>
      <c r="BF79" s="120" t="e">
        <f>+P79-BD79</f>
        <v>#N/A</v>
      </c>
      <c r="BG79" s="460" t="e">
        <f>+VLOOKUP(MIN(BE79,BE80,BE81,BE82,BE83,BE84),Listados!$J$18:$K$24,2,TRUE)</f>
        <v>#N/A</v>
      </c>
      <c r="BH79" s="460" t="e">
        <f>+VLOOKUP(MIN(BF79,BF80,BF81,BF82,BF83,BF84),Listados!$J$27:$K$32,2,TRUE)</f>
        <v>#N/A</v>
      </c>
      <c r="BI79" s="460" t="e">
        <f>IF(AND(BG79&lt;&gt;"",BH79&lt;&gt;""),VLOOKUP(BG79&amp;BH79,Listados!$M$3:$N$27,2,FALSE),"")</f>
        <v>#N/A</v>
      </c>
      <c r="BJ79" s="462" t="e">
        <f>+IF($R79="Asumir el riesgo","NA","")</f>
        <v>#N/A</v>
      </c>
      <c r="BK79" s="462" t="e">
        <f>+IF($R79="Asumir el riesgo","NA","")</f>
        <v>#N/A</v>
      </c>
      <c r="BL79" s="462" t="e">
        <f>+IF($R79="Asumir el riesgo","NA","")</f>
        <v>#N/A</v>
      </c>
      <c r="BM79" s="689" t="e">
        <f>+IF($R79="Asumir el riesgo","NA","")</f>
        <v>#N/A</v>
      </c>
    </row>
    <row r="80" spans="1:65" ht="65.099999999999994" customHeight="1" x14ac:dyDescent="0.25">
      <c r="A80" s="707"/>
      <c r="B80" s="701"/>
      <c r="C80" s="619"/>
      <c r="D80" s="114"/>
      <c r="E80" s="114"/>
      <c r="F80" s="700"/>
      <c r="G80" s="699"/>
      <c r="H80" s="86"/>
      <c r="I80" s="86"/>
      <c r="J80" s="86"/>
      <c r="K80" s="115"/>
      <c r="L80" s="116"/>
      <c r="M80" s="625"/>
      <c r="N80" s="695"/>
      <c r="O80" s="697"/>
      <c r="P80" s="695"/>
      <c r="Q80" s="460"/>
      <c r="R80" s="460"/>
      <c r="S80" s="97"/>
      <c r="T80" s="97"/>
      <c r="U80" s="88" t="s">
        <v>167</v>
      </c>
      <c r="V80" s="106"/>
      <c r="W80" s="106"/>
      <c r="X80" s="106"/>
      <c r="Y80" s="97" t="str">
        <f t="shared" si="13"/>
        <v/>
      </c>
      <c r="Z80" s="106"/>
      <c r="AA80" s="97" t="str">
        <f t="shared" si="14"/>
        <v/>
      </c>
      <c r="AB80" s="97"/>
      <c r="AC80" s="97" t="str">
        <f t="shared" si="15"/>
        <v/>
      </c>
      <c r="AD80" s="97"/>
      <c r="AE80" s="97" t="str">
        <f t="shared" si="16"/>
        <v/>
      </c>
      <c r="AF80" s="97"/>
      <c r="AG80" s="97" t="str">
        <f t="shared" si="17"/>
        <v/>
      </c>
      <c r="AH80" s="97"/>
      <c r="AI80" s="97" t="str">
        <f t="shared" si="18"/>
        <v/>
      </c>
      <c r="AJ80" s="97"/>
      <c r="AK80" s="92" t="str">
        <f t="shared" si="19"/>
        <v/>
      </c>
      <c r="AL80" s="117" t="str">
        <f t="shared" si="20"/>
        <v/>
      </c>
      <c r="AM80" s="117" t="str">
        <f t="shared" si="21"/>
        <v/>
      </c>
      <c r="AN80" s="118"/>
      <c r="AO80" s="118"/>
      <c r="AP80" s="118"/>
      <c r="AQ80" s="118"/>
      <c r="AR80" s="118"/>
      <c r="AS80" s="118"/>
      <c r="AT80" s="118"/>
      <c r="AU80" s="96" t="str">
        <f>IFERROR(VLOOKUP(AT80,'Seguridad Información'!$I$61:$J$65,2,0),"")</f>
        <v/>
      </c>
      <c r="AV80" s="96"/>
      <c r="AW80" s="119" t="str">
        <f t="shared" si="12"/>
        <v/>
      </c>
      <c r="AX80" s="117" t="str">
        <f t="shared" si="22"/>
        <v/>
      </c>
      <c r="AY80" s="119" t="str">
        <f>IFERROR(VLOOKUP((CONCATENATE(AM80,AX80)),Listados!$U$3:$V$11,2,FALSE),"")</f>
        <v/>
      </c>
      <c r="AZ80" s="117">
        <f t="shared" si="23"/>
        <v>100</v>
      </c>
      <c r="BA80" s="694"/>
      <c r="BB80" s="694"/>
      <c r="BC80" s="120">
        <f>+IF(AND(W80="Preventivo",BB79="Fuerte"),2,IF(AND(W80="Preventivo",BB79="Moderado"),1,0))</f>
        <v>0</v>
      </c>
      <c r="BD80" s="120">
        <f>+IF(AND(W80="Detectivo/Correctivo",$BB79="Fuerte"),2,IF(AND(W80="Detectivo/Correctivo",$BB80="Moderado"),1,IF(AND(W80="Preventivo",$BB79="Fuerte"),1,0)))</f>
        <v>0</v>
      </c>
      <c r="BE80" s="120" t="e">
        <f>+N79-BC80</f>
        <v>#N/A</v>
      </c>
      <c r="BF80" s="120" t="e">
        <f>+P79-BD80</f>
        <v>#N/A</v>
      </c>
      <c r="BG80" s="460"/>
      <c r="BH80" s="460"/>
      <c r="BI80" s="460"/>
      <c r="BJ80" s="462"/>
      <c r="BK80" s="462"/>
      <c r="BL80" s="462"/>
      <c r="BM80" s="689"/>
    </row>
    <row r="81" spans="1:65" ht="65.099999999999994" customHeight="1" x14ac:dyDescent="0.25">
      <c r="A81" s="707"/>
      <c r="B81" s="701"/>
      <c r="C81" s="619"/>
      <c r="D81" s="114"/>
      <c r="E81" s="114"/>
      <c r="F81" s="700"/>
      <c r="G81" s="699"/>
      <c r="H81" s="86"/>
      <c r="I81" s="86"/>
      <c r="J81" s="86"/>
      <c r="K81" s="115"/>
      <c r="L81" s="116"/>
      <c r="M81" s="625"/>
      <c r="N81" s="695"/>
      <c r="O81" s="697"/>
      <c r="P81" s="695"/>
      <c r="Q81" s="460"/>
      <c r="R81" s="460"/>
      <c r="S81" s="97"/>
      <c r="T81" s="97"/>
      <c r="U81" s="88" t="s">
        <v>167</v>
      </c>
      <c r="V81" s="106"/>
      <c r="W81" s="106"/>
      <c r="X81" s="106"/>
      <c r="Y81" s="97" t="str">
        <f t="shared" si="13"/>
        <v/>
      </c>
      <c r="Z81" s="106"/>
      <c r="AA81" s="97" t="str">
        <f t="shared" si="14"/>
        <v/>
      </c>
      <c r="AB81" s="97"/>
      <c r="AC81" s="97" t="str">
        <f t="shared" si="15"/>
        <v/>
      </c>
      <c r="AD81" s="97"/>
      <c r="AE81" s="97" t="str">
        <f t="shared" si="16"/>
        <v/>
      </c>
      <c r="AF81" s="97"/>
      <c r="AG81" s="97" t="str">
        <f t="shared" si="17"/>
        <v/>
      </c>
      <c r="AH81" s="97"/>
      <c r="AI81" s="97" t="str">
        <f t="shared" si="18"/>
        <v/>
      </c>
      <c r="AJ81" s="97"/>
      <c r="AK81" s="92" t="str">
        <f t="shared" si="19"/>
        <v/>
      </c>
      <c r="AL81" s="117" t="str">
        <f t="shared" si="20"/>
        <v/>
      </c>
      <c r="AM81" s="117" t="str">
        <f t="shared" si="21"/>
        <v/>
      </c>
      <c r="AN81" s="118"/>
      <c r="AO81" s="118"/>
      <c r="AP81" s="118"/>
      <c r="AQ81" s="118"/>
      <c r="AR81" s="118"/>
      <c r="AS81" s="118"/>
      <c r="AT81" s="118"/>
      <c r="AU81" s="96" t="str">
        <f>IFERROR(VLOOKUP(AT81,'Seguridad Información'!$I$61:$J$65,2,0),"")</f>
        <v/>
      </c>
      <c r="AV81" s="96"/>
      <c r="AW81" s="119" t="str">
        <f t="shared" si="12"/>
        <v/>
      </c>
      <c r="AX81" s="117" t="str">
        <f t="shared" si="22"/>
        <v/>
      </c>
      <c r="AY81" s="119" t="str">
        <f>IFERROR(VLOOKUP((CONCATENATE(AM81,AX81)),Listados!$U$3:$V$11,2,FALSE),"")</f>
        <v/>
      </c>
      <c r="AZ81" s="117">
        <f t="shared" si="23"/>
        <v>100</v>
      </c>
      <c r="BA81" s="694"/>
      <c r="BB81" s="694"/>
      <c r="BC81" s="120">
        <f>+IF(AND(W81="Preventivo",BB79="Fuerte"),2,IF(AND(W81="Preventivo",BB79="Moderado"),1,0))</f>
        <v>0</v>
      </c>
      <c r="BD81" s="120">
        <f>+IF(AND(W81="Detectivo/Correctivo",$BB79="Fuerte"),2,IF(AND(W81="Detectivo/Correctivo",$BB81="Moderado"),1,IF(AND(W81="Preventivo",$BB79="Fuerte"),1,0)))</f>
        <v>0</v>
      </c>
      <c r="BE81" s="120" t="e">
        <f>+N79-BC81</f>
        <v>#N/A</v>
      </c>
      <c r="BF81" s="120" t="e">
        <f>+P79-BD81</f>
        <v>#N/A</v>
      </c>
      <c r="BG81" s="460"/>
      <c r="BH81" s="460"/>
      <c r="BI81" s="460"/>
      <c r="BJ81" s="462"/>
      <c r="BK81" s="462"/>
      <c r="BL81" s="462"/>
      <c r="BM81" s="689"/>
    </row>
    <row r="82" spans="1:65" ht="65.099999999999994" customHeight="1" x14ac:dyDescent="0.25">
      <c r="A82" s="707"/>
      <c r="B82" s="701"/>
      <c r="C82" s="619"/>
      <c r="D82" s="114"/>
      <c r="E82" s="114"/>
      <c r="F82" s="700"/>
      <c r="G82" s="699"/>
      <c r="H82" s="86"/>
      <c r="I82" s="86"/>
      <c r="J82" s="86"/>
      <c r="K82" s="115"/>
      <c r="L82" s="116"/>
      <c r="M82" s="625"/>
      <c r="N82" s="695"/>
      <c r="O82" s="697"/>
      <c r="P82" s="695"/>
      <c r="Q82" s="460"/>
      <c r="R82" s="460"/>
      <c r="S82" s="97"/>
      <c r="T82" s="97"/>
      <c r="U82" s="88" t="s">
        <v>167</v>
      </c>
      <c r="V82" s="106"/>
      <c r="W82" s="106"/>
      <c r="X82" s="106"/>
      <c r="Y82" s="97" t="str">
        <f t="shared" si="13"/>
        <v/>
      </c>
      <c r="Z82" s="106"/>
      <c r="AA82" s="97" t="str">
        <f t="shared" si="14"/>
        <v/>
      </c>
      <c r="AB82" s="97"/>
      <c r="AC82" s="97" t="str">
        <f t="shared" si="15"/>
        <v/>
      </c>
      <c r="AD82" s="97"/>
      <c r="AE82" s="97" t="str">
        <f t="shared" si="16"/>
        <v/>
      </c>
      <c r="AF82" s="97"/>
      <c r="AG82" s="97" t="str">
        <f t="shared" si="17"/>
        <v/>
      </c>
      <c r="AH82" s="97"/>
      <c r="AI82" s="97" t="str">
        <f t="shared" si="18"/>
        <v/>
      </c>
      <c r="AJ82" s="97"/>
      <c r="AK82" s="92" t="str">
        <f t="shared" si="19"/>
        <v/>
      </c>
      <c r="AL82" s="117" t="str">
        <f t="shared" si="20"/>
        <v/>
      </c>
      <c r="AM82" s="117" t="str">
        <f t="shared" si="21"/>
        <v/>
      </c>
      <c r="AN82" s="118"/>
      <c r="AO82" s="118"/>
      <c r="AP82" s="118"/>
      <c r="AQ82" s="118"/>
      <c r="AR82" s="118"/>
      <c r="AS82" s="118"/>
      <c r="AT82" s="118"/>
      <c r="AU82" s="96" t="str">
        <f>IFERROR(VLOOKUP(AT82,'Seguridad Información'!$I$61:$J$65,2,0),"")</f>
        <v/>
      </c>
      <c r="AV82" s="96"/>
      <c r="AW82" s="119" t="str">
        <f t="shared" si="12"/>
        <v/>
      </c>
      <c r="AX82" s="117" t="str">
        <f t="shared" si="22"/>
        <v/>
      </c>
      <c r="AY82" s="119" t="str">
        <f>IFERROR(VLOOKUP((CONCATENATE(AM82,AX82)),Listados!$U$3:$V$11,2,FALSE),"")</f>
        <v/>
      </c>
      <c r="AZ82" s="117">
        <f t="shared" si="23"/>
        <v>100</v>
      </c>
      <c r="BA82" s="694"/>
      <c r="BB82" s="694"/>
      <c r="BC82" s="120">
        <f>+IF(AND(W82="Preventivo",BB79="Fuerte"),2,IF(AND(W82="Preventivo",BB79="Moderado"),1,0))</f>
        <v>0</v>
      </c>
      <c r="BD82" s="120">
        <f>+IF(AND(W82="Detectivo/Correctivo",$BB79="Fuerte"),2,IF(AND(W82="Detectivo/Correctivo",$BB82="Moderado"),1,IF(AND(W82="Preventivo",$BB79="Fuerte"),1,0)))</f>
        <v>0</v>
      </c>
      <c r="BE82" s="120" t="e">
        <f>+N79-BC82</f>
        <v>#N/A</v>
      </c>
      <c r="BF82" s="120" t="e">
        <f>+P79-BD82</f>
        <v>#N/A</v>
      </c>
      <c r="BG82" s="460"/>
      <c r="BH82" s="460"/>
      <c r="BI82" s="460"/>
      <c r="BJ82" s="462"/>
      <c r="BK82" s="462"/>
      <c r="BL82" s="462"/>
      <c r="BM82" s="689"/>
    </row>
    <row r="83" spans="1:65" ht="65.099999999999994" customHeight="1" x14ac:dyDescent="0.25">
      <c r="A83" s="707"/>
      <c r="B83" s="701"/>
      <c r="C83" s="619"/>
      <c r="D83" s="114"/>
      <c r="E83" s="114"/>
      <c r="F83" s="700"/>
      <c r="G83" s="699"/>
      <c r="H83" s="86"/>
      <c r="I83" s="86"/>
      <c r="J83" s="86"/>
      <c r="K83" s="115"/>
      <c r="L83" s="116"/>
      <c r="M83" s="625"/>
      <c r="N83" s="695"/>
      <c r="O83" s="697"/>
      <c r="P83" s="695"/>
      <c r="Q83" s="460"/>
      <c r="R83" s="460"/>
      <c r="S83" s="97"/>
      <c r="T83" s="97"/>
      <c r="U83" s="88" t="s">
        <v>167</v>
      </c>
      <c r="V83" s="106"/>
      <c r="W83" s="106"/>
      <c r="X83" s="106"/>
      <c r="Y83" s="97" t="str">
        <f t="shared" si="13"/>
        <v/>
      </c>
      <c r="Z83" s="106"/>
      <c r="AA83" s="97" t="str">
        <f t="shared" si="14"/>
        <v/>
      </c>
      <c r="AB83" s="97"/>
      <c r="AC83" s="97" t="str">
        <f t="shared" si="15"/>
        <v/>
      </c>
      <c r="AD83" s="97"/>
      <c r="AE83" s="97" t="str">
        <f t="shared" si="16"/>
        <v/>
      </c>
      <c r="AF83" s="97"/>
      <c r="AG83" s="97" t="str">
        <f t="shared" si="17"/>
        <v/>
      </c>
      <c r="AH83" s="97"/>
      <c r="AI83" s="97" t="str">
        <f t="shared" si="18"/>
        <v/>
      </c>
      <c r="AJ83" s="97"/>
      <c r="AK83" s="92" t="str">
        <f t="shared" si="19"/>
        <v/>
      </c>
      <c r="AL83" s="117" t="str">
        <f t="shared" si="20"/>
        <v/>
      </c>
      <c r="AM83" s="117" t="str">
        <f t="shared" si="21"/>
        <v/>
      </c>
      <c r="AN83" s="118"/>
      <c r="AO83" s="118"/>
      <c r="AP83" s="118"/>
      <c r="AQ83" s="118"/>
      <c r="AR83" s="118"/>
      <c r="AS83" s="118"/>
      <c r="AT83" s="118"/>
      <c r="AU83" s="96" t="str">
        <f>IFERROR(VLOOKUP(AT83,'Seguridad Información'!$I$61:$J$65,2,0),"")</f>
        <v/>
      </c>
      <c r="AV83" s="96"/>
      <c r="AW83" s="119" t="str">
        <f t="shared" si="12"/>
        <v/>
      </c>
      <c r="AX83" s="117" t="str">
        <f t="shared" si="22"/>
        <v/>
      </c>
      <c r="AY83" s="119" t="str">
        <f>IFERROR(VLOOKUP((CONCATENATE(AM83,AX83)),Listados!$U$3:$V$11,2,FALSE),"")</f>
        <v/>
      </c>
      <c r="AZ83" s="117">
        <f t="shared" si="23"/>
        <v>100</v>
      </c>
      <c r="BA83" s="694"/>
      <c r="BB83" s="694"/>
      <c r="BC83" s="120">
        <f>+IF(AND(W83="Preventivo",BB79="Fuerte"),2,IF(AND(W83="Preventivo",BB79="Moderado"),1,0))</f>
        <v>0</v>
      </c>
      <c r="BD83" s="120">
        <f>+IF(AND(W83="Detectivo/Correctivo",$BB79="Fuerte"),2,IF(AND(W83="Detectivo/Correctivo",$BB83="Moderado"),1,IF(AND(W83="Preventivo",$BB79="Fuerte"),1,0)))</f>
        <v>0</v>
      </c>
      <c r="BE83" s="120" t="e">
        <f>+N79-BC83</f>
        <v>#N/A</v>
      </c>
      <c r="BF83" s="120" t="e">
        <f>+P79-BD83</f>
        <v>#N/A</v>
      </c>
      <c r="BG83" s="460"/>
      <c r="BH83" s="460"/>
      <c r="BI83" s="460"/>
      <c r="BJ83" s="462"/>
      <c r="BK83" s="462"/>
      <c r="BL83" s="462"/>
      <c r="BM83" s="689"/>
    </row>
    <row r="84" spans="1:65" ht="65.099999999999994" customHeight="1" x14ac:dyDescent="0.25">
      <c r="A84" s="707"/>
      <c r="B84" s="701"/>
      <c r="C84" s="619"/>
      <c r="D84" s="114"/>
      <c r="E84" s="114"/>
      <c r="F84" s="700"/>
      <c r="G84" s="699"/>
      <c r="H84" s="86"/>
      <c r="I84" s="86"/>
      <c r="J84" s="86"/>
      <c r="K84" s="115"/>
      <c r="L84" s="116"/>
      <c r="M84" s="625"/>
      <c r="N84" s="695"/>
      <c r="O84" s="697"/>
      <c r="P84" s="695"/>
      <c r="Q84" s="460"/>
      <c r="R84" s="460"/>
      <c r="S84" s="97"/>
      <c r="T84" s="97"/>
      <c r="U84" s="88" t="s">
        <v>167</v>
      </c>
      <c r="V84" s="106"/>
      <c r="W84" s="106"/>
      <c r="X84" s="106"/>
      <c r="Y84" s="97" t="str">
        <f t="shared" si="13"/>
        <v/>
      </c>
      <c r="Z84" s="106"/>
      <c r="AA84" s="97" t="str">
        <f t="shared" si="14"/>
        <v/>
      </c>
      <c r="AB84" s="97"/>
      <c r="AC84" s="97" t="str">
        <f t="shared" si="15"/>
        <v/>
      </c>
      <c r="AD84" s="97"/>
      <c r="AE84" s="97" t="str">
        <f t="shared" si="16"/>
        <v/>
      </c>
      <c r="AF84" s="97"/>
      <c r="AG84" s="97" t="str">
        <f t="shared" si="17"/>
        <v/>
      </c>
      <c r="AH84" s="97"/>
      <c r="AI84" s="97" t="str">
        <f t="shared" si="18"/>
        <v/>
      </c>
      <c r="AJ84" s="97"/>
      <c r="AK84" s="92" t="str">
        <f t="shared" si="19"/>
        <v/>
      </c>
      <c r="AL84" s="117" t="str">
        <f t="shared" si="20"/>
        <v/>
      </c>
      <c r="AM84" s="117" t="str">
        <f t="shared" si="21"/>
        <v/>
      </c>
      <c r="AN84" s="118"/>
      <c r="AO84" s="118"/>
      <c r="AP84" s="118"/>
      <c r="AQ84" s="118"/>
      <c r="AR84" s="118"/>
      <c r="AS84" s="118"/>
      <c r="AT84" s="118"/>
      <c r="AU84" s="96" t="str">
        <f>IFERROR(VLOOKUP(AT84,'Seguridad Información'!$I$61:$J$65,2,0),"")</f>
        <v/>
      </c>
      <c r="AV84" s="96"/>
      <c r="AW84" s="119" t="str">
        <f t="shared" si="12"/>
        <v/>
      </c>
      <c r="AX84" s="117" t="str">
        <f t="shared" si="22"/>
        <v/>
      </c>
      <c r="AY84" s="119" t="str">
        <f>IFERROR(VLOOKUP((CONCATENATE(AM84,AX84)),Listados!$U$3:$V$11,2,FALSE),"")</f>
        <v/>
      </c>
      <c r="AZ84" s="117">
        <f t="shared" si="23"/>
        <v>100</v>
      </c>
      <c r="BA84" s="694"/>
      <c r="BB84" s="694"/>
      <c r="BC84" s="120">
        <f>+IF(AND(W84="Preventivo",BB79="Fuerte"),2,IF(AND(W84="Preventivo",BB79="Moderado"),1,0))</f>
        <v>0</v>
      </c>
      <c r="BD84" s="120">
        <f>+IF(AND(W84="Detectivo/Correctivo",$BB79="Fuerte"),2,IF(AND(W84="Detectivo/Correctivo",$BB84="Moderado"),1,IF(AND(W84="Preventivo",$BB79="Fuerte"),1,0)))</f>
        <v>0</v>
      </c>
      <c r="BE84" s="120" t="e">
        <f>+N79-BC84</f>
        <v>#N/A</v>
      </c>
      <c r="BF84" s="120" t="e">
        <f>+P79-BD84</f>
        <v>#N/A</v>
      </c>
      <c r="BG84" s="460"/>
      <c r="BH84" s="460"/>
      <c r="BI84" s="460"/>
      <c r="BJ84" s="462"/>
      <c r="BK84" s="462"/>
      <c r="BL84" s="462"/>
      <c r="BM84" s="689"/>
    </row>
    <row r="85" spans="1:65" ht="65.099999999999994" customHeight="1" x14ac:dyDescent="0.25">
      <c r="A85" s="707">
        <v>14</v>
      </c>
      <c r="B85" s="701"/>
      <c r="C85" s="619" t="str">
        <f>IFERROR(VLOOKUP(B85,Listados!B$3:C$20,2,FALSE),"")</f>
        <v/>
      </c>
      <c r="D85" s="114"/>
      <c r="E85" s="114"/>
      <c r="F85" s="700"/>
      <c r="G85" s="699"/>
      <c r="H85" s="86"/>
      <c r="I85" s="86"/>
      <c r="J85" s="86"/>
      <c r="K85" s="115"/>
      <c r="L85" s="116"/>
      <c r="M85" s="625"/>
      <c r="N85" s="695" t="e">
        <f>+VLOOKUP(M85,Listados!$K$8:$L$12,2,0)</f>
        <v>#N/A</v>
      </c>
      <c r="O85" s="697"/>
      <c r="P85" s="695" t="e">
        <f>+VLOOKUP(O85,Listados!$K$13:$L$17,2,0)</f>
        <v>#N/A</v>
      </c>
      <c r="Q85" s="460" t="str">
        <f>IF(AND(M85&lt;&gt;"",O85&lt;&gt;""),VLOOKUP(M85&amp;O85,Listados!$M$3:$N$27,2,FALSE),"")</f>
        <v/>
      </c>
      <c r="R85" s="460" t="e">
        <f>+VLOOKUP(Q85,Listados!$P$3:$Q$6,2,FALSE)</f>
        <v>#N/A</v>
      </c>
      <c r="S85" s="97"/>
      <c r="T85" s="97"/>
      <c r="U85" s="88" t="s">
        <v>167</v>
      </c>
      <c r="V85" s="106"/>
      <c r="W85" s="106"/>
      <c r="X85" s="106"/>
      <c r="Y85" s="97" t="str">
        <f t="shared" si="13"/>
        <v/>
      </c>
      <c r="Z85" s="106"/>
      <c r="AA85" s="97" t="str">
        <f t="shared" si="14"/>
        <v/>
      </c>
      <c r="AB85" s="97"/>
      <c r="AC85" s="97" t="str">
        <f t="shared" si="15"/>
        <v/>
      </c>
      <c r="AD85" s="97"/>
      <c r="AE85" s="97" t="str">
        <f t="shared" si="16"/>
        <v/>
      </c>
      <c r="AF85" s="97"/>
      <c r="AG85" s="97" t="str">
        <f t="shared" si="17"/>
        <v/>
      </c>
      <c r="AH85" s="97"/>
      <c r="AI85" s="97" t="str">
        <f t="shared" si="18"/>
        <v/>
      </c>
      <c r="AJ85" s="97"/>
      <c r="AK85" s="92" t="str">
        <f t="shared" si="19"/>
        <v/>
      </c>
      <c r="AL85" s="117" t="str">
        <f t="shared" si="20"/>
        <v/>
      </c>
      <c r="AM85" s="117" t="str">
        <f t="shared" si="21"/>
        <v/>
      </c>
      <c r="AN85" s="118"/>
      <c r="AO85" s="118"/>
      <c r="AP85" s="118"/>
      <c r="AQ85" s="118"/>
      <c r="AR85" s="118"/>
      <c r="AS85" s="118"/>
      <c r="AT85" s="118"/>
      <c r="AU85" s="96" t="str">
        <f>IFERROR(VLOOKUP(AT85,'Seguridad Información'!$I$61:$J$65,2,0),"")</f>
        <v/>
      </c>
      <c r="AV85" s="96"/>
      <c r="AW85" s="119" t="str">
        <f t="shared" si="12"/>
        <v/>
      </c>
      <c r="AX85" s="117" t="str">
        <f t="shared" si="22"/>
        <v/>
      </c>
      <c r="AY85" s="119" t="str">
        <f>IFERROR(VLOOKUP((CONCATENATE(AM85,AX85)),Listados!$U$3:$V$11,2,FALSE),"")</f>
        <v/>
      </c>
      <c r="AZ85" s="117">
        <f t="shared" si="23"/>
        <v>100</v>
      </c>
      <c r="BA85" s="694">
        <f>AVERAGE(AZ85:AZ90)</f>
        <v>100</v>
      </c>
      <c r="BB85" s="694" t="str">
        <f>IF(BA85&lt;=50, "Débil", IF(BA85&lt;=99,"Moderado","Fuerte"))</f>
        <v>Fuerte</v>
      </c>
      <c r="BC85" s="120">
        <f>+IF(AND(W85="Preventivo",BB85="Fuerte"),2,IF(AND(W85="Preventivo",BB85="Moderado"),1,0))</f>
        <v>0</v>
      </c>
      <c r="BD85" s="120">
        <f>+IF(AND(W85="Detectivo/Correctivo",$BB85="Fuerte"),2,IF(AND(W85="Detectivo/Correctivo",$BB85="Moderado"),1,IF(AND(W85="Preventivo",$BB85="Fuerte"),1,0)))</f>
        <v>0</v>
      </c>
      <c r="BE85" s="120" t="e">
        <f>+N85-BC85</f>
        <v>#N/A</v>
      </c>
      <c r="BF85" s="120" t="e">
        <f>+P85-BD85</f>
        <v>#N/A</v>
      </c>
      <c r="BG85" s="460" t="e">
        <f>+VLOOKUP(MIN(BE85,BE86,BE87,BE88,BE89,BE90),Listados!$J$18:$K$24,2,TRUE)</f>
        <v>#N/A</v>
      </c>
      <c r="BH85" s="460" t="e">
        <f>+VLOOKUP(MIN(BF85,BF86,BF87,BF88,BF89,BF90),Listados!$J$27:$K$32,2,TRUE)</f>
        <v>#N/A</v>
      </c>
      <c r="BI85" s="460" t="e">
        <f>IF(AND(BG85&lt;&gt;"",BH85&lt;&gt;""),VLOOKUP(BG85&amp;BH85,Listados!$M$3:$N$27,2,FALSE),"")</f>
        <v>#N/A</v>
      </c>
      <c r="BJ85" s="462" t="e">
        <f>+IF($R85="Asumir el riesgo","NA","")</f>
        <v>#N/A</v>
      </c>
      <c r="BK85" s="462" t="e">
        <f>+IF($R85="Asumir el riesgo","NA","")</f>
        <v>#N/A</v>
      </c>
      <c r="BL85" s="462" t="e">
        <f>+IF($R85="Asumir el riesgo","NA","")</f>
        <v>#N/A</v>
      </c>
      <c r="BM85" s="689" t="e">
        <f>+IF($R85="Asumir el riesgo","NA","")</f>
        <v>#N/A</v>
      </c>
    </row>
    <row r="86" spans="1:65" ht="65.099999999999994" customHeight="1" x14ac:dyDescent="0.25">
      <c r="A86" s="707"/>
      <c r="B86" s="701"/>
      <c r="C86" s="619"/>
      <c r="D86" s="114"/>
      <c r="E86" s="114"/>
      <c r="F86" s="700"/>
      <c r="G86" s="699"/>
      <c r="H86" s="86"/>
      <c r="I86" s="86"/>
      <c r="J86" s="86"/>
      <c r="K86" s="115"/>
      <c r="L86" s="116"/>
      <c r="M86" s="625"/>
      <c r="N86" s="695"/>
      <c r="O86" s="697"/>
      <c r="P86" s="695"/>
      <c r="Q86" s="460"/>
      <c r="R86" s="460"/>
      <c r="S86" s="97"/>
      <c r="T86" s="97"/>
      <c r="U86" s="88" t="s">
        <v>167</v>
      </c>
      <c r="V86" s="106"/>
      <c r="W86" s="106"/>
      <c r="X86" s="106"/>
      <c r="Y86" s="97" t="str">
        <f t="shared" si="13"/>
        <v/>
      </c>
      <c r="Z86" s="106"/>
      <c r="AA86" s="97" t="str">
        <f t="shared" si="14"/>
        <v/>
      </c>
      <c r="AB86" s="97"/>
      <c r="AC86" s="97" t="str">
        <f t="shared" si="15"/>
        <v/>
      </c>
      <c r="AD86" s="97"/>
      <c r="AE86" s="97" t="str">
        <f t="shared" si="16"/>
        <v/>
      </c>
      <c r="AF86" s="97"/>
      <c r="AG86" s="97" t="str">
        <f t="shared" si="17"/>
        <v/>
      </c>
      <c r="AH86" s="97"/>
      <c r="AI86" s="97" t="str">
        <f t="shared" si="18"/>
        <v/>
      </c>
      <c r="AJ86" s="97"/>
      <c r="AK86" s="92" t="str">
        <f t="shared" si="19"/>
        <v/>
      </c>
      <c r="AL86" s="117" t="str">
        <f t="shared" si="20"/>
        <v/>
      </c>
      <c r="AM86" s="117" t="str">
        <f t="shared" si="21"/>
        <v/>
      </c>
      <c r="AN86" s="118"/>
      <c r="AO86" s="118"/>
      <c r="AP86" s="118"/>
      <c r="AQ86" s="118"/>
      <c r="AR86" s="118"/>
      <c r="AS86" s="118"/>
      <c r="AT86" s="118"/>
      <c r="AU86" s="96" t="str">
        <f>IFERROR(VLOOKUP(AT86,'Seguridad Información'!$I$61:$J$65,2,0),"")</f>
        <v/>
      </c>
      <c r="AV86" s="96"/>
      <c r="AW86" s="119" t="str">
        <f t="shared" si="12"/>
        <v/>
      </c>
      <c r="AX86" s="117" t="str">
        <f t="shared" si="22"/>
        <v/>
      </c>
      <c r="AY86" s="119" t="str">
        <f>IFERROR(VLOOKUP((CONCATENATE(AM86,AX86)),Listados!$U$3:$V$11,2,FALSE),"")</f>
        <v/>
      </c>
      <c r="AZ86" s="117">
        <f t="shared" si="23"/>
        <v>100</v>
      </c>
      <c r="BA86" s="694"/>
      <c r="BB86" s="694"/>
      <c r="BC86" s="120">
        <f>+IF(AND(W86="Preventivo",BB85="Fuerte"),2,IF(AND(W86="Preventivo",BB85="Moderado"),1,0))</f>
        <v>0</v>
      </c>
      <c r="BD86" s="120">
        <f>+IF(AND(W86="Detectivo/Correctivo",$BB85="Fuerte"),2,IF(AND(W86="Detectivo/Correctivo",$BB86="Moderado"),1,IF(AND(W86="Preventivo",$BB85="Fuerte"),1,0)))</f>
        <v>0</v>
      </c>
      <c r="BE86" s="120" t="e">
        <f>+N85-BC86</f>
        <v>#N/A</v>
      </c>
      <c r="BF86" s="120" t="e">
        <f>+P85-BD86</f>
        <v>#N/A</v>
      </c>
      <c r="BG86" s="460"/>
      <c r="BH86" s="460"/>
      <c r="BI86" s="460"/>
      <c r="BJ86" s="462"/>
      <c r="BK86" s="462"/>
      <c r="BL86" s="462"/>
      <c r="BM86" s="689"/>
    </row>
    <row r="87" spans="1:65" ht="65.099999999999994" customHeight="1" x14ac:dyDescent="0.25">
      <c r="A87" s="707"/>
      <c r="B87" s="701"/>
      <c r="C87" s="619"/>
      <c r="D87" s="114"/>
      <c r="E87" s="114"/>
      <c r="F87" s="700"/>
      <c r="G87" s="699"/>
      <c r="H87" s="86"/>
      <c r="I87" s="86"/>
      <c r="J87" s="86"/>
      <c r="K87" s="115"/>
      <c r="L87" s="116"/>
      <c r="M87" s="625"/>
      <c r="N87" s="695"/>
      <c r="O87" s="697"/>
      <c r="P87" s="695"/>
      <c r="Q87" s="460"/>
      <c r="R87" s="460"/>
      <c r="S87" s="97"/>
      <c r="T87" s="97"/>
      <c r="U87" s="88" t="s">
        <v>167</v>
      </c>
      <c r="V87" s="106"/>
      <c r="W87" s="106"/>
      <c r="X87" s="106"/>
      <c r="Y87" s="97" t="str">
        <f t="shared" si="13"/>
        <v/>
      </c>
      <c r="Z87" s="106"/>
      <c r="AA87" s="97" t="str">
        <f t="shared" si="14"/>
        <v/>
      </c>
      <c r="AB87" s="97"/>
      <c r="AC87" s="97" t="str">
        <f t="shared" si="15"/>
        <v/>
      </c>
      <c r="AD87" s="97"/>
      <c r="AE87" s="97" t="str">
        <f t="shared" si="16"/>
        <v/>
      </c>
      <c r="AF87" s="97"/>
      <c r="AG87" s="97" t="str">
        <f t="shared" si="17"/>
        <v/>
      </c>
      <c r="AH87" s="97"/>
      <c r="AI87" s="97" t="str">
        <f t="shared" si="18"/>
        <v/>
      </c>
      <c r="AJ87" s="97"/>
      <c r="AK87" s="92" t="str">
        <f t="shared" si="19"/>
        <v/>
      </c>
      <c r="AL87" s="117" t="str">
        <f t="shared" si="20"/>
        <v/>
      </c>
      <c r="AM87" s="117" t="str">
        <f t="shared" si="21"/>
        <v/>
      </c>
      <c r="AN87" s="118"/>
      <c r="AO87" s="118"/>
      <c r="AP87" s="118"/>
      <c r="AQ87" s="118"/>
      <c r="AR87" s="118"/>
      <c r="AS87" s="118"/>
      <c r="AT87" s="118"/>
      <c r="AU87" s="96" t="str">
        <f>IFERROR(VLOOKUP(AT87,'Seguridad Información'!$I$61:$J$65,2,0),"")</f>
        <v/>
      </c>
      <c r="AV87" s="96"/>
      <c r="AW87" s="119" t="str">
        <f t="shared" si="12"/>
        <v/>
      </c>
      <c r="AX87" s="117" t="str">
        <f t="shared" si="22"/>
        <v/>
      </c>
      <c r="AY87" s="119" t="str">
        <f>IFERROR(VLOOKUP((CONCATENATE(AM87,AX87)),Listados!$U$3:$V$11,2,FALSE),"")</f>
        <v/>
      </c>
      <c r="AZ87" s="117">
        <f t="shared" si="23"/>
        <v>100</v>
      </c>
      <c r="BA87" s="694"/>
      <c r="BB87" s="694"/>
      <c r="BC87" s="120">
        <f>+IF(AND(W87="Preventivo",BB85="Fuerte"),2,IF(AND(W87="Preventivo",BB85="Moderado"),1,0))</f>
        <v>0</v>
      </c>
      <c r="BD87" s="120">
        <f>+IF(AND(W87="Detectivo/Correctivo",$BB85="Fuerte"),2,IF(AND(W87="Detectivo/Correctivo",$BB87="Moderado"),1,IF(AND(W87="Preventivo",$BB85="Fuerte"),1,0)))</f>
        <v>0</v>
      </c>
      <c r="BE87" s="120" t="e">
        <f>+N85-BC87</f>
        <v>#N/A</v>
      </c>
      <c r="BF87" s="120" t="e">
        <f>+P85-BD87</f>
        <v>#N/A</v>
      </c>
      <c r="BG87" s="460"/>
      <c r="BH87" s="460"/>
      <c r="BI87" s="460"/>
      <c r="BJ87" s="462"/>
      <c r="BK87" s="462"/>
      <c r="BL87" s="462"/>
      <c r="BM87" s="689"/>
    </row>
    <row r="88" spans="1:65" ht="65.099999999999994" customHeight="1" x14ac:dyDescent="0.25">
      <c r="A88" s="707"/>
      <c r="B88" s="701"/>
      <c r="C88" s="619"/>
      <c r="D88" s="114"/>
      <c r="E88" s="114"/>
      <c r="F88" s="700"/>
      <c r="G88" s="699"/>
      <c r="H88" s="86"/>
      <c r="I88" s="86"/>
      <c r="J88" s="86"/>
      <c r="K88" s="115"/>
      <c r="L88" s="116"/>
      <c r="M88" s="625"/>
      <c r="N88" s="695"/>
      <c r="O88" s="697"/>
      <c r="P88" s="695"/>
      <c r="Q88" s="460"/>
      <c r="R88" s="460"/>
      <c r="S88" s="97"/>
      <c r="T88" s="97"/>
      <c r="U88" s="88" t="s">
        <v>167</v>
      </c>
      <c r="V88" s="106"/>
      <c r="W88" s="106"/>
      <c r="X88" s="106"/>
      <c r="Y88" s="97" t="str">
        <f t="shared" si="13"/>
        <v/>
      </c>
      <c r="Z88" s="106"/>
      <c r="AA88" s="97" t="str">
        <f t="shared" si="14"/>
        <v/>
      </c>
      <c r="AB88" s="97"/>
      <c r="AC88" s="97" t="str">
        <f t="shared" si="15"/>
        <v/>
      </c>
      <c r="AD88" s="97"/>
      <c r="AE88" s="97" t="str">
        <f t="shared" si="16"/>
        <v/>
      </c>
      <c r="AF88" s="97"/>
      <c r="AG88" s="97" t="str">
        <f t="shared" si="17"/>
        <v/>
      </c>
      <c r="AH88" s="97"/>
      <c r="AI88" s="97" t="str">
        <f t="shared" si="18"/>
        <v/>
      </c>
      <c r="AJ88" s="97"/>
      <c r="AK88" s="92" t="str">
        <f t="shared" si="19"/>
        <v/>
      </c>
      <c r="AL88" s="117" t="str">
        <f t="shared" si="20"/>
        <v/>
      </c>
      <c r="AM88" s="117" t="str">
        <f t="shared" si="21"/>
        <v/>
      </c>
      <c r="AN88" s="118"/>
      <c r="AO88" s="118"/>
      <c r="AP88" s="118"/>
      <c r="AQ88" s="118"/>
      <c r="AR88" s="118"/>
      <c r="AS88" s="118"/>
      <c r="AT88" s="118"/>
      <c r="AU88" s="96" t="str">
        <f>IFERROR(VLOOKUP(AT88,'Seguridad Información'!$I$61:$J$65,2,0),"")</f>
        <v/>
      </c>
      <c r="AV88" s="96"/>
      <c r="AW88" s="119" t="str">
        <f t="shared" si="12"/>
        <v/>
      </c>
      <c r="AX88" s="117" t="str">
        <f t="shared" si="22"/>
        <v/>
      </c>
      <c r="AY88" s="119" t="str">
        <f>IFERROR(VLOOKUP((CONCATENATE(AM88,AX88)),Listados!$U$3:$V$11,2,FALSE),"")</f>
        <v/>
      </c>
      <c r="AZ88" s="117">
        <f t="shared" si="23"/>
        <v>100</v>
      </c>
      <c r="BA88" s="694"/>
      <c r="BB88" s="694"/>
      <c r="BC88" s="120">
        <f>+IF(AND(W88="Preventivo",BB85="Fuerte"),2,IF(AND(W88="Preventivo",BB85="Moderado"),1,0))</f>
        <v>0</v>
      </c>
      <c r="BD88" s="120">
        <f>+IF(AND(W88="Detectivo/Correctivo",$BB85="Fuerte"),2,IF(AND(W88="Detectivo/Correctivo",$BB88="Moderado"),1,IF(AND(W88="Preventivo",$BB85="Fuerte"),1,0)))</f>
        <v>0</v>
      </c>
      <c r="BE88" s="120" t="e">
        <f>+N85-BC88</f>
        <v>#N/A</v>
      </c>
      <c r="BF88" s="120" t="e">
        <f>+P85-BD88</f>
        <v>#N/A</v>
      </c>
      <c r="BG88" s="460"/>
      <c r="BH88" s="460"/>
      <c r="BI88" s="460"/>
      <c r="BJ88" s="462"/>
      <c r="BK88" s="462"/>
      <c r="BL88" s="462"/>
      <c r="BM88" s="689"/>
    </row>
    <row r="89" spans="1:65" ht="65.099999999999994" customHeight="1" x14ac:dyDescent="0.25">
      <c r="A89" s="707"/>
      <c r="B89" s="701"/>
      <c r="C89" s="619"/>
      <c r="D89" s="114"/>
      <c r="E89" s="114"/>
      <c r="F89" s="700"/>
      <c r="G89" s="699"/>
      <c r="H89" s="86"/>
      <c r="I89" s="86"/>
      <c r="J89" s="86"/>
      <c r="K89" s="115"/>
      <c r="L89" s="116"/>
      <c r="M89" s="625"/>
      <c r="N89" s="695"/>
      <c r="O89" s="697"/>
      <c r="P89" s="695"/>
      <c r="Q89" s="460"/>
      <c r="R89" s="460"/>
      <c r="S89" s="97"/>
      <c r="T89" s="97"/>
      <c r="U89" s="88" t="s">
        <v>167</v>
      </c>
      <c r="V89" s="106"/>
      <c r="W89" s="106"/>
      <c r="X89" s="106"/>
      <c r="Y89" s="97" t="str">
        <f t="shared" si="13"/>
        <v/>
      </c>
      <c r="Z89" s="106"/>
      <c r="AA89" s="97" t="str">
        <f t="shared" si="14"/>
        <v/>
      </c>
      <c r="AB89" s="97"/>
      <c r="AC89" s="97" t="str">
        <f t="shared" si="15"/>
        <v/>
      </c>
      <c r="AD89" s="97"/>
      <c r="AE89" s="97" t="str">
        <f t="shared" si="16"/>
        <v/>
      </c>
      <c r="AF89" s="97"/>
      <c r="AG89" s="97" t="str">
        <f t="shared" si="17"/>
        <v/>
      </c>
      <c r="AH89" s="97"/>
      <c r="AI89" s="97" t="str">
        <f t="shared" si="18"/>
        <v/>
      </c>
      <c r="AJ89" s="97"/>
      <c r="AK89" s="92" t="str">
        <f t="shared" si="19"/>
        <v/>
      </c>
      <c r="AL89" s="117" t="str">
        <f t="shared" si="20"/>
        <v/>
      </c>
      <c r="AM89" s="117" t="str">
        <f t="shared" si="21"/>
        <v/>
      </c>
      <c r="AN89" s="118"/>
      <c r="AO89" s="118"/>
      <c r="AP89" s="118"/>
      <c r="AQ89" s="118"/>
      <c r="AR89" s="118"/>
      <c r="AS89" s="118"/>
      <c r="AT89" s="118"/>
      <c r="AU89" s="96" t="str">
        <f>IFERROR(VLOOKUP(AT89,'Seguridad Información'!$I$61:$J$65,2,0),"")</f>
        <v/>
      </c>
      <c r="AV89" s="96"/>
      <c r="AW89" s="119" t="str">
        <f t="shared" si="12"/>
        <v/>
      </c>
      <c r="AX89" s="117" t="str">
        <f t="shared" si="22"/>
        <v/>
      </c>
      <c r="AY89" s="119" t="str">
        <f>IFERROR(VLOOKUP((CONCATENATE(AM89,AX89)),Listados!$U$3:$V$11,2,FALSE),"")</f>
        <v/>
      </c>
      <c r="AZ89" s="117">
        <f t="shared" si="23"/>
        <v>100</v>
      </c>
      <c r="BA89" s="694"/>
      <c r="BB89" s="694"/>
      <c r="BC89" s="120">
        <f>+IF(AND(W89="Preventivo",BB85="Fuerte"),2,IF(AND(W89="Preventivo",BB85="Moderado"),1,0))</f>
        <v>0</v>
      </c>
      <c r="BD89" s="120">
        <f>+IF(AND(W89="Detectivo/Correctivo",$BB85="Fuerte"),2,IF(AND(W89="Detectivo/Correctivo",$BB89="Moderado"),1,IF(AND(W89="Preventivo",$BB85="Fuerte"),1,0)))</f>
        <v>0</v>
      </c>
      <c r="BE89" s="120" t="e">
        <f>+N85-BC89</f>
        <v>#N/A</v>
      </c>
      <c r="BF89" s="120" t="e">
        <f>+P85-BD89</f>
        <v>#N/A</v>
      </c>
      <c r="BG89" s="460"/>
      <c r="BH89" s="460"/>
      <c r="BI89" s="460"/>
      <c r="BJ89" s="462"/>
      <c r="BK89" s="462"/>
      <c r="BL89" s="462"/>
      <c r="BM89" s="689"/>
    </row>
    <row r="90" spans="1:65" ht="65.099999999999994" customHeight="1" x14ac:dyDescent="0.25">
      <c r="A90" s="707"/>
      <c r="B90" s="701"/>
      <c r="C90" s="619"/>
      <c r="D90" s="114"/>
      <c r="E90" s="114"/>
      <c r="F90" s="700"/>
      <c r="G90" s="699"/>
      <c r="H90" s="86"/>
      <c r="I90" s="86"/>
      <c r="J90" s="86"/>
      <c r="K90" s="115"/>
      <c r="L90" s="116"/>
      <c r="M90" s="625"/>
      <c r="N90" s="695"/>
      <c r="O90" s="697"/>
      <c r="P90" s="695"/>
      <c r="Q90" s="460"/>
      <c r="R90" s="460"/>
      <c r="S90" s="97"/>
      <c r="T90" s="97"/>
      <c r="U90" s="88" t="s">
        <v>167</v>
      </c>
      <c r="V90" s="106"/>
      <c r="W90" s="106"/>
      <c r="X90" s="106"/>
      <c r="Y90" s="97" t="str">
        <f t="shared" si="13"/>
        <v/>
      </c>
      <c r="Z90" s="106"/>
      <c r="AA90" s="97" t="str">
        <f t="shared" si="14"/>
        <v/>
      </c>
      <c r="AB90" s="97"/>
      <c r="AC90" s="97" t="str">
        <f t="shared" si="15"/>
        <v/>
      </c>
      <c r="AD90" s="97"/>
      <c r="AE90" s="97" t="str">
        <f t="shared" si="16"/>
        <v/>
      </c>
      <c r="AF90" s="97"/>
      <c r="AG90" s="97" t="str">
        <f t="shared" si="17"/>
        <v/>
      </c>
      <c r="AH90" s="97"/>
      <c r="AI90" s="97" t="str">
        <f t="shared" si="18"/>
        <v/>
      </c>
      <c r="AJ90" s="97"/>
      <c r="AK90" s="92" t="str">
        <f t="shared" si="19"/>
        <v/>
      </c>
      <c r="AL90" s="117" t="str">
        <f t="shared" si="20"/>
        <v/>
      </c>
      <c r="AM90" s="117" t="str">
        <f t="shared" si="21"/>
        <v/>
      </c>
      <c r="AN90" s="118"/>
      <c r="AO90" s="118"/>
      <c r="AP90" s="118"/>
      <c r="AQ90" s="118"/>
      <c r="AR90" s="118"/>
      <c r="AS90" s="118"/>
      <c r="AT90" s="118"/>
      <c r="AU90" s="96" t="str">
        <f>IFERROR(VLOOKUP(AT90,'Seguridad Información'!$I$61:$J$65,2,0),"")</f>
        <v/>
      </c>
      <c r="AV90" s="96"/>
      <c r="AW90" s="119" t="str">
        <f t="shared" si="12"/>
        <v/>
      </c>
      <c r="AX90" s="117" t="str">
        <f t="shared" si="22"/>
        <v/>
      </c>
      <c r="AY90" s="119" t="str">
        <f>IFERROR(VLOOKUP((CONCATENATE(AM90,AX90)),Listados!$U$3:$V$11,2,FALSE),"")</f>
        <v/>
      </c>
      <c r="AZ90" s="117">
        <f t="shared" si="23"/>
        <v>100</v>
      </c>
      <c r="BA90" s="694"/>
      <c r="BB90" s="694"/>
      <c r="BC90" s="120">
        <f>+IF(AND(W90="Preventivo",BB85="Fuerte"),2,IF(AND(W90="Preventivo",BB85="Moderado"),1,0))</f>
        <v>0</v>
      </c>
      <c r="BD90" s="120">
        <f>+IF(AND(W90="Detectivo/Correctivo",$BB85="Fuerte"),2,IF(AND(W90="Detectivo/Correctivo",$BB90="Moderado"),1,IF(AND(W90="Preventivo",$BB85="Fuerte"),1,0)))</f>
        <v>0</v>
      </c>
      <c r="BE90" s="120" t="e">
        <f>+N85-BC90</f>
        <v>#N/A</v>
      </c>
      <c r="BF90" s="120" t="e">
        <f>+P85-BD90</f>
        <v>#N/A</v>
      </c>
      <c r="BG90" s="460"/>
      <c r="BH90" s="460"/>
      <c r="BI90" s="460"/>
      <c r="BJ90" s="462"/>
      <c r="BK90" s="462"/>
      <c r="BL90" s="462"/>
      <c r="BM90" s="689"/>
    </row>
    <row r="91" spans="1:65" ht="65.099999999999994" customHeight="1" x14ac:dyDescent="0.25">
      <c r="A91" s="707">
        <v>15</v>
      </c>
      <c r="B91" s="701"/>
      <c r="C91" s="619" t="str">
        <f>IFERROR(VLOOKUP(B91,Listados!B$3:C$20,2,FALSE),"")</f>
        <v/>
      </c>
      <c r="D91" s="114"/>
      <c r="E91" s="114"/>
      <c r="F91" s="700"/>
      <c r="G91" s="699"/>
      <c r="H91" s="86"/>
      <c r="I91" s="86"/>
      <c r="J91" s="86"/>
      <c r="K91" s="115"/>
      <c r="L91" s="116"/>
      <c r="M91" s="625"/>
      <c r="N91" s="695" t="e">
        <f>+VLOOKUP(M91,Listados!$K$8:$L$12,2,0)</f>
        <v>#N/A</v>
      </c>
      <c r="O91" s="697"/>
      <c r="P91" s="695" t="e">
        <f>+VLOOKUP(O91,Listados!$K$13:$L$17,2,0)</f>
        <v>#N/A</v>
      </c>
      <c r="Q91" s="460" t="str">
        <f>IF(AND(M91&lt;&gt;"",O91&lt;&gt;""),VLOOKUP(M91&amp;O91,Listados!$M$3:$N$27,2,FALSE),"")</f>
        <v/>
      </c>
      <c r="R91" s="460" t="e">
        <f>+VLOOKUP(Q91,Listados!$P$3:$Q$6,2,FALSE)</f>
        <v>#N/A</v>
      </c>
      <c r="S91" s="97"/>
      <c r="T91" s="97"/>
      <c r="U91" s="88" t="s">
        <v>167</v>
      </c>
      <c r="V91" s="106"/>
      <c r="W91" s="106"/>
      <c r="X91" s="106"/>
      <c r="Y91" s="97" t="str">
        <f t="shared" si="13"/>
        <v/>
      </c>
      <c r="Z91" s="106"/>
      <c r="AA91" s="97" t="str">
        <f t="shared" si="14"/>
        <v/>
      </c>
      <c r="AB91" s="97"/>
      <c r="AC91" s="97" t="str">
        <f t="shared" si="15"/>
        <v/>
      </c>
      <c r="AD91" s="97"/>
      <c r="AE91" s="97" t="str">
        <f t="shared" si="16"/>
        <v/>
      </c>
      <c r="AF91" s="97"/>
      <c r="AG91" s="97" t="str">
        <f t="shared" si="17"/>
        <v/>
      </c>
      <c r="AH91" s="97"/>
      <c r="AI91" s="97" t="str">
        <f t="shared" si="18"/>
        <v/>
      </c>
      <c r="AJ91" s="97"/>
      <c r="AK91" s="92" t="str">
        <f t="shared" si="19"/>
        <v/>
      </c>
      <c r="AL91" s="117" t="str">
        <f t="shared" si="20"/>
        <v/>
      </c>
      <c r="AM91" s="117" t="str">
        <f t="shared" si="21"/>
        <v/>
      </c>
      <c r="AN91" s="118"/>
      <c r="AO91" s="118"/>
      <c r="AP91" s="118"/>
      <c r="AQ91" s="118"/>
      <c r="AR91" s="118"/>
      <c r="AS91" s="118"/>
      <c r="AT91" s="118"/>
      <c r="AU91" s="96" t="str">
        <f>IFERROR(VLOOKUP(AT91,'Seguridad Información'!$I$61:$J$65,2,0),"")</f>
        <v/>
      </c>
      <c r="AV91" s="96"/>
      <c r="AW91" s="119" t="str">
        <f t="shared" si="12"/>
        <v/>
      </c>
      <c r="AX91" s="117" t="str">
        <f t="shared" si="22"/>
        <v/>
      </c>
      <c r="AY91" s="119" t="str">
        <f>IFERROR(VLOOKUP((CONCATENATE(AM91,AX91)),Listados!$U$3:$V$11,2,FALSE),"")</f>
        <v/>
      </c>
      <c r="AZ91" s="117">
        <f t="shared" si="23"/>
        <v>100</v>
      </c>
      <c r="BA91" s="694">
        <f>AVERAGE(AZ91:AZ96)</f>
        <v>100</v>
      </c>
      <c r="BB91" s="694" t="str">
        <f>IF(BA91&lt;=50, "Débil", IF(BA91&lt;=99,"Moderado","Fuerte"))</f>
        <v>Fuerte</v>
      </c>
      <c r="BC91" s="120">
        <f>+IF(AND(W91="Preventivo",BB91="Fuerte"),2,IF(AND(W91="Preventivo",BB91="Moderado"),1,0))</f>
        <v>0</v>
      </c>
      <c r="BD91" s="120">
        <f>+IF(AND(W91="Detectivo/Correctivo",$BB91="Fuerte"),2,IF(AND(W91="Detectivo/Correctivo",$BB91="Moderado"),1,IF(AND(W91="Preventivo",$BB91="Fuerte"),1,0)))</f>
        <v>0</v>
      </c>
      <c r="BE91" s="120" t="e">
        <f>+N91-BC91</f>
        <v>#N/A</v>
      </c>
      <c r="BF91" s="120" t="e">
        <f>+P91-BD91</f>
        <v>#N/A</v>
      </c>
      <c r="BG91" s="460" t="e">
        <f>+VLOOKUP(MIN(BE91,BE92,BE93,BE94,BE95,BE96),Listados!$J$18:$K$24,2,TRUE)</f>
        <v>#N/A</v>
      </c>
      <c r="BH91" s="460" t="e">
        <f>+VLOOKUP(MIN(BF91,BF92,BF93,BF94,BF95,BF96),Listados!$J$27:$K$32,2,TRUE)</f>
        <v>#N/A</v>
      </c>
      <c r="BI91" s="460" t="e">
        <f>IF(AND(BG91&lt;&gt;"",BH91&lt;&gt;""),VLOOKUP(BG91&amp;BH91,Listados!$M$3:$N$27,2,FALSE),"")</f>
        <v>#N/A</v>
      </c>
      <c r="BJ91" s="462" t="e">
        <f>+IF($R91="Asumir el riesgo","NA","")</f>
        <v>#N/A</v>
      </c>
      <c r="BK91" s="462" t="e">
        <f>+IF($R91="Asumir el riesgo","NA","")</f>
        <v>#N/A</v>
      </c>
      <c r="BL91" s="462" t="e">
        <f>+IF($R91="Asumir el riesgo","NA","")</f>
        <v>#N/A</v>
      </c>
      <c r="BM91" s="689" t="e">
        <f>+IF($R91="Asumir el riesgo","NA","")</f>
        <v>#N/A</v>
      </c>
    </row>
    <row r="92" spans="1:65" ht="65.099999999999994" customHeight="1" x14ac:dyDescent="0.25">
      <c r="A92" s="707"/>
      <c r="B92" s="701"/>
      <c r="C92" s="619"/>
      <c r="D92" s="114"/>
      <c r="E92" s="114"/>
      <c r="F92" s="700"/>
      <c r="G92" s="699"/>
      <c r="H92" s="86"/>
      <c r="I92" s="86"/>
      <c r="J92" s="86"/>
      <c r="K92" s="115"/>
      <c r="L92" s="116"/>
      <c r="M92" s="625"/>
      <c r="N92" s="695"/>
      <c r="O92" s="697"/>
      <c r="P92" s="695"/>
      <c r="Q92" s="460"/>
      <c r="R92" s="460"/>
      <c r="S92" s="97"/>
      <c r="T92" s="97"/>
      <c r="U92" s="88" t="s">
        <v>167</v>
      </c>
      <c r="V92" s="106"/>
      <c r="W92" s="106"/>
      <c r="X92" s="106"/>
      <c r="Y92" s="97" t="str">
        <f t="shared" si="13"/>
        <v/>
      </c>
      <c r="Z92" s="106"/>
      <c r="AA92" s="97" t="str">
        <f t="shared" si="14"/>
        <v/>
      </c>
      <c r="AB92" s="97"/>
      <c r="AC92" s="97" t="str">
        <f t="shared" si="15"/>
        <v/>
      </c>
      <c r="AD92" s="97"/>
      <c r="AE92" s="97" t="str">
        <f t="shared" si="16"/>
        <v/>
      </c>
      <c r="AF92" s="97"/>
      <c r="AG92" s="97" t="str">
        <f t="shared" si="17"/>
        <v/>
      </c>
      <c r="AH92" s="97"/>
      <c r="AI92" s="97" t="str">
        <f t="shared" si="18"/>
        <v/>
      </c>
      <c r="AJ92" s="97"/>
      <c r="AK92" s="92" t="str">
        <f t="shared" si="19"/>
        <v/>
      </c>
      <c r="AL92" s="117" t="str">
        <f t="shared" si="20"/>
        <v/>
      </c>
      <c r="AM92" s="117" t="str">
        <f t="shared" si="21"/>
        <v/>
      </c>
      <c r="AN92" s="118"/>
      <c r="AO92" s="118"/>
      <c r="AP92" s="118"/>
      <c r="AQ92" s="118"/>
      <c r="AR92" s="118"/>
      <c r="AS92" s="118"/>
      <c r="AT92" s="118"/>
      <c r="AU92" s="96" t="str">
        <f>IFERROR(VLOOKUP(AT92,'Seguridad Información'!$I$61:$J$65,2,0),"")</f>
        <v/>
      </c>
      <c r="AV92" s="96"/>
      <c r="AW92" s="119" t="str">
        <f t="shared" si="12"/>
        <v/>
      </c>
      <c r="AX92" s="117" t="str">
        <f t="shared" si="22"/>
        <v/>
      </c>
      <c r="AY92" s="119" t="str">
        <f>IFERROR(VLOOKUP((CONCATENATE(AM92,AX92)),Listados!$U$3:$V$11,2,FALSE),"")</f>
        <v/>
      </c>
      <c r="AZ92" s="117">
        <f t="shared" si="23"/>
        <v>100</v>
      </c>
      <c r="BA92" s="694"/>
      <c r="BB92" s="694"/>
      <c r="BC92" s="120">
        <f>+IF(AND(W92="Preventivo",BB91="Fuerte"),2,IF(AND(W92="Preventivo",BB91="Moderado"),1,0))</f>
        <v>0</v>
      </c>
      <c r="BD92" s="120">
        <f>+IF(AND(W92="Detectivo/Correctivo",$BB91="Fuerte"),2,IF(AND(W92="Detectivo/Correctivo",$BB92="Moderado"),1,IF(AND(W92="Preventivo",$BB91="Fuerte"),1,0)))</f>
        <v>0</v>
      </c>
      <c r="BE92" s="120" t="e">
        <f>+N91-BC92</f>
        <v>#N/A</v>
      </c>
      <c r="BF92" s="120" t="e">
        <f>+P91-BD92</f>
        <v>#N/A</v>
      </c>
      <c r="BG92" s="460"/>
      <c r="BH92" s="460"/>
      <c r="BI92" s="460"/>
      <c r="BJ92" s="462"/>
      <c r="BK92" s="462"/>
      <c r="BL92" s="462"/>
      <c r="BM92" s="689"/>
    </row>
    <row r="93" spans="1:65" ht="65.099999999999994" customHeight="1" x14ac:dyDescent="0.25">
      <c r="A93" s="707"/>
      <c r="B93" s="701"/>
      <c r="C93" s="619"/>
      <c r="D93" s="114"/>
      <c r="E93" s="114"/>
      <c r="F93" s="700"/>
      <c r="G93" s="699"/>
      <c r="H93" s="86"/>
      <c r="I93" s="86"/>
      <c r="J93" s="86"/>
      <c r="K93" s="115"/>
      <c r="L93" s="116"/>
      <c r="M93" s="625"/>
      <c r="N93" s="695"/>
      <c r="O93" s="697"/>
      <c r="P93" s="695"/>
      <c r="Q93" s="460"/>
      <c r="R93" s="460"/>
      <c r="S93" s="97"/>
      <c r="T93" s="97"/>
      <c r="U93" s="88" t="s">
        <v>167</v>
      </c>
      <c r="V93" s="106"/>
      <c r="W93" s="106"/>
      <c r="X93" s="106"/>
      <c r="Y93" s="97" t="str">
        <f t="shared" si="13"/>
        <v/>
      </c>
      <c r="Z93" s="106"/>
      <c r="AA93" s="97" t="str">
        <f t="shared" si="14"/>
        <v/>
      </c>
      <c r="AB93" s="97"/>
      <c r="AC93" s="97" t="str">
        <f t="shared" si="15"/>
        <v/>
      </c>
      <c r="AD93" s="97"/>
      <c r="AE93" s="97" t="str">
        <f t="shared" si="16"/>
        <v/>
      </c>
      <c r="AF93" s="97"/>
      <c r="AG93" s="97" t="str">
        <f t="shared" si="17"/>
        <v/>
      </c>
      <c r="AH93" s="97"/>
      <c r="AI93" s="97" t="str">
        <f t="shared" si="18"/>
        <v/>
      </c>
      <c r="AJ93" s="97"/>
      <c r="AK93" s="92" t="str">
        <f t="shared" si="19"/>
        <v/>
      </c>
      <c r="AL93" s="117" t="str">
        <f t="shared" si="20"/>
        <v/>
      </c>
      <c r="AM93" s="117" t="str">
        <f t="shared" si="21"/>
        <v/>
      </c>
      <c r="AN93" s="118"/>
      <c r="AO93" s="118"/>
      <c r="AP93" s="118"/>
      <c r="AQ93" s="118"/>
      <c r="AR93" s="118"/>
      <c r="AS93" s="118"/>
      <c r="AT93" s="118"/>
      <c r="AU93" s="96" t="str">
        <f>IFERROR(VLOOKUP(AT93,'Seguridad Información'!$I$61:$J$65,2,0),"")</f>
        <v/>
      </c>
      <c r="AV93" s="96"/>
      <c r="AW93" s="119" t="str">
        <f t="shared" si="12"/>
        <v/>
      </c>
      <c r="AX93" s="117" t="str">
        <f t="shared" si="22"/>
        <v/>
      </c>
      <c r="AY93" s="119" t="str">
        <f>IFERROR(VLOOKUP((CONCATENATE(AM93,AX93)),Listados!$U$3:$V$11,2,FALSE),"")</f>
        <v/>
      </c>
      <c r="AZ93" s="117">
        <f t="shared" si="23"/>
        <v>100</v>
      </c>
      <c r="BA93" s="694"/>
      <c r="BB93" s="694"/>
      <c r="BC93" s="120">
        <f>+IF(AND(W93="Preventivo",BB91="Fuerte"),2,IF(AND(W93="Preventivo",BB91="Moderado"),1,0))</f>
        <v>0</v>
      </c>
      <c r="BD93" s="120">
        <f>+IF(AND(W93="Detectivo/Correctivo",$BB91="Fuerte"),2,IF(AND(W93="Detectivo/Correctivo",$BB93="Moderado"),1,IF(AND(W93="Preventivo",$BB91="Fuerte"),1,0)))</f>
        <v>0</v>
      </c>
      <c r="BE93" s="120" t="e">
        <f>+N91-BC93</f>
        <v>#N/A</v>
      </c>
      <c r="BF93" s="120" t="e">
        <f>+P91-BD93</f>
        <v>#N/A</v>
      </c>
      <c r="BG93" s="460"/>
      <c r="BH93" s="460"/>
      <c r="BI93" s="460"/>
      <c r="BJ93" s="462"/>
      <c r="BK93" s="462"/>
      <c r="BL93" s="462"/>
      <c r="BM93" s="689"/>
    </row>
    <row r="94" spans="1:65" ht="65.099999999999994" customHeight="1" x14ac:dyDescent="0.25">
      <c r="A94" s="707"/>
      <c r="B94" s="701"/>
      <c r="C94" s="619"/>
      <c r="D94" s="114"/>
      <c r="E94" s="114"/>
      <c r="F94" s="700"/>
      <c r="G94" s="699"/>
      <c r="H94" s="86"/>
      <c r="I94" s="86"/>
      <c r="J94" s="86"/>
      <c r="K94" s="115"/>
      <c r="L94" s="116"/>
      <c r="M94" s="625"/>
      <c r="N94" s="695"/>
      <c r="O94" s="697"/>
      <c r="P94" s="695"/>
      <c r="Q94" s="460"/>
      <c r="R94" s="460"/>
      <c r="S94" s="97"/>
      <c r="T94" s="97"/>
      <c r="U94" s="88" t="s">
        <v>167</v>
      </c>
      <c r="V94" s="106"/>
      <c r="W94" s="106"/>
      <c r="X94" s="106"/>
      <c r="Y94" s="97" t="str">
        <f t="shared" si="13"/>
        <v/>
      </c>
      <c r="Z94" s="106"/>
      <c r="AA94" s="97" t="str">
        <f t="shared" si="14"/>
        <v/>
      </c>
      <c r="AB94" s="97"/>
      <c r="AC94" s="97" t="str">
        <f t="shared" si="15"/>
        <v/>
      </c>
      <c r="AD94" s="97"/>
      <c r="AE94" s="97" t="str">
        <f t="shared" si="16"/>
        <v/>
      </c>
      <c r="AF94" s="97"/>
      <c r="AG94" s="97" t="str">
        <f t="shared" si="17"/>
        <v/>
      </c>
      <c r="AH94" s="97"/>
      <c r="AI94" s="97" t="str">
        <f t="shared" si="18"/>
        <v/>
      </c>
      <c r="AJ94" s="97"/>
      <c r="AK94" s="92" t="str">
        <f t="shared" si="19"/>
        <v/>
      </c>
      <c r="AL94" s="117" t="str">
        <f t="shared" si="20"/>
        <v/>
      </c>
      <c r="AM94" s="117" t="str">
        <f t="shared" si="21"/>
        <v/>
      </c>
      <c r="AN94" s="118"/>
      <c r="AO94" s="118"/>
      <c r="AP94" s="118"/>
      <c r="AQ94" s="118"/>
      <c r="AR94" s="118"/>
      <c r="AS94" s="118"/>
      <c r="AT94" s="118"/>
      <c r="AU94" s="96" t="str">
        <f>IFERROR(VLOOKUP(AT94,'Seguridad Información'!$I$61:$J$65,2,0),"")</f>
        <v/>
      </c>
      <c r="AV94" s="96"/>
      <c r="AW94" s="119" t="str">
        <f t="shared" si="12"/>
        <v/>
      </c>
      <c r="AX94" s="117" t="str">
        <f t="shared" si="22"/>
        <v/>
      </c>
      <c r="AY94" s="119" t="str">
        <f>IFERROR(VLOOKUP((CONCATENATE(AM94,AX94)),Listados!$U$3:$V$11,2,FALSE),"")</f>
        <v/>
      </c>
      <c r="AZ94" s="117">
        <f t="shared" si="23"/>
        <v>100</v>
      </c>
      <c r="BA94" s="694"/>
      <c r="BB94" s="694"/>
      <c r="BC94" s="120">
        <f>+IF(AND(W94="Preventivo",BB91="Fuerte"),2,IF(AND(W94="Preventivo",BB91="Moderado"),1,0))</f>
        <v>0</v>
      </c>
      <c r="BD94" s="120">
        <f>+IF(AND(W94="Detectivo/Correctivo",$BB91="Fuerte"),2,IF(AND(W94="Detectivo/Correctivo",$BB94="Moderado"),1,IF(AND(W94="Preventivo",$BB91="Fuerte"),1,0)))</f>
        <v>0</v>
      </c>
      <c r="BE94" s="120" t="e">
        <f>+N91-BC94</f>
        <v>#N/A</v>
      </c>
      <c r="BF94" s="120" t="e">
        <f>+P91-BD94</f>
        <v>#N/A</v>
      </c>
      <c r="BG94" s="460"/>
      <c r="BH94" s="460"/>
      <c r="BI94" s="460"/>
      <c r="BJ94" s="462"/>
      <c r="BK94" s="462"/>
      <c r="BL94" s="462"/>
      <c r="BM94" s="689"/>
    </row>
    <row r="95" spans="1:65" ht="65.099999999999994" customHeight="1" x14ac:dyDescent="0.25">
      <c r="A95" s="707"/>
      <c r="B95" s="701"/>
      <c r="C95" s="619"/>
      <c r="D95" s="114"/>
      <c r="E95" s="114"/>
      <c r="F95" s="700"/>
      <c r="G95" s="699"/>
      <c r="H95" s="86"/>
      <c r="I95" s="86"/>
      <c r="J95" s="86"/>
      <c r="K95" s="115"/>
      <c r="L95" s="116"/>
      <c r="M95" s="625"/>
      <c r="N95" s="695"/>
      <c r="O95" s="697"/>
      <c r="P95" s="695"/>
      <c r="Q95" s="460"/>
      <c r="R95" s="460"/>
      <c r="S95" s="97"/>
      <c r="T95" s="97"/>
      <c r="U95" s="88" t="s">
        <v>167</v>
      </c>
      <c r="V95" s="106"/>
      <c r="W95" s="106"/>
      <c r="X95" s="106"/>
      <c r="Y95" s="97" t="str">
        <f t="shared" si="13"/>
        <v/>
      </c>
      <c r="Z95" s="106"/>
      <c r="AA95" s="97" t="str">
        <f t="shared" si="14"/>
        <v/>
      </c>
      <c r="AB95" s="97"/>
      <c r="AC95" s="97" t="str">
        <f t="shared" si="15"/>
        <v/>
      </c>
      <c r="AD95" s="97"/>
      <c r="AE95" s="97" t="str">
        <f t="shared" si="16"/>
        <v/>
      </c>
      <c r="AF95" s="97"/>
      <c r="AG95" s="97" t="str">
        <f t="shared" si="17"/>
        <v/>
      </c>
      <c r="AH95" s="97"/>
      <c r="AI95" s="97" t="str">
        <f t="shared" si="18"/>
        <v/>
      </c>
      <c r="AJ95" s="97"/>
      <c r="AK95" s="92" t="str">
        <f t="shared" si="19"/>
        <v/>
      </c>
      <c r="AL95" s="117" t="str">
        <f t="shared" si="20"/>
        <v/>
      </c>
      <c r="AM95" s="117" t="str">
        <f t="shared" si="21"/>
        <v/>
      </c>
      <c r="AN95" s="118"/>
      <c r="AO95" s="118"/>
      <c r="AP95" s="118"/>
      <c r="AQ95" s="118"/>
      <c r="AR95" s="118"/>
      <c r="AS95" s="118"/>
      <c r="AT95" s="118"/>
      <c r="AU95" s="96" t="str">
        <f>IFERROR(VLOOKUP(AT95,'Seguridad Información'!$I$61:$J$65,2,0),"")</f>
        <v/>
      </c>
      <c r="AV95" s="96"/>
      <c r="AW95" s="119" t="str">
        <f t="shared" si="12"/>
        <v/>
      </c>
      <c r="AX95" s="117" t="str">
        <f t="shared" si="22"/>
        <v/>
      </c>
      <c r="AY95" s="119" t="str">
        <f>IFERROR(VLOOKUP((CONCATENATE(AM95,AX95)),Listados!$U$3:$V$11,2,FALSE),"")</f>
        <v/>
      </c>
      <c r="AZ95" s="117">
        <f t="shared" si="23"/>
        <v>100</v>
      </c>
      <c r="BA95" s="694"/>
      <c r="BB95" s="694"/>
      <c r="BC95" s="120">
        <f>+IF(AND(W95="Preventivo",BB91="Fuerte"),2,IF(AND(W95="Preventivo",BB91="Moderado"),1,0))</f>
        <v>0</v>
      </c>
      <c r="BD95" s="120">
        <f>+IF(AND(W95="Detectivo/Correctivo",$BB91="Fuerte"),2,IF(AND(W95="Detectivo/Correctivo",$BB95="Moderado"),1,IF(AND(W95="Preventivo",$BB91="Fuerte"),1,0)))</f>
        <v>0</v>
      </c>
      <c r="BE95" s="120" t="e">
        <f>+N91-BC95</f>
        <v>#N/A</v>
      </c>
      <c r="BF95" s="120" t="e">
        <f>+P91-BD95</f>
        <v>#N/A</v>
      </c>
      <c r="BG95" s="460"/>
      <c r="BH95" s="460"/>
      <c r="BI95" s="460"/>
      <c r="BJ95" s="462"/>
      <c r="BK95" s="462"/>
      <c r="BL95" s="462"/>
      <c r="BM95" s="689"/>
    </row>
    <row r="96" spans="1:65" ht="65.099999999999994" customHeight="1" x14ac:dyDescent="0.25">
      <c r="A96" s="707"/>
      <c r="B96" s="701"/>
      <c r="C96" s="619"/>
      <c r="D96" s="114"/>
      <c r="E96" s="114"/>
      <c r="F96" s="700"/>
      <c r="G96" s="699"/>
      <c r="H96" s="86"/>
      <c r="I96" s="86"/>
      <c r="J96" s="86"/>
      <c r="K96" s="115"/>
      <c r="L96" s="116"/>
      <c r="M96" s="625"/>
      <c r="N96" s="695"/>
      <c r="O96" s="697"/>
      <c r="P96" s="695"/>
      <c r="Q96" s="460"/>
      <c r="R96" s="460"/>
      <c r="S96" s="97"/>
      <c r="T96" s="97"/>
      <c r="U96" s="88" t="s">
        <v>167</v>
      </c>
      <c r="V96" s="106"/>
      <c r="W96" s="106"/>
      <c r="X96" s="106"/>
      <c r="Y96" s="97" t="str">
        <f t="shared" si="13"/>
        <v/>
      </c>
      <c r="Z96" s="106"/>
      <c r="AA96" s="97" t="str">
        <f t="shared" si="14"/>
        <v/>
      </c>
      <c r="AB96" s="97"/>
      <c r="AC96" s="97" t="str">
        <f t="shared" si="15"/>
        <v/>
      </c>
      <c r="AD96" s="97"/>
      <c r="AE96" s="97" t="str">
        <f t="shared" si="16"/>
        <v/>
      </c>
      <c r="AF96" s="97"/>
      <c r="AG96" s="97" t="str">
        <f t="shared" si="17"/>
        <v/>
      </c>
      <c r="AH96" s="97"/>
      <c r="AI96" s="97" t="str">
        <f t="shared" si="18"/>
        <v/>
      </c>
      <c r="AJ96" s="97"/>
      <c r="AK96" s="92" t="str">
        <f t="shared" si="19"/>
        <v/>
      </c>
      <c r="AL96" s="117" t="str">
        <f t="shared" si="20"/>
        <v/>
      </c>
      <c r="AM96" s="117" t="str">
        <f t="shared" si="21"/>
        <v/>
      </c>
      <c r="AN96" s="118"/>
      <c r="AO96" s="118"/>
      <c r="AP96" s="118"/>
      <c r="AQ96" s="118"/>
      <c r="AR96" s="118"/>
      <c r="AS96" s="118"/>
      <c r="AT96" s="118"/>
      <c r="AU96" s="96" t="str">
        <f>IFERROR(VLOOKUP(AT96,'Seguridad Información'!$I$61:$J$65,2,0),"")</f>
        <v/>
      </c>
      <c r="AV96" s="96"/>
      <c r="AW96" s="119" t="str">
        <f t="shared" si="12"/>
        <v/>
      </c>
      <c r="AX96" s="117" t="str">
        <f t="shared" si="22"/>
        <v/>
      </c>
      <c r="AY96" s="119" t="str">
        <f>IFERROR(VLOOKUP((CONCATENATE(AM96,AX96)),Listados!$U$3:$V$11,2,FALSE),"")</f>
        <v/>
      </c>
      <c r="AZ96" s="117">
        <f t="shared" si="23"/>
        <v>100</v>
      </c>
      <c r="BA96" s="694"/>
      <c r="BB96" s="694"/>
      <c r="BC96" s="120">
        <f>+IF(AND(W96="Preventivo",BB91="Fuerte"),2,IF(AND(W96="Preventivo",BB91="Moderado"),1,0))</f>
        <v>0</v>
      </c>
      <c r="BD96" s="120">
        <f>+IF(AND(W96="Detectivo/Correctivo",$BB91="Fuerte"),2,IF(AND(W96="Detectivo/Correctivo",$BB96="Moderado"),1,IF(AND(W96="Preventivo",$BB91="Fuerte"),1,0)))</f>
        <v>0</v>
      </c>
      <c r="BE96" s="120" t="e">
        <f>+N91-BC96</f>
        <v>#N/A</v>
      </c>
      <c r="BF96" s="120" t="e">
        <f>+P91-BD96</f>
        <v>#N/A</v>
      </c>
      <c r="BG96" s="460"/>
      <c r="BH96" s="460"/>
      <c r="BI96" s="460"/>
      <c r="BJ96" s="462"/>
      <c r="BK96" s="462"/>
      <c r="BL96" s="462"/>
      <c r="BM96" s="689"/>
    </row>
    <row r="97" spans="1:65" ht="65.099999999999994" customHeight="1" x14ac:dyDescent="0.25">
      <c r="A97" s="707">
        <v>16</v>
      </c>
      <c r="B97" s="701"/>
      <c r="C97" s="619" t="str">
        <f>IFERROR(VLOOKUP(B97,Listados!B$3:C$20,2,FALSE),"")</f>
        <v/>
      </c>
      <c r="D97" s="114"/>
      <c r="E97" s="114"/>
      <c r="F97" s="700"/>
      <c r="G97" s="699"/>
      <c r="H97" s="86"/>
      <c r="I97" s="86"/>
      <c r="J97" s="86"/>
      <c r="K97" s="115"/>
      <c r="L97" s="116"/>
      <c r="M97" s="625"/>
      <c r="N97" s="695" t="e">
        <f>+VLOOKUP(M97,Listados!$K$8:$L$12,2,0)</f>
        <v>#N/A</v>
      </c>
      <c r="O97" s="697"/>
      <c r="P97" s="695" t="e">
        <f>+VLOOKUP(O97,Listados!$K$13:$L$17,2,0)</f>
        <v>#N/A</v>
      </c>
      <c r="Q97" s="460" t="str">
        <f>IF(AND(M97&lt;&gt;"",O97&lt;&gt;""),VLOOKUP(M97&amp;O97,Listados!$M$3:$N$27,2,FALSE),"")</f>
        <v/>
      </c>
      <c r="R97" s="460" t="e">
        <f>+VLOOKUP(Q97,Listados!$P$3:$Q$6,2,FALSE)</f>
        <v>#N/A</v>
      </c>
      <c r="S97" s="97"/>
      <c r="T97" s="97"/>
      <c r="U97" s="88" t="s">
        <v>167</v>
      </c>
      <c r="V97" s="106"/>
      <c r="W97" s="106"/>
      <c r="X97" s="106"/>
      <c r="Y97" s="97" t="str">
        <f t="shared" si="13"/>
        <v/>
      </c>
      <c r="Z97" s="106"/>
      <c r="AA97" s="97" t="str">
        <f t="shared" si="14"/>
        <v/>
      </c>
      <c r="AB97" s="97"/>
      <c r="AC97" s="97" t="str">
        <f t="shared" si="15"/>
        <v/>
      </c>
      <c r="AD97" s="97"/>
      <c r="AE97" s="97" t="str">
        <f t="shared" si="16"/>
        <v/>
      </c>
      <c r="AF97" s="97"/>
      <c r="AG97" s="97" t="str">
        <f t="shared" si="17"/>
        <v/>
      </c>
      <c r="AH97" s="97"/>
      <c r="AI97" s="97" t="str">
        <f t="shared" si="18"/>
        <v/>
      </c>
      <c r="AJ97" s="97"/>
      <c r="AK97" s="92" t="str">
        <f t="shared" si="19"/>
        <v/>
      </c>
      <c r="AL97" s="117" t="str">
        <f t="shared" si="20"/>
        <v/>
      </c>
      <c r="AM97" s="117" t="str">
        <f t="shared" si="21"/>
        <v/>
      </c>
      <c r="AN97" s="118"/>
      <c r="AO97" s="118"/>
      <c r="AP97" s="118"/>
      <c r="AQ97" s="118"/>
      <c r="AR97" s="118"/>
      <c r="AS97" s="118"/>
      <c r="AT97" s="118"/>
      <c r="AU97" s="96" t="str">
        <f>IFERROR(VLOOKUP(AT97,'Seguridad Información'!$I$61:$J$65,2,0),"")</f>
        <v/>
      </c>
      <c r="AV97" s="96"/>
      <c r="AW97" s="119" t="str">
        <f t="shared" si="12"/>
        <v/>
      </c>
      <c r="AX97" s="117" t="str">
        <f t="shared" si="22"/>
        <v/>
      </c>
      <c r="AY97" s="119" t="str">
        <f>IFERROR(VLOOKUP((CONCATENATE(AM97,AX97)),Listados!$U$3:$V$11,2,FALSE),"")</f>
        <v/>
      </c>
      <c r="AZ97" s="117">
        <f t="shared" si="23"/>
        <v>100</v>
      </c>
      <c r="BA97" s="694">
        <f>AVERAGE(AZ97:AZ102)</f>
        <v>100</v>
      </c>
      <c r="BB97" s="694" t="str">
        <f>IF(BA97&lt;=50, "Débil", IF(BA97&lt;=99,"Moderado","Fuerte"))</f>
        <v>Fuerte</v>
      </c>
      <c r="BC97" s="120">
        <f>+IF(AND(W97="Preventivo",BB97="Fuerte"),2,IF(AND(W97="Preventivo",BB97="Moderado"),1,0))</f>
        <v>0</v>
      </c>
      <c r="BD97" s="120">
        <f>+IF(AND(W97="Detectivo/Correctivo",$BB97="Fuerte"),2,IF(AND(W97="Detectivo/Correctivo",$BB97="Moderado"),1,IF(AND(W97="Preventivo",$BB97="Fuerte"),1,0)))</f>
        <v>0</v>
      </c>
      <c r="BE97" s="120" t="e">
        <f>+N97-BC97</f>
        <v>#N/A</v>
      </c>
      <c r="BF97" s="120" t="e">
        <f>+P97-BD97</f>
        <v>#N/A</v>
      </c>
      <c r="BG97" s="460" t="e">
        <f>+VLOOKUP(MIN(BE97,BE98,BE99,BE100,BE101,BE102),Listados!$J$18:$K$24,2,TRUE)</f>
        <v>#N/A</v>
      </c>
      <c r="BH97" s="460" t="e">
        <f>+VLOOKUP(MIN(BF97,BF98,BF99,BF100,BF101,BF102),Listados!$J$27:$K$32,2,TRUE)</f>
        <v>#N/A</v>
      </c>
      <c r="BI97" s="460" t="e">
        <f>IF(AND(BG97&lt;&gt;"",BH97&lt;&gt;""),VLOOKUP(BG97&amp;BH97,Listados!$M$3:$N$27,2,FALSE),"")</f>
        <v>#N/A</v>
      </c>
      <c r="BJ97" s="462" t="e">
        <f>+IF($R97="Asumir el riesgo","NA","")</f>
        <v>#N/A</v>
      </c>
      <c r="BK97" s="462" t="e">
        <f>+IF($R97="Asumir el riesgo","NA","")</f>
        <v>#N/A</v>
      </c>
      <c r="BL97" s="462" t="e">
        <f>+IF($R97="Asumir el riesgo","NA","")</f>
        <v>#N/A</v>
      </c>
      <c r="BM97" s="689" t="e">
        <f>+IF($R97="Asumir el riesgo","NA","")</f>
        <v>#N/A</v>
      </c>
    </row>
    <row r="98" spans="1:65" ht="65.099999999999994" customHeight="1" x14ac:dyDescent="0.25">
      <c r="A98" s="707"/>
      <c r="B98" s="701"/>
      <c r="C98" s="619"/>
      <c r="D98" s="114"/>
      <c r="E98" s="114"/>
      <c r="F98" s="700"/>
      <c r="G98" s="699"/>
      <c r="H98" s="86"/>
      <c r="I98" s="86"/>
      <c r="J98" s="86"/>
      <c r="K98" s="115"/>
      <c r="L98" s="116"/>
      <c r="M98" s="625"/>
      <c r="N98" s="695"/>
      <c r="O98" s="697"/>
      <c r="P98" s="695"/>
      <c r="Q98" s="460"/>
      <c r="R98" s="460"/>
      <c r="S98" s="97"/>
      <c r="T98" s="97"/>
      <c r="U98" s="88" t="s">
        <v>167</v>
      </c>
      <c r="V98" s="106"/>
      <c r="W98" s="106"/>
      <c r="X98" s="106"/>
      <c r="Y98" s="97" t="str">
        <f t="shared" si="13"/>
        <v/>
      </c>
      <c r="Z98" s="106"/>
      <c r="AA98" s="97" t="str">
        <f t="shared" si="14"/>
        <v/>
      </c>
      <c r="AB98" s="97"/>
      <c r="AC98" s="97" t="str">
        <f t="shared" si="15"/>
        <v/>
      </c>
      <c r="AD98" s="97"/>
      <c r="AE98" s="97" t="str">
        <f t="shared" si="16"/>
        <v/>
      </c>
      <c r="AF98" s="97"/>
      <c r="AG98" s="97" t="str">
        <f t="shared" si="17"/>
        <v/>
      </c>
      <c r="AH98" s="97"/>
      <c r="AI98" s="97" t="str">
        <f t="shared" si="18"/>
        <v/>
      </c>
      <c r="AJ98" s="97"/>
      <c r="AK98" s="92" t="str">
        <f t="shared" si="19"/>
        <v/>
      </c>
      <c r="AL98" s="117" t="str">
        <f t="shared" si="20"/>
        <v/>
      </c>
      <c r="AM98" s="117" t="str">
        <f t="shared" si="21"/>
        <v/>
      </c>
      <c r="AN98" s="118"/>
      <c r="AO98" s="118"/>
      <c r="AP98" s="118"/>
      <c r="AQ98" s="118"/>
      <c r="AR98" s="118"/>
      <c r="AS98" s="118"/>
      <c r="AT98" s="118"/>
      <c r="AU98" s="96" t="str">
        <f>IFERROR(VLOOKUP(AT98,'Seguridad Información'!$I$61:$J$65,2,0),"")</f>
        <v/>
      </c>
      <c r="AV98" s="96"/>
      <c r="AW98" s="119" t="str">
        <f t="shared" si="12"/>
        <v/>
      </c>
      <c r="AX98" s="117" t="str">
        <f t="shared" si="22"/>
        <v/>
      </c>
      <c r="AY98" s="119" t="str">
        <f>IFERROR(VLOOKUP((CONCATENATE(AM98,AX98)),Listados!$U$3:$V$11,2,FALSE),"")</f>
        <v/>
      </c>
      <c r="AZ98" s="117">
        <f t="shared" si="23"/>
        <v>100</v>
      </c>
      <c r="BA98" s="694"/>
      <c r="BB98" s="694"/>
      <c r="BC98" s="120">
        <f>+IF(AND(W98="Preventivo",BB97="Fuerte"),2,IF(AND(W98="Preventivo",BB97="Moderado"),1,0))</f>
        <v>0</v>
      </c>
      <c r="BD98" s="120">
        <f>+IF(AND(W98="Detectivo/Correctivo",$BB97="Fuerte"),2,IF(AND(W98="Detectivo/Correctivo",$BB98="Moderado"),1,IF(AND(W98="Preventivo",$BB97="Fuerte"),1,0)))</f>
        <v>0</v>
      </c>
      <c r="BE98" s="120" t="e">
        <f>+N97-BC98</f>
        <v>#N/A</v>
      </c>
      <c r="BF98" s="120" t="e">
        <f>+P97-BD98</f>
        <v>#N/A</v>
      </c>
      <c r="BG98" s="460"/>
      <c r="BH98" s="460"/>
      <c r="BI98" s="460"/>
      <c r="BJ98" s="462"/>
      <c r="BK98" s="462"/>
      <c r="BL98" s="462"/>
      <c r="BM98" s="689"/>
    </row>
    <row r="99" spans="1:65" ht="65.099999999999994" customHeight="1" x14ac:dyDescent="0.25">
      <c r="A99" s="707"/>
      <c r="B99" s="701"/>
      <c r="C99" s="619"/>
      <c r="D99" s="114"/>
      <c r="E99" s="114"/>
      <c r="F99" s="700"/>
      <c r="G99" s="699"/>
      <c r="H99" s="86"/>
      <c r="I99" s="86"/>
      <c r="J99" s="86"/>
      <c r="K99" s="115"/>
      <c r="L99" s="116"/>
      <c r="M99" s="625"/>
      <c r="N99" s="695"/>
      <c r="O99" s="697"/>
      <c r="P99" s="695"/>
      <c r="Q99" s="460"/>
      <c r="R99" s="460"/>
      <c r="S99" s="97"/>
      <c r="T99" s="97"/>
      <c r="U99" s="88" t="s">
        <v>167</v>
      </c>
      <c r="V99" s="106"/>
      <c r="W99" s="106"/>
      <c r="X99" s="106"/>
      <c r="Y99" s="97" t="str">
        <f t="shared" si="13"/>
        <v/>
      </c>
      <c r="Z99" s="106"/>
      <c r="AA99" s="97" t="str">
        <f t="shared" si="14"/>
        <v/>
      </c>
      <c r="AB99" s="97"/>
      <c r="AC99" s="97" t="str">
        <f t="shared" si="15"/>
        <v/>
      </c>
      <c r="AD99" s="97"/>
      <c r="AE99" s="97" t="str">
        <f t="shared" si="16"/>
        <v/>
      </c>
      <c r="AF99" s="97"/>
      <c r="AG99" s="97" t="str">
        <f t="shared" si="17"/>
        <v/>
      </c>
      <c r="AH99" s="97"/>
      <c r="AI99" s="97" t="str">
        <f t="shared" si="18"/>
        <v/>
      </c>
      <c r="AJ99" s="97"/>
      <c r="AK99" s="92" t="str">
        <f t="shared" si="19"/>
        <v/>
      </c>
      <c r="AL99" s="117" t="str">
        <f t="shared" si="20"/>
        <v/>
      </c>
      <c r="AM99" s="117" t="str">
        <f t="shared" si="21"/>
        <v/>
      </c>
      <c r="AN99" s="118"/>
      <c r="AO99" s="118"/>
      <c r="AP99" s="118"/>
      <c r="AQ99" s="118"/>
      <c r="AR99" s="118"/>
      <c r="AS99" s="118"/>
      <c r="AT99" s="118"/>
      <c r="AU99" s="96" t="str">
        <f>IFERROR(VLOOKUP(AT99,'Seguridad Información'!$I$61:$J$65,2,0),"")</f>
        <v/>
      </c>
      <c r="AV99" s="96"/>
      <c r="AW99" s="119" t="str">
        <f t="shared" si="12"/>
        <v/>
      </c>
      <c r="AX99" s="117" t="str">
        <f t="shared" si="22"/>
        <v/>
      </c>
      <c r="AY99" s="119" t="str">
        <f>IFERROR(VLOOKUP((CONCATENATE(AM99,AX99)),Listados!$U$3:$V$11,2,FALSE),"")</f>
        <v/>
      </c>
      <c r="AZ99" s="117">
        <f t="shared" si="23"/>
        <v>100</v>
      </c>
      <c r="BA99" s="694"/>
      <c r="BB99" s="694"/>
      <c r="BC99" s="120">
        <f>+IF(AND(W99="Preventivo",BB97="Fuerte"),2,IF(AND(W99="Preventivo",BB97="Moderado"),1,0))</f>
        <v>0</v>
      </c>
      <c r="BD99" s="120">
        <f>+IF(AND(W99="Detectivo/Correctivo",$BB97="Fuerte"),2,IF(AND(W99="Detectivo/Correctivo",$BB99="Moderado"),1,IF(AND(W99="Preventivo",$BB97="Fuerte"),1,0)))</f>
        <v>0</v>
      </c>
      <c r="BE99" s="120" t="e">
        <f>+N97-BC99</f>
        <v>#N/A</v>
      </c>
      <c r="BF99" s="120" t="e">
        <f>+P97-BD99</f>
        <v>#N/A</v>
      </c>
      <c r="BG99" s="460"/>
      <c r="BH99" s="460"/>
      <c r="BI99" s="460"/>
      <c r="BJ99" s="462"/>
      <c r="BK99" s="462"/>
      <c r="BL99" s="462"/>
      <c r="BM99" s="689"/>
    </row>
    <row r="100" spans="1:65" ht="65.099999999999994" customHeight="1" x14ac:dyDescent="0.25">
      <c r="A100" s="707"/>
      <c r="B100" s="701"/>
      <c r="C100" s="619"/>
      <c r="D100" s="114"/>
      <c r="E100" s="114"/>
      <c r="F100" s="700"/>
      <c r="G100" s="699"/>
      <c r="H100" s="86"/>
      <c r="I100" s="86"/>
      <c r="J100" s="86"/>
      <c r="K100" s="115"/>
      <c r="L100" s="116"/>
      <c r="M100" s="625"/>
      <c r="N100" s="695"/>
      <c r="O100" s="697"/>
      <c r="P100" s="695"/>
      <c r="Q100" s="460"/>
      <c r="R100" s="460"/>
      <c r="S100" s="97"/>
      <c r="T100" s="97"/>
      <c r="U100" s="88" t="s">
        <v>167</v>
      </c>
      <c r="V100" s="106"/>
      <c r="W100" s="106"/>
      <c r="X100" s="106"/>
      <c r="Y100" s="97" t="str">
        <f t="shared" si="13"/>
        <v/>
      </c>
      <c r="Z100" s="106"/>
      <c r="AA100" s="97" t="str">
        <f t="shared" si="14"/>
        <v/>
      </c>
      <c r="AB100" s="97"/>
      <c r="AC100" s="97" t="str">
        <f t="shared" si="15"/>
        <v/>
      </c>
      <c r="AD100" s="97"/>
      <c r="AE100" s="97" t="str">
        <f t="shared" si="16"/>
        <v/>
      </c>
      <c r="AF100" s="97"/>
      <c r="AG100" s="97" t="str">
        <f t="shared" si="17"/>
        <v/>
      </c>
      <c r="AH100" s="97"/>
      <c r="AI100" s="97" t="str">
        <f t="shared" si="18"/>
        <v/>
      </c>
      <c r="AJ100" s="97"/>
      <c r="AK100" s="92" t="str">
        <f t="shared" si="19"/>
        <v/>
      </c>
      <c r="AL100" s="117" t="str">
        <f t="shared" si="20"/>
        <v/>
      </c>
      <c r="AM100" s="117" t="str">
        <f t="shared" si="21"/>
        <v/>
      </c>
      <c r="AN100" s="118"/>
      <c r="AO100" s="118"/>
      <c r="AP100" s="118"/>
      <c r="AQ100" s="118"/>
      <c r="AR100" s="118"/>
      <c r="AS100" s="118"/>
      <c r="AT100" s="118"/>
      <c r="AU100" s="96" t="str">
        <f>IFERROR(VLOOKUP(AT100,'Seguridad Información'!$I$61:$J$65,2,0),"")</f>
        <v/>
      </c>
      <c r="AV100" s="96"/>
      <c r="AW100" s="119" t="str">
        <f t="shared" si="12"/>
        <v/>
      </c>
      <c r="AX100" s="117" t="str">
        <f t="shared" si="22"/>
        <v/>
      </c>
      <c r="AY100" s="119" t="str">
        <f>IFERROR(VLOOKUP((CONCATENATE(AM100,AX100)),Listados!$U$3:$V$11,2,FALSE),"")</f>
        <v/>
      </c>
      <c r="AZ100" s="117">
        <f t="shared" si="23"/>
        <v>100</v>
      </c>
      <c r="BA100" s="694"/>
      <c r="BB100" s="694"/>
      <c r="BC100" s="120">
        <f>+IF(AND(W100="Preventivo",BB97="Fuerte"),2,IF(AND(W100="Preventivo",BB97="Moderado"),1,0))</f>
        <v>0</v>
      </c>
      <c r="BD100" s="120">
        <f>+IF(AND(W100="Detectivo/Correctivo",$BB97="Fuerte"),2,IF(AND(W100="Detectivo/Correctivo",$BB100="Moderado"),1,IF(AND(W100="Preventivo",$BB97="Fuerte"),1,0)))</f>
        <v>0</v>
      </c>
      <c r="BE100" s="120" t="e">
        <f>+N97-BC100</f>
        <v>#N/A</v>
      </c>
      <c r="BF100" s="120" t="e">
        <f>+P97-BD100</f>
        <v>#N/A</v>
      </c>
      <c r="BG100" s="460"/>
      <c r="BH100" s="460"/>
      <c r="BI100" s="460"/>
      <c r="BJ100" s="462"/>
      <c r="BK100" s="462"/>
      <c r="BL100" s="462"/>
      <c r="BM100" s="689"/>
    </row>
    <row r="101" spans="1:65" ht="65.099999999999994" customHeight="1" x14ac:dyDescent="0.25">
      <c r="A101" s="707"/>
      <c r="B101" s="701"/>
      <c r="C101" s="619"/>
      <c r="D101" s="114"/>
      <c r="E101" s="114"/>
      <c r="F101" s="700"/>
      <c r="G101" s="699"/>
      <c r="H101" s="86"/>
      <c r="I101" s="86"/>
      <c r="J101" s="86"/>
      <c r="K101" s="115"/>
      <c r="L101" s="116"/>
      <c r="M101" s="625"/>
      <c r="N101" s="695"/>
      <c r="O101" s="697"/>
      <c r="P101" s="695"/>
      <c r="Q101" s="460"/>
      <c r="R101" s="460"/>
      <c r="S101" s="97"/>
      <c r="T101" s="97"/>
      <c r="U101" s="88" t="s">
        <v>167</v>
      </c>
      <c r="V101" s="106"/>
      <c r="W101" s="106"/>
      <c r="X101" s="106"/>
      <c r="Y101" s="97" t="str">
        <f t="shared" si="13"/>
        <v/>
      </c>
      <c r="Z101" s="106"/>
      <c r="AA101" s="97" t="str">
        <f t="shared" si="14"/>
        <v/>
      </c>
      <c r="AB101" s="97"/>
      <c r="AC101" s="97" t="str">
        <f t="shared" si="15"/>
        <v/>
      </c>
      <c r="AD101" s="97"/>
      <c r="AE101" s="97" t="str">
        <f t="shared" si="16"/>
        <v/>
      </c>
      <c r="AF101" s="97"/>
      <c r="AG101" s="97" t="str">
        <f t="shared" si="17"/>
        <v/>
      </c>
      <c r="AH101" s="97"/>
      <c r="AI101" s="97" t="str">
        <f t="shared" si="18"/>
        <v/>
      </c>
      <c r="AJ101" s="97"/>
      <c r="AK101" s="92" t="str">
        <f t="shared" si="19"/>
        <v/>
      </c>
      <c r="AL101" s="117" t="str">
        <f t="shared" si="20"/>
        <v/>
      </c>
      <c r="AM101" s="117" t="str">
        <f t="shared" si="21"/>
        <v/>
      </c>
      <c r="AN101" s="118"/>
      <c r="AO101" s="118"/>
      <c r="AP101" s="118"/>
      <c r="AQ101" s="118"/>
      <c r="AR101" s="118"/>
      <c r="AS101" s="118"/>
      <c r="AT101" s="118"/>
      <c r="AU101" s="96" t="str">
        <f>IFERROR(VLOOKUP(AT101,'Seguridad Información'!$I$61:$J$65,2,0),"")</f>
        <v/>
      </c>
      <c r="AV101" s="96"/>
      <c r="AW101" s="119" t="str">
        <f t="shared" si="12"/>
        <v/>
      </c>
      <c r="AX101" s="117" t="str">
        <f t="shared" si="22"/>
        <v/>
      </c>
      <c r="AY101" s="119" t="str">
        <f>IFERROR(VLOOKUP((CONCATENATE(AM101,AX101)),Listados!$U$3:$V$11,2,FALSE),"")</f>
        <v/>
      </c>
      <c r="AZ101" s="117">
        <f t="shared" si="23"/>
        <v>100</v>
      </c>
      <c r="BA101" s="694"/>
      <c r="BB101" s="694"/>
      <c r="BC101" s="120">
        <f>+IF(AND(W101="Preventivo",BB97="Fuerte"),2,IF(AND(W101="Preventivo",BB97="Moderado"),1,0))</f>
        <v>0</v>
      </c>
      <c r="BD101" s="120">
        <f>+IF(AND(W101="Detectivo/Correctivo",$BB97="Fuerte"),2,IF(AND(W101="Detectivo/Correctivo",$BB101="Moderado"),1,IF(AND(W101="Preventivo",$BB97="Fuerte"),1,0)))</f>
        <v>0</v>
      </c>
      <c r="BE101" s="120" t="e">
        <f>+N97-BC101</f>
        <v>#N/A</v>
      </c>
      <c r="BF101" s="120" t="e">
        <f>+P97-BD101</f>
        <v>#N/A</v>
      </c>
      <c r="BG101" s="460"/>
      <c r="BH101" s="460"/>
      <c r="BI101" s="460"/>
      <c r="BJ101" s="462"/>
      <c r="BK101" s="462"/>
      <c r="BL101" s="462"/>
      <c r="BM101" s="689"/>
    </row>
    <row r="102" spans="1:65" ht="65.099999999999994" customHeight="1" x14ac:dyDescent="0.25">
      <c r="A102" s="707"/>
      <c r="B102" s="701"/>
      <c r="C102" s="619"/>
      <c r="D102" s="114"/>
      <c r="E102" s="114"/>
      <c r="F102" s="700"/>
      <c r="G102" s="699"/>
      <c r="H102" s="86"/>
      <c r="I102" s="86"/>
      <c r="J102" s="86"/>
      <c r="K102" s="115"/>
      <c r="L102" s="116"/>
      <c r="M102" s="625"/>
      <c r="N102" s="695"/>
      <c r="O102" s="697"/>
      <c r="P102" s="695"/>
      <c r="Q102" s="460"/>
      <c r="R102" s="460"/>
      <c r="S102" s="97"/>
      <c r="T102" s="97"/>
      <c r="U102" s="88" t="s">
        <v>167</v>
      </c>
      <c r="V102" s="106"/>
      <c r="W102" s="106"/>
      <c r="X102" s="106"/>
      <c r="Y102" s="97" t="str">
        <f t="shared" si="13"/>
        <v/>
      </c>
      <c r="Z102" s="106"/>
      <c r="AA102" s="97" t="str">
        <f t="shared" si="14"/>
        <v/>
      </c>
      <c r="AB102" s="97"/>
      <c r="AC102" s="97" t="str">
        <f t="shared" si="15"/>
        <v/>
      </c>
      <c r="AD102" s="97"/>
      <c r="AE102" s="97" t="str">
        <f t="shared" si="16"/>
        <v/>
      </c>
      <c r="AF102" s="97"/>
      <c r="AG102" s="97" t="str">
        <f t="shared" si="17"/>
        <v/>
      </c>
      <c r="AH102" s="97"/>
      <c r="AI102" s="97" t="str">
        <f t="shared" si="18"/>
        <v/>
      </c>
      <c r="AJ102" s="97"/>
      <c r="AK102" s="92" t="str">
        <f t="shared" si="19"/>
        <v/>
      </c>
      <c r="AL102" s="117" t="str">
        <f t="shared" si="20"/>
        <v/>
      </c>
      <c r="AM102" s="117" t="str">
        <f t="shared" si="21"/>
        <v/>
      </c>
      <c r="AN102" s="118"/>
      <c r="AO102" s="118"/>
      <c r="AP102" s="118"/>
      <c r="AQ102" s="118"/>
      <c r="AR102" s="118"/>
      <c r="AS102" s="118"/>
      <c r="AT102" s="118"/>
      <c r="AU102" s="96" t="str">
        <f>IFERROR(VLOOKUP(AT102,'Seguridad Información'!$I$61:$J$65,2,0),"")</f>
        <v/>
      </c>
      <c r="AV102" s="96"/>
      <c r="AW102" s="119" t="str">
        <f t="shared" si="12"/>
        <v/>
      </c>
      <c r="AX102" s="117" t="str">
        <f t="shared" si="22"/>
        <v/>
      </c>
      <c r="AY102" s="119" t="str">
        <f>IFERROR(VLOOKUP((CONCATENATE(AM102,AX102)),Listados!$U$3:$V$11,2,FALSE),"")</f>
        <v/>
      </c>
      <c r="AZ102" s="117">
        <f t="shared" si="23"/>
        <v>100</v>
      </c>
      <c r="BA102" s="694"/>
      <c r="BB102" s="694"/>
      <c r="BC102" s="120">
        <f>+IF(AND(W102="Preventivo",BB97="Fuerte"),2,IF(AND(W102="Preventivo",BB97="Moderado"),1,0))</f>
        <v>0</v>
      </c>
      <c r="BD102" s="120">
        <f>+IF(AND(W102="Detectivo/Correctivo",$BB97="Fuerte"),2,IF(AND(W102="Detectivo/Correctivo",$BB102="Moderado"),1,IF(AND(W102="Preventivo",$BB97="Fuerte"),1,0)))</f>
        <v>0</v>
      </c>
      <c r="BE102" s="120" t="e">
        <f>+N97-BC102</f>
        <v>#N/A</v>
      </c>
      <c r="BF102" s="120" t="e">
        <f>+P97-BD102</f>
        <v>#N/A</v>
      </c>
      <c r="BG102" s="460"/>
      <c r="BH102" s="460"/>
      <c r="BI102" s="460"/>
      <c r="BJ102" s="462"/>
      <c r="BK102" s="462"/>
      <c r="BL102" s="462"/>
      <c r="BM102" s="689"/>
    </row>
    <row r="103" spans="1:65" ht="65.099999999999994" customHeight="1" x14ac:dyDescent="0.25">
      <c r="A103" s="707">
        <v>17</v>
      </c>
      <c r="B103" s="701"/>
      <c r="C103" s="619" t="str">
        <f>IFERROR(VLOOKUP(B103,Listados!B$3:C$20,2,FALSE),"")</f>
        <v/>
      </c>
      <c r="D103" s="114"/>
      <c r="E103" s="114"/>
      <c r="F103" s="700"/>
      <c r="G103" s="699"/>
      <c r="H103" s="86"/>
      <c r="I103" s="86"/>
      <c r="J103" s="86"/>
      <c r="K103" s="115"/>
      <c r="L103" s="116"/>
      <c r="M103" s="625"/>
      <c r="N103" s="695" t="e">
        <f>+VLOOKUP(M103,Listados!$K$8:$L$12,2,0)</f>
        <v>#N/A</v>
      </c>
      <c r="O103" s="697"/>
      <c r="P103" s="695" t="e">
        <f>+VLOOKUP(O103,Listados!$K$13:$L$17,2,0)</f>
        <v>#N/A</v>
      </c>
      <c r="Q103" s="460" t="str">
        <f>IF(AND(M103&lt;&gt;"",O103&lt;&gt;""),VLOOKUP(M103&amp;O103,Listados!$M$3:$N$27,2,FALSE),"")</f>
        <v/>
      </c>
      <c r="R103" s="460" t="e">
        <f>+VLOOKUP(Q103,Listados!$P$3:$Q$6,2,FALSE)</f>
        <v>#N/A</v>
      </c>
      <c r="S103" s="97"/>
      <c r="T103" s="97"/>
      <c r="U103" s="88" t="s">
        <v>167</v>
      </c>
      <c r="V103" s="106"/>
      <c r="W103" s="106"/>
      <c r="X103" s="106"/>
      <c r="Y103" s="97" t="str">
        <f t="shared" si="13"/>
        <v/>
      </c>
      <c r="Z103" s="106"/>
      <c r="AA103" s="97" t="str">
        <f t="shared" si="14"/>
        <v/>
      </c>
      <c r="AB103" s="97"/>
      <c r="AC103" s="97" t="str">
        <f t="shared" si="15"/>
        <v/>
      </c>
      <c r="AD103" s="97"/>
      <c r="AE103" s="97" t="str">
        <f t="shared" si="16"/>
        <v/>
      </c>
      <c r="AF103" s="97"/>
      <c r="AG103" s="97" t="str">
        <f t="shared" si="17"/>
        <v/>
      </c>
      <c r="AH103" s="97"/>
      <c r="AI103" s="97" t="str">
        <f t="shared" si="18"/>
        <v/>
      </c>
      <c r="AJ103" s="97"/>
      <c r="AK103" s="92" t="str">
        <f t="shared" si="19"/>
        <v/>
      </c>
      <c r="AL103" s="117" t="str">
        <f t="shared" si="20"/>
        <v/>
      </c>
      <c r="AM103" s="117" t="str">
        <f t="shared" si="21"/>
        <v/>
      </c>
      <c r="AN103" s="118"/>
      <c r="AO103" s="118"/>
      <c r="AP103" s="118"/>
      <c r="AQ103" s="118"/>
      <c r="AR103" s="118"/>
      <c r="AS103" s="118"/>
      <c r="AT103" s="118"/>
      <c r="AU103" s="96" t="str">
        <f>IFERROR(VLOOKUP(AT103,'Seguridad Información'!$I$61:$J$65,2,0),"")</f>
        <v/>
      </c>
      <c r="AV103" s="96"/>
      <c r="AW103" s="119" t="str">
        <f t="shared" si="12"/>
        <v/>
      </c>
      <c r="AX103" s="117" t="str">
        <f t="shared" si="22"/>
        <v/>
      </c>
      <c r="AY103" s="119" t="str">
        <f>IFERROR(VLOOKUP((CONCATENATE(AM103,AX103)),Listados!$U$3:$V$11,2,FALSE),"")</f>
        <v/>
      </c>
      <c r="AZ103" s="117">
        <f t="shared" si="23"/>
        <v>100</v>
      </c>
      <c r="BA103" s="694">
        <f>AVERAGE(AZ103:AZ108)</f>
        <v>100</v>
      </c>
      <c r="BB103" s="694" t="str">
        <f>IF(BA103&lt;=50, "Débil", IF(BA103&lt;=99,"Moderado","Fuerte"))</f>
        <v>Fuerte</v>
      </c>
      <c r="BC103" s="120">
        <f>+IF(AND(W103="Preventivo",BB103="Fuerte"),2,IF(AND(W103="Preventivo",BB103="Moderado"),1,0))</f>
        <v>0</v>
      </c>
      <c r="BD103" s="120">
        <f>+IF(AND(W103="Detectivo/Correctivo",$BB103="Fuerte"),2,IF(AND(W103="Detectivo/Correctivo",$BB103="Moderado"),1,IF(AND(W103="Preventivo",$BB103="Fuerte"),1,0)))</f>
        <v>0</v>
      </c>
      <c r="BE103" s="120" t="e">
        <f>+N103-BC103</f>
        <v>#N/A</v>
      </c>
      <c r="BF103" s="120" t="e">
        <f>+P103-BD103</f>
        <v>#N/A</v>
      </c>
      <c r="BG103" s="460" t="e">
        <f>+VLOOKUP(MIN(BE103,BE104,BE105,BE106,BE107,BE108),Listados!$J$18:$K$24,2,TRUE)</f>
        <v>#N/A</v>
      </c>
      <c r="BH103" s="460" t="e">
        <f>+VLOOKUP(MIN(BF103,BF104,BF105,BF106,BF107,BF108),Listados!$J$27:$K$32,2,TRUE)</f>
        <v>#N/A</v>
      </c>
      <c r="BI103" s="460" t="e">
        <f>IF(AND(BG103&lt;&gt;"",BH103&lt;&gt;""),VLOOKUP(BG103&amp;BH103,Listados!$M$3:$N$27,2,FALSE),"")</f>
        <v>#N/A</v>
      </c>
      <c r="BJ103" s="462" t="e">
        <f>+IF($R103="Asumir el riesgo","NA","")</f>
        <v>#N/A</v>
      </c>
      <c r="BK103" s="462" t="e">
        <f>+IF($R103="Asumir el riesgo","NA","")</f>
        <v>#N/A</v>
      </c>
      <c r="BL103" s="462" t="e">
        <f>+IF($R103="Asumir el riesgo","NA","")</f>
        <v>#N/A</v>
      </c>
      <c r="BM103" s="689" t="e">
        <f>+IF($R103="Asumir el riesgo","NA","")</f>
        <v>#N/A</v>
      </c>
    </row>
    <row r="104" spans="1:65" ht="65.099999999999994" customHeight="1" x14ac:dyDescent="0.25">
      <c r="A104" s="707"/>
      <c r="B104" s="701"/>
      <c r="C104" s="619"/>
      <c r="D104" s="114"/>
      <c r="E104" s="114"/>
      <c r="F104" s="700"/>
      <c r="G104" s="699"/>
      <c r="H104" s="86"/>
      <c r="I104" s="86"/>
      <c r="J104" s="86"/>
      <c r="K104" s="115"/>
      <c r="L104" s="116"/>
      <c r="M104" s="625"/>
      <c r="N104" s="695"/>
      <c r="O104" s="697"/>
      <c r="P104" s="695"/>
      <c r="Q104" s="460"/>
      <c r="R104" s="460"/>
      <c r="S104" s="97"/>
      <c r="T104" s="97"/>
      <c r="U104" s="88" t="s">
        <v>167</v>
      </c>
      <c r="V104" s="106"/>
      <c r="W104" s="106"/>
      <c r="X104" s="106"/>
      <c r="Y104" s="97" t="str">
        <f t="shared" si="13"/>
        <v/>
      </c>
      <c r="Z104" s="106"/>
      <c r="AA104" s="97" t="str">
        <f t="shared" si="14"/>
        <v/>
      </c>
      <c r="AB104" s="97"/>
      <c r="AC104" s="97" t="str">
        <f t="shared" si="15"/>
        <v/>
      </c>
      <c r="AD104" s="97"/>
      <c r="AE104" s="97" t="str">
        <f t="shared" si="16"/>
        <v/>
      </c>
      <c r="AF104" s="97"/>
      <c r="AG104" s="97" t="str">
        <f t="shared" si="17"/>
        <v/>
      </c>
      <c r="AH104" s="97"/>
      <c r="AI104" s="97" t="str">
        <f t="shared" si="18"/>
        <v/>
      </c>
      <c r="AJ104" s="97"/>
      <c r="AK104" s="92" t="str">
        <f t="shared" si="19"/>
        <v/>
      </c>
      <c r="AL104" s="117" t="str">
        <f t="shared" si="20"/>
        <v/>
      </c>
      <c r="AM104" s="117" t="str">
        <f t="shared" si="21"/>
        <v/>
      </c>
      <c r="AN104" s="118"/>
      <c r="AO104" s="118"/>
      <c r="AP104" s="118"/>
      <c r="AQ104" s="118"/>
      <c r="AR104" s="118"/>
      <c r="AS104" s="118"/>
      <c r="AT104" s="118"/>
      <c r="AU104" s="96" t="str">
        <f>IFERROR(VLOOKUP(AT104,'Seguridad Información'!$I$61:$J$65,2,0),"")</f>
        <v/>
      </c>
      <c r="AV104" s="96"/>
      <c r="AW104" s="119" t="str">
        <f t="shared" si="12"/>
        <v/>
      </c>
      <c r="AX104" s="117" t="str">
        <f t="shared" si="22"/>
        <v/>
      </c>
      <c r="AY104" s="119" t="str">
        <f>IFERROR(VLOOKUP((CONCATENATE(AM104,AX104)),Listados!$U$3:$V$11,2,FALSE),"")</f>
        <v/>
      </c>
      <c r="AZ104" s="117">
        <f t="shared" si="23"/>
        <v>100</v>
      </c>
      <c r="BA104" s="694"/>
      <c r="BB104" s="694"/>
      <c r="BC104" s="120">
        <f>+IF(AND(W104="Preventivo",BB103="Fuerte"),2,IF(AND(W104="Preventivo",BB103="Moderado"),1,0))</f>
        <v>0</v>
      </c>
      <c r="BD104" s="120">
        <f>+IF(AND(W104="Detectivo/Correctivo",$BB103="Fuerte"),2,IF(AND(W104="Detectivo/Correctivo",$BB104="Moderado"),1,IF(AND(W104="Preventivo",$BB103="Fuerte"),1,0)))</f>
        <v>0</v>
      </c>
      <c r="BE104" s="120" t="e">
        <f>+N103-BC104</f>
        <v>#N/A</v>
      </c>
      <c r="BF104" s="120" t="e">
        <f>+P103-BD104</f>
        <v>#N/A</v>
      </c>
      <c r="BG104" s="460"/>
      <c r="BH104" s="460"/>
      <c r="BI104" s="460"/>
      <c r="BJ104" s="462"/>
      <c r="BK104" s="462"/>
      <c r="BL104" s="462"/>
      <c r="BM104" s="689"/>
    </row>
    <row r="105" spans="1:65" ht="65.099999999999994" customHeight="1" x14ac:dyDescent="0.25">
      <c r="A105" s="707"/>
      <c r="B105" s="701"/>
      <c r="C105" s="619"/>
      <c r="D105" s="114"/>
      <c r="E105" s="114"/>
      <c r="F105" s="700"/>
      <c r="G105" s="699"/>
      <c r="H105" s="86"/>
      <c r="I105" s="86"/>
      <c r="J105" s="86"/>
      <c r="K105" s="115"/>
      <c r="L105" s="116"/>
      <c r="M105" s="625"/>
      <c r="N105" s="695"/>
      <c r="O105" s="697"/>
      <c r="P105" s="695"/>
      <c r="Q105" s="460"/>
      <c r="R105" s="460"/>
      <c r="S105" s="97"/>
      <c r="T105" s="97"/>
      <c r="U105" s="88" t="s">
        <v>167</v>
      </c>
      <c r="V105" s="106"/>
      <c r="W105" s="106"/>
      <c r="X105" s="106"/>
      <c r="Y105" s="97" t="str">
        <f t="shared" si="13"/>
        <v/>
      </c>
      <c r="Z105" s="106"/>
      <c r="AA105" s="97" t="str">
        <f t="shared" si="14"/>
        <v/>
      </c>
      <c r="AB105" s="97"/>
      <c r="AC105" s="97" t="str">
        <f t="shared" si="15"/>
        <v/>
      </c>
      <c r="AD105" s="97"/>
      <c r="AE105" s="97" t="str">
        <f t="shared" si="16"/>
        <v/>
      </c>
      <c r="AF105" s="97"/>
      <c r="AG105" s="97" t="str">
        <f t="shared" si="17"/>
        <v/>
      </c>
      <c r="AH105" s="97"/>
      <c r="AI105" s="97" t="str">
        <f t="shared" si="18"/>
        <v/>
      </c>
      <c r="AJ105" s="97"/>
      <c r="AK105" s="92" t="str">
        <f t="shared" si="19"/>
        <v/>
      </c>
      <c r="AL105" s="117" t="str">
        <f t="shared" si="20"/>
        <v/>
      </c>
      <c r="AM105" s="117" t="str">
        <f t="shared" si="21"/>
        <v/>
      </c>
      <c r="AN105" s="118"/>
      <c r="AO105" s="118"/>
      <c r="AP105" s="118"/>
      <c r="AQ105" s="118"/>
      <c r="AR105" s="118"/>
      <c r="AS105" s="118"/>
      <c r="AT105" s="118"/>
      <c r="AU105" s="96" t="str">
        <f>IFERROR(VLOOKUP(AT105,'Seguridad Información'!$I$61:$J$65,2,0),"")</f>
        <v/>
      </c>
      <c r="AV105" s="96"/>
      <c r="AW105" s="119" t="str">
        <f t="shared" si="12"/>
        <v/>
      </c>
      <c r="AX105" s="117" t="str">
        <f t="shared" si="22"/>
        <v/>
      </c>
      <c r="AY105" s="119" t="str">
        <f>IFERROR(VLOOKUP((CONCATENATE(AM105,AX105)),Listados!$U$3:$V$11,2,FALSE),"")</f>
        <v/>
      </c>
      <c r="AZ105" s="117">
        <f t="shared" si="23"/>
        <v>100</v>
      </c>
      <c r="BA105" s="694"/>
      <c r="BB105" s="694"/>
      <c r="BC105" s="120">
        <f>+IF(AND(W105="Preventivo",BB103="Fuerte"),2,IF(AND(W105="Preventivo",BB103="Moderado"),1,0))</f>
        <v>0</v>
      </c>
      <c r="BD105" s="120">
        <f>+IF(AND(W105="Detectivo/Correctivo",$BB103="Fuerte"),2,IF(AND(W105="Detectivo/Correctivo",$BB105="Moderado"),1,IF(AND(W105="Preventivo",$BB103="Fuerte"),1,0)))</f>
        <v>0</v>
      </c>
      <c r="BE105" s="120" t="e">
        <f>+N103-BC105</f>
        <v>#N/A</v>
      </c>
      <c r="BF105" s="120" t="e">
        <f>+P103-BD105</f>
        <v>#N/A</v>
      </c>
      <c r="BG105" s="460"/>
      <c r="BH105" s="460"/>
      <c r="BI105" s="460"/>
      <c r="BJ105" s="462"/>
      <c r="BK105" s="462"/>
      <c r="BL105" s="462"/>
      <c r="BM105" s="689"/>
    </row>
    <row r="106" spans="1:65" ht="65.099999999999994" customHeight="1" x14ac:dyDescent="0.25">
      <c r="A106" s="707"/>
      <c r="B106" s="701"/>
      <c r="C106" s="619"/>
      <c r="D106" s="114"/>
      <c r="E106" s="114"/>
      <c r="F106" s="700"/>
      <c r="G106" s="699"/>
      <c r="H106" s="86"/>
      <c r="I106" s="86"/>
      <c r="J106" s="86"/>
      <c r="K106" s="115"/>
      <c r="L106" s="116"/>
      <c r="M106" s="625"/>
      <c r="N106" s="695"/>
      <c r="O106" s="697"/>
      <c r="P106" s="695"/>
      <c r="Q106" s="460"/>
      <c r="R106" s="460"/>
      <c r="S106" s="97"/>
      <c r="T106" s="97"/>
      <c r="U106" s="88" t="s">
        <v>167</v>
      </c>
      <c r="V106" s="106"/>
      <c r="W106" s="106"/>
      <c r="X106" s="106"/>
      <c r="Y106" s="97" t="str">
        <f t="shared" si="13"/>
        <v/>
      </c>
      <c r="Z106" s="106"/>
      <c r="AA106" s="97" t="str">
        <f t="shared" si="14"/>
        <v/>
      </c>
      <c r="AB106" s="97"/>
      <c r="AC106" s="97" t="str">
        <f t="shared" si="15"/>
        <v/>
      </c>
      <c r="AD106" s="97"/>
      <c r="AE106" s="97" t="str">
        <f t="shared" si="16"/>
        <v/>
      </c>
      <c r="AF106" s="97"/>
      <c r="AG106" s="97" t="str">
        <f t="shared" si="17"/>
        <v/>
      </c>
      <c r="AH106" s="97"/>
      <c r="AI106" s="97" t="str">
        <f t="shared" si="18"/>
        <v/>
      </c>
      <c r="AJ106" s="97"/>
      <c r="AK106" s="92" t="str">
        <f t="shared" si="19"/>
        <v/>
      </c>
      <c r="AL106" s="117" t="str">
        <f t="shared" si="20"/>
        <v/>
      </c>
      <c r="AM106" s="117" t="str">
        <f t="shared" si="21"/>
        <v/>
      </c>
      <c r="AN106" s="118"/>
      <c r="AO106" s="118"/>
      <c r="AP106" s="118"/>
      <c r="AQ106" s="118"/>
      <c r="AR106" s="118"/>
      <c r="AS106" s="118"/>
      <c r="AT106" s="118"/>
      <c r="AU106" s="96" t="str">
        <f>IFERROR(VLOOKUP(AT106,'Seguridad Información'!$I$61:$J$65,2,0),"")</f>
        <v/>
      </c>
      <c r="AV106" s="96"/>
      <c r="AW106" s="119" t="str">
        <f t="shared" si="12"/>
        <v/>
      </c>
      <c r="AX106" s="117" t="str">
        <f t="shared" si="22"/>
        <v/>
      </c>
      <c r="AY106" s="119" t="str">
        <f>IFERROR(VLOOKUP((CONCATENATE(AM106,AX106)),Listados!$U$3:$V$11,2,FALSE),"")</f>
        <v/>
      </c>
      <c r="AZ106" s="117">
        <f t="shared" si="23"/>
        <v>100</v>
      </c>
      <c r="BA106" s="694"/>
      <c r="BB106" s="694"/>
      <c r="BC106" s="120">
        <f>+IF(AND(W106="Preventivo",BB103="Fuerte"),2,IF(AND(W106="Preventivo",BB103="Moderado"),1,0))</f>
        <v>0</v>
      </c>
      <c r="BD106" s="120">
        <f>+IF(AND(W106="Detectivo/Correctivo",$BB103="Fuerte"),2,IF(AND(W106="Detectivo/Correctivo",$BB106="Moderado"),1,IF(AND(W106="Preventivo",$BB103="Fuerte"),1,0)))</f>
        <v>0</v>
      </c>
      <c r="BE106" s="120" t="e">
        <f>+N103-BC106</f>
        <v>#N/A</v>
      </c>
      <c r="BF106" s="120" t="e">
        <f>+P103-BD106</f>
        <v>#N/A</v>
      </c>
      <c r="BG106" s="460"/>
      <c r="BH106" s="460"/>
      <c r="BI106" s="460"/>
      <c r="BJ106" s="462"/>
      <c r="BK106" s="462"/>
      <c r="BL106" s="462"/>
      <c r="BM106" s="689"/>
    </row>
    <row r="107" spans="1:65" ht="65.099999999999994" customHeight="1" x14ac:dyDescent="0.25">
      <c r="A107" s="707"/>
      <c r="B107" s="701"/>
      <c r="C107" s="619"/>
      <c r="D107" s="114"/>
      <c r="E107" s="114"/>
      <c r="F107" s="700"/>
      <c r="G107" s="699"/>
      <c r="H107" s="86"/>
      <c r="I107" s="86"/>
      <c r="J107" s="86"/>
      <c r="K107" s="115"/>
      <c r="L107" s="116"/>
      <c r="M107" s="625"/>
      <c r="N107" s="695"/>
      <c r="O107" s="697"/>
      <c r="P107" s="695"/>
      <c r="Q107" s="460"/>
      <c r="R107" s="460"/>
      <c r="S107" s="97"/>
      <c r="T107" s="97"/>
      <c r="U107" s="88" t="s">
        <v>167</v>
      </c>
      <c r="V107" s="106"/>
      <c r="W107" s="106"/>
      <c r="X107" s="106"/>
      <c r="Y107" s="97" t="str">
        <f t="shared" si="13"/>
        <v/>
      </c>
      <c r="Z107" s="106"/>
      <c r="AA107" s="97" t="str">
        <f t="shared" si="14"/>
        <v/>
      </c>
      <c r="AB107" s="97"/>
      <c r="AC107" s="97" t="str">
        <f t="shared" si="15"/>
        <v/>
      </c>
      <c r="AD107" s="97"/>
      <c r="AE107" s="97" t="str">
        <f t="shared" si="16"/>
        <v/>
      </c>
      <c r="AF107" s="97"/>
      <c r="AG107" s="97" t="str">
        <f t="shared" si="17"/>
        <v/>
      </c>
      <c r="AH107" s="97"/>
      <c r="AI107" s="97" t="str">
        <f t="shared" si="18"/>
        <v/>
      </c>
      <c r="AJ107" s="97"/>
      <c r="AK107" s="92" t="str">
        <f t="shared" si="19"/>
        <v/>
      </c>
      <c r="AL107" s="117" t="str">
        <f t="shared" si="20"/>
        <v/>
      </c>
      <c r="AM107" s="117" t="str">
        <f t="shared" si="21"/>
        <v/>
      </c>
      <c r="AN107" s="118"/>
      <c r="AO107" s="118"/>
      <c r="AP107" s="118"/>
      <c r="AQ107" s="118"/>
      <c r="AR107" s="118"/>
      <c r="AS107" s="118"/>
      <c r="AT107" s="118"/>
      <c r="AU107" s="96" t="str">
        <f>IFERROR(VLOOKUP(AT107,'Seguridad Información'!$I$61:$J$65,2,0),"")</f>
        <v/>
      </c>
      <c r="AV107" s="96"/>
      <c r="AW107" s="119" t="str">
        <f t="shared" si="12"/>
        <v/>
      </c>
      <c r="AX107" s="117" t="str">
        <f t="shared" si="22"/>
        <v/>
      </c>
      <c r="AY107" s="119" t="str">
        <f>IFERROR(VLOOKUP((CONCATENATE(AM107,AX107)),Listados!$U$3:$V$11,2,FALSE),"")</f>
        <v/>
      </c>
      <c r="AZ107" s="117">
        <f t="shared" si="23"/>
        <v>100</v>
      </c>
      <c r="BA107" s="694"/>
      <c r="BB107" s="694"/>
      <c r="BC107" s="120">
        <f>+IF(AND(W107="Preventivo",BB103="Fuerte"),2,IF(AND(W107="Preventivo",BB103="Moderado"),1,0))</f>
        <v>0</v>
      </c>
      <c r="BD107" s="120">
        <f>+IF(AND(W107="Detectivo/Correctivo",$BB103="Fuerte"),2,IF(AND(W107="Detectivo/Correctivo",$BB107="Moderado"),1,IF(AND(W107="Preventivo",$BB103="Fuerte"),1,0)))</f>
        <v>0</v>
      </c>
      <c r="BE107" s="120" t="e">
        <f>+N103-BC107</f>
        <v>#N/A</v>
      </c>
      <c r="BF107" s="120" t="e">
        <f>+P103-BD107</f>
        <v>#N/A</v>
      </c>
      <c r="BG107" s="460"/>
      <c r="BH107" s="460"/>
      <c r="BI107" s="460"/>
      <c r="BJ107" s="462"/>
      <c r="BK107" s="462"/>
      <c r="BL107" s="462"/>
      <c r="BM107" s="689"/>
    </row>
    <row r="108" spans="1:65" ht="65.099999999999994" customHeight="1" x14ac:dyDescent="0.25">
      <c r="A108" s="707"/>
      <c r="B108" s="701"/>
      <c r="C108" s="619"/>
      <c r="D108" s="114"/>
      <c r="E108" s="114"/>
      <c r="F108" s="700"/>
      <c r="G108" s="699"/>
      <c r="H108" s="86"/>
      <c r="I108" s="86"/>
      <c r="J108" s="86"/>
      <c r="K108" s="115"/>
      <c r="L108" s="116"/>
      <c r="M108" s="625"/>
      <c r="N108" s="695"/>
      <c r="O108" s="697"/>
      <c r="P108" s="695"/>
      <c r="Q108" s="460"/>
      <c r="R108" s="460"/>
      <c r="S108" s="97"/>
      <c r="T108" s="97"/>
      <c r="U108" s="88" t="s">
        <v>167</v>
      </c>
      <c r="V108" s="106"/>
      <c r="W108" s="106"/>
      <c r="X108" s="106"/>
      <c r="Y108" s="97" t="str">
        <f t="shared" si="13"/>
        <v/>
      </c>
      <c r="Z108" s="106"/>
      <c r="AA108" s="97" t="str">
        <f t="shared" si="14"/>
        <v/>
      </c>
      <c r="AB108" s="97"/>
      <c r="AC108" s="97" t="str">
        <f t="shared" si="15"/>
        <v/>
      </c>
      <c r="AD108" s="97"/>
      <c r="AE108" s="97" t="str">
        <f t="shared" si="16"/>
        <v/>
      </c>
      <c r="AF108" s="97"/>
      <c r="AG108" s="97" t="str">
        <f t="shared" si="17"/>
        <v/>
      </c>
      <c r="AH108" s="97"/>
      <c r="AI108" s="97" t="str">
        <f t="shared" si="18"/>
        <v/>
      </c>
      <c r="AJ108" s="97"/>
      <c r="AK108" s="92" t="str">
        <f t="shared" si="19"/>
        <v/>
      </c>
      <c r="AL108" s="117" t="str">
        <f t="shared" si="20"/>
        <v/>
      </c>
      <c r="AM108" s="117" t="str">
        <f t="shared" si="21"/>
        <v/>
      </c>
      <c r="AN108" s="118"/>
      <c r="AO108" s="118"/>
      <c r="AP108" s="118"/>
      <c r="AQ108" s="118"/>
      <c r="AR108" s="118"/>
      <c r="AS108" s="118"/>
      <c r="AT108" s="118"/>
      <c r="AU108" s="96" t="str">
        <f>IFERROR(VLOOKUP(AT108,'Seguridad Información'!$I$61:$J$65,2,0),"")</f>
        <v/>
      </c>
      <c r="AV108" s="96"/>
      <c r="AW108" s="119" t="str">
        <f t="shared" si="12"/>
        <v/>
      </c>
      <c r="AX108" s="117" t="str">
        <f t="shared" si="22"/>
        <v/>
      </c>
      <c r="AY108" s="119" t="str">
        <f>IFERROR(VLOOKUP((CONCATENATE(AM108,AX108)),Listados!$U$3:$V$11,2,FALSE),"")</f>
        <v/>
      </c>
      <c r="AZ108" s="117">
        <f t="shared" si="23"/>
        <v>100</v>
      </c>
      <c r="BA108" s="694"/>
      <c r="BB108" s="694"/>
      <c r="BC108" s="120">
        <f>+IF(AND(W108="Preventivo",BB103="Fuerte"),2,IF(AND(W108="Preventivo",BB103="Moderado"),1,0))</f>
        <v>0</v>
      </c>
      <c r="BD108" s="120">
        <f>+IF(AND(W108="Detectivo/Correctivo",$BB103="Fuerte"),2,IF(AND(W108="Detectivo/Correctivo",$BB108="Moderado"),1,IF(AND(W108="Preventivo",$BB103="Fuerte"),1,0)))</f>
        <v>0</v>
      </c>
      <c r="BE108" s="120" t="e">
        <f>+N103-BC108</f>
        <v>#N/A</v>
      </c>
      <c r="BF108" s="120" t="e">
        <f>+P103-BD108</f>
        <v>#N/A</v>
      </c>
      <c r="BG108" s="460"/>
      <c r="BH108" s="460"/>
      <c r="BI108" s="460"/>
      <c r="BJ108" s="462"/>
      <c r="BK108" s="462"/>
      <c r="BL108" s="462"/>
      <c r="BM108" s="689"/>
    </row>
    <row r="109" spans="1:65" ht="65.099999999999994" customHeight="1" x14ac:dyDescent="0.25">
      <c r="A109" s="707">
        <v>18</v>
      </c>
      <c r="B109" s="701"/>
      <c r="C109" s="619" t="str">
        <f>IFERROR(VLOOKUP(B109,Listados!B$3:C$20,2,FALSE),"")</f>
        <v/>
      </c>
      <c r="D109" s="114"/>
      <c r="E109" s="114"/>
      <c r="F109" s="700"/>
      <c r="G109" s="699"/>
      <c r="H109" s="86"/>
      <c r="I109" s="86"/>
      <c r="J109" s="86"/>
      <c r="K109" s="115"/>
      <c r="L109" s="116"/>
      <c r="M109" s="625"/>
      <c r="N109" s="695" t="e">
        <f>+VLOOKUP(M109,Listados!$K$8:$L$12,2,0)</f>
        <v>#N/A</v>
      </c>
      <c r="O109" s="697"/>
      <c r="P109" s="695" t="e">
        <f>+VLOOKUP(O109,Listados!$K$13:$L$17,2,0)</f>
        <v>#N/A</v>
      </c>
      <c r="Q109" s="460" t="str">
        <f>IF(AND(M109&lt;&gt;"",O109&lt;&gt;""),VLOOKUP(M109&amp;O109,Listados!$M$3:$N$27,2,FALSE),"")</f>
        <v/>
      </c>
      <c r="R109" s="460" t="e">
        <f>+VLOOKUP(Q109,Listados!$P$3:$Q$6,2,FALSE)</f>
        <v>#N/A</v>
      </c>
      <c r="S109" s="97"/>
      <c r="T109" s="97"/>
      <c r="U109" s="88" t="s">
        <v>167</v>
      </c>
      <c r="V109" s="106"/>
      <c r="W109" s="106"/>
      <c r="X109" s="106"/>
      <c r="Y109" s="97" t="str">
        <f t="shared" si="13"/>
        <v/>
      </c>
      <c r="Z109" s="106"/>
      <c r="AA109" s="97" t="str">
        <f t="shared" si="14"/>
        <v/>
      </c>
      <c r="AB109" s="97"/>
      <c r="AC109" s="97" t="str">
        <f t="shared" si="15"/>
        <v/>
      </c>
      <c r="AD109" s="97"/>
      <c r="AE109" s="97" t="str">
        <f t="shared" si="16"/>
        <v/>
      </c>
      <c r="AF109" s="97"/>
      <c r="AG109" s="97" t="str">
        <f t="shared" si="17"/>
        <v/>
      </c>
      <c r="AH109" s="97"/>
      <c r="AI109" s="97" t="str">
        <f t="shared" si="18"/>
        <v/>
      </c>
      <c r="AJ109" s="97"/>
      <c r="AK109" s="92" t="str">
        <f t="shared" si="19"/>
        <v/>
      </c>
      <c r="AL109" s="117" t="str">
        <f t="shared" si="20"/>
        <v/>
      </c>
      <c r="AM109" s="117" t="str">
        <f t="shared" si="21"/>
        <v/>
      </c>
      <c r="AN109" s="118"/>
      <c r="AO109" s="118"/>
      <c r="AP109" s="118"/>
      <c r="AQ109" s="118"/>
      <c r="AR109" s="118"/>
      <c r="AS109" s="118"/>
      <c r="AT109" s="118"/>
      <c r="AU109" s="96" t="str">
        <f>IFERROR(VLOOKUP(AT109,'Seguridad Información'!$I$61:$J$65,2,0),"")</f>
        <v/>
      </c>
      <c r="AV109" s="96"/>
      <c r="AW109" s="119" t="str">
        <f t="shared" si="12"/>
        <v/>
      </c>
      <c r="AX109" s="117" t="str">
        <f t="shared" si="22"/>
        <v/>
      </c>
      <c r="AY109" s="119" t="str">
        <f>IFERROR(VLOOKUP((CONCATENATE(AM109,AX109)),Listados!$U$3:$V$11,2,FALSE),"")</f>
        <v/>
      </c>
      <c r="AZ109" s="117">
        <f t="shared" si="23"/>
        <v>100</v>
      </c>
      <c r="BA109" s="694">
        <f>AVERAGE(AZ109:AZ114)</f>
        <v>100</v>
      </c>
      <c r="BB109" s="694" t="str">
        <f>IF(BA109&lt;=50, "Débil", IF(BA109&lt;=99,"Moderado","Fuerte"))</f>
        <v>Fuerte</v>
      </c>
      <c r="BC109" s="120">
        <f>+IF(AND(W109="Preventivo",BB109="Fuerte"),2,IF(AND(W109="Preventivo",BB109="Moderado"),1,0))</f>
        <v>0</v>
      </c>
      <c r="BD109" s="120">
        <f>+IF(AND(W109="Detectivo/Correctivo",$BB109="Fuerte"),2,IF(AND(W109="Detectivo/Correctivo",$BB109="Moderado"),1,IF(AND(W109="Preventivo",$BB109="Fuerte"),1,0)))</f>
        <v>0</v>
      </c>
      <c r="BE109" s="120" t="e">
        <f>+N109-BC109</f>
        <v>#N/A</v>
      </c>
      <c r="BF109" s="120" t="e">
        <f>+P109-BD109</f>
        <v>#N/A</v>
      </c>
      <c r="BG109" s="460" t="e">
        <f>+VLOOKUP(MIN(BE109,BE110,BE111,BE112,BE113,BE114),Listados!$J$18:$K$24,2,TRUE)</f>
        <v>#N/A</v>
      </c>
      <c r="BH109" s="460" t="e">
        <f>+VLOOKUP(MIN(BF109,BF110,BF111,BF112,BF113,BF114),Listados!$J$27:$K$32,2,TRUE)</f>
        <v>#N/A</v>
      </c>
      <c r="BI109" s="460" t="e">
        <f>IF(AND(BG109&lt;&gt;"",BH109&lt;&gt;""),VLOOKUP(BG109&amp;BH109,Listados!$M$3:$N$27,2,FALSE),"")</f>
        <v>#N/A</v>
      </c>
      <c r="BJ109" s="462" t="e">
        <f>+IF($R109="Asumir el riesgo","NA","")</f>
        <v>#N/A</v>
      </c>
      <c r="BK109" s="462" t="e">
        <f>+IF($R109="Asumir el riesgo","NA","")</f>
        <v>#N/A</v>
      </c>
      <c r="BL109" s="462" t="e">
        <f>+IF($R109="Asumir el riesgo","NA","")</f>
        <v>#N/A</v>
      </c>
      <c r="BM109" s="689" t="e">
        <f>+IF($R109="Asumir el riesgo","NA","")</f>
        <v>#N/A</v>
      </c>
    </row>
    <row r="110" spans="1:65" ht="65.099999999999994" customHeight="1" x14ac:dyDescent="0.25">
      <c r="A110" s="707"/>
      <c r="B110" s="701"/>
      <c r="C110" s="619"/>
      <c r="D110" s="114"/>
      <c r="E110" s="114"/>
      <c r="F110" s="700"/>
      <c r="G110" s="699"/>
      <c r="H110" s="86"/>
      <c r="I110" s="86"/>
      <c r="J110" s="86"/>
      <c r="K110" s="115"/>
      <c r="L110" s="116"/>
      <c r="M110" s="625"/>
      <c r="N110" s="695"/>
      <c r="O110" s="697"/>
      <c r="P110" s="695"/>
      <c r="Q110" s="460"/>
      <c r="R110" s="460"/>
      <c r="S110" s="97"/>
      <c r="T110" s="97"/>
      <c r="U110" s="88" t="s">
        <v>167</v>
      </c>
      <c r="V110" s="106"/>
      <c r="W110" s="106"/>
      <c r="X110" s="106"/>
      <c r="Y110" s="97" t="str">
        <f t="shared" si="13"/>
        <v/>
      </c>
      <c r="Z110" s="106"/>
      <c r="AA110" s="97" t="str">
        <f t="shared" si="14"/>
        <v/>
      </c>
      <c r="AB110" s="97"/>
      <c r="AC110" s="97" t="str">
        <f t="shared" si="15"/>
        <v/>
      </c>
      <c r="AD110" s="97"/>
      <c r="AE110" s="97" t="str">
        <f t="shared" si="16"/>
        <v/>
      </c>
      <c r="AF110" s="97"/>
      <c r="AG110" s="97" t="str">
        <f t="shared" si="17"/>
        <v/>
      </c>
      <c r="AH110" s="97"/>
      <c r="AI110" s="97" t="str">
        <f t="shared" si="18"/>
        <v/>
      </c>
      <c r="AJ110" s="97"/>
      <c r="AK110" s="92" t="str">
        <f t="shared" si="19"/>
        <v/>
      </c>
      <c r="AL110" s="117" t="str">
        <f t="shared" si="20"/>
        <v/>
      </c>
      <c r="AM110" s="117" t="str">
        <f t="shared" si="21"/>
        <v/>
      </c>
      <c r="AN110" s="118"/>
      <c r="AO110" s="118"/>
      <c r="AP110" s="118"/>
      <c r="AQ110" s="118"/>
      <c r="AR110" s="118"/>
      <c r="AS110" s="118"/>
      <c r="AT110" s="118"/>
      <c r="AU110" s="96" t="str">
        <f>IFERROR(VLOOKUP(AT110,'Seguridad Información'!$I$61:$J$65,2,0),"")</f>
        <v/>
      </c>
      <c r="AV110" s="96"/>
      <c r="AW110" s="119" t="str">
        <f t="shared" si="12"/>
        <v/>
      </c>
      <c r="AX110" s="117" t="str">
        <f t="shared" si="22"/>
        <v/>
      </c>
      <c r="AY110" s="119" t="str">
        <f>IFERROR(VLOOKUP((CONCATENATE(AM110,AX110)),Listados!$U$3:$V$11,2,FALSE),"")</f>
        <v/>
      </c>
      <c r="AZ110" s="117">
        <f t="shared" si="23"/>
        <v>100</v>
      </c>
      <c r="BA110" s="694"/>
      <c r="BB110" s="694"/>
      <c r="BC110" s="120">
        <f>+IF(AND(W110="Preventivo",BB109="Fuerte"),2,IF(AND(W110="Preventivo",BB109="Moderado"),1,0))</f>
        <v>0</v>
      </c>
      <c r="BD110" s="120">
        <f>+IF(AND(W110="Detectivo/Correctivo",$BB109="Fuerte"),2,IF(AND(W110="Detectivo/Correctivo",$BB110="Moderado"),1,IF(AND(W110="Preventivo",$BB109="Fuerte"),1,0)))</f>
        <v>0</v>
      </c>
      <c r="BE110" s="120" t="e">
        <f>+N109-BC110</f>
        <v>#N/A</v>
      </c>
      <c r="BF110" s="120" t="e">
        <f>+P109-BD110</f>
        <v>#N/A</v>
      </c>
      <c r="BG110" s="460"/>
      <c r="BH110" s="460"/>
      <c r="BI110" s="460"/>
      <c r="BJ110" s="462"/>
      <c r="BK110" s="462"/>
      <c r="BL110" s="462"/>
      <c r="BM110" s="689"/>
    </row>
    <row r="111" spans="1:65" ht="65.099999999999994" customHeight="1" x14ac:dyDescent="0.25">
      <c r="A111" s="707"/>
      <c r="B111" s="701"/>
      <c r="C111" s="619"/>
      <c r="D111" s="114"/>
      <c r="E111" s="114"/>
      <c r="F111" s="700"/>
      <c r="G111" s="699"/>
      <c r="H111" s="86"/>
      <c r="I111" s="86"/>
      <c r="J111" s="86"/>
      <c r="K111" s="115"/>
      <c r="L111" s="116"/>
      <c r="M111" s="625"/>
      <c r="N111" s="695"/>
      <c r="O111" s="697"/>
      <c r="P111" s="695"/>
      <c r="Q111" s="460"/>
      <c r="R111" s="460"/>
      <c r="S111" s="97"/>
      <c r="T111" s="97"/>
      <c r="U111" s="88" t="s">
        <v>167</v>
      </c>
      <c r="V111" s="106"/>
      <c r="W111" s="106"/>
      <c r="X111" s="106"/>
      <c r="Y111" s="97" t="str">
        <f t="shared" si="13"/>
        <v/>
      </c>
      <c r="Z111" s="106"/>
      <c r="AA111" s="97" t="str">
        <f t="shared" si="14"/>
        <v/>
      </c>
      <c r="AB111" s="97"/>
      <c r="AC111" s="97" t="str">
        <f t="shared" si="15"/>
        <v/>
      </c>
      <c r="AD111" s="97"/>
      <c r="AE111" s="97" t="str">
        <f t="shared" si="16"/>
        <v/>
      </c>
      <c r="AF111" s="97"/>
      <c r="AG111" s="97" t="str">
        <f t="shared" si="17"/>
        <v/>
      </c>
      <c r="AH111" s="97"/>
      <c r="AI111" s="97" t="str">
        <f t="shared" si="18"/>
        <v/>
      </c>
      <c r="AJ111" s="97"/>
      <c r="AK111" s="92" t="str">
        <f t="shared" si="19"/>
        <v/>
      </c>
      <c r="AL111" s="117" t="str">
        <f t="shared" si="20"/>
        <v/>
      </c>
      <c r="AM111" s="117" t="str">
        <f t="shared" si="21"/>
        <v/>
      </c>
      <c r="AN111" s="118"/>
      <c r="AO111" s="118"/>
      <c r="AP111" s="118"/>
      <c r="AQ111" s="118"/>
      <c r="AR111" s="118"/>
      <c r="AS111" s="118"/>
      <c r="AT111" s="118"/>
      <c r="AU111" s="96" t="str">
        <f>IFERROR(VLOOKUP(AT111,'Seguridad Información'!$I$61:$J$65,2,0),"")</f>
        <v/>
      </c>
      <c r="AV111" s="96"/>
      <c r="AW111" s="119" t="str">
        <f t="shared" si="12"/>
        <v/>
      </c>
      <c r="AX111" s="117" t="str">
        <f t="shared" si="22"/>
        <v/>
      </c>
      <c r="AY111" s="119" t="str">
        <f>IFERROR(VLOOKUP((CONCATENATE(AM111,AX111)),Listados!$U$3:$V$11,2,FALSE),"")</f>
        <v/>
      </c>
      <c r="AZ111" s="117">
        <f t="shared" si="23"/>
        <v>100</v>
      </c>
      <c r="BA111" s="694"/>
      <c r="BB111" s="694"/>
      <c r="BC111" s="120">
        <f>+IF(AND(W111="Preventivo",BB109="Fuerte"),2,IF(AND(W111="Preventivo",BB109="Moderado"),1,0))</f>
        <v>0</v>
      </c>
      <c r="BD111" s="120">
        <f>+IF(AND(W111="Detectivo/Correctivo",$BB109="Fuerte"),2,IF(AND(W111="Detectivo/Correctivo",$BB111="Moderado"),1,IF(AND(W111="Preventivo",$BB109="Fuerte"),1,0)))</f>
        <v>0</v>
      </c>
      <c r="BE111" s="120" t="e">
        <f>+N109-BC111</f>
        <v>#N/A</v>
      </c>
      <c r="BF111" s="120" t="e">
        <f>+P109-BD111</f>
        <v>#N/A</v>
      </c>
      <c r="BG111" s="460"/>
      <c r="BH111" s="460"/>
      <c r="BI111" s="460"/>
      <c r="BJ111" s="462"/>
      <c r="BK111" s="462"/>
      <c r="BL111" s="462"/>
      <c r="BM111" s="689"/>
    </row>
    <row r="112" spans="1:65" ht="65.099999999999994" customHeight="1" x14ac:dyDescent="0.25">
      <c r="A112" s="707"/>
      <c r="B112" s="701"/>
      <c r="C112" s="619"/>
      <c r="D112" s="114"/>
      <c r="E112" s="114"/>
      <c r="F112" s="700"/>
      <c r="G112" s="699"/>
      <c r="H112" s="86"/>
      <c r="I112" s="86"/>
      <c r="J112" s="86"/>
      <c r="K112" s="115"/>
      <c r="L112" s="116"/>
      <c r="M112" s="625"/>
      <c r="N112" s="695"/>
      <c r="O112" s="697"/>
      <c r="P112" s="695"/>
      <c r="Q112" s="460"/>
      <c r="R112" s="460"/>
      <c r="S112" s="97"/>
      <c r="T112" s="97"/>
      <c r="U112" s="88" t="s">
        <v>167</v>
      </c>
      <c r="V112" s="106"/>
      <c r="W112" s="106"/>
      <c r="X112" s="106"/>
      <c r="Y112" s="97" t="str">
        <f t="shared" si="13"/>
        <v/>
      </c>
      <c r="Z112" s="106"/>
      <c r="AA112" s="97" t="str">
        <f t="shared" si="14"/>
        <v/>
      </c>
      <c r="AB112" s="97"/>
      <c r="AC112" s="97" t="str">
        <f t="shared" si="15"/>
        <v/>
      </c>
      <c r="AD112" s="97"/>
      <c r="AE112" s="97" t="str">
        <f t="shared" si="16"/>
        <v/>
      </c>
      <c r="AF112" s="97"/>
      <c r="AG112" s="97" t="str">
        <f t="shared" si="17"/>
        <v/>
      </c>
      <c r="AH112" s="97"/>
      <c r="AI112" s="97" t="str">
        <f t="shared" si="18"/>
        <v/>
      </c>
      <c r="AJ112" s="97"/>
      <c r="AK112" s="92" t="str">
        <f t="shared" si="19"/>
        <v/>
      </c>
      <c r="AL112" s="117" t="str">
        <f t="shared" si="20"/>
        <v/>
      </c>
      <c r="AM112" s="117" t="str">
        <f t="shared" si="21"/>
        <v/>
      </c>
      <c r="AN112" s="118"/>
      <c r="AO112" s="118"/>
      <c r="AP112" s="118"/>
      <c r="AQ112" s="118"/>
      <c r="AR112" s="118"/>
      <c r="AS112" s="118"/>
      <c r="AT112" s="118"/>
      <c r="AU112" s="96" t="str">
        <f>IFERROR(VLOOKUP(AT112,'Seguridad Información'!$I$61:$J$65,2,0),"")</f>
        <v/>
      </c>
      <c r="AV112" s="96"/>
      <c r="AW112" s="119" t="str">
        <f t="shared" si="12"/>
        <v/>
      </c>
      <c r="AX112" s="117" t="str">
        <f t="shared" si="22"/>
        <v/>
      </c>
      <c r="AY112" s="119" t="str">
        <f>IFERROR(VLOOKUP((CONCATENATE(AM112,AX112)),Listados!$U$3:$V$11,2,FALSE),"")</f>
        <v/>
      </c>
      <c r="AZ112" s="117">
        <f t="shared" si="23"/>
        <v>100</v>
      </c>
      <c r="BA112" s="694"/>
      <c r="BB112" s="694"/>
      <c r="BC112" s="120">
        <f>+IF(AND(W112="Preventivo",BB109="Fuerte"),2,IF(AND(W112="Preventivo",BB109="Moderado"),1,0))</f>
        <v>0</v>
      </c>
      <c r="BD112" s="120">
        <f>+IF(AND(W112="Detectivo/Correctivo",$BB109="Fuerte"),2,IF(AND(W112="Detectivo/Correctivo",$BB112="Moderado"),1,IF(AND(W112="Preventivo",$BB109="Fuerte"),1,0)))</f>
        <v>0</v>
      </c>
      <c r="BE112" s="120" t="e">
        <f>+N109-BC112</f>
        <v>#N/A</v>
      </c>
      <c r="BF112" s="120" t="e">
        <f>+P109-BD112</f>
        <v>#N/A</v>
      </c>
      <c r="BG112" s="460"/>
      <c r="BH112" s="460"/>
      <c r="BI112" s="460"/>
      <c r="BJ112" s="462"/>
      <c r="BK112" s="462"/>
      <c r="BL112" s="462"/>
      <c r="BM112" s="689"/>
    </row>
    <row r="113" spans="1:65" ht="65.099999999999994" customHeight="1" x14ac:dyDescent="0.25">
      <c r="A113" s="707"/>
      <c r="B113" s="701"/>
      <c r="C113" s="619"/>
      <c r="D113" s="114"/>
      <c r="E113" s="114"/>
      <c r="F113" s="700"/>
      <c r="G113" s="699"/>
      <c r="H113" s="86"/>
      <c r="I113" s="86"/>
      <c r="J113" s="86"/>
      <c r="K113" s="115"/>
      <c r="L113" s="116"/>
      <c r="M113" s="625"/>
      <c r="N113" s="695"/>
      <c r="O113" s="697"/>
      <c r="P113" s="695"/>
      <c r="Q113" s="460"/>
      <c r="R113" s="460"/>
      <c r="S113" s="97"/>
      <c r="T113" s="97"/>
      <c r="U113" s="88" t="s">
        <v>167</v>
      </c>
      <c r="V113" s="106"/>
      <c r="W113" s="106"/>
      <c r="X113" s="106"/>
      <c r="Y113" s="97" t="str">
        <f t="shared" si="13"/>
        <v/>
      </c>
      <c r="Z113" s="106"/>
      <c r="AA113" s="97" t="str">
        <f t="shared" si="14"/>
        <v/>
      </c>
      <c r="AB113" s="97"/>
      <c r="AC113" s="97" t="str">
        <f t="shared" si="15"/>
        <v/>
      </c>
      <c r="AD113" s="97"/>
      <c r="AE113" s="97" t="str">
        <f t="shared" si="16"/>
        <v/>
      </c>
      <c r="AF113" s="97"/>
      <c r="AG113" s="97" t="str">
        <f t="shared" si="17"/>
        <v/>
      </c>
      <c r="AH113" s="97"/>
      <c r="AI113" s="97" t="str">
        <f t="shared" si="18"/>
        <v/>
      </c>
      <c r="AJ113" s="97"/>
      <c r="AK113" s="92" t="str">
        <f t="shared" si="19"/>
        <v/>
      </c>
      <c r="AL113" s="117" t="str">
        <f t="shared" si="20"/>
        <v/>
      </c>
      <c r="AM113" s="117" t="str">
        <f t="shared" si="21"/>
        <v/>
      </c>
      <c r="AN113" s="118"/>
      <c r="AO113" s="118"/>
      <c r="AP113" s="118"/>
      <c r="AQ113" s="118"/>
      <c r="AR113" s="118"/>
      <c r="AS113" s="118"/>
      <c r="AT113" s="118"/>
      <c r="AU113" s="96" t="str">
        <f>IFERROR(VLOOKUP(AT113,'Seguridad Información'!$I$61:$J$65,2,0),"")</f>
        <v/>
      </c>
      <c r="AV113" s="96"/>
      <c r="AW113" s="119" t="str">
        <f t="shared" si="12"/>
        <v/>
      </c>
      <c r="AX113" s="117" t="str">
        <f t="shared" si="22"/>
        <v/>
      </c>
      <c r="AY113" s="119" t="str">
        <f>IFERROR(VLOOKUP((CONCATENATE(AM113,AX113)),Listados!$U$3:$V$11,2,FALSE),"")</f>
        <v/>
      </c>
      <c r="AZ113" s="117">
        <f t="shared" si="23"/>
        <v>100</v>
      </c>
      <c r="BA113" s="694"/>
      <c r="BB113" s="694"/>
      <c r="BC113" s="120">
        <f>+IF(AND(W113="Preventivo",BB109="Fuerte"),2,IF(AND(W113="Preventivo",BB109="Moderado"),1,0))</f>
        <v>0</v>
      </c>
      <c r="BD113" s="120">
        <f>+IF(AND(W113="Detectivo/Correctivo",$BB109="Fuerte"),2,IF(AND(W113="Detectivo/Correctivo",$BB113="Moderado"),1,IF(AND(W113="Preventivo",$BB109="Fuerte"),1,0)))</f>
        <v>0</v>
      </c>
      <c r="BE113" s="120" t="e">
        <f>+N109-BC113</f>
        <v>#N/A</v>
      </c>
      <c r="BF113" s="120" t="e">
        <f>+P109-BD113</f>
        <v>#N/A</v>
      </c>
      <c r="BG113" s="460"/>
      <c r="BH113" s="460"/>
      <c r="BI113" s="460"/>
      <c r="BJ113" s="462"/>
      <c r="BK113" s="462"/>
      <c r="BL113" s="462"/>
      <c r="BM113" s="689"/>
    </row>
    <row r="114" spans="1:65" ht="65.099999999999994" customHeight="1" x14ac:dyDescent="0.25">
      <c r="A114" s="707"/>
      <c r="B114" s="701"/>
      <c r="C114" s="619"/>
      <c r="D114" s="114"/>
      <c r="E114" s="114"/>
      <c r="F114" s="700"/>
      <c r="G114" s="699"/>
      <c r="H114" s="86"/>
      <c r="I114" s="86"/>
      <c r="J114" s="86"/>
      <c r="K114" s="115"/>
      <c r="L114" s="116"/>
      <c r="M114" s="625"/>
      <c r="N114" s="695"/>
      <c r="O114" s="697"/>
      <c r="P114" s="695"/>
      <c r="Q114" s="460"/>
      <c r="R114" s="460"/>
      <c r="S114" s="97"/>
      <c r="T114" s="97"/>
      <c r="U114" s="88" t="s">
        <v>167</v>
      </c>
      <c r="V114" s="106"/>
      <c r="W114" s="106"/>
      <c r="X114" s="106"/>
      <c r="Y114" s="97" t="str">
        <f t="shared" si="13"/>
        <v/>
      </c>
      <c r="Z114" s="106"/>
      <c r="AA114" s="97" t="str">
        <f t="shared" si="14"/>
        <v/>
      </c>
      <c r="AB114" s="97"/>
      <c r="AC114" s="97" t="str">
        <f t="shared" si="15"/>
        <v/>
      </c>
      <c r="AD114" s="97"/>
      <c r="AE114" s="97" t="str">
        <f t="shared" si="16"/>
        <v/>
      </c>
      <c r="AF114" s="97"/>
      <c r="AG114" s="97" t="str">
        <f t="shared" si="17"/>
        <v/>
      </c>
      <c r="AH114" s="97"/>
      <c r="AI114" s="97" t="str">
        <f t="shared" si="18"/>
        <v/>
      </c>
      <c r="AJ114" s="97"/>
      <c r="AK114" s="92" t="str">
        <f t="shared" si="19"/>
        <v/>
      </c>
      <c r="AL114" s="117" t="str">
        <f t="shared" si="20"/>
        <v/>
      </c>
      <c r="AM114" s="117" t="str">
        <f t="shared" si="21"/>
        <v/>
      </c>
      <c r="AN114" s="118"/>
      <c r="AO114" s="118"/>
      <c r="AP114" s="118"/>
      <c r="AQ114" s="118"/>
      <c r="AR114" s="118"/>
      <c r="AS114" s="118"/>
      <c r="AT114" s="118"/>
      <c r="AU114" s="96" t="str">
        <f>IFERROR(VLOOKUP(AT114,'Seguridad Información'!$I$61:$J$65,2,0),"")</f>
        <v/>
      </c>
      <c r="AV114" s="96"/>
      <c r="AW114" s="119" t="str">
        <f t="shared" si="12"/>
        <v/>
      </c>
      <c r="AX114" s="117" t="str">
        <f t="shared" si="22"/>
        <v/>
      </c>
      <c r="AY114" s="119" t="str">
        <f>IFERROR(VLOOKUP((CONCATENATE(AM114,AX114)),Listados!$U$3:$V$11,2,FALSE),"")</f>
        <v/>
      </c>
      <c r="AZ114" s="117">
        <f t="shared" si="23"/>
        <v>100</v>
      </c>
      <c r="BA114" s="694"/>
      <c r="BB114" s="694"/>
      <c r="BC114" s="120">
        <f>+IF(AND(W114="Preventivo",BB109="Fuerte"),2,IF(AND(W114="Preventivo",BB109="Moderado"),1,0))</f>
        <v>0</v>
      </c>
      <c r="BD114" s="120">
        <f>+IF(AND(W114="Detectivo/Correctivo",$BB109="Fuerte"),2,IF(AND(W114="Detectivo/Correctivo",$BB114="Moderado"),1,IF(AND(W114="Preventivo",$BB109="Fuerte"),1,0)))</f>
        <v>0</v>
      </c>
      <c r="BE114" s="120" t="e">
        <f>+N109-BC114</f>
        <v>#N/A</v>
      </c>
      <c r="BF114" s="120" t="e">
        <f>+P109-BD114</f>
        <v>#N/A</v>
      </c>
      <c r="BG114" s="460"/>
      <c r="BH114" s="460"/>
      <c r="BI114" s="460"/>
      <c r="BJ114" s="462"/>
      <c r="BK114" s="462"/>
      <c r="BL114" s="462"/>
      <c r="BM114" s="689"/>
    </row>
    <row r="115" spans="1:65" ht="65.099999999999994" customHeight="1" x14ac:dyDescent="0.25">
      <c r="A115" s="707">
        <v>19</v>
      </c>
      <c r="B115" s="701"/>
      <c r="C115" s="619" t="str">
        <f>IFERROR(VLOOKUP(B115,Listados!B$3:C$20,2,FALSE),"")</f>
        <v/>
      </c>
      <c r="D115" s="114"/>
      <c r="E115" s="114"/>
      <c r="F115" s="700"/>
      <c r="G115" s="699"/>
      <c r="H115" s="86"/>
      <c r="I115" s="86"/>
      <c r="J115" s="86"/>
      <c r="K115" s="115"/>
      <c r="L115" s="116"/>
      <c r="M115" s="625"/>
      <c r="N115" s="695" t="e">
        <f>+VLOOKUP(M115,Listados!$K$8:$L$12,2,0)</f>
        <v>#N/A</v>
      </c>
      <c r="O115" s="697"/>
      <c r="P115" s="695" t="e">
        <f>+VLOOKUP(O115,Listados!$K$13:$L$17,2,0)</f>
        <v>#N/A</v>
      </c>
      <c r="Q115" s="460" t="str">
        <f>IF(AND(M115&lt;&gt;"",O115&lt;&gt;""),VLOOKUP(M115&amp;O115,Listados!$M$3:$N$27,2,FALSE),"")</f>
        <v/>
      </c>
      <c r="R115" s="460" t="e">
        <f>+VLOOKUP(Q115,Listados!$P$3:$Q$6,2,FALSE)</f>
        <v>#N/A</v>
      </c>
      <c r="S115" s="97"/>
      <c r="T115" s="97"/>
      <c r="U115" s="88" t="s">
        <v>167</v>
      </c>
      <c r="V115" s="106"/>
      <c r="W115" s="106"/>
      <c r="X115" s="106"/>
      <c r="Y115" s="97" t="str">
        <f t="shared" si="13"/>
        <v/>
      </c>
      <c r="Z115" s="106"/>
      <c r="AA115" s="97" t="str">
        <f t="shared" si="14"/>
        <v/>
      </c>
      <c r="AB115" s="97"/>
      <c r="AC115" s="97" t="str">
        <f t="shared" si="15"/>
        <v/>
      </c>
      <c r="AD115" s="97"/>
      <c r="AE115" s="97" t="str">
        <f t="shared" si="16"/>
        <v/>
      </c>
      <c r="AF115" s="97"/>
      <c r="AG115" s="97" t="str">
        <f t="shared" si="17"/>
        <v/>
      </c>
      <c r="AH115" s="97"/>
      <c r="AI115" s="97" t="str">
        <f t="shared" si="18"/>
        <v/>
      </c>
      <c r="AJ115" s="97"/>
      <c r="AK115" s="92" t="str">
        <f t="shared" si="19"/>
        <v/>
      </c>
      <c r="AL115" s="117" t="str">
        <f t="shared" si="20"/>
        <v/>
      </c>
      <c r="AM115" s="117" t="str">
        <f t="shared" si="21"/>
        <v/>
      </c>
      <c r="AN115" s="118"/>
      <c r="AO115" s="118"/>
      <c r="AP115" s="118"/>
      <c r="AQ115" s="118"/>
      <c r="AR115" s="118"/>
      <c r="AS115" s="118"/>
      <c r="AT115" s="118"/>
      <c r="AU115" s="96" t="str">
        <f>IFERROR(VLOOKUP(AT115,'Seguridad Información'!$I$61:$J$65,2,0),"")</f>
        <v/>
      </c>
      <c r="AV115" s="96"/>
      <c r="AW115" s="119" t="str">
        <f t="shared" si="12"/>
        <v/>
      </c>
      <c r="AX115" s="117" t="str">
        <f t="shared" si="22"/>
        <v/>
      </c>
      <c r="AY115" s="119" t="str">
        <f>IFERROR(VLOOKUP((CONCATENATE(AM115,AX115)),Listados!$U$3:$V$11,2,FALSE),"")</f>
        <v/>
      </c>
      <c r="AZ115" s="117">
        <f t="shared" si="23"/>
        <v>100</v>
      </c>
      <c r="BA115" s="694">
        <f>AVERAGE(AZ115:AZ120)</f>
        <v>100</v>
      </c>
      <c r="BB115" s="694" t="str">
        <f>IF(BA115&lt;=50, "Débil", IF(BA115&lt;=99,"Moderado","Fuerte"))</f>
        <v>Fuerte</v>
      </c>
      <c r="BC115" s="120">
        <f>+IF(AND(W115="Preventivo",BB115="Fuerte"),2,IF(AND(W115="Preventivo",BB115="Moderado"),1,0))</f>
        <v>0</v>
      </c>
      <c r="BD115" s="120">
        <f>+IF(AND(W115="Detectivo/Correctivo",$BB115="Fuerte"),2,IF(AND(W115="Detectivo/Correctivo",$BB115="Moderado"),1,IF(AND(W115="Preventivo",$BB115="Fuerte"),1,0)))</f>
        <v>0</v>
      </c>
      <c r="BE115" s="120" t="e">
        <f>+N115-BC115</f>
        <v>#N/A</v>
      </c>
      <c r="BF115" s="120" t="e">
        <f>+P115-BD115</f>
        <v>#N/A</v>
      </c>
      <c r="BG115" s="460" t="e">
        <f>+VLOOKUP(MIN(BE115,BE116,BE117,BE118,BE119,BE120),Listados!$J$18:$K$24,2,TRUE)</f>
        <v>#N/A</v>
      </c>
      <c r="BH115" s="460" t="e">
        <f>+VLOOKUP(MIN(BF115,BF116,BF117,BF118,BF119,BF120),Listados!$J$27:$K$32,2,TRUE)</f>
        <v>#N/A</v>
      </c>
      <c r="BI115" s="460" t="e">
        <f>IF(AND(BG115&lt;&gt;"",BH115&lt;&gt;""),VLOOKUP(BG115&amp;BH115,Listados!$M$3:$N$27,2,FALSE),"")</f>
        <v>#N/A</v>
      </c>
      <c r="BJ115" s="462" t="e">
        <f>+IF($R115="Asumir el riesgo","NA","")</f>
        <v>#N/A</v>
      </c>
      <c r="BK115" s="462" t="e">
        <f>+IF($R115="Asumir el riesgo","NA","")</f>
        <v>#N/A</v>
      </c>
      <c r="BL115" s="462" t="e">
        <f>+IF($R115="Asumir el riesgo","NA","")</f>
        <v>#N/A</v>
      </c>
      <c r="BM115" s="689" t="e">
        <f>+IF($R115="Asumir el riesgo","NA","")</f>
        <v>#N/A</v>
      </c>
    </row>
    <row r="116" spans="1:65" ht="65.099999999999994" customHeight="1" x14ac:dyDescent="0.25">
      <c r="A116" s="707"/>
      <c r="B116" s="701"/>
      <c r="C116" s="619"/>
      <c r="D116" s="114"/>
      <c r="E116" s="114"/>
      <c r="F116" s="700"/>
      <c r="G116" s="699"/>
      <c r="H116" s="86"/>
      <c r="I116" s="86"/>
      <c r="J116" s="86"/>
      <c r="K116" s="115"/>
      <c r="L116" s="116"/>
      <c r="M116" s="625"/>
      <c r="N116" s="695"/>
      <c r="O116" s="697"/>
      <c r="P116" s="695"/>
      <c r="Q116" s="460"/>
      <c r="R116" s="460"/>
      <c r="S116" s="97"/>
      <c r="T116" s="97"/>
      <c r="U116" s="88" t="s">
        <v>167</v>
      </c>
      <c r="V116" s="106"/>
      <c r="W116" s="106"/>
      <c r="X116" s="106"/>
      <c r="Y116" s="97" t="str">
        <f t="shared" si="13"/>
        <v/>
      </c>
      <c r="Z116" s="106"/>
      <c r="AA116" s="97" t="str">
        <f t="shared" si="14"/>
        <v/>
      </c>
      <c r="AB116" s="97"/>
      <c r="AC116" s="97" t="str">
        <f t="shared" si="15"/>
        <v/>
      </c>
      <c r="AD116" s="97"/>
      <c r="AE116" s="97" t="str">
        <f t="shared" si="16"/>
        <v/>
      </c>
      <c r="AF116" s="97"/>
      <c r="AG116" s="97" t="str">
        <f t="shared" si="17"/>
        <v/>
      </c>
      <c r="AH116" s="97"/>
      <c r="AI116" s="97" t="str">
        <f t="shared" si="18"/>
        <v/>
      </c>
      <c r="AJ116" s="97"/>
      <c r="AK116" s="92" t="str">
        <f t="shared" si="19"/>
        <v/>
      </c>
      <c r="AL116" s="117" t="str">
        <f t="shared" si="20"/>
        <v/>
      </c>
      <c r="AM116" s="117" t="str">
        <f t="shared" si="21"/>
        <v/>
      </c>
      <c r="AN116" s="118"/>
      <c r="AO116" s="118"/>
      <c r="AP116" s="118"/>
      <c r="AQ116" s="118"/>
      <c r="AR116" s="118"/>
      <c r="AS116" s="118"/>
      <c r="AT116" s="118"/>
      <c r="AU116" s="96" t="str">
        <f>IFERROR(VLOOKUP(AT116,'Seguridad Información'!$I$61:$J$65,2,0),"")</f>
        <v/>
      </c>
      <c r="AV116" s="96"/>
      <c r="AW116" s="119" t="str">
        <f t="shared" si="12"/>
        <v/>
      </c>
      <c r="AX116" s="117" t="str">
        <f t="shared" si="22"/>
        <v/>
      </c>
      <c r="AY116" s="119" t="str">
        <f>IFERROR(VLOOKUP((CONCATENATE(AM116,AX116)),Listados!$U$3:$V$11,2,FALSE),"")</f>
        <v/>
      </c>
      <c r="AZ116" s="117">
        <f t="shared" si="23"/>
        <v>100</v>
      </c>
      <c r="BA116" s="694"/>
      <c r="BB116" s="694"/>
      <c r="BC116" s="120">
        <f>+IF(AND(W116="Preventivo",BB115="Fuerte"),2,IF(AND(W116="Preventivo",BB115="Moderado"),1,0))</f>
        <v>0</v>
      </c>
      <c r="BD116" s="120">
        <f>+IF(AND(W116="Detectivo/Correctivo",$BB115="Fuerte"),2,IF(AND(W116="Detectivo/Correctivo",$BB116="Moderado"),1,IF(AND(W116="Preventivo",$BB115="Fuerte"),1,0)))</f>
        <v>0</v>
      </c>
      <c r="BE116" s="120" t="e">
        <f>+N115-BC116</f>
        <v>#N/A</v>
      </c>
      <c r="BF116" s="120" t="e">
        <f>+P115-BD116</f>
        <v>#N/A</v>
      </c>
      <c r="BG116" s="460"/>
      <c r="BH116" s="460"/>
      <c r="BI116" s="460"/>
      <c r="BJ116" s="462"/>
      <c r="BK116" s="462"/>
      <c r="BL116" s="462"/>
      <c r="BM116" s="689"/>
    </row>
    <row r="117" spans="1:65" ht="65.099999999999994" customHeight="1" x14ac:dyDescent="0.25">
      <c r="A117" s="707"/>
      <c r="B117" s="701"/>
      <c r="C117" s="619"/>
      <c r="D117" s="114"/>
      <c r="E117" s="114"/>
      <c r="F117" s="700"/>
      <c r="G117" s="699"/>
      <c r="H117" s="86"/>
      <c r="I117" s="86"/>
      <c r="J117" s="86"/>
      <c r="K117" s="115"/>
      <c r="L117" s="116"/>
      <c r="M117" s="625"/>
      <c r="N117" s="695"/>
      <c r="O117" s="697"/>
      <c r="P117" s="695"/>
      <c r="Q117" s="460"/>
      <c r="R117" s="460"/>
      <c r="S117" s="97"/>
      <c r="T117" s="97"/>
      <c r="U117" s="88" t="s">
        <v>167</v>
      </c>
      <c r="V117" s="106"/>
      <c r="W117" s="106"/>
      <c r="X117" s="106"/>
      <c r="Y117" s="97" t="str">
        <f t="shared" si="13"/>
        <v/>
      </c>
      <c r="Z117" s="106"/>
      <c r="AA117" s="97" t="str">
        <f t="shared" si="14"/>
        <v/>
      </c>
      <c r="AB117" s="97"/>
      <c r="AC117" s="97" t="str">
        <f t="shared" si="15"/>
        <v/>
      </c>
      <c r="AD117" s="97"/>
      <c r="AE117" s="97" t="str">
        <f t="shared" si="16"/>
        <v/>
      </c>
      <c r="AF117" s="97"/>
      <c r="AG117" s="97" t="str">
        <f t="shared" si="17"/>
        <v/>
      </c>
      <c r="AH117" s="97"/>
      <c r="AI117" s="97" t="str">
        <f t="shared" si="18"/>
        <v/>
      </c>
      <c r="AJ117" s="97"/>
      <c r="AK117" s="92" t="str">
        <f t="shared" si="19"/>
        <v/>
      </c>
      <c r="AL117" s="117" t="str">
        <f t="shared" si="20"/>
        <v/>
      </c>
      <c r="AM117" s="117" t="str">
        <f t="shared" si="21"/>
        <v/>
      </c>
      <c r="AN117" s="118"/>
      <c r="AO117" s="118"/>
      <c r="AP117" s="118"/>
      <c r="AQ117" s="118"/>
      <c r="AR117" s="118"/>
      <c r="AS117" s="118"/>
      <c r="AT117" s="118"/>
      <c r="AU117" s="96" t="str">
        <f>IFERROR(VLOOKUP(AT117,'Seguridad Información'!$I$61:$J$65,2,0),"")</f>
        <v/>
      </c>
      <c r="AV117" s="96"/>
      <c r="AW117" s="119" t="str">
        <f t="shared" si="12"/>
        <v/>
      </c>
      <c r="AX117" s="117" t="str">
        <f t="shared" si="22"/>
        <v/>
      </c>
      <c r="AY117" s="119" t="str">
        <f>IFERROR(VLOOKUP((CONCATENATE(AM117,AX117)),Listados!$U$3:$V$11,2,FALSE),"")</f>
        <v/>
      </c>
      <c r="AZ117" s="117">
        <f t="shared" si="23"/>
        <v>100</v>
      </c>
      <c r="BA117" s="694"/>
      <c r="BB117" s="694"/>
      <c r="BC117" s="120">
        <f>+IF(AND(W117="Preventivo",BB115="Fuerte"),2,IF(AND(W117="Preventivo",BB115="Moderado"),1,0))</f>
        <v>0</v>
      </c>
      <c r="BD117" s="120">
        <f>+IF(AND(W117="Detectivo/Correctivo",$BB115="Fuerte"),2,IF(AND(W117="Detectivo/Correctivo",$BB117="Moderado"),1,IF(AND(W117="Preventivo",$BB115="Fuerte"),1,0)))</f>
        <v>0</v>
      </c>
      <c r="BE117" s="120" t="e">
        <f>+N115-BC117</f>
        <v>#N/A</v>
      </c>
      <c r="BF117" s="120" t="e">
        <f>+P115-BD117</f>
        <v>#N/A</v>
      </c>
      <c r="BG117" s="460"/>
      <c r="BH117" s="460"/>
      <c r="BI117" s="460"/>
      <c r="BJ117" s="462"/>
      <c r="BK117" s="462"/>
      <c r="BL117" s="462"/>
      <c r="BM117" s="689"/>
    </row>
    <row r="118" spans="1:65" ht="65.099999999999994" customHeight="1" x14ac:dyDescent="0.25">
      <c r="A118" s="707"/>
      <c r="B118" s="701"/>
      <c r="C118" s="619"/>
      <c r="D118" s="114"/>
      <c r="E118" s="114"/>
      <c r="F118" s="700"/>
      <c r="G118" s="699"/>
      <c r="H118" s="86"/>
      <c r="I118" s="86"/>
      <c r="J118" s="86"/>
      <c r="K118" s="115"/>
      <c r="L118" s="116"/>
      <c r="M118" s="625"/>
      <c r="N118" s="695"/>
      <c r="O118" s="697"/>
      <c r="P118" s="695"/>
      <c r="Q118" s="460"/>
      <c r="R118" s="460"/>
      <c r="S118" s="97"/>
      <c r="T118" s="97"/>
      <c r="U118" s="88" t="s">
        <v>167</v>
      </c>
      <c r="V118" s="106"/>
      <c r="W118" s="106"/>
      <c r="X118" s="106"/>
      <c r="Y118" s="97" t="str">
        <f t="shared" si="13"/>
        <v/>
      </c>
      <c r="Z118" s="106"/>
      <c r="AA118" s="97" t="str">
        <f t="shared" si="14"/>
        <v/>
      </c>
      <c r="AB118" s="97"/>
      <c r="AC118" s="97" t="str">
        <f t="shared" si="15"/>
        <v/>
      </c>
      <c r="AD118" s="97"/>
      <c r="AE118" s="97" t="str">
        <f t="shared" si="16"/>
        <v/>
      </c>
      <c r="AF118" s="97"/>
      <c r="AG118" s="97" t="str">
        <f t="shared" si="17"/>
        <v/>
      </c>
      <c r="AH118" s="97"/>
      <c r="AI118" s="97" t="str">
        <f t="shared" si="18"/>
        <v/>
      </c>
      <c r="AJ118" s="97"/>
      <c r="AK118" s="92" t="str">
        <f t="shared" si="19"/>
        <v/>
      </c>
      <c r="AL118" s="117" t="str">
        <f t="shared" si="20"/>
        <v/>
      </c>
      <c r="AM118" s="117" t="str">
        <f t="shared" si="21"/>
        <v/>
      </c>
      <c r="AN118" s="118"/>
      <c r="AO118" s="118"/>
      <c r="AP118" s="118"/>
      <c r="AQ118" s="118"/>
      <c r="AR118" s="118"/>
      <c r="AS118" s="118"/>
      <c r="AT118" s="118"/>
      <c r="AU118" s="96" t="str">
        <f>IFERROR(VLOOKUP(AT118,'Seguridad Información'!$I$61:$J$65,2,0),"")</f>
        <v/>
      </c>
      <c r="AV118" s="96"/>
      <c r="AW118" s="119" t="str">
        <f t="shared" si="12"/>
        <v/>
      </c>
      <c r="AX118" s="117" t="str">
        <f t="shared" si="22"/>
        <v/>
      </c>
      <c r="AY118" s="119" t="str">
        <f>IFERROR(VLOOKUP((CONCATENATE(AM118,AX118)),Listados!$U$3:$V$11,2,FALSE),"")</f>
        <v/>
      </c>
      <c r="AZ118" s="117">
        <f t="shared" si="23"/>
        <v>100</v>
      </c>
      <c r="BA118" s="694"/>
      <c r="BB118" s="694"/>
      <c r="BC118" s="120">
        <f>+IF(AND(W118="Preventivo",BB115="Fuerte"),2,IF(AND(W118="Preventivo",BB115="Moderado"),1,0))</f>
        <v>0</v>
      </c>
      <c r="BD118" s="120">
        <f>+IF(AND(W118="Detectivo/Correctivo",$BB115="Fuerte"),2,IF(AND(W118="Detectivo/Correctivo",$BB118="Moderado"),1,IF(AND(W118="Preventivo",$BB115="Fuerte"),1,0)))</f>
        <v>0</v>
      </c>
      <c r="BE118" s="120" t="e">
        <f>+N115-BC118</f>
        <v>#N/A</v>
      </c>
      <c r="BF118" s="120" t="e">
        <f>+P115-BD118</f>
        <v>#N/A</v>
      </c>
      <c r="BG118" s="460"/>
      <c r="BH118" s="460"/>
      <c r="BI118" s="460"/>
      <c r="BJ118" s="462"/>
      <c r="BK118" s="462"/>
      <c r="BL118" s="462"/>
      <c r="BM118" s="689"/>
    </row>
    <row r="119" spans="1:65" ht="65.099999999999994" customHeight="1" x14ac:dyDescent="0.25">
      <c r="A119" s="707"/>
      <c r="B119" s="701"/>
      <c r="C119" s="619"/>
      <c r="D119" s="114"/>
      <c r="E119" s="114"/>
      <c r="F119" s="700"/>
      <c r="G119" s="699"/>
      <c r="H119" s="86"/>
      <c r="I119" s="86"/>
      <c r="J119" s="86"/>
      <c r="K119" s="115"/>
      <c r="L119" s="116"/>
      <c r="M119" s="625"/>
      <c r="N119" s="695"/>
      <c r="O119" s="697"/>
      <c r="P119" s="695"/>
      <c r="Q119" s="460"/>
      <c r="R119" s="460"/>
      <c r="S119" s="97"/>
      <c r="T119" s="97"/>
      <c r="U119" s="88" t="s">
        <v>167</v>
      </c>
      <c r="V119" s="106"/>
      <c r="W119" s="106"/>
      <c r="X119" s="106"/>
      <c r="Y119" s="97" t="str">
        <f t="shared" si="13"/>
        <v/>
      </c>
      <c r="Z119" s="106"/>
      <c r="AA119" s="97" t="str">
        <f t="shared" si="14"/>
        <v/>
      </c>
      <c r="AB119" s="97"/>
      <c r="AC119" s="97" t="str">
        <f t="shared" si="15"/>
        <v/>
      </c>
      <c r="AD119" s="97"/>
      <c r="AE119" s="97" t="str">
        <f t="shared" si="16"/>
        <v/>
      </c>
      <c r="AF119" s="97"/>
      <c r="AG119" s="97" t="str">
        <f t="shared" si="17"/>
        <v/>
      </c>
      <c r="AH119" s="97"/>
      <c r="AI119" s="97" t="str">
        <f t="shared" si="18"/>
        <v/>
      </c>
      <c r="AJ119" s="97"/>
      <c r="AK119" s="92" t="str">
        <f t="shared" si="19"/>
        <v/>
      </c>
      <c r="AL119" s="117" t="str">
        <f t="shared" si="20"/>
        <v/>
      </c>
      <c r="AM119" s="117" t="str">
        <f t="shared" si="21"/>
        <v/>
      </c>
      <c r="AN119" s="118"/>
      <c r="AO119" s="118"/>
      <c r="AP119" s="118"/>
      <c r="AQ119" s="118"/>
      <c r="AR119" s="118"/>
      <c r="AS119" s="118"/>
      <c r="AT119" s="118"/>
      <c r="AU119" s="96" t="str">
        <f>IFERROR(VLOOKUP(AT119,'Seguridad Información'!$I$61:$J$65,2,0),"")</f>
        <v/>
      </c>
      <c r="AV119" s="96"/>
      <c r="AW119" s="119" t="str">
        <f t="shared" si="12"/>
        <v/>
      </c>
      <c r="AX119" s="117" t="str">
        <f t="shared" si="22"/>
        <v/>
      </c>
      <c r="AY119" s="119" t="str">
        <f>IFERROR(VLOOKUP((CONCATENATE(AM119,AX119)),Listados!$U$3:$V$11,2,FALSE),"")</f>
        <v/>
      </c>
      <c r="AZ119" s="117">
        <f t="shared" si="23"/>
        <v>100</v>
      </c>
      <c r="BA119" s="694"/>
      <c r="BB119" s="694"/>
      <c r="BC119" s="120">
        <f>+IF(AND(W119="Preventivo",BB115="Fuerte"),2,IF(AND(W119="Preventivo",BB115="Moderado"),1,0))</f>
        <v>0</v>
      </c>
      <c r="BD119" s="120">
        <f>+IF(AND(W119="Detectivo/Correctivo",$BB115="Fuerte"),2,IF(AND(W119="Detectivo/Correctivo",$BB119="Moderado"),1,IF(AND(W119="Preventivo",$BB115="Fuerte"),1,0)))</f>
        <v>0</v>
      </c>
      <c r="BE119" s="120" t="e">
        <f>+N115-BC119</f>
        <v>#N/A</v>
      </c>
      <c r="BF119" s="120" t="e">
        <f>+P115-BD119</f>
        <v>#N/A</v>
      </c>
      <c r="BG119" s="460"/>
      <c r="BH119" s="460"/>
      <c r="BI119" s="460"/>
      <c r="BJ119" s="462"/>
      <c r="BK119" s="462"/>
      <c r="BL119" s="462"/>
      <c r="BM119" s="689"/>
    </row>
    <row r="120" spans="1:65" ht="65.099999999999994" customHeight="1" x14ac:dyDescent="0.25">
      <c r="A120" s="707"/>
      <c r="B120" s="701"/>
      <c r="C120" s="619"/>
      <c r="D120" s="114"/>
      <c r="E120" s="114"/>
      <c r="F120" s="700"/>
      <c r="G120" s="699"/>
      <c r="H120" s="86"/>
      <c r="I120" s="86"/>
      <c r="J120" s="86"/>
      <c r="K120" s="115"/>
      <c r="L120" s="116"/>
      <c r="M120" s="625"/>
      <c r="N120" s="695"/>
      <c r="O120" s="697"/>
      <c r="P120" s="695"/>
      <c r="Q120" s="460"/>
      <c r="R120" s="460"/>
      <c r="S120" s="97"/>
      <c r="T120" s="97"/>
      <c r="U120" s="88" t="s">
        <v>167</v>
      </c>
      <c r="V120" s="106"/>
      <c r="W120" s="106"/>
      <c r="X120" s="106"/>
      <c r="Y120" s="97" t="str">
        <f t="shared" si="13"/>
        <v/>
      </c>
      <c r="Z120" s="106"/>
      <c r="AA120" s="97" t="str">
        <f t="shared" si="14"/>
        <v/>
      </c>
      <c r="AB120" s="97"/>
      <c r="AC120" s="97" t="str">
        <f t="shared" si="15"/>
        <v/>
      </c>
      <c r="AD120" s="97"/>
      <c r="AE120" s="97" t="str">
        <f t="shared" si="16"/>
        <v/>
      </c>
      <c r="AF120" s="97"/>
      <c r="AG120" s="97" t="str">
        <f t="shared" si="17"/>
        <v/>
      </c>
      <c r="AH120" s="97"/>
      <c r="AI120" s="97" t="str">
        <f t="shared" si="18"/>
        <v/>
      </c>
      <c r="AJ120" s="97"/>
      <c r="AK120" s="92" t="str">
        <f t="shared" si="19"/>
        <v/>
      </c>
      <c r="AL120" s="117" t="str">
        <f t="shared" si="20"/>
        <v/>
      </c>
      <c r="AM120" s="117" t="str">
        <f t="shared" si="21"/>
        <v/>
      </c>
      <c r="AN120" s="118"/>
      <c r="AO120" s="118"/>
      <c r="AP120" s="118"/>
      <c r="AQ120" s="118"/>
      <c r="AR120" s="118"/>
      <c r="AS120" s="118"/>
      <c r="AT120" s="118"/>
      <c r="AU120" s="96" t="str">
        <f>IFERROR(VLOOKUP(AT120,'Seguridad Información'!$I$61:$J$65,2,0),"")</f>
        <v/>
      </c>
      <c r="AV120" s="96"/>
      <c r="AW120" s="119" t="str">
        <f t="shared" si="12"/>
        <v/>
      </c>
      <c r="AX120" s="117" t="str">
        <f t="shared" si="22"/>
        <v/>
      </c>
      <c r="AY120" s="119" t="str">
        <f>IFERROR(VLOOKUP((CONCATENATE(AM120,AX120)),Listados!$U$3:$V$11,2,FALSE),"")</f>
        <v/>
      </c>
      <c r="AZ120" s="117">
        <f t="shared" si="23"/>
        <v>100</v>
      </c>
      <c r="BA120" s="694"/>
      <c r="BB120" s="694"/>
      <c r="BC120" s="120">
        <f>+IF(AND(W120="Preventivo",BB115="Fuerte"),2,IF(AND(W120="Preventivo",BB115="Moderado"),1,0))</f>
        <v>0</v>
      </c>
      <c r="BD120" s="120">
        <f>+IF(AND(W120="Detectivo/Correctivo",$BB115="Fuerte"),2,IF(AND(W120="Detectivo/Correctivo",$BB120="Moderado"),1,IF(AND(W120="Preventivo",$BB115="Fuerte"),1,0)))</f>
        <v>0</v>
      </c>
      <c r="BE120" s="120" t="e">
        <f>+N115-BC120</f>
        <v>#N/A</v>
      </c>
      <c r="BF120" s="120" t="e">
        <f>+P115-BD120</f>
        <v>#N/A</v>
      </c>
      <c r="BG120" s="460"/>
      <c r="BH120" s="460"/>
      <c r="BI120" s="460"/>
      <c r="BJ120" s="462"/>
      <c r="BK120" s="462"/>
      <c r="BL120" s="462"/>
      <c r="BM120" s="689"/>
    </row>
    <row r="121" spans="1:65" ht="65.099999999999994" customHeight="1" x14ac:dyDescent="0.25">
      <c r="A121" s="707">
        <v>20</v>
      </c>
      <c r="B121" s="701"/>
      <c r="C121" s="619" t="str">
        <f>IFERROR(VLOOKUP(B121,Listados!B$3:C$20,2,FALSE),"")</f>
        <v/>
      </c>
      <c r="D121" s="114"/>
      <c r="E121" s="114"/>
      <c r="F121" s="700"/>
      <c r="G121" s="699"/>
      <c r="H121" s="86"/>
      <c r="I121" s="86"/>
      <c r="J121" s="86"/>
      <c r="K121" s="115"/>
      <c r="L121" s="116"/>
      <c r="M121" s="625"/>
      <c r="N121" s="695" t="e">
        <f>+VLOOKUP(M121,Listados!$K$8:$L$12,2,0)</f>
        <v>#N/A</v>
      </c>
      <c r="O121" s="697"/>
      <c r="P121" s="695" t="e">
        <f>+VLOOKUP(O121,Listados!$K$13:$L$17,2,0)</f>
        <v>#N/A</v>
      </c>
      <c r="Q121" s="460" t="str">
        <f>IF(AND(M121&lt;&gt;"",O121&lt;&gt;""),VLOOKUP(M121&amp;O121,Listados!$M$3:$N$27,2,FALSE),"")</f>
        <v/>
      </c>
      <c r="R121" s="460" t="e">
        <f>+VLOOKUP(Q121,Listados!$P$3:$Q$6,2,FALSE)</f>
        <v>#N/A</v>
      </c>
      <c r="S121" s="97"/>
      <c r="T121" s="97"/>
      <c r="U121" s="88" t="s">
        <v>167</v>
      </c>
      <c r="V121" s="106"/>
      <c r="W121" s="106"/>
      <c r="X121" s="106"/>
      <c r="Y121" s="97" t="str">
        <f t="shared" si="13"/>
        <v/>
      </c>
      <c r="Z121" s="106"/>
      <c r="AA121" s="97" t="str">
        <f t="shared" si="14"/>
        <v/>
      </c>
      <c r="AB121" s="97"/>
      <c r="AC121" s="97" t="str">
        <f t="shared" si="15"/>
        <v/>
      </c>
      <c r="AD121" s="97"/>
      <c r="AE121" s="97" t="str">
        <f t="shared" si="16"/>
        <v/>
      </c>
      <c r="AF121" s="97"/>
      <c r="AG121" s="97" t="str">
        <f t="shared" si="17"/>
        <v/>
      </c>
      <c r="AH121" s="97"/>
      <c r="AI121" s="97" t="str">
        <f t="shared" si="18"/>
        <v/>
      </c>
      <c r="AJ121" s="97"/>
      <c r="AK121" s="92" t="str">
        <f t="shared" si="19"/>
        <v/>
      </c>
      <c r="AL121" s="117" t="str">
        <f t="shared" si="20"/>
        <v/>
      </c>
      <c r="AM121" s="117" t="str">
        <f t="shared" si="21"/>
        <v/>
      </c>
      <c r="AN121" s="118"/>
      <c r="AO121" s="118"/>
      <c r="AP121" s="118"/>
      <c r="AQ121" s="118"/>
      <c r="AR121" s="118"/>
      <c r="AS121" s="118"/>
      <c r="AT121" s="118"/>
      <c r="AU121" s="96" t="str">
        <f>IFERROR(VLOOKUP(AT121,'Seguridad Información'!$I$61:$J$65,2,0),"")</f>
        <v/>
      </c>
      <c r="AV121" s="96"/>
      <c r="AW121" s="119" t="str">
        <f t="shared" si="12"/>
        <v/>
      </c>
      <c r="AX121" s="117" t="str">
        <f t="shared" si="22"/>
        <v/>
      </c>
      <c r="AY121" s="119" t="str">
        <f>IFERROR(VLOOKUP((CONCATENATE(AM121,AX121)),Listados!$U$3:$V$11,2,FALSE),"")</f>
        <v/>
      </c>
      <c r="AZ121" s="117">
        <f t="shared" si="23"/>
        <v>100</v>
      </c>
      <c r="BA121" s="694">
        <f>AVERAGE(AZ121:AZ126)</f>
        <v>100</v>
      </c>
      <c r="BB121" s="694" t="str">
        <f>IF(BA121&lt;=50, "Débil", IF(BA121&lt;=99,"Moderado","Fuerte"))</f>
        <v>Fuerte</v>
      </c>
      <c r="BC121" s="120">
        <f>+IF(AND(W121="Preventivo",BB121="Fuerte"),2,IF(AND(W121="Preventivo",BB121="Moderado"),1,0))</f>
        <v>0</v>
      </c>
      <c r="BD121" s="120">
        <f>+IF(AND(W121="Detectivo/Correctivo",$BB121="Fuerte"),2,IF(AND(W121="Detectivo/Correctivo",$BB121="Moderado"),1,IF(AND(W121="Preventivo",$BB121="Fuerte"),1,0)))</f>
        <v>0</v>
      </c>
      <c r="BE121" s="120" t="e">
        <f>+N121-BC121</f>
        <v>#N/A</v>
      </c>
      <c r="BF121" s="120" t="e">
        <f>+P121-BD121</f>
        <v>#N/A</v>
      </c>
      <c r="BG121" s="460" t="e">
        <f>+VLOOKUP(MIN(BE121,BE122,BE123,BE124,BE125,BE126),Listados!$J$18:$K$24,2,TRUE)</f>
        <v>#N/A</v>
      </c>
      <c r="BH121" s="460" t="e">
        <f>+VLOOKUP(MIN(BF121,BF122,BF123,BF124,BF125,BF126),Listados!$J$27:$K$32,2,TRUE)</f>
        <v>#N/A</v>
      </c>
      <c r="BI121" s="460" t="e">
        <f>IF(AND(BG121&lt;&gt;"",BH121&lt;&gt;""),VLOOKUP(BG121&amp;BH121,Listados!$M$3:$N$27,2,FALSE),"")</f>
        <v>#N/A</v>
      </c>
      <c r="BJ121" s="462" t="e">
        <f>+IF($R121="Asumir el riesgo","NA","")</f>
        <v>#N/A</v>
      </c>
      <c r="BK121" s="462" t="e">
        <f>+IF($R121="Asumir el riesgo","NA","")</f>
        <v>#N/A</v>
      </c>
      <c r="BL121" s="462" t="e">
        <f>+IF($R121="Asumir el riesgo","NA","")</f>
        <v>#N/A</v>
      </c>
      <c r="BM121" s="689" t="e">
        <f>+IF($R121="Asumir el riesgo","NA","")</f>
        <v>#N/A</v>
      </c>
    </row>
    <row r="122" spans="1:65" ht="65.099999999999994" customHeight="1" x14ac:dyDescent="0.25">
      <c r="A122" s="707"/>
      <c r="B122" s="701"/>
      <c r="C122" s="619"/>
      <c r="D122" s="114"/>
      <c r="E122" s="114"/>
      <c r="F122" s="700"/>
      <c r="G122" s="699"/>
      <c r="H122" s="86"/>
      <c r="I122" s="86"/>
      <c r="J122" s="86"/>
      <c r="K122" s="115"/>
      <c r="L122" s="116"/>
      <c r="M122" s="625"/>
      <c r="N122" s="695"/>
      <c r="O122" s="697"/>
      <c r="P122" s="695"/>
      <c r="Q122" s="460"/>
      <c r="R122" s="460"/>
      <c r="S122" s="97"/>
      <c r="T122" s="97"/>
      <c r="U122" s="88" t="s">
        <v>167</v>
      </c>
      <c r="V122" s="106"/>
      <c r="W122" s="106"/>
      <c r="X122" s="106"/>
      <c r="Y122" s="97" t="str">
        <f t="shared" si="13"/>
        <v/>
      </c>
      <c r="Z122" s="106"/>
      <c r="AA122" s="97" t="str">
        <f t="shared" si="14"/>
        <v/>
      </c>
      <c r="AB122" s="97"/>
      <c r="AC122" s="97" t="str">
        <f t="shared" si="15"/>
        <v/>
      </c>
      <c r="AD122" s="97"/>
      <c r="AE122" s="97" t="str">
        <f t="shared" si="16"/>
        <v/>
      </c>
      <c r="AF122" s="97"/>
      <c r="AG122" s="97" t="str">
        <f t="shared" si="17"/>
        <v/>
      </c>
      <c r="AH122" s="97"/>
      <c r="AI122" s="97" t="str">
        <f t="shared" si="18"/>
        <v/>
      </c>
      <c r="AJ122" s="97"/>
      <c r="AK122" s="92" t="str">
        <f t="shared" si="19"/>
        <v/>
      </c>
      <c r="AL122" s="117" t="str">
        <f t="shared" si="20"/>
        <v/>
      </c>
      <c r="AM122" s="117" t="str">
        <f t="shared" si="21"/>
        <v/>
      </c>
      <c r="AN122" s="118"/>
      <c r="AO122" s="118"/>
      <c r="AP122" s="118"/>
      <c r="AQ122" s="118"/>
      <c r="AR122" s="118"/>
      <c r="AS122" s="118"/>
      <c r="AT122" s="118"/>
      <c r="AU122" s="96" t="str">
        <f>IFERROR(VLOOKUP(AT122,'Seguridad Información'!$I$61:$J$65,2,0),"")</f>
        <v/>
      </c>
      <c r="AV122" s="96"/>
      <c r="AW122" s="119" t="str">
        <f t="shared" si="12"/>
        <v/>
      </c>
      <c r="AX122" s="117" t="str">
        <f t="shared" si="22"/>
        <v/>
      </c>
      <c r="AY122" s="119" t="str">
        <f>IFERROR(VLOOKUP((CONCATENATE(AM122,AX122)),Listados!$U$3:$V$11,2,FALSE),"")</f>
        <v/>
      </c>
      <c r="AZ122" s="117">
        <f t="shared" si="23"/>
        <v>100</v>
      </c>
      <c r="BA122" s="694"/>
      <c r="BB122" s="694"/>
      <c r="BC122" s="120">
        <f>+IF(AND(W122="Preventivo",BB121="Fuerte"),2,IF(AND(W122="Preventivo",BB121="Moderado"),1,0))</f>
        <v>0</v>
      </c>
      <c r="BD122" s="120">
        <f>+IF(AND(W122="Detectivo/Correctivo",$BB121="Fuerte"),2,IF(AND(W122="Detectivo/Correctivo",$BB122="Moderado"),1,IF(AND(W122="Preventivo",$BB121="Fuerte"),1,0)))</f>
        <v>0</v>
      </c>
      <c r="BE122" s="120" t="e">
        <f>+N121-BC122</f>
        <v>#N/A</v>
      </c>
      <c r="BF122" s="120" t="e">
        <f>+P121-BD122</f>
        <v>#N/A</v>
      </c>
      <c r="BG122" s="460"/>
      <c r="BH122" s="460"/>
      <c r="BI122" s="460"/>
      <c r="BJ122" s="462"/>
      <c r="BK122" s="462"/>
      <c r="BL122" s="462"/>
      <c r="BM122" s="689"/>
    </row>
    <row r="123" spans="1:65" ht="65.099999999999994" customHeight="1" x14ac:dyDescent="0.25">
      <c r="A123" s="707"/>
      <c r="B123" s="701"/>
      <c r="C123" s="619"/>
      <c r="D123" s="114"/>
      <c r="E123" s="114"/>
      <c r="F123" s="700"/>
      <c r="G123" s="699"/>
      <c r="H123" s="86"/>
      <c r="I123" s="86"/>
      <c r="J123" s="86"/>
      <c r="K123" s="115"/>
      <c r="L123" s="116"/>
      <c r="M123" s="625"/>
      <c r="N123" s="695"/>
      <c r="O123" s="697"/>
      <c r="P123" s="695"/>
      <c r="Q123" s="460"/>
      <c r="R123" s="460"/>
      <c r="S123" s="97"/>
      <c r="T123" s="97"/>
      <c r="U123" s="88" t="s">
        <v>167</v>
      </c>
      <c r="V123" s="106"/>
      <c r="W123" s="106"/>
      <c r="X123" s="106"/>
      <c r="Y123" s="97" t="str">
        <f t="shared" si="13"/>
        <v/>
      </c>
      <c r="Z123" s="106"/>
      <c r="AA123" s="97" t="str">
        <f t="shared" si="14"/>
        <v/>
      </c>
      <c r="AB123" s="97"/>
      <c r="AC123" s="97" t="str">
        <f t="shared" si="15"/>
        <v/>
      </c>
      <c r="AD123" s="97"/>
      <c r="AE123" s="97" t="str">
        <f t="shared" si="16"/>
        <v/>
      </c>
      <c r="AF123" s="97"/>
      <c r="AG123" s="97" t="str">
        <f t="shared" si="17"/>
        <v/>
      </c>
      <c r="AH123" s="97"/>
      <c r="AI123" s="97" t="str">
        <f t="shared" si="18"/>
        <v/>
      </c>
      <c r="AJ123" s="97"/>
      <c r="AK123" s="92" t="str">
        <f t="shared" si="19"/>
        <v/>
      </c>
      <c r="AL123" s="117" t="str">
        <f t="shared" si="20"/>
        <v/>
      </c>
      <c r="AM123" s="117" t="str">
        <f t="shared" si="21"/>
        <v/>
      </c>
      <c r="AN123" s="118"/>
      <c r="AO123" s="118"/>
      <c r="AP123" s="118"/>
      <c r="AQ123" s="118"/>
      <c r="AR123" s="118"/>
      <c r="AS123" s="118"/>
      <c r="AT123" s="118"/>
      <c r="AU123" s="96" t="str">
        <f>IFERROR(VLOOKUP(AT123,'Seguridad Información'!$I$61:$J$65,2,0),"")</f>
        <v/>
      </c>
      <c r="AV123" s="96"/>
      <c r="AW123" s="119" t="str">
        <f t="shared" si="12"/>
        <v/>
      </c>
      <c r="AX123" s="117" t="str">
        <f t="shared" si="22"/>
        <v/>
      </c>
      <c r="AY123" s="119" t="str">
        <f>IFERROR(VLOOKUP((CONCATENATE(AM123,AX123)),Listados!$U$3:$V$11,2,FALSE),"")</f>
        <v/>
      </c>
      <c r="AZ123" s="117">
        <f t="shared" si="23"/>
        <v>100</v>
      </c>
      <c r="BA123" s="694"/>
      <c r="BB123" s="694"/>
      <c r="BC123" s="120">
        <f>+IF(AND(W123="Preventivo",BB121="Fuerte"),2,IF(AND(W123="Preventivo",BB121="Moderado"),1,0))</f>
        <v>0</v>
      </c>
      <c r="BD123" s="120">
        <f>+IF(AND(W123="Detectivo/Correctivo",$BB121="Fuerte"),2,IF(AND(W123="Detectivo/Correctivo",$BB123="Moderado"),1,IF(AND(W123="Preventivo",$BB121="Fuerte"),1,0)))</f>
        <v>0</v>
      </c>
      <c r="BE123" s="120" t="e">
        <f>+N121-BC123</f>
        <v>#N/A</v>
      </c>
      <c r="BF123" s="120" t="e">
        <f>+P121-BD123</f>
        <v>#N/A</v>
      </c>
      <c r="BG123" s="460"/>
      <c r="BH123" s="460"/>
      <c r="BI123" s="460"/>
      <c r="BJ123" s="462"/>
      <c r="BK123" s="462"/>
      <c r="BL123" s="462"/>
      <c r="BM123" s="689"/>
    </row>
    <row r="124" spans="1:65" ht="65.099999999999994" customHeight="1" x14ac:dyDescent="0.25">
      <c r="A124" s="707"/>
      <c r="B124" s="701"/>
      <c r="C124" s="619"/>
      <c r="D124" s="114"/>
      <c r="E124" s="114"/>
      <c r="F124" s="700"/>
      <c r="G124" s="699"/>
      <c r="H124" s="86"/>
      <c r="I124" s="86"/>
      <c r="J124" s="86"/>
      <c r="K124" s="115"/>
      <c r="L124" s="116"/>
      <c r="M124" s="625"/>
      <c r="N124" s="695"/>
      <c r="O124" s="697"/>
      <c r="P124" s="695"/>
      <c r="Q124" s="460"/>
      <c r="R124" s="460"/>
      <c r="S124" s="97"/>
      <c r="T124" s="97"/>
      <c r="U124" s="88" t="s">
        <v>167</v>
      </c>
      <c r="V124" s="106"/>
      <c r="W124" s="106"/>
      <c r="X124" s="106"/>
      <c r="Y124" s="97" t="str">
        <f t="shared" si="13"/>
        <v/>
      </c>
      <c r="Z124" s="106"/>
      <c r="AA124" s="97" t="str">
        <f t="shared" si="14"/>
        <v/>
      </c>
      <c r="AB124" s="97"/>
      <c r="AC124" s="97" t="str">
        <f t="shared" si="15"/>
        <v/>
      </c>
      <c r="AD124" s="97"/>
      <c r="AE124" s="97" t="str">
        <f t="shared" si="16"/>
        <v/>
      </c>
      <c r="AF124" s="97"/>
      <c r="AG124" s="97" t="str">
        <f t="shared" si="17"/>
        <v/>
      </c>
      <c r="AH124" s="97"/>
      <c r="AI124" s="97" t="str">
        <f t="shared" si="18"/>
        <v/>
      </c>
      <c r="AJ124" s="97"/>
      <c r="AK124" s="92" t="str">
        <f t="shared" si="19"/>
        <v/>
      </c>
      <c r="AL124" s="117" t="str">
        <f t="shared" si="20"/>
        <v/>
      </c>
      <c r="AM124" s="117" t="str">
        <f t="shared" si="21"/>
        <v/>
      </c>
      <c r="AN124" s="118"/>
      <c r="AO124" s="118"/>
      <c r="AP124" s="118"/>
      <c r="AQ124" s="118"/>
      <c r="AR124" s="118"/>
      <c r="AS124" s="118"/>
      <c r="AT124" s="118"/>
      <c r="AU124" s="96" t="str">
        <f>IFERROR(VLOOKUP(AT124,'Seguridad Información'!$I$61:$J$65,2,0),"")</f>
        <v/>
      </c>
      <c r="AV124" s="96"/>
      <c r="AW124" s="119" t="str">
        <f t="shared" si="12"/>
        <v/>
      </c>
      <c r="AX124" s="117" t="str">
        <f t="shared" si="22"/>
        <v/>
      </c>
      <c r="AY124" s="119" t="str">
        <f>IFERROR(VLOOKUP((CONCATENATE(AM124,AX124)),Listados!$U$3:$V$11,2,FALSE),"")</f>
        <v/>
      </c>
      <c r="AZ124" s="117">
        <f t="shared" si="23"/>
        <v>100</v>
      </c>
      <c r="BA124" s="694"/>
      <c r="BB124" s="694"/>
      <c r="BC124" s="120">
        <f>+IF(AND(W124="Preventivo",BB121="Fuerte"),2,IF(AND(W124="Preventivo",BB121="Moderado"),1,0))</f>
        <v>0</v>
      </c>
      <c r="BD124" s="120">
        <f>+IF(AND(W124="Detectivo/Correctivo",$BB121="Fuerte"),2,IF(AND(W124="Detectivo/Correctivo",$BB124="Moderado"),1,IF(AND(W124="Preventivo",$BB121="Fuerte"),1,0)))</f>
        <v>0</v>
      </c>
      <c r="BE124" s="120" t="e">
        <f>+N121-BC124</f>
        <v>#N/A</v>
      </c>
      <c r="BF124" s="120" t="e">
        <f>+P121-BD124</f>
        <v>#N/A</v>
      </c>
      <c r="BG124" s="460"/>
      <c r="BH124" s="460"/>
      <c r="BI124" s="460"/>
      <c r="BJ124" s="462"/>
      <c r="BK124" s="462"/>
      <c r="BL124" s="462"/>
      <c r="BM124" s="689"/>
    </row>
    <row r="125" spans="1:65" ht="65.099999999999994" customHeight="1" x14ac:dyDescent="0.25">
      <c r="A125" s="707"/>
      <c r="B125" s="701"/>
      <c r="C125" s="619"/>
      <c r="D125" s="114"/>
      <c r="E125" s="114"/>
      <c r="F125" s="700"/>
      <c r="G125" s="699"/>
      <c r="H125" s="86"/>
      <c r="I125" s="86"/>
      <c r="J125" s="86"/>
      <c r="K125" s="115"/>
      <c r="L125" s="116"/>
      <c r="M125" s="625"/>
      <c r="N125" s="695"/>
      <c r="O125" s="697"/>
      <c r="P125" s="695"/>
      <c r="Q125" s="460"/>
      <c r="R125" s="460"/>
      <c r="S125" s="97"/>
      <c r="T125" s="97"/>
      <c r="U125" s="88" t="s">
        <v>167</v>
      </c>
      <c r="V125" s="106"/>
      <c r="W125" s="106"/>
      <c r="X125" s="106"/>
      <c r="Y125" s="97" t="str">
        <f t="shared" si="13"/>
        <v/>
      </c>
      <c r="Z125" s="106"/>
      <c r="AA125" s="97" t="str">
        <f t="shared" si="14"/>
        <v/>
      </c>
      <c r="AB125" s="97"/>
      <c r="AC125" s="97" t="str">
        <f t="shared" si="15"/>
        <v/>
      </c>
      <c r="AD125" s="97"/>
      <c r="AE125" s="97" t="str">
        <f t="shared" si="16"/>
        <v/>
      </c>
      <c r="AF125" s="97"/>
      <c r="AG125" s="97" t="str">
        <f t="shared" si="17"/>
        <v/>
      </c>
      <c r="AH125" s="97"/>
      <c r="AI125" s="97" t="str">
        <f t="shared" si="18"/>
        <v/>
      </c>
      <c r="AJ125" s="97"/>
      <c r="AK125" s="92" t="str">
        <f t="shared" si="19"/>
        <v/>
      </c>
      <c r="AL125" s="117" t="str">
        <f t="shared" si="20"/>
        <v/>
      </c>
      <c r="AM125" s="117" t="str">
        <f t="shared" si="21"/>
        <v/>
      </c>
      <c r="AN125" s="118"/>
      <c r="AO125" s="118"/>
      <c r="AP125" s="118"/>
      <c r="AQ125" s="118"/>
      <c r="AR125" s="118"/>
      <c r="AS125" s="118"/>
      <c r="AT125" s="118"/>
      <c r="AU125" s="96" t="str">
        <f>IFERROR(VLOOKUP(AT125,'Seguridad Información'!$I$61:$J$65,2,0),"")</f>
        <v/>
      </c>
      <c r="AV125" s="96"/>
      <c r="AW125" s="119" t="str">
        <f t="shared" si="12"/>
        <v/>
      </c>
      <c r="AX125" s="117" t="str">
        <f t="shared" si="22"/>
        <v/>
      </c>
      <c r="AY125" s="119" t="str">
        <f>IFERROR(VLOOKUP((CONCATENATE(AM125,AX125)),Listados!$U$3:$V$11,2,FALSE),"")</f>
        <v/>
      </c>
      <c r="AZ125" s="117">
        <f t="shared" si="23"/>
        <v>100</v>
      </c>
      <c r="BA125" s="694"/>
      <c r="BB125" s="694"/>
      <c r="BC125" s="120">
        <f>+IF(AND(W125="Preventivo",BB121="Fuerte"),2,IF(AND(W125="Preventivo",BB121="Moderado"),1,0))</f>
        <v>0</v>
      </c>
      <c r="BD125" s="120">
        <f>+IF(AND(W125="Detectivo/Correctivo",$BB121="Fuerte"),2,IF(AND(W125="Detectivo/Correctivo",$BB125="Moderado"),1,IF(AND(W125="Preventivo",$BB121="Fuerte"),1,0)))</f>
        <v>0</v>
      </c>
      <c r="BE125" s="120" t="e">
        <f>+N121-BC125</f>
        <v>#N/A</v>
      </c>
      <c r="BF125" s="120" t="e">
        <f>+P121-BD125</f>
        <v>#N/A</v>
      </c>
      <c r="BG125" s="460"/>
      <c r="BH125" s="460"/>
      <c r="BI125" s="460"/>
      <c r="BJ125" s="462"/>
      <c r="BK125" s="462"/>
      <c r="BL125" s="462"/>
      <c r="BM125" s="689"/>
    </row>
    <row r="126" spans="1:65" ht="65.099999999999994" customHeight="1" thickBot="1" x14ac:dyDescent="0.3">
      <c r="A126" s="708"/>
      <c r="B126" s="702"/>
      <c r="C126" s="703"/>
      <c r="D126" s="112"/>
      <c r="E126" s="112"/>
      <c r="F126" s="729"/>
      <c r="G126" s="705"/>
      <c r="H126" s="30"/>
      <c r="I126" s="30"/>
      <c r="J126" s="30"/>
      <c r="K126" s="25"/>
      <c r="L126" s="33"/>
      <c r="M126" s="706"/>
      <c r="N126" s="696"/>
      <c r="O126" s="698"/>
      <c r="P126" s="696"/>
      <c r="Q126" s="693"/>
      <c r="R126" s="693"/>
      <c r="S126" s="35"/>
      <c r="T126" s="35"/>
      <c r="U126" s="34" t="s">
        <v>167</v>
      </c>
      <c r="V126" s="107"/>
      <c r="W126" s="107"/>
      <c r="X126" s="107"/>
      <c r="Y126" s="35" t="str">
        <f t="shared" si="13"/>
        <v/>
      </c>
      <c r="Z126" s="107"/>
      <c r="AA126" s="35" t="str">
        <f t="shared" si="14"/>
        <v/>
      </c>
      <c r="AB126" s="35"/>
      <c r="AC126" s="35" t="str">
        <f t="shared" si="15"/>
        <v/>
      </c>
      <c r="AD126" s="35"/>
      <c r="AE126" s="35" t="str">
        <f t="shared" si="16"/>
        <v/>
      </c>
      <c r="AF126" s="35"/>
      <c r="AG126" s="35" t="str">
        <f t="shared" si="17"/>
        <v/>
      </c>
      <c r="AH126" s="35"/>
      <c r="AI126" s="35" t="str">
        <f t="shared" si="18"/>
        <v/>
      </c>
      <c r="AJ126" s="35"/>
      <c r="AK126" s="108" t="str">
        <f t="shared" si="19"/>
        <v/>
      </c>
      <c r="AL126" s="113" t="str">
        <f t="shared" si="20"/>
        <v/>
      </c>
      <c r="AM126" s="113" t="str">
        <f t="shared" si="21"/>
        <v/>
      </c>
      <c r="AN126" s="132"/>
      <c r="AO126" s="132"/>
      <c r="AP126" s="132"/>
      <c r="AQ126" s="132"/>
      <c r="AR126" s="132"/>
      <c r="AS126" s="132"/>
      <c r="AT126" s="132"/>
      <c r="AU126" s="133" t="str">
        <f>IFERROR(VLOOKUP(AT126,'Seguridad Información'!$I$61:$J$65,2,0),"")</f>
        <v/>
      </c>
      <c r="AV126" s="133"/>
      <c r="AW126" s="134" t="str">
        <f t="shared" si="12"/>
        <v/>
      </c>
      <c r="AX126" s="113" t="str">
        <f t="shared" si="22"/>
        <v/>
      </c>
      <c r="AY126" s="134" t="str">
        <f>IFERROR(VLOOKUP((CONCATENATE(AM126,AX126)),Listados!$U$3:$V$11,2,FALSE),"")</f>
        <v/>
      </c>
      <c r="AZ126" s="113">
        <f t="shared" si="23"/>
        <v>100</v>
      </c>
      <c r="BA126" s="704"/>
      <c r="BB126" s="704"/>
      <c r="BC126" s="36">
        <f>+IF(AND(W126="Preventivo",BB121="Fuerte"),2,IF(AND(W126="Preventivo",BB121="Moderado"),1,0))</f>
        <v>0</v>
      </c>
      <c r="BD126" s="36">
        <f>+IF(AND(W126="Detectivo/Correctivo",$BB121="Fuerte"),2,IF(AND(W126="Detectivo/Correctivo",$BB126="Moderado"),1,IF(AND(W126="Preventivo",$BB121="Fuerte"),1,0)))</f>
        <v>0</v>
      </c>
      <c r="BE126" s="36" t="e">
        <f>+N121-BC126</f>
        <v>#N/A</v>
      </c>
      <c r="BF126" s="36" t="e">
        <f>+P121-BD126</f>
        <v>#N/A</v>
      </c>
      <c r="BG126" s="693"/>
      <c r="BH126" s="693"/>
      <c r="BI126" s="693"/>
      <c r="BJ126" s="690"/>
      <c r="BK126" s="690"/>
      <c r="BL126" s="690"/>
      <c r="BM126" s="691"/>
    </row>
  </sheetData>
  <sheetProtection selectLockedCells="1"/>
  <mergeCells count="414">
    <mergeCell ref="BJ4:BM5"/>
    <mergeCell ref="F121:F126"/>
    <mergeCell ref="F7:F12"/>
    <mergeCell ref="F19:F24"/>
    <mergeCell ref="F25:F30"/>
    <mergeCell ref="F79:F84"/>
    <mergeCell ref="F85:F90"/>
    <mergeCell ref="F91:F96"/>
    <mergeCell ref="F97:F102"/>
    <mergeCell ref="F103:F108"/>
    <mergeCell ref="F109:F114"/>
    <mergeCell ref="N13:N18"/>
    <mergeCell ref="N7:N12"/>
    <mergeCell ref="O7:O12"/>
    <mergeCell ref="N25:N30"/>
    <mergeCell ref="O25:O30"/>
    <mergeCell ref="O91:O96"/>
    <mergeCell ref="Q19:Q24"/>
    <mergeCell ref="BA19:BA24"/>
    <mergeCell ref="BB19:BB24"/>
    <mergeCell ref="BG19:BG24"/>
    <mergeCell ref="BH19:BH24"/>
    <mergeCell ref="BB43:BB48"/>
    <mergeCell ref="Q37:Q42"/>
    <mergeCell ref="O13:O18"/>
    <mergeCell ref="P13:P18"/>
    <mergeCell ref="Q13:Q18"/>
    <mergeCell ref="BA13:BA18"/>
    <mergeCell ref="BB13:BB18"/>
    <mergeCell ref="A25:A30"/>
    <mergeCell ref="B25:B30"/>
    <mergeCell ref="A19:A24"/>
    <mergeCell ref="B19:B24"/>
    <mergeCell ref="M19:M24"/>
    <mergeCell ref="X5:AM5"/>
    <mergeCell ref="AN5:AW5"/>
    <mergeCell ref="AY5:AZ5"/>
    <mergeCell ref="BA5:BB5"/>
    <mergeCell ref="BG5:BI5"/>
    <mergeCell ref="R4:R5"/>
    <mergeCell ref="C55:C60"/>
    <mergeCell ref="G55:G60"/>
    <mergeCell ref="M55:M60"/>
    <mergeCell ref="N55:N60"/>
    <mergeCell ref="O55:O60"/>
    <mergeCell ref="G7:G12"/>
    <mergeCell ref="P19:P24"/>
    <mergeCell ref="F43:F48"/>
    <mergeCell ref="M37:M42"/>
    <mergeCell ref="N37:N42"/>
    <mergeCell ref="N19:N24"/>
    <mergeCell ref="O19:O24"/>
    <mergeCell ref="P7:P12"/>
    <mergeCell ref="G49:G54"/>
    <mergeCell ref="M49:M54"/>
    <mergeCell ref="P43:P48"/>
    <mergeCell ref="C25:C30"/>
    <mergeCell ref="P25:P30"/>
    <mergeCell ref="H1:BI3"/>
    <mergeCell ref="BA43:BA48"/>
    <mergeCell ref="BH7:BH12"/>
    <mergeCell ref="BI7:BI12"/>
    <mergeCell ref="Q7:Q12"/>
    <mergeCell ref="BA7:BA12"/>
    <mergeCell ref="BB7:BB12"/>
    <mergeCell ref="BI19:BI24"/>
    <mergeCell ref="A31:A36"/>
    <mergeCell ref="B31:B36"/>
    <mergeCell ref="C31:C36"/>
    <mergeCell ref="G31:G36"/>
    <mergeCell ref="M31:M36"/>
    <mergeCell ref="N31:N36"/>
    <mergeCell ref="O31:O36"/>
    <mergeCell ref="P31:P36"/>
    <mergeCell ref="Q31:Q36"/>
    <mergeCell ref="F31:F36"/>
    <mergeCell ref="A1:G3"/>
    <mergeCell ref="A4:L5"/>
    <mergeCell ref="M4:Q4"/>
    <mergeCell ref="U4:BI4"/>
    <mergeCell ref="M5:Q5"/>
    <mergeCell ref="U5:W5"/>
    <mergeCell ref="N43:N48"/>
    <mergeCell ref="O43:O48"/>
    <mergeCell ref="O37:O42"/>
    <mergeCell ref="BH31:BH36"/>
    <mergeCell ref="A7:A12"/>
    <mergeCell ref="B7:B12"/>
    <mergeCell ref="C7:C12"/>
    <mergeCell ref="M7:M12"/>
    <mergeCell ref="F13:F18"/>
    <mergeCell ref="BG7:BG12"/>
    <mergeCell ref="F37:F42"/>
    <mergeCell ref="G25:G30"/>
    <mergeCell ref="M25:M30"/>
    <mergeCell ref="P37:P42"/>
    <mergeCell ref="C19:C24"/>
    <mergeCell ref="G19:G24"/>
    <mergeCell ref="A13:A18"/>
    <mergeCell ref="B13:B18"/>
    <mergeCell ref="C13:C18"/>
    <mergeCell ref="G13:G18"/>
    <mergeCell ref="M13:M18"/>
    <mergeCell ref="Q25:Q30"/>
    <mergeCell ref="BA25:BA30"/>
    <mergeCell ref="BB25:BB30"/>
    <mergeCell ref="A43:A48"/>
    <mergeCell ref="A37:A42"/>
    <mergeCell ref="B37:B42"/>
    <mergeCell ref="C37:C42"/>
    <mergeCell ref="G37:G42"/>
    <mergeCell ref="B43:B48"/>
    <mergeCell ref="C43:C48"/>
    <mergeCell ref="G43:G48"/>
    <mergeCell ref="M43:M48"/>
    <mergeCell ref="Q43:Q48"/>
    <mergeCell ref="BA55:BA60"/>
    <mergeCell ref="BB55:BB60"/>
    <mergeCell ref="BG55:BG60"/>
    <mergeCell ref="BH55:BH60"/>
    <mergeCell ref="BI55:BI60"/>
    <mergeCell ref="A55:A60"/>
    <mergeCell ref="R55:R60"/>
    <mergeCell ref="F49:F54"/>
    <mergeCell ref="F55:F60"/>
    <mergeCell ref="P55:P60"/>
    <mergeCell ref="Q55:Q60"/>
    <mergeCell ref="Q49:Q54"/>
    <mergeCell ref="BA49:BA54"/>
    <mergeCell ref="BB49:BB54"/>
    <mergeCell ref="BG49:BG54"/>
    <mergeCell ref="BH49:BH54"/>
    <mergeCell ref="BI49:BI54"/>
    <mergeCell ref="A49:A54"/>
    <mergeCell ref="B49:B54"/>
    <mergeCell ref="O49:O54"/>
    <mergeCell ref="P49:P54"/>
    <mergeCell ref="C49:C54"/>
    <mergeCell ref="N49:N54"/>
    <mergeCell ref="B55:B60"/>
    <mergeCell ref="O61:O66"/>
    <mergeCell ref="P61:P66"/>
    <mergeCell ref="Q61:Q66"/>
    <mergeCell ref="BA61:BA66"/>
    <mergeCell ref="BB61:BB66"/>
    <mergeCell ref="BG61:BG66"/>
    <mergeCell ref="A61:A66"/>
    <mergeCell ref="B61:B66"/>
    <mergeCell ref="C61:C66"/>
    <mergeCell ref="G61:G66"/>
    <mergeCell ref="M61:M66"/>
    <mergeCell ref="N61:N66"/>
    <mergeCell ref="R61:R66"/>
    <mergeCell ref="F61:F66"/>
    <mergeCell ref="F67:F72"/>
    <mergeCell ref="A73:A78"/>
    <mergeCell ref="B73:B78"/>
    <mergeCell ref="C73:C78"/>
    <mergeCell ref="G73:G78"/>
    <mergeCell ref="M73:M78"/>
    <mergeCell ref="N73:N78"/>
    <mergeCell ref="O73:O78"/>
    <mergeCell ref="P73:P78"/>
    <mergeCell ref="P67:P72"/>
    <mergeCell ref="F73:F78"/>
    <mergeCell ref="A67:A72"/>
    <mergeCell ref="B67:B72"/>
    <mergeCell ref="C67:C72"/>
    <mergeCell ref="G67:G72"/>
    <mergeCell ref="M67:M72"/>
    <mergeCell ref="N67:N72"/>
    <mergeCell ref="O67:O72"/>
    <mergeCell ref="BG85:BG90"/>
    <mergeCell ref="R79:R84"/>
    <mergeCell ref="Q67:Q72"/>
    <mergeCell ref="BA67:BA72"/>
    <mergeCell ref="BB67:BB72"/>
    <mergeCell ref="BG67:BG72"/>
    <mergeCell ref="BH67:BH72"/>
    <mergeCell ref="Q73:Q78"/>
    <mergeCell ref="BA73:BA78"/>
    <mergeCell ref="BB73:BB78"/>
    <mergeCell ref="BG73:BG78"/>
    <mergeCell ref="BH73:BH78"/>
    <mergeCell ref="R67:R72"/>
    <mergeCell ref="R73:R78"/>
    <mergeCell ref="A79:A84"/>
    <mergeCell ref="B79:B84"/>
    <mergeCell ref="C79:C84"/>
    <mergeCell ref="G79:G84"/>
    <mergeCell ref="M79:M84"/>
    <mergeCell ref="N79:N84"/>
    <mergeCell ref="O79:O84"/>
    <mergeCell ref="P79:P84"/>
    <mergeCell ref="Q79:Q84"/>
    <mergeCell ref="A91:A96"/>
    <mergeCell ref="B91:B96"/>
    <mergeCell ref="C91:C96"/>
    <mergeCell ref="G91:G96"/>
    <mergeCell ref="M91:M96"/>
    <mergeCell ref="N91:N96"/>
    <mergeCell ref="P85:P90"/>
    <mergeCell ref="Q85:Q90"/>
    <mergeCell ref="BA85:BA90"/>
    <mergeCell ref="A85:A90"/>
    <mergeCell ref="B85:B90"/>
    <mergeCell ref="C85:C90"/>
    <mergeCell ref="G85:G90"/>
    <mergeCell ref="M85:M90"/>
    <mergeCell ref="N85:N90"/>
    <mergeCell ref="P91:P96"/>
    <mergeCell ref="O85:O90"/>
    <mergeCell ref="R85:R90"/>
    <mergeCell ref="R91:R96"/>
    <mergeCell ref="Q91:Q96"/>
    <mergeCell ref="BA91:BA96"/>
    <mergeCell ref="C97:C102"/>
    <mergeCell ref="G97:G102"/>
    <mergeCell ref="M97:M102"/>
    <mergeCell ref="O97:O102"/>
    <mergeCell ref="R97:R102"/>
    <mergeCell ref="BI103:BI108"/>
    <mergeCell ref="A103:A108"/>
    <mergeCell ref="B103:B108"/>
    <mergeCell ref="C103:C108"/>
    <mergeCell ref="G103:G108"/>
    <mergeCell ref="M103:M108"/>
    <mergeCell ref="N103:N108"/>
    <mergeCell ref="O103:O108"/>
    <mergeCell ref="P103:P108"/>
    <mergeCell ref="Q103:Q108"/>
    <mergeCell ref="R103:R108"/>
    <mergeCell ref="A121:A126"/>
    <mergeCell ref="Q97:Q102"/>
    <mergeCell ref="BA97:BA102"/>
    <mergeCell ref="BB97:BB102"/>
    <mergeCell ref="BG97:BG102"/>
    <mergeCell ref="BH97:BH102"/>
    <mergeCell ref="BA103:BA108"/>
    <mergeCell ref="BB103:BB108"/>
    <mergeCell ref="BG103:BG108"/>
    <mergeCell ref="BH103:BH108"/>
    <mergeCell ref="O109:O114"/>
    <mergeCell ref="P109:P114"/>
    <mergeCell ref="A109:A114"/>
    <mergeCell ref="B109:B114"/>
    <mergeCell ref="C109:C114"/>
    <mergeCell ref="G109:G114"/>
    <mergeCell ref="M109:M114"/>
    <mergeCell ref="N109:N114"/>
    <mergeCell ref="A115:A120"/>
    <mergeCell ref="B115:B120"/>
    <mergeCell ref="C115:C120"/>
    <mergeCell ref="A97:A102"/>
    <mergeCell ref="B97:B102"/>
    <mergeCell ref="N97:N102"/>
    <mergeCell ref="G115:G120"/>
    <mergeCell ref="M115:M120"/>
    <mergeCell ref="N115:N120"/>
    <mergeCell ref="F115:F120"/>
    <mergeCell ref="P115:P120"/>
    <mergeCell ref="B121:B126"/>
    <mergeCell ref="C121:C126"/>
    <mergeCell ref="BH109:BH114"/>
    <mergeCell ref="BI109:BI114"/>
    <mergeCell ref="Q109:Q114"/>
    <mergeCell ref="BA109:BA114"/>
    <mergeCell ref="BB109:BB114"/>
    <mergeCell ref="BG109:BG114"/>
    <mergeCell ref="BI115:BI120"/>
    <mergeCell ref="Q115:Q120"/>
    <mergeCell ref="BA115:BA120"/>
    <mergeCell ref="BB115:BB120"/>
    <mergeCell ref="BG115:BG120"/>
    <mergeCell ref="BH115:BH120"/>
    <mergeCell ref="Q121:Q126"/>
    <mergeCell ref="BA121:BA126"/>
    <mergeCell ref="BB121:BB126"/>
    <mergeCell ref="G121:G126"/>
    <mergeCell ref="M121:M126"/>
    <mergeCell ref="N121:N126"/>
    <mergeCell ref="O121:O126"/>
    <mergeCell ref="P121:P126"/>
    <mergeCell ref="BG121:BG126"/>
    <mergeCell ref="O115:O120"/>
    <mergeCell ref="R7:R12"/>
    <mergeCell ref="R13:R18"/>
    <mergeCell ref="R19:R24"/>
    <mergeCell ref="R25:R30"/>
    <mergeCell ref="R31:R36"/>
    <mergeCell ref="R37:R42"/>
    <mergeCell ref="R43:R48"/>
    <mergeCell ref="R49:R54"/>
    <mergeCell ref="BG43:BG48"/>
    <mergeCell ref="R109:R114"/>
    <mergeCell ref="R115:R120"/>
    <mergeCell ref="R121:R126"/>
    <mergeCell ref="P97:P102"/>
    <mergeCell ref="BA79:BA84"/>
    <mergeCell ref="BB79:BB84"/>
    <mergeCell ref="BG79:BG84"/>
    <mergeCell ref="BB91:BB96"/>
    <mergeCell ref="BG91:BG96"/>
    <mergeCell ref="BB85:BB90"/>
    <mergeCell ref="BI31:BI36"/>
    <mergeCell ref="BH13:BH18"/>
    <mergeCell ref="BI13:BI18"/>
    <mergeCell ref="BA37:BA42"/>
    <mergeCell ref="BB37:BB42"/>
    <mergeCell ref="BG37:BG42"/>
    <mergeCell ref="BG25:BG30"/>
    <mergeCell ref="BG31:BG36"/>
    <mergeCell ref="BG13:BG18"/>
    <mergeCell ref="BI25:BI30"/>
    <mergeCell ref="BH25:BH30"/>
    <mergeCell ref="BA31:BA36"/>
    <mergeCell ref="BB31:BB36"/>
    <mergeCell ref="BI37:BI42"/>
    <mergeCell ref="BH121:BH126"/>
    <mergeCell ref="BI121:BI126"/>
    <mergeCell ref="BI73:BI78"/>
    <mergeCell ref="BI91:BI96"/>
    <mergeCell ref="BH61:BH66"/>
    <mergeCell ref="BI61:BI66"/>
    <mergeCell ref="BI67:BI72"/>
    <mergeCell ref="BH43:BH48"/>
    <mergeCell ref="BH37:BH42"/>
    <mergeCell ref="BI97:BI102"/>
    <mergeCell ref="BH79:BH84"/>
    <mergeCell ref="BI79:BI84"/>
    <mergeCell ref="BH91:BH96"/>
    <mergeCell ref="BH85:BH90"/>
    <mergeCell ref="BI85:BI90"/>
    <mergeCell ref="BI43:BI48"/>
    <mergeCell ref="BK7:BK12"/>
    <mergeCell ref="BL7:BL12"/>
    <mergeCell ref="BM7:BM12"/>
    <mergeCell ref="BJ13:BJ18"/>
    <mergeCell ref="BK13:BK18"/>
    <mergeCell ref="BL13:BL18"/>
    <mergeCell ref="BM13:BM18"/>
    <mergeCell ref="BJ19:BJ24"/>
    <mergeCell ref="BK19:BK24"/>
    <mergeCell ref="BL19:BL24"/>
    <mergeCell ref="BM19:BM24"/>
    <mergeCell ref="BJ7:BJ12"/>
    <mergeCell ref="BJ109:BJ114"/>
    <mergeCell ref="BK109:BK114"/>
    <mergeCell ref="BL109:BL114"/>
    <mergeCell ref="BM109:BM114"/>
    <mergeCell ref="BJ43:BJ48"/>
    <mergeCell ref="BK43:BK48"/>
    <mergeCell ref="BL43:BL48"/>
    <mergeCell ref="BM43:BM48"/>
    <mergeCell ref="BJ49:BJ54"/>
    <mergeCell ref="BK49:BK54"/>
    <mergeCell ref="BL49:BL54"/>
    <mergeCell ref="BM49:BM54"/>
    <mergeCell ref="BJ55:BJ60"/>
    <mergeCell ref="BK55:BK60"/>
    <mergeCell ref="BL55:BL60"/>
    <mergeCell ref="BM55:BM60"/>
    <mergeCell ref="BJ61:BJ66"/>
    <mergeCell ref="BJ67:BJ72"/>
    <mergeCell ref="BK67:BK72"/>
    <mergeCell ref="BL67:BL72"/>
    <mergeCell ref="BM67:BM72"/>
    <mergeCell ref="BJ73:BJ78"/>
    <mergeCell ref="BK73:BK78"/>
    <mergeCell ref="BL73:BL78"/>
    <mergeCell ref="BK25:BK30"/>
    <mergeCell ref="BL25:BL30"/>
    <mergeCell ref="BM25:BM30"/>
    <mergeCell ref="BJ103:BJ108"/>
    <mergeCell ref="BK103:BK108"/>
    <mergeCell ref="BL103:BL108"/>
    <mergeCell ref="BM103:BM108"/>
    <mergeCell ref="BK31:BK36"/>
    <mergeCell ref="BL31:BL36"/>
    <mergeCell ref="BM31:BM36"/>
    <mergeCell ref="BJ37:BJ42"/>
    <mergeCell ref="BK37:BK42"/>
    <mergeCell ref="BL37:BL42"/>
    <mergeCell ref="BM37:BM42"/>
    <mergeCell ref="BM73:BM78"/>
    <mergeCell ref="BJ31:BJ36"/>
    <mergeCell ref="BJ25:BJ30"/>
    <mergeCell ref="BK61:BK66"/>
    <mergeCell ref="BL61:BL66"/>
    <mergeCell ref="BM61:BM66"/>
    <mergeCell ref="BJ115:BJ120"/>
    <mergeCell ref="BK115:BK120"/>
    <mergeCell ref="BL115:BL120"/>
    <mergeCell ref="BM115:BM120"/>
    <mergeCell ref="BJ121:BJ126"/>
    <mergeCell ref="BK121:BK126"/>
    <mergeCell ref="BL121:BL126"/>
    <mergeCell ref="BM121:BM126"/>
    <mergeCell ref="BJ79:BJ84"/>
    <mergeCell ref="BK79:BK84"/>
    <mergeCell ref="BL79:BL84"/>
    <mergeCell ref="BM79:BM84"/>
    <mergeCell ref="BJ85:BJ90"/>
    <mergeCell ref="BK85:BK90"/>
    <mergeCell ref="BL85:BL90"/>
    <mergeCell ref="BM85:BM90"/>
    <mergeCell ref="BJ91:BJ96"/>
    <mergeCell ref="BK91:BK96"/>
    <mergeCell ref="BL91:BL96"/>
    <mergeCell ref="BM91:BM96"/>
    <mergeCell ref="BJ97:BJ102"/>
    <mergeCell ref="BK97:BK102"/>
    <mergeCell ref="BL97:BL102"/>
    <mergeCell ref="BM97:BM102"/>
  </mergeCells>
  <conditionalFormatting sqref="Q7 S7:T7">
    <cfRule type="cellIs" dxfId="15" priority="16" operator="equal">
      <formula>"Extremo"</formula>
    </cfRule>
    <cfRule type="cellIs" dxfId="14" priority="17" operator="equal">
      <formula>"Alto"</formula>
    </cfRule>
    <cfRule type="cellIs" dxfId="13" priority="18" operator="equal">
      <formula>"Moderado"</formula>
    </cfRule>
    <cfRule type="cellIs" dxfId="12" priority="19" operator="equal">
      <formula>"Bajo"</formula>
    </cfRule>
  </conditionalFormatting>
  <conditionalFormatting sqref="Q13 S13:T13 Q19 S19:T19 Q25 S25:T25 Q31 S31:T31 Q37 S37:T37 Q43 S43:T43 Q49 S49:T49 Q55 S55:T55 Q61 S61:T61 Q67 S67:T67 Q73 S73:T73 Q79 S79:T79 Q85 S85:T85 Q91 S91:T91 Q97 S97:T97 Q103 S103:T103 Q109 S109:T109 Q115 S115:T115 Q121 S121:T121">
    <cfRule type="cellIs" dxfId="11" priority="8" operator="equal">
      <formula>"Extremo"</formula>
    </cfRule>
    <cfRule type="cellIs" dxfId="10" priority="9" operator="equal">
      <formula>"Alto"</formula>
    </cfRule>
    <cfRule type="cellIs" dxfId="9" priority="10" operator="equal">
      <formula>"Moderado"</formula>
    </cfRule>
    <cfRule type="cellIs" dxfId="8" priority="11" operator="equal">
      <formula>"Bajo"</formula>
    </cfRule>
  </conditionalFormatting>
  <conditionalFormatting sqref="BI7">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BI13 BI19 BI25 BI31 BI37 BI43 BI49 BI55 BI61 BI67 BI73 BI79 BI85 BI91 BI97 BI103 BI109 BI115 BI121">
    <cfRule type="cellIs" dxfId="3" priority="4" operator="equal">
      <formula>"Extremo"</formula>
    </cfRule>
    <cfRule type="cellIs" dxfId="2" priority="5" operator="equal">
      <formula>"Alto"</formula>
    </cfRule>
    <cfRule type="cellIs" dxfId="1" priority="6" operator="equal">
      <formula>"Moderado"</formula>
    </cfRule>
    <cfRule type="cellIs" dxfId="0" priority="7" operator="equal">
      <formula>"Bajo"</formula>
    </cfRule>
  </conditionalFormatting>
  <dataValidations count="36">
    <dataValidation allowBlank="1" showInputMessage="1" showErrorMessage="1" prompt="Fuerte: 100_x000a__x000a_Moderado: Entre 50 y 99_x000a__x000a_Débil: Menor a 50" sqref="BB6" xr:uid="{00000000-0002-0000-0400-000000000000}"/>
    <dataValidation allowBlank="1" showInputMessage="1" showErrorMessage="1" prompt="Fuerte: 100_x000a__x000a_Moderado: 50_x000a__x000a_Débil: 0" sqref="AZ6" xr:uid="{00000000-0002-0000-0400-000001000000}"/>
    <dataValidation allowBlank="1" showInputMessage="1" showErrorMessage="1" prompt="Fuerte: Siempre se ejecuta_x000a__x000a_Moderado: Algunas veces_x000a__x000a_Débil: No se ejecuta " sqref="AN6:AO6" xr:uid="{00000000-0002-0000-0400-000002000000}"/>
    <dataValidation allowBlank="1" showInputMessage="1" showErrorMessage="1" prompt="Fuerte: Calificación entre 96 y 100_x000a__x000a_Moderado: Calificación entre 86 y 95_x000a__x000a_Débil: Calificación entre 0 y 85" sqref="AM6 AX6" xr:uid="{00000000-0002-0000-0400-000003000000}"/>
    <dataValidation allowBlank="1" showInputMessage="1" showErrorMessage="1" prompt="- Confiable (15)_x000a__x000a_- No Confiable (0)_x000a_" sqref="AF6:AG6" xr:uid="{00000000-0002-0000-0400-000004000000}"/>
    <dataValidation allowBlank="1" showInputMessage="1" showErrorMessage="1" prompt="- Prevenir (15)_x000a__x000a_- Detectar (10)_x000a__x000a_- No es un Control (0)" sqref="AD6:AE6" xr:uid="{00000000-0002-0000-0400-000005000000}"/>
    <dataValidation allowBlank="1" showInputMessage="1" showErrorMessage="1" prompt="- Oportuna (15)_x000a__x000a_- Inoportuna (0)_x000a_" sqref="AB6:AC6" xr:uid="{00000000-0002-0000-0400-000006000000}"/>
    <dataValidation allowBlank="1" showInputMessage="1" showErrorMessage="1" prompt="- Asignado (15)_x000a__x000a_- No Asignado (0)" sqref="X6:Y6" xr:uid="{00000000-0002-0000-0400-000007000000}"/>
    <dataValidation allowBlank="1" showInputMessage="1" showErrorMessage="1" prompt="Preventivo: Diseñados para evitar un evento no deseado en el momento que se produce, es decir intenta evitar la ocurrencia_x000a__x000a_Detectivos: Diseñados para identificar un evento o resultado no previsto después de que se haya producido, es decir corregir " sqref="W6" xr:uid="{00000000-0002-0000-0400-000008000000}"/>
    <dataValidation allowBlank="1" showInputMessage="1" showErrorMessage="1" prompt="Completa (10)_x000a__x000a_Incompleta (5)_x000a__x000a_No esxiste (0)" sqref="AJ6:AK6" xr:uid="{00000000-0002-0000-0400-000009000000}"/>
    <dataValidation allowBlank="1" showInputMessage="1" showErrorMessage="1" prompt="- Se investigan y se resuelven Oportunamente (15)_x000a__x000a_- No se investigan y resuelven Oportunamente (0)_x000a_" sqref="AH6:AI6" xr:uid="{00000000-0002-0000-0400-00000A000000}"/>
    <dataValidation allowBlank="1" showInputMessage="1" showErrorMessage="1" prompt="- Adecuado (15)_x000a__x000a_- Inadecuado (0)_x000a_" sqref="Z6:AA6" xr:uid="{00000000-0002-0000-0400-00000B000000}"/>
    <dataValidation allowBlank="1" showInputMessage="1" showErrorMessage="1" prompt="Promedio entre el diseño Total de Control y Total Solidez Individual " sqref="BA6" xr:uid="{00000000-0002-0000-0400-00000C000000}"/>
    <dataValidation allowBlank="1" showInputMessage="1" showErrorMessage="1" prompt="Fuerte+Fuerte=Fuerte_x000a_Fuerte+Moderado=Moderado_x000a_Fuerte+Débil=Débil_x000a_Moderado+Fuerte=Moderado_x000a_Moderado+Moderado=Moderado_x000a_Moderado+Débil=Débil_x000a_Débil+Fuerte=Débil_x000a_Débil+Moderado=Débil_x000a_Débil+Débil=Débil" sqref="AY6" xr:uid="{00000000-0002-0000-0400-00000D000000}"/>
    <dataValidation allowBlank="1" showInputMessage="1" showErrorMessage="1" prompt="Si el resultado de las calificaciones del control o promedio en el diseño de los controles, está por debajo de 96%, se debe establecer un plan de acción que permita tener un control bien diseñado" sqref="AL6 AW6" xr:uid="{00000000-0002-0000-0400-00000E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N6:P6" xr:uid="{00000000-0002-0000-0400-00000F000000}"/>
    <dataValidation allowBlank="1" showInputMessage="1" showErrorMessage="1" prompt="Casi Seguro (5): Se espera que evento ocurra en la mayoría _x000a_Probable (4): Es viable que el evento ocurra en la mayoría_x000a_Posible (3): Puede ocurrir en algún momento. Últimos 2 años_x000a_Improbable (2): Puede Ocurrir en algún momento. Últimos 5 años_x000a_Rara Vez (1)" sqref="M6" xr:uid="{00000000-0002-0000-0400-000010000000}"/>
    <dataValidation type="list" allowBlank="1" showInputMessage="1" showErrorMessage="1" sqref="V31:V36" xr:uid="{00000000-0002-0000-0400-000011000000}">
      <formula1>$H$31:$H$36</formula1>
    </dataValidation>
    <dataValidation type="list" allowBlank="1" showInputMessage="1" showErrorMessage="1" sqref="V37:V42" xr:uid="{00000000-0002-0000-0400-000012000000}">
      <formula1>$H$37:$H$42</formula1>
    </dataValidation>
    <dataValidation type="list" allowBlank="1" showInputMessage="1" showErrorMessage="1" sqref="V43:V48" xr:uid="{00000000-0002-0000-0400-000013000000}">
      <formula1>$H$43:$H$48</formula1>
    </dataValidation>
    <dataValidation type="list" allowBlank="1" showInputMessage="1" showErrorMessage="1" sqref="V49:V54" xr:uid="{00000000-0002-0000-0400-000014000000}">
      <formula1>$H$49:$H$54</formula1>
    </dataValidation>
    <dataValidation type="list" allowBlank="1" showInputMessage="1" showErrorMessage="1" sqref="V55:V60" xr:uid="{00000000-0002-0000-0400-000015000000}">
      <formula1>$H$55:$H$60</formula1>
    </dataValidation>
    <dataValidation type="list" allowBlank="1" showInputMessage="1" showErrorMessage="1" sqref="V61:V66" xr:uid="{00000000-0002-0000-0400-000016000000}">
      <formula1>$H$61:$H$66</formula1>
    </dataValidation>
    <dataValidation type="list" allowBlank="1" showInputMessage="1" showErrorMessage="1" sqref="V67:V72" xr:uid="{00000000-0002-0000-0400-000017000000}">
      <formula1>$H$67:$H$72</formula1>
    </dataValidation>
    <dataValidation type="list" allowBlank="1" showInputMessage="1" showErrorMessage="1" sqref="V73:V78" xr:uid="{00000000-0002-0000-0400-000018000000}">
      <formula1>$H$73:$H$78</formula1>
    </dataValidation>
    <dataValidation type="list" allowBlank="1" showInputMessage="1" showErrorMessage="1" sqref="V79:V84" xr:uid="{00000000-0002-0000-0400-000019000000}">
      <formula1>$H$79:$H$84</formula1>
    </dataValidation>
    <dataValidation type="list" allowBlank="1" showInputMessage="1" showErrorMessage="1" sqref="V85:V90" xr:uid="{00000000-0002-0000-0400-00001A000000}">
      <formula1>$H$85:$H$90</formula1>
    </dataValidation>
    <dataValidation type="list" allowBlank="1" showInputMessage="1" showErrorMessage="1" sqref="V91:V96" xr:uid="{00000000-0002-0000-0400-00001B000000}">
      <formula1>$H$91:$H$96</formula1>
    </dataValidation>
    <dataValidation type="list" allowBlank="1" showInputMessage="1" showErrorMessage="1" sqref="V97:V102" xr:uid="{00000000-0002-0000-0400-00001C000000}">
      <formula1>$H$97:$H$102</formula1>
    </dataValidation>
    <dataValidation type="list" allowBlank="1" showInputMessage="1" showErrorMessage="1" sqref="V103:V108" xr:uid="{00000000-0002-0000-0400-00001D000000}">
      <formula1>$H$103:$H$108</formula1>
    </dataValidation>
    <dataValidation type="list" allowBlank="1" showInputMessage="1" showErrorMessage="1" sqref="V109:V114" xr:uid="{00000000-0002-0000-0400-00001E000000}">
      <formula1>$H$109:$H$114</formula1>
    </dataValidation>
    <dataValidation type="list" allowBlank="1" showInputMessage="1" showErrorMessage="1" sqref="V115:V120" xr:uid="{00000000-0002-0000-0400-00001F000000}">
      <formula1>$H$115:$H$120</formula1>
    </dataValidation>
    <dataValidation type="list" allowBlank="1" showInputMessage="1" showErrorMessage="1" sqref="V121:V126" xr:uid="{00000000-0002-0000-0400-000020000000}">
      <formula1>$H$121:$H$126</formula1>
    </dataValidation>
    <dataValidation type="list" allowBlank="1" showInputMessage="1" showErrorMessage="1" sqref="G7:G18 T7:T126 J7:J126" xr:uid="{00000000-0002-0000-0400-000021000000}">
      <formula1>INDIRECT(F7)</formula1>
    </dataValidation>
    <dataValidation type="list" allowBlank="1" showInputMessage="1" showErrorMessage="1" sqref="V7:V30" xr:uid="{00000000-0002-0000-0400-000022000000}">
      <formula1>$J7:$J12</formula1>
    </dataValidation>
    <dataValidation type="list" allowBlank="1" showInputMessage="1" showErrorMessage="1" sqref="H7:H126" xr:uid="{00000000-0002-0000-0400-000023000000}">
      <formula1>INDIRECT(E7)</formula1>
    </dataValidation>
  </dataValidations>
  <printOptions horizontalCentered="1"/>
  <pageMargins left="0" right="0" top="0.35433070866141736" bottom="0.35433070866141736" header="0.31496062992125984" footer="0.31496062992125984"/>
  <pageSetup paperSize="5" scale="50" pageOrder="overThenDown" orientation="portrait"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400-000024000000}">
          <x14:formula1>
            <xm:f>Listados!$G$3:$G$7</xm:f>
          </x14:formula1>
          <xm:sqref>O7:O126</xm:sqref>
        </x14:dataValidation>
        <x14:dataValidation type="list" allowBlank="1" showInputMessage="1" showErrorMessage="1" xr:uid="{00000000-0002-0000-0400-000025000000}">
          <x14:formula1>
            <xm:f>Listados!$B$26:$B$27</xm:f>
          </x14:formula1>
          <xm:sqref>AB7:AB126 X7:X126 AD7:AD126 AF7:AF126 AH7:AH126 Z7:Z1048576</xm:sqref>
        </x14:dataValidation>
        <x14:dataValidation type="list" allowBlank="1" showInputMessage="1" showErrorMessage="1" xr:uid="{00000000-0002-0000-0400-000026000000}">
          <x14:formula1>
            <xm:f>Corrupción!$J$3:$J$7</xm:f>
          </x14:formula1>
          <xm:sqref>M7:M126</xm:sqref>
        </x14:dataValidation>
        <x14:dataValidation type="list" allowBlank="1" showInputMessage="1" showErrorMessage="1" xr:uid="{00000000-0002-0000-0400-000027000000}">
          <x14:formula1>
            <xm:f>Listados!$B$3:$B$20</xm:f>
          </x14:formula1>
          <xm:sqref>B7:B13 B19 B25 B31 B37 B43 B49 B55 B61 B67 B73 B79 B85 B91 B97 B103 B109 B115 B121</xm:sqref>
        </x14:dataValidation>
        <x14:dataValidation type="list" allowBlank="1" showInputMessage="1" showErrorMessage="1" xr:uid="{00000000-0002-0000-0400-000028000000}">
          <x14:formula1>
            <xm:f>Listados!$G$29:$G$30</xm:f>
          </x14:formula1>
          <xm:sqref>W7:W126</xm:sqref>
        </x14:dataValidation>
        <x14:dataValidation type="list" allowBlank="1" showInputMessage="1" showErrorMessage="1" xr:uid="{00000000-0002-0000-0400-000029000000}">
          <x14:formula1>
            <xm:f>Listados!$C$26:$C$28</xm:f>
          </x14:formula1>
          <xm:sqref>AJ7:AJ126</xm:sqref>
        </x14:dataValidation>
        <x14:dataValidation type="list" allowBlank="1" showInputMessage="1" showErrorMessage="1" xr:uid="{00000000-0002-0000-0400-00002A000000}">
          <x14:formula1>
            <xm:f>'Seguridad Información'!$B$2:$B$8</xm:f>
          </x14:formula1>
          <xm:sqref>E7:E126</xm:sqref>
        </x14:dataValidation>
        <x14:dataValidation type="list" allowBlank="1" showInputMessage="1" showErrorMessage="1" xr:uid="{00000000-0002-0000-0400-00002B000000}">
          <x14:formula1>
            <xm:f>'Seguridad Información'!$B$13:$H$13</xm:f>
          </x14:formula1>
          <xm:sqref>F7 F13 F19 F25 F31 F37 F43 F49 F55 F61 F67 F73 F79 F85 F91 F97 F103 F109 F115 F121</xm:sqref>
        </x14:dataValidation>
        <x14:dataValidation type="list" allowBlank="1" showInputMessage="1" showErrorMessage="1" xr:uid="{00000000-0002-0000-0400-00002C000000}">
          <x14:formula1>
            <xm:f>'Seguridad Información'!$B$19:$H$19</xm:f>
          </x14:formula1>
          <xm:sqref>I7:I126</xm:sqref>
        </x14:dataValidation>
        <x14:dataValidation type="list" allowBlank="1" showInputMessage="1" showErrorMessage="1" xr:uid="{00000000-0002-0000-0400-00002D000000}">
          <x14:formula1>
            <xm:f>'Seguridad Información'!$B$44:$O$44</xm:f>
          </x14:formula1>
          <xm:sqref>S7:S126</xm:sqref>
        </x14:dataValidation>
        <x14:dataValidation type="list" allowBlank="1" showInputMessage="1" showErrorMessage="1" xr:uid="{00000000-0002-0000-0400-00002E000000}">
          <x14:formula1>
            <xm:f>'Seguridad Información'!$C$61:$C$63</xm:f>
          </x14:formula1>
          <xm:sqref>AN7:AN126</xm:sqref>
        </x14:dataValidation>
        <x14:dataValidation type="list" allowBlank="1" showInputMessage="1" showErrorMessage="1" xr:uid="{00000000-0002-0000-0400-00002F000000}">
          <x14:formula1>
            <xm:f>'Seguridad Información'!$E$61:$E$64</xm:f>
          </x14:formula1>
          <xm:sqref>AP7:AP126</xm:sqref>
        </x14:dataValidation>
        <x14:dataValidation type="list" allowBlank="1" showInputMessage="1" showErrorMessage="1" xr:uid="{00000000-0002-0000-0400-000030000000}">
          <x14:formula1>
            <xm:f>'Seguridad Información'!$G$61:$G$64</xm:f>
          </x14:formula1>
          <xm:sqref>AR7:AR126</xm:sqref>
        </x14:dataValidation>
        <x14:dataValidation type="list" allowBlank="1" showInputMessage="1" showErrorMessage="1" xr:uid="{00000000-0002-0000-0400-000031000000}">
          <x14:formula1>
            <xm:f>'Seguridad Información'!$I$61:$I$65</xm:f>
          </x14:formula1>
          <xm:sqref>AT7:AT126</xm:sqref>
        </x14:dataValidation>
        <x14:dataValidation type="list" allowBlank="1" showInputMessage="1" showErrorMessage="1" xr:uid="{00000000-0002-0000-0400-000032000000}">
          <x14:formula1>
            <xm:f>Listados!$E$3:$E$4</xm:f>
          </x14:formula1>
          <xm:sqref>K7:K1048576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E28"/>
  <sheetViews>
    <sheetView zoomScale="110" zoomScaleNormal="110" workbookViewId="0">
      <selection activeCell="D10" sqref="D10"/>
    </sheetView>
  </sheetViews>
  <sheetFormatPr baseColWidth="10" defaultColWidth="11.42578125" defaultRowHeight="15" x14ac:dyDescent="0.25"/>
  <cols>
    <col min="1" max="1" width="4.28515625" style="135" customWidth="1"/>
    <col min="2" max="2" width="11.42578125" style="135"/>
    <col min="3" max="3" width="47.7109375" style="135" bestFit="1" customWidth="1"/>
    <col min="4" max="4" width="54.140625" style="135" customWidth="1"/>
    <col min="5" max="5" width="27.140625" style="135" customWidth="1"/>
    <col min="6" max="16384" width="11.42578125" style="135"/>
  </cols>
  <sheetData>
    <row r="5" spans="2:5" ht="14.25" customHeight="1" thickBot="1" x14ac:dyDescent="0.3"/>
    <row r="6" spans="2:5" ht="15.75" thickBot="1" x14ac:dyDescent="0.3">
      <c r="B6" s="136" t="s">
        <v>570</v>
      </c>
      <c r="C6" s="137" t="s">
        <v>571</v>
      </c>
      <c r="D6" s="138" t="s">
        <v>572</v>
      </c>
    </row>
    <row r="7" spans="2:5" ht="30" x14ac:dyDescent="0.25">
      <c r="B7" s="139" t="s">
        <v>573</v>
      </c>
      <c r="C7" s="140" t="s">
        <v>574</v>
      </c>
      <c r="D7" s="141" t="s">
        <v>630</v>
      </c>
      <c r="E7" s="165"/>
    </row>
    <row r="8" spans="2:5" ht="30" x14ac:dyDescent="0.25">
      <c r="B8" s="142" t="s">
        <v>575</v>
      </c>
      <c r="C8" s="143" t="s">
        <v>576</v>
      </c>
      <c r="D8" s="144" t="s">
        <v>650</v>
      </c>
      <c r="E8" s="166"/>
    </row>
    <row r="9" spans="2:5" ht="66" customHeight="1" x14ac:dyDescent="0.25">
      <c r="B9" s="145" t="s">
        <v>577</v>
      </c>
      <c r="C9" s="146" t="s">
        <v>578</v>
      </c>
      <c r="D9" s="147" t="s">
        <v>649</v>
      </c>
      <c r="E9" s="164" t="s">
        <v>617</v>
      </c>
    </row>
    <row r="10" spans="2:5" ht="45" x14ac:dyDescent="0.25">
      <c r="B10" s="148" t="s">
        <v>579</v>
      </c>
      <c r="C10" s="149" t="s">
        <v>580</v>
      </c>
      <c r="D10" s="150" t="s">
        <v>651</v>
      </c>
    </row>
    <row r="11" spans="2:5" ht="30" x14ac:dyDescent="0.25">
      <c r="B11" s="151" t="s">
        <v>581</v>
      </c>
      <c r="C11" s="152" t="s">
        <v>582</v>
      </c>
      <c r="D11" s="153" t="s">
        <v>631</v>
      </c>
    </row>
    <row r="12" spans="2:5" ht="30" x14ac:dyDescent="0.25">
      <c r="B12" s="154" t="s">
        <v>583</v>
      </c>
      <c r="C12" s="155" t="s">
        <v>584</v>
      </c>
      <c r="D12" s="156" t="s">
        <v>632</v>
      </c>
    </row>
    <row r="13" spans="2:5" x14ac:dyDescent="0.25">
      <c r="B13" s="157" t="s">
        <v>585</v>
      </c>
      <c r="C13" s="158" t="s">
        <v>586</v>
      </c>
      <c r="D13" s="159" t="s">
        <v>616</v>
      </c>
    </row>
    <row r="14" spans="2:5" ht="30" x14ac:dyDescent="0.25">
      <c r="B14" s="157" t="s">
        <v>587</v>
      </c>
      <c r="C14" s="158" t="s">
        <v>588</v>
      </c>
      <c r="D14" s="159" t="s">
        <v>589</v>
      </c>
    </row>
    <row r="15" spans="2:5" ht="30.75" thickBot="1" x14ac:dyDescent="0.3">
      <c r="B15" s="160" t="s">
        <v>590</v>
      </c>
      <c r="C15" s="161" t="s">
        <v>591</v>
      </c>
      <c r="D15" s="162" t="s">
        <v>592</v>
      </c>
    </row>
    <row r="16" spans="2:5" ht="15.75" thickBot="1" x14ac:dyDescent="0.3"/>
    <row r="17" spans="2:5" ht="15.75" thickBot="1" x14ac:dyDescent="0.3">
      <c r="B17" s="731" t="s">
        <v>593</v>
      </c>
      <c r="C17" s="732"/>
      <c r="D17" s="733"/>
    </row>
    <row r="18" spans="2:5" ht="15.75" thickBot="1" x14ac:dyDescent="0.3"/>
    <row r="19" spans="2:5" x14ac:dyDescent="0.25">
      <c r="B19" s="734" t="str">
        <f>+CONCATENATE(D7," ",D8," ",D9," ",D10," ",D11," ",D12)</f>
        <v>El tesorero, el secretario general y/o el cordinador del grupo de gestión financiera, Cada vez que se requiera realizar un movimiento bancario y Con el fin de prevenir que los movimientos que se den por ventanilla sean suplantados, Todas las solicitudes de débitos o traslados se realizarán mediante oficio con dos firmas de aprobación que se encuentren autorizadas ante la entidad bancaria. Si no se cuenta con las dos firmas de aprobación, no se podrá realizar el débito o traslado bancario. Como evidencia queda el oficio radicado ante entidad bancaria con las dos firmas.</v>
      </c>
      <c r="C19" s="735"/>
      <c r="D19" s="736"/>
      <c r="E19" s="135" t="s">
        <v>192</v>
      </c>
    </row>
    <row r="20" spans="2:5" x14ac:dyDescent="0.25">
      <c r="B20" s="737"/>
      <c r="C20" s="738"/>
      <c r="D20" s="739"/>
    </row>
    <row r="21" spans="2:5" x14ac:dyDescent="0.25">
      <c r="B21" s="737"/>
      <c r="C21" s="738"/>
      <c r="D21" s="739"/>
      <c r="E21" s="135" t="s">
        <v>193</v>
      </c>
    </row>
    <row r="22" spans="2:5" x14ac:dyDescent="0.25">
      <c r="B22" s="737"/>
      <c r="C22" s="738"/>
      <c r="D22" s="739"/>
      <c r="E22" s="135" t="s">
        <v>194</v>
      </c>
    </row>
    <row r="23" spans="2:5" x14ac:dyDescent="0.25">
      <c r="B23" s="737"/>
      <c r="C23" s="738"/>
      <c r="D23" s="739"/>
    </row>
    <row r="24" spans="2:5" x14ac:dyDescent="0.25">
      <c r="B24" s="737"/>
      <c r="C24" s="738"/>
      <c r="D24" s="739"/>
    </row>
    <row r="25" spans="2:5" ht="87" customHeight="1" thickBot="1" x14ac:dyDescent="0.3">
      <c r="B25" s="740"/>
      <c r="C25" s="741"/>
      <c r="D25" s="742"/>
    </row>
    <row r="28" spans="2:5" x14ac:dyDescent="0.25">
      <c r="C28" s="163"/>
    </row>
  </sheetData>
  <mergeCells count="2">
    <mergeCell ref="B17:D17"/>
    <mergeCell ref="B19:D2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'D:\C:\Users\DIGITAL EXITO\Downloads\[Corrupción (1).xlsx]Hoja2'!#REF!</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3:I16"/>
  <sheetViews>
    <sheetView topLeftCell="C1" workbookViewId="0">
      <selection activeCell="C8" sqref="C8:F9"/>
    </sheetView>
  </sheetViews>
  <sheetFormatPr baseColWidth="10" defaultColWidth="11.42578125" defaultRowHeight="15" x14ac:dyDescent="0.25"/>
  <cols>
    <col min="3" max="3" width="24.85546875" bestFit="1" customWidth="1"/>
    <col min="4" max="4" width="53.28515625" bestFit="1" customWidth="1"/>
    <col min="5" max="5" width="45.5703125" bestFit="1" customWidth="1"/>
    <col min="6" max="6" width="30.5703125" customWidth="1"/>
    <col min="7" max="7" width="18.7109375" customWidth="1"/>
  </cols>
  <sheetData>
    <row r="3" spans="3:9" ht="15.75" thickBot="1" x14ac:dyDescent="0.3"/>
    <row r="4" spans="3:9" x14ac:dyDescent="0.25">
      <c r="C4" s="743" t="s">
        <v>541</v>
      </c>
      <c r="D4" s="744"/>
      <c r="E4" s="744"/>
      <c r="F4" s="744"/>
      <c r="G4" s="745"/>
    </row>
    <row r="5" spans="3:9" ht="15.75" thickBot="1" x14ac:dyDescent="0.3">
      <c r="C5" s="746"/>
      <c r="D5" s="747"/>
      <c r="E5" s="747"/>
      <c r="F5" s="747"/>
      <c r="G5" s="748"/>
    </row>
    <row r="6" spans="3:9" x14ac:dyDescent="0.25">
      <c r="C6" s="22"/>
      <c r="D6" s="22"/>
      <c r="E6" s="22"/>
      <c r="F6" s="22"/>
      <c r="G6" s="22"/>
    </row>
    <row r="7" spans="3:9" x14ac:dyDescent="0.25">
      <c r="C7" t="s">
        <v>528</v>
      </c>
      <c r="D7" t="s">
        <v>542</v>
      </c>
      <c r="E7" t="s">
        <v>543</v>
      </c>
      <c r="F7" t="s">
        <v>544</v>
      </c>
      <c r="G7" t="s">
        <v>545</v>
      </c>
    </row>
    <row r="8" spans="3:9" ht="70.5" customHeight="1" x14ac:dyDescent="0.25">
      <c r="C8" s="21"/>
      <c r="D8" s="21" t="s">
        <v>546</v>
      </c>
      <c r="E8" s="21" t="s">
        <v>547</v>
      </c>
      <c r="F8" s="21" t="s">
        <v>548</v>
      </c>
      <c r="G8" s="21" t="s">
        <v>549</v>
      </c>
    </row>
    <row r="9" spans="3:9" ht="75" x14ac:dyDescent="0.25">
      <c r="C9" s="21"/>
      <c r="D9" s="21" t="s">
        <v>191</v>
      </c>
    </row>
    <row r="10" spans="3:9" x14ac:dyDescent="0.25">
      <c r="C10" s="21"/>
    </row>
    <row r="11" spans="3:9" x14ac:dyDescent="0.25">
      <c r="C11" s="21"/>
    </row>
    <row r="16" spans="3:9" x14ac:dyDescent="0.25">
      <c r="I16" s="21"/>
    </row>
  </sheetData>
  <mergeCells count="1">
    <mergeCell ref="C4:G5"/>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121"/>
  <sheetViews>
    <sheetView topLeftCell="A58" workbookViewId="0">
      <selection activeCell="A79" sqref="A79"/>
    </sheetView>
  </sheetViews>
  <sheetFormatPr baseColWidth="10" defaultColWidth="11.42578125" defaultRowHeight="15" x14ac:dyDescent="0.25"/>
  <cols>
    <col min="7" max="7" width="27" customWidth="1"/>
    <col min="8" max="8" width="16.28515625" customWidth="1"/>
    <col min="9" max="9" width="20.140625" customWidth="1"/>
    <col min="11" max="11" width="76.42578125" customWidth="1"/>
    <col min="12" max="12" width="39.140625" customWidth="1"/>
  </cols>
  <sheetData>
    <row r="1" spans="2:13" x14ac:dyDescent="0.25">
      <c r="B1" s="27" t="s">
        <v>217</v>
      </c>
      <c r="G1" s="749" t="s">
        <v>218</v>
      </c>
      <c r="H1" s="749"/>
      <c r="I1" s="749"/>
      <c r="J1" s="749"/>
      <c r="K1" s="749"/>
      <c r="L1" s="749"/>
      <c r="M1" s="749"/>
    </row>
    <row r="2" spans="2:13" x14ac:dyDescent="0.25">
      <c r="B2" s="71" t="s">
        <v>219</v>
      </c>
      <c r="G2" s="71" t="s">
        <v>219</v>
      </c>
      <c r="H2" s="72" t="s">
        <v>220</v>
      </c>
      <c r="I2" s="71" t="s">
        <v>221</v>
      </c>
      <c r="J2" s="71" t="s">
        <v>222</v>
      </c>
      <c r="K2" s="71" t="s">
        <v>223</v>
      </c>
      <c r="L2" s="73" t="s">
        <v>224</v>
      </c>
      <c r="M2" s="71" t="s">
        <v>225</v>
      </c>
    </row>
    <row r="3" spans="2:13" x14ac:dyDescent="0.25">
      <c r="B3" s="71" t="s">
        <v>225</v>
      </c>
      <c r="G3" s="71" t="s">
        <v>226</v>
      </c>
      <c r="H3" s="72" t="s">
        <v>227</v>
      </c>
      <c r="I3" s="71" t="s">
        <v>228</v>
      </c>
      <c r="J3" s="71" t="s">
        <v>229</v>
      </c>
      <c r="K3" s="71" t="s">
        <v>230</v>
      </c>
      <c r="L3" s="73" t="s">
        <v>231</v>
      </c>
      <c r="M3" s="71" t="s">
        <v>232</v>
      </c>
    </row>
    <row r="4" spans="2:13" x14ac:dyDescent="0.25">
      <c r="B4" s="71" t="s">
        <v>223</v>
      </c>
      <c r="G4" s="71" t="s">
        <v>233</v>
      </c>
      <c r="I4" s="71" t="s">
        <v>234</v>
      </c>
      <c r="J4" s="71" t="s">
        <v>235</v>
      </c>
      <c r="K4" s="71" t="s">
        <v>236</v>
      </c>
      <c r="L4" s="73" t="s">
        <v>237</v>
      </c>
      <c r="M4" s="71" t="s">
        <v>238</v>
      </c>
    </row>
    <row r="5" spans="2:13" x14ac:dyDescent="0.25">
      <c r="B5" s="71" t="s">
        <v>239</v>
      </c>
      <c r="G5" s="71" t="s">
        <v>240</v>
      </c>
      <c r="I5" s="71" t="s">
        <v>241</v>
      </c>
      <c r="J5" s="71" t="s">
        <v>242</v>
      </c>
      <c r="K5" s="71" t="s">
        <v>243</v>
      </c>
      <c r="L5" s="73" t="s">
        <v>244</v>
      </c>
      <c r="M5" s="71" t="s">
        <v>245</v>
      </c>
    </row>
    <row r="6" spans="2:13" x14ac:dyDescent="0.25">
      <c r="B6" s="71" t="s">
        <v>246</v>
      </c>
      <c r="G6" s="71" t="s">
        <v>247</v>
      </c>
      <c r="J6" s="71" t="s">
        <v>248</v>
      </c>
      <c r="K6" s="71" t="s">
        <v>249</v>
      </c>
      <c r="L6" s="73" t="s">
        <v>250</v>
      </c>
      <c r="M6" s="71" t="s">
        <v>251</v>
      </c>
    </row>
    <row r="7" spans="2:13" x14ac:dyDescent="0.25">
      <c r="B7" s="71" t="s">
        <v>252</v>
      </c>
      <c r="G7" s="71" t="s">
        <v>253</v>
      </c>
      <c r="J7" s="71" t="s">
        <v>254</v>
      </c>
      <c r="K7" s="71" t="s">
        <v>255</v>
      </c>
      <c r="L7" s="73" t="s">
        <v>256</v>
      </c>
      <c r="M7" s="71"/>
    </row>
    <row r="8" spans="2:13" x14ac:dyDescent="0.25">
      <c r="B8" s="71" t="s">
        <v>257</v>
      </c>
      <c r="G8" s="71" t="s">
        <v>258</v>
      </c>
      <c r="J8" s="71" t="s">
        <v>259</v>
      </c>
      <c r="K8" s="71" t="s">
        <v>260</v>
      </c>
      <c r="L8" s="73" t="s">
        <v>261</v>
      </c>
      <c r="M8" s="71"/>
    </row>
    <row r="9" spans="2:13" x14ac:dyDescent="0.25">
      <c r="G9" s="71" t="s">
        <v>262</v>
      </c>
      <c r="J9" s="71" t="s">
        <v>263</v>
      </c>
      <c r="K9" s="71" t="s">
        <v>264</v>
      </c>
      <c r="M9" s="71"/>
    </row>
    <row r="10" spans="2:13" x14ac:dyDescent="0.25">
      <c r="J10" s="71" t="s">
        <v>265</v>
      </c>
      <c r="K10" s="71" t="s">
        <v>266</v>
      </c>
      <c r="M10" s="71"/>
    </row>
    <row r="11" spans="2:13" x14ac:dyDescent="0.25">
      <c r="K11" s="71" t="s">
        <v>267</v>
      </c>
      <c r="M11" s="71"/>
    </row>
    <row r="12" spans="2:13" x14ac:dyDescent="0.25">
      <c r="B12" s="750" t="s">
        <v>268</v>
      </c>
      <c r="C12" s="751"/>
      <c r="D12" s="751"/>
      <c r="E12" s="751"/>
      <c r="F12" s="751"/>
      <c r="G12" s="751"/>
      <c r="H12" s="752"/>
      <c r="K12" s="71" t="s">
        <v>269</v>
      </c>
    </row>
    <row r="13" spans="2:13" x14ac:dyDescent="0.25">
      <c r="B13" s="71" t="s">
        <v>270</v>
      </c>
      <c r="C13" s="73" t="s">
        <v>271</v>
      </c>
      <c r="D13" s="71" t="s">
        <v>272</v>
      </c>
      <c r="E13" s="71" t="s">
        <v>273</v>
      </c>
      <c r="F13" s="71" t="s">
        <v>274</v>
      </c>
      <c r="G13" s="73" t="s">
        <v>275</v>
      </c>
      <c r="H13" s="71" t="s">
        <v>276</v>
      </c>
      <c r="K13" s="71" t="s">
        <v>277</v>
      </c>
    </row>
    <row r="14" spans="2:13" x14ac:dyDescent="0.25">
      <c r="B14" s="71" t="s">
        <v>278</v>
      </c>
      <c r="C14" s="73" t="s">
        <v>279</v>
      </c>
      <c r="D14" s="71" t="s">
        <v>280</v>
      </c>
      <c r="E14" s="71" t="s">
        <v>281</v>
      </c>
      <c r="F14" s="71" t="s">
        <v>282</v>
      </c>
      <c r="G14" s="73" t="s">
        <v>283</v>
      </c>
      <c r="H14" s="71" t="s">
        <v>284</v>
      </c>
      <c r="K14" s="71" t="s">
        <v>285</v>
      </c>
    </row>
    <row r="15" spans="2:13" x14ac:dyDescent="0.25">
      <c r="B15" s="71" t="s">
        <v>286</v>
      </c>
      <c r="D15" s="71" t="s">
        <v>287</v>
      </c>
      <c r="H15" s="71" t="s">
        <v>288</v>
      </c>
      <c r="K15" s="71" t="s">
        <v>289</v>
      </c>
    </row>
    <row r="16" spans="2:13" x14ac:dyDescent="0.25">
      <c r="B16" s="71" t="s">
        <v>290</v>
      </c>
      <c r="D16" s="71" t="s">
        <v>291</v>
      </c>
      <c r="H16" s="71" t="s">
        <v>292</v>
      </c>
      <c r="K16" s="71" t="s">
        <v>293</v>
      </c>
    </row>
    <row r="17" spans="2:11" x14ac:dyDescent="0.25">
      <c r="H17" s="71" t="s">
        <v>294</v>
      </c>
      <c r="K17" s="71" t="s">
        <v>295</v>
      </c>
    </row>
    <row r="18" spans="2:11" x14ac:dyDescent="0.25">
      <c r="B18" s="750" t="s">
        <v>296</v>
      </c>
      <c r="C18" s="751"/>
      <c r="D18" s="751"/>
      <c r="E18" s="751"/>
      <c r="F18" s="751"/>
      <c r="G18" s="751"/>
      <c r="H18" s="752"/>
      <c r="K18" s="71" t="s">
        <v>297</v>
      </c>
    </row>
    <row r="19" spans="2:11" x14ac:dyDescent="0.25">
      <c r="B19" s="74" t="s">
        <v>298</v>
      </c>
      <c r="C19" s="75" t="s">
        <v>299</v>
      </c>
      <c r="D19" s="74" t="s">
        <v>300</v>
      </c>
      <c r="E19" s="74" t="s">
        <v>301</v>
      </c>
      <c r="F19" s="74" t="s">
        <v>302</v>
      </c>
      <c r="G19" s="75" t="s">
        <v>303</v>
      </c>
      <c r="H19" s="74" t="s">
        <v>304</v>
      </c>
    </row>
    <row r="20" spans="2:11" x14ac:dyDescent="0.25">
      <c r="B20" s="28" t="s">
        <v>305</v>
      </c>
      <c r="C20" s="28" t="s">
        <v>306</v>
      </c>
      <c r="D20" s="28" t="s">
        <v>307</v>
      </c>
      <c r="E20" s="28" t="s">
        <v>308</v>
      </c>
      <c r="F20" s="28" t="s">
        <v>309</v>
      </c>
      <c r="G20" s="28" t="s">
        <v>310</v>
      </c>
      <c r="H20" s="28" t="s">
        <v>311</v>
      </c>
    </row>
    <row r="21" spans="2:11" x14ac:dyDescent="0.25">
      <c r="B21" s="28" t="s">
        <v>312</v>
      </c>
      <c r="C21" s="28" t="s">
        <v>313</v>
      </c>
      <c r="D21" s="28" t="s">
        <v>314</v>
      </c>
      <c r="E21" s="28" t="s">
        <v>315</v>
      </c>
      <c r="G21" s="28" t="s">
        <v>316</v>
      </c>
      <c r="H21" s="28" t="s">
        <v>317</v>
      </c>
    </row>
    <row r="22" spans="2:11" x14ac:dyDescent="0.25">
      <c r="B22" s="28" t="s">
        <v>318</v>
      </c>
      <c r="C22" s="28" t="s">
        <v>319</v>
      </c>
      <c r="D22" s="28" t="s">
        <v>320</v>
      </c>
      <c r="E22" s="28" t="s">
        <v>321</v>
      </c>
      <c r="G22" s="28" t="s">
        <v>322</v>
      </c>
      <c r="H22" s="28" t="s">
        <v>323</v>
      </c>
    </row>
    <row r="23" spans="2:11" x14ac:dyDescent="0.25">
      <c r="B23" s="28" t="s">
        <v>312</v>
      </c>
      <c r="C23" s="28" t="s">
        <v>324</v>
      </c>
      <c r="D23" s="28" t="s">
        <v>325</v>
      </c>
      <c r="E23" s="28" t="s">
        <v>326</v>
      </c>
      <c r="G23" s="28" t="s">
        <v>327</v>
      </c>
      <c r="H23" s="28" t="s">
        <v>328</v>
      </c>
    </row>
    <row r="24" spans="2:11" x14ac:dyDescent="0.25">
      <c r="B24" s="28" t="s">
        <v>329</v>
      </c>
      <c r="C24" s="28" t="s">
        <v>330</v>
      </c>
      <c r="D24" s="28" t="s">
        <v>331</v>
      </c>
      <c r="E24" s="28" t="s">
        <v>332</v>
      </c>
      <c r="G24" s="28" t="s">
        <v>333</v>
      </c>
      <c r="H24" s="28" t="s">
        <v>334</v>
      </c>
    </row>
    <row r="25" spans="2:11" x14ac:dyDescent="0.25">
      <c r="B25" s="28" t="s">
        <v>335</v>
      </c>
      <c r="D25" s="28" t="s">
        <v>336</v>
      </c>
      <c r="E25" s="28" t="s">
        <v>337</v>
      </c>
      <c r="G25" s="28" t="s">
        <v>338</v>
      </c>
      <c r="H25" s="28" t="s">
        <v>339</v>
      </c>
    </row>
    <row r="26" spans="2:11" x14ac:dyDescent="0.25">
      <c r="B26" s="28" t="s">
        <v>340</v>
      </c>
      <c r="D26" s="28" t="s">
        <v>341</v>
      </c>
      <c r="E26" s="28" t="s">
        <v>342</v>
      </c>
      <c r="H26" s="28" t="s">
        <v>343</v>
      </c>
    </row>
    <row r="27" spans="2:11" x14ac:dyDescent="0.25">
      <c r="B27" s="28" t="s">
        <v>344</v>
      </c>
      <c r="D27" s="28" t="s">
        <v>345</v>
      </c>
      <c r="E27" s="28" t="s">
        <v>346</v>
      </c>
      <c r="H27" s="28" t="s">
        <v>347</v>
      </c>
    </row>
    <row r="28" spans="2:11" x14ac:dyDescent="0.25">
      <c r="B28" s="28" t="s">
        <v>348</v>
      </c>
      <c r="D28" s="28" t="s">
        <v>349</v>
      </c>
      <c r="E28" s="28" t="s">
        <v>350</v>
      </c>
      <c r="H28" s="28" t="s">
        <v>351</v>
      </c>
    </row>
    <row r="29" spans="2:11" x14ac:dyDescent="0.25">
      <c r="B29" s="28" t="s">
        <v>352</v>
      </c>
      <c r="D29" s="28" t="s">
        <v>353</v>
      </c>
      <c r="E29" s="28" t="s">
        <v>354</v>
      </c>
      <c r="H29" s="28" t="s">
        <v>355</v>
      </c>
    </row>
    <row r="30" spans="2:11" x14ac:dyDescent="0.25">
      <c r="B30" s="28" t="s">
        <v>356</v>
      </c>
      <c r="D30" s="28" t="s">
        <v>357</v>
      </c>
      <c r="E30" s="28" t="s">
        <v>358</v>
      </c>
      <c r="H30" s="28" t="s">
        <v>359</v>
      </c>
    </row>
    <row r="31" spans="2:11" x14ac:dyDescent="0.25">
      <c r="B31" s="28" t="s">
        <v>360</v>
      </c>
      <c r="D31" s="28" t="s">
        <v>361</v>
      </c>
      <c r="E31" s="28" t="s">
        <v>362</v>
      </c>
      <c r="H31" s="28" t="s">
        <v>363</v>
      </c>
    </row>
    <row r="32" spans="2:11" x14ac:dyDescent="0.25">
      <c r="B32" s="28" t="s">
        <v>364</v>
      </c>
      <c r="D32" s="28" t="s">
        <v>365</v>
      </c>
      <c r="E32" s="28" t="s">
        <v>366</v>
      </c>
      <c r="H32" s="28" t="s">
        <v>367</v>
      </c>
    </row>
    <row r="33" spans="2:15" x14ac:dyDescent="0.25">
      <c r="D33" s="28" t="s">
        <v>368</v>
      </c>
      <c r="H33" s="28" t="s">
        <v>369</v>
      </c>
    </row>
    <row r="34" spans="2:15" x14ac:dyDescent="0.25">
      <c r="H34" s="28" t="s">
        <v>370</v>
      </c>
    </row>
    <row r="35" spans="2:15" x14ac:dyDescent="0.25">
      <c r="H35" s="28" t="s">
        <v>371</v>
      </c>
    </row>
    <row r="36" spans="2:15" x14ac:dyDescent="0.25">
      <c r="H36" s="28" t="s">
        <v>372</v>
      </c>
    </row>
    <row r="37" spans="2:15" x14ac:dyDescent="0.25">
      <c r="H37" s="28" t="s">
        <v>373</v>
      </c>
    </row>
    <row r="38" spans="2:15" x14ac:dyDescent="0.25">
      <c r="H38" s="28" t="s">
        <v>254</v>
      </c>
    </row>
    <row r="39" spans="2:15" x14ac:dyDescent="0.25">
      <c r="H39" s="28" t="s">
        <v>374</v>
      </c>
    </row>
    <row r="40" spans="2:15" x14ac:dyDescent="0.25">
      <c r="H40" s="28" t="s">
        <v>375</v>
      </c>
    </row>
    <row r="41" spans="2:15" x14ac:dyDescent="0.25">
      <c r="H41" s="28" t="s">
        <v>376</v>
      </c>
    </row>
    <row r="44" spans="2:15" x14ac:dyDescent="0.25">
      <c r="B44" s="38" t="s">
        <v>377</v>
      </c>
      <c r="C44" s="38" t="s">
        <v>378</v>
      </c>
      <c r="D44" s="38" t="s">
        <v>379</v>
      </c>
      <c r="E44" s="38" t="s">
        <v>380</v>
      </c>
      <c r="F44" s="38" t="s">
        <v>381</v>
      </c>
      <c r="G44" s="38" t="s">
        <v>382</v>
      </c>
      <c r="H44" s="38" t="s">
        <v>383</v>
      </c>
      <c r="I44" s="38" t="s">
        <v>384</v>
      </c>
      <c r="J44" s="38" t="s">
        <v>385</v>
      </c>
      <c r="K44" s="38" t="s">
        <v>386</v>
      </c>
      <c r="L44" s="38" t="s">
        <v>387</v>
      </c>
      <c r="M44" s="38" t="s">
        <v>388</v>
      </c>
      <c r="N44" s="38" t="s">
        <v>389</v>
      </c>
      <c r="O44" s="38" t="s">
        <v>390</v>
      </c>
    </row>
    <row r="45" spans="2:15" x14ac:dyDescent="0.25">
      <c r="B45" s="37" t="s">
        <v>391</v>
      </c>
      <c r="C45" s="37" t="s">
        <v>392</v>
      </c>
      <c r="D45" s="37" t="s">
        <v>393</v>
      </c>
      <c r="E45" s="37" t="s">
        <v>394</v>
      </c>
      <c r="F45" s="37" t="s">
        <v>395</v>
      </c>
      <c r="G45" s="37" t="s">
        <v>396</v>
      </c>
      <c r="H45" s="37" t="s">
        <v>397</v>
      </c>
      <c r="I45" s="37" t="s">
        <v>398</v>
      </c>
      <c r="J45" s="37" t="s">
        <v>399</v>
      </c>
      <c r="K45" s="37" t="s">
        <v>400</v>
      </c>
      <c r="L45" s="37" t="s">
        <v>401</v>
      </c>
      <c r="M45" s="37" t="s">
        <v>402</v>
      </c>
      <c r="N45" s="37" t="s">
        <v>403</v>
      </c>
      <c r="O45" s="37" t="s">
        <v>404</v>
      </c>
    </row>
    <row r="46" spans="2:15" x14ac:dyDescent="0.25">
      <c r="B46" s="37" t="s">
        <v>405</v>
      </c>
      <c r="C46" s="37" t="s">
        <v>406</v>
      </c>
      <c r="D46" s="37" t="s">
        <v>407</v>
      </c>
      <c r="E46" s="37" t="s">
        <v>408</v>
      </c>
      <c r="F46" s="37" t="s">
        <v>409</v>
      </c>
      <c r="G46" s="37" t="s">
        <v>410</v>
      </c>
      <c r="H46" s="37" t="s">
        <v>411</v>
      </c>
      <c r="I46" s="37" t="s">
        <v>412</v>
      </c>
      <c r="J46" s="37" t="s">
        <v>413</v>
      </c>
      <c r="K46" s="37" t="s">
        <v>414</v>
      </c>
      <c r="L46" s="37" t="s">
        <v>415</v>
      </c>
      <c r="M46" s="37" t="s">
        <v>416</v>
      </c>
      <c r="N46" s="37" t="s">
        <v>417</v>
      </c>
      <c r="O46" s="37" t="s">
        <v>418</v>
      </c>
    </row>
    <row r="47" spans="2:15" x14ac:dyDescent="0.25">
      <c r="C47" s="37" t="s">
        <v>419</v>
      </c>
      <c r="D47" s="37" t="s">
        <v>420</v>
      </c>
      <c r="E47" s="37" t="s">
        <v>421</v>
      </c>
      <c r="F47" s="37" t="s">
        <v>422</v>
      </c>
      <c r="H47" s="37" t="s">
        <v>423</v>
      </c>
      <c r="I47" s="37" t="s">
        <v>424</v>
      </c>
      <c r="J47" s="37" t="s">
        <v>425</v>
      </c>
      <c r="K47" s="37" t="s">
        <v>426</v>
      </c>
      <c r="L47" s="37" t="s">
        <v>427</v>
      </c>
      <c r="M47" s="37" t="s">
        <v>428</v>
      </c>
      <c r="N47" s="37" t="s">
        <v>429</v>
      </c>
      <c r="O47" s="37" t="s">
        <v>430</v>
      </c>
    </row>
    <row r="48" spans="2:15" x14ac:dyDescent="0.25">
      <c r="B48" s="37"/>
      <c r="C48" s="37" t="s">
        <v>431</v>
      </c>
      <c r="D48" s="37" t="s">
        <v>432</v>
      </c>
      <c r="E48" s="37" t="s">
        <v>433</v>
      </c>
      <c r="F48" s="37" t="s">
        <v>434</v>
      </c>
      <c r="H48" s="37" t="s">
        <v>435</v>
      </c>
      <c r="I48" s="37" t="s">
        <v>436</v>
      </c>
      <c r="J48" s="37" t="s">
        <v>437</v>
      </c>
      <c r="K48" s="37" t="s">
        <v>438</v>
      </c>
      <c r="L48" s="37" t="s">
        <v>439</v>
      </c>
      <c r="M48" s="37" t="s">
        <v>440</v>
      </c>
      <c r="N48" s="37" t="s">
        <v>441</v>
      </c>
      <c r="O48" s="37" t="s">
        <v>442</v>
      </c>
    </row>
    <row r="49" spans="2:15" x14ac:dyDescent="0.25">
      <c r="C49" s="37" t="s">
        <v>443</v>
      </c>
      <c r="D49" s="37" t="s">
        <v>444</v>
      </c>
      <c r="E49" s="37" t="s">
        <v>445</v>
      </c>
      <c r="F49" s="37" t="s">
        <v>446</v>
      </c>
      <c r="H49" s="37" t="s">
        <v>447</v>
      </c>
      <c r="I49" s="37" t="s">
        <v>448</v>
      </c>
      <c r="J49" s="37" t="s">
        <v>449</v>
      </c>
      <c r="K49" s="37" t="s">
        <v>450</v>
      </c>
      <c r="L49" s="37" t="s">
        <v>451</v>
      </c>
      <c r="M49" s="37" t="s">
        <v>452</v>
      </c>
      <c r="N49" s="37"/>
      <c r="O49" s="37" t="s">
        <v>453</v>
      </c>
    </row>
    <row r="50" spans="2:15" x14ac:dyDescent="0.25">
      <c r="C50" s="37" t="s">
        <v>454</v>
      </c>
      <c r="D50" s="37" t="s">
        <v>455</v>
      </c>
      <c r="E50" s="37" t="s">
        <v>456</v>
      </c>
      <c r="F50" s="37" t="s">
        <v>457</v>
      </c>
      <c r="H50" s="37" t="s">
        <v>458</v>
      </c>
      <c r="I50" s="37" t="s">
        <v>459</v>
      </c>
      <c r="J50" s="37" t="s">
        <v>460</v>
      </c>
      <c r="K50" s="37" t="s">
        <v>461</v>
      </c>
      <c r="M50" s="37" t="s">
        <v>462</v>
      </c>
      <c r="O50" s="37" t="s">
        <v>463</v>
      </c>
    </row>
    <row r="51" spans="2:15" x14ac:dyDescent="0.25">
      <c r="C51" s="37" t="s">
        <v>464</v>
      </c>
      <c r="E51" s="37" t="s">
        <v>465</v>
      </c>
      <c r="F51" s="37" t="s">
        <v>466</v>
      </c>
      <c r="H51" s="37" t="s">
        <v>467</v>
      </c>
      <c r="I51" s="37" t="s">
        <v>468</v>
      </c>
      <c r="J51" s="37" t="s">
        <v>469</v>
      </c>
      <c r="K51" s="37" t="s">
        <v>470</v>
      </c>
      <c r="M51" s="37" t="s">
        <v>471</v>
      </c>
      <c r="O51" s="37" t="s">
        <v>472</v>
      </c>
    </row>
    <row r="52" spans="2:15" x14ac:dyDescent="0.25">
      <c r="D52" s="37"/>
      <c r="E52" s="37" t="s">
        <v>473</v>
      </c>
      <c r="F52" s="37" t="s">
        <v>474</v>
      </c>
      <c r="H52" s="37" t="s">
        <v>475</v>
      </c>
      <c r="I52" s="37" t="s">
        <v>476</v>
      </c>
      <c r="K52" s="37" t="s">
        <v>477</v>
      </c>
      <c r="O52" s="37" t="s">
        <v>478</v>
      </c>
    </row>
    <row r="53" spans="2:15" x14ac:dyDescent="0.25">
      <c r="E53" s="37" t="s">
        <v>479</v>
      </c>
      <c r="F53" s="37" t="s">
        <v>480</v>
      </c>
      <c r="H53" s="37" t="s">
        <v>481</v>
      </c>
      <c r="I53" s="37" t="s">
        <v>482</v>
      </c>
      <c r="K53" s="37" t="s">
        <v>483</v>
      </c>
    </row>
    <row r="54" spans="2:15" x14ac:dyDescent="0.25">
      <c r="E54" s="37"/>
      <c r="F54" s="37" t="s">
        <v>484</v>
      </c>
      <c r="H54" s="37" t="s">
        <v>485</v>
      </c>
      <c r="I54" s="37" t="s">
        <v>486</v>
      </c>
      <c r="K54" s="37" t="s">
        <v>487</v>
      </c>
    </row>
    <row r="55" spans="2:15" x14ac:dyDescent="0.25">
      <c r="F55" s="37" t="s">
        <v>488</v>
      </c>
      <c r="H55" s="37" t="s">
        <v>489</v>
      </c>
      <c r="I55" s="37" t="s">
        <v>490</v>
      </c>
      <c r="K55" s="37" t="s">
        <v>491</v>
      </c>
    </row>
    <row r="56" spans="2:15" x14ac:dyDescent="0.25">
      <c r="F56" s="37" t="s">
        <v>492</v>
      </c>
      <c r="H56" s="37" t="s">
        <v>493</v>
      </c>
      <c r="I56" s="37" t="s">
        <v>494</v>
      </c>
      <c r="K56" s="37" t="s">
        <v>495</v>
      </c>
    </row>
    <row r="57" spans="2:15" x14ac:dyDescent="0.25">
      <c r="F57" s="37" t="s">
        <v>496</v>
      </c>
      <c r="H57" s="37" t="s">
        <v>497</v>
      </c>
      <c r="I57" s="37" t="s">
        <v>498</v>
      </c>
      <c r="K57" s="37" t="s">
        <v>499</v>
      </c>
    </row>
    <row r="58" spans="2:15" x14ac:dyDescent="0.25">
      <c r="F58" s="37" t="s">
        <v>500</v>
      </c>
      <c r="H58" s="37" t="s">
        <v>501</v>
      </c>
      <c r="I58" s="37" t="s">
        <v>502</v>
      </c>
    </row>
    <row r="59" spans="2:15" x14ac:dyDescent="0.25">
      <c r="B59" s="37"/>
      <c r="H59" s="37" t="s">
        <v>503</v>
      </c>
      <c r="I59" s="37"/>
      <c r="K59" s="37"/>
    </row>
    <row r="60" spans="2:15" x14ac:dyDescent="0.25">
      <c r="C60" s="39" t="s">
        <v>504</v>
      </c>
      <c r="E60" s="39" t="s">
        <v>505</v>
      </c>
      <c r="G60" t="s">
        <v>506</v>
      </c>
      <c r="I60" s="39" t="s">
        <v>507</v>
      </c>
    </row>
    <row r="61" spans="2:15" x14ac:dyDescent="0.25">
      <c r="C61" t="s">
        <v>508</v>
      </c>
      <c r="D61" s="40">
        <v>100</v>
      </c>
      <c r="E61" s="39" t="s">
        <v>509</v>
      </c>
      <c r="F61">
        <v>100</v>
      </c>
      <c r="G61" t="s">
        <v>510</v>
      </c>
      <c r="H61">
        <v>100</v>
      </c>
      <c r="I61" s="39" t="s">
        <v>511</v>
      </c>
      <c r="J61" s="41">
        <v>100</v>
      </c>
      <c r="K61" s="37"/>
    </row>
    <row r="62" spans="2:15" x14ac:dyDescent="0.25">
      <c r="C62" s="39" t="s">
        <v>512</v>
      </c>
      <c r="D62" s="40">
        <v>60</v>
      </c>
      <c r="E62" s="39" t="s">
        <v>513</v>
      </c>
      <c r="F62">
        <v>60</v>
      </c>
      <c r="G62" s="39" t="s">
        <v>514</v>
      </c>
      <c r="H62">
        <v>60</v>
      </c>
      <c r="I62" s="37" t="s">
        <v>515</v>
      </c>
      <c r="J62" s="41">
        <v>60</v>
      </c>
    </row>
    <row r="63" spans="2:15" x14ac:dyDescent="0.25">
      <c r="C63" t="s">
        <v>516</v>
      </c>
      <c r="D63" s="40">
        <v>20</v>
      </c>
      <c r="E63" s="39" t="s">
        <v>517</v>
      </c>
      <c r="F63" s="37">
        <v>40</v>
      </c>
      <c r="G63" s="39" t="s">
        <v>518</v>
      </c>
      <c r="H63" s="37">
        <v>40</v>
      </c>
      <c r="I63" s="37" t="s">
        <v>519</v>
      </c>
      <c r="J63" s="41">
        <v>20</v>
      </c>
    </row>
    <row r="64" spans="2:15" x14ac:dyDescent="0.25">
      <c r="E64" s="39" t="s">
        <v>520</v>
      </c>
      <c r="F64">
        <v>0</v>
      </c>
      <c r="G64" t="s">
        <v>521</v>
      </c>
      <c r="H64">
        <v>0</v>
      </c>
      <c r="I64" s="37" t="s">
        <v>522</v>
      </c>
      <c r="J64" s="41">
        <v>0</v>
      </c>
    </row>
    <row r="65" spans="2:11" x14ac:dyDescent="0.25">
      <c r="I65" s="37" t="s">
        <v>523</v>
      </c>
      <c r="J65" t="s">
        <v>524</v>
      </c>
    </row>
    <row r="68" spans="2:11" x14ac:dyDescent="0.25">
      <c r="F68" s="37"/>
    </row>
    <row r="70" spans="2:11" x14ac:dyDescent="0.25">
      <c r="B70" s="37"/>
      <c r="K70" s="38"/>
    </row>
    <row r="71" spans="2:11" x14ac:dyDescent="0.25">
      <c r="B71" s="37"/>
    </row>
    <row r="86" spans="2:11" x14ac:dyDescent="0.25">
      <c r="B86" s="38"/>
    </row>
    <row r="87" spans="2:11" x14ac:dyDescent="0.25">
      <c r="F87" s="37" t="s">
        <v>525</v>
      </c>
      <c r="K87" s="38"/>
    </row>
    <row r="110" spans="6:6" x14ac:dyDescent="0.25">
      <c r="F110" s="37"/>
    </row>
    <row r="121" spans="6:6" x14ac:dyDescent="0.25">
      <c r="F121" s="37"/>
    </row>
  </sheetData>
  <sheetProtection algorithmName="SHA-512" hashValue="ir0+NBvpf7lUGCyLq83BfIlGTJJDDh7Zqx/6H1WQLKHvds4O7oC70fmP58jV8I3NJf/sDem/sbCBokcKmezj7w==" saltValue="SVpnOM6QaQMttH5ezqZ/Tw==" spinCount="100000" sheet="1" objects="1" scenarios="1"/>
  <sortState xmlns:xlrd2="http://schemas.microsoft.com/office/spreadsheetml/2017/richdata2" ref="C20:D93">
    <sortCondition ref="D20:D93"/>
  </sortState>
  <mergeCells count="3">
    <mergeCell ref="G1:M1"/>
    <mergeCell ref="B12:H12"/>
    <mergeCell ref="B18:H1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9"/>
  <sheetViews>
    <sheetView topLeftCell="A6" zoomScale="120" zoomScaleNormal="120" workbookViewId="0">
      <selection activeCell="E16" sqref="A15:E16"/>
    </sheetView>
  </sheetViews>
  <sheetFormatPr baseColWidth="10" defaultColWidth="11.42578125" defaultRowHeight="15" x14ac:dyDescent="0.25"/>
  <cols>
    <col min="2" max="2" width="2.140625" bestFit="1" customWidth="1"/>
    <col min="3" max="3" width="14.42578125" bestFit="1" customWidth="1"/>
    <col min="4" max="5" width="39.140625" customWidth="1"/>
  </cols>
  <sheetData>
    <row r="2" spans="2:5" ht="15.75" thickBot="1" x14ac:dyDescent="0.3"/>
    <row r="3" spans="2:5" x14ac:dyDescent="0.25">
      <c r="B3" s="753" t="s">
        <v>526</v>
      </c>
      <c r="C3" s="754"/>
      <c r="D3" s="754"/>
      <c r="E3" s="755"/>
    </row>
    <row r="4" spans="2:5" ht="15.75" thickBot="1" x14ac:dyDescent="0.3">
      <c r="B4" s="756" t="s">
        <v>527</v>
      </c>
      <c r="C4" s="757"/>
      <c r="D4" s="56" t="s">
        <v>528</v>
      </c>
      <c r="E4" s="42" t="s">
        <v>529</v>
      </c>
    </row>
    <row r="5" spans="2:5" ht="25.5" x14ac:dyDescent="0.25">
      <c r="B5" s="43">
        <v>5</v>
      </c>
      <c r="C5" s="44" t="s">
        <v>59</v>
      </c>
      <c r="D5" s="45" t="s">
        <v>530</v>
      </c>
      <c r="E5" s="46" t="s">
        <v>531</v>
      </c>
    </row>
    <row r="6" spans="2:5" ht="25.5" x14ac:dyDescent="0.25">
      <c r="B6" s="47">
        <v>4</v>
      </c>
      <c r="C6" s="76" t="s">
        <v>50</v>
      </c>
      <c r="D6" s="77" t="s">
        <v>532</v>
      </c>
      <c r="E6" s="48" t="s">
        <v>533</v>
      </c>
    </row>
    <row r="7" spans="2:5" ht="25.5" x14ac:dyDescent="0.25">
      <c r="B7" s="47">
        <v>3</v>
      </c>
      <c r="C7" s="76" t="s">
        <v>42</v>
      </c>
      <c r="D7" s="77" t="s">
        <v>534</v>
      </c>
      <c r="E7" s="48" t="s">
        <v>535</v>
      </c>
    </row>
    <row r="8" spans="2:5" ht="25.5" x14ac:dyDescent="0.25">
      <c r="B8" s="47">
        <v>2</v>
      </c>
      <c r="C8" s="76" t="s">
        <v>30</v>
      </c>
      <c r="D8" s="77" t="s">
        <v>536</v>
      </c>
      <c r="E8" s="48" t="s">
        <v>537</v>
      </c>
    </row>
    <row r="9" spans="2:5" ht="26.25" thickBot="1" x14ac:dyDescent="0.3">
      <c r="B9" s="49">
        <v>1</v>
      </c>
      <c r="C9" s="50" t="s">
        <v>538</v>
      </c>
      <c r="D9" s="51" t="s">
        <v>539</v>
      </c>
      <c r="E9" s="52" t="s">
        <v>540</v>
      </c>
    </row>
  </sheetData>
  <mergeCells count="2">
    <mergeCell ref="B3:E3"/>
    <mergeCell ref="B4:C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P28"/>
  <sheetViews>
    <sheetView topLeftCell="J1" workbookViewId="0">
      <selection activeCell="S7" sqref="S7"/>
    </sheetView>
  </sheetViews>
  <sheetFormatPr baseColWidth="10" defaultColWidth="11.42578125" defaultRowHeight="15" x14ac:dyDescent="0.25"/>
  <cols>
    <col min="2" max="2" width="13.85546875" customWidth="1"/>
    <col min="3" max="3" width="11.42578125" customWidth="1"/>
    <col min="4" max="4" width="13.28515625" customWidth="1"/>
    <col min="5" max="5" width="12.28515625" bestFit="1" customWidth="1"/>
    <col min="6" max="6" width="23.5703125" customWidth="1"/>
    <col min="7" max="7" width="24.85546875" customWidth="1"/>
    <col min="8" max="8" width="17.7109375" customWidth="1"/>
    <col min="10" max="10" width="17.140625" customWidth="1"/>
    <col min="11" max="11" width="19.5703125" customWidth="1"/>
    <col min="12" max="12" width="37.28515625" customWidth="1"/>
    <col min="13" max="13" width="21.42578125" customWidth="1"/>
  </cols>
  <sheetData>
    <row r="2" spans="2:16" x14ac:dyDescent="0.25">
      <c r="B2" s="10" t="s">
        <v>1</v>
      </c>
      <c r="C2" s="10" t="s">
        <v>1</v>
      </c>
      <c r="D2" s="10" t="s">
        <v>3</v>
      </c>
      <c r="E2" s="10" t="s">
        <v>5</v>
      </c>
      <c r="F2" s="10" t="s">
        <v>6</v>
      </c>
      <c r="G2" s="10" t="s">
        <v>7</v>
      </c>
      <c r="H2" s="10" t="s">
        <v>8</v>
      </c>
      <c r="J2" s="10" t="s">
        <v>5</v>
      </c>
      <c r="K2" s="10" t="s">
        <v>6</v>
      </c>
      <c r="L2" s="10" t="s">
        <v>9</v>
      </c>
      <c r="O2" s="10" t="s">
        <v>10</v>
      </c>
    </row>
    <row r="3" spans="2:16" x14ac:dyDescent="0.25">
      <c r="B3" t="s">
        <v>550</v>
      </c>
      <c r="C3" t="s">
        <v>551</v>
      </c>
      <c r="D3" t="s">
        <v>552</v>
      </c>
      <c r="E3" s="11" t="s">
        <v>17</v>
      </c>
      <c r="F3" s="11" t="s">
        <v>18</v>
      </c>
      <c r="G3" t="s">
        <v>19</v>
      </c>
      <c r="H3" t="s">
        <v>20</v>
      </c>
      <c r="J3" s="11" t="s">
        <v>21</v>
      </c>
      <c r="K3" s="11" t="s">
        <v>18</v>
      </c>
      <c r="L3" t="s">
        <v>22</v>
      </c>
      <c r="M3" t="s">
        <v>23</v>
      </c>
      <c r="O3" t="s">
        <v>553</v>
      </c>
      <c r="P3" t="s">
        <v>24</v>
      </c>
    </row>
    <row r="4" spans="2:16" x14ac:dyDescent="0.25">
      <c r="B4" t="s">
        <v>554</v>
      </c>
      <c r="C4" t="s">
        <v>555</v>
      </c>
      <c r="D4" t="s">
        <v>49</v>
      </c>
      <c r="E4" s="11" t="s">
        <v>30</v>
      </c>
      <c r="F4" s="11" t="s">
        <v>31</v>
      </c>
      <c r="G4" s="11" t="s">
        <v>32</v>
      </c>
      <c r="H4" t="s">
        <v>33</v>
      </c>
      <c r="J4" s="11" t="s">
        <v>30</v>
      </c>
      <c r="K4" s="11" t="s">
        <v>31</v>
      </c>
      <c r="L4" t="s">
        <v>34</v>
      </c>
      <c r="M4" t="s">
        <v>23</v>
      </c>
      <c r="O4" t="s">
        <v>35</v>
      </c>
      <c r="P4" t="s">
        <v>36</v>
      </c>
    </row>
    <row r="5" spans="2:16" x14ac:dyDescent="0.25">
      <c r="B5" t="s">
        <v>556</v>
      </c>
      <c r="C5" t="s">
        <v>557</v>
      </c>
      <c r="D5" t="s">
        <v>64</v>
      </c>
      <c r="E5" s="11" t="s">
        <v>40</v>
      </c>
      <c r="F5" s="11" t="s">
        <v>35</v>
      </c>
      <c r="G5" t="s">
        <v>41</v>
      </c>
      <c r="J5" s="11" t="s">
        <v>42</v>
      </c>
      <c r="K5" s="11" t="s">
        <v>35</v>
      </c>
      <c r="L5" t="s">
        <v>43</v>
      </c>
      <c r="M5" t="s">
        <v>35</v>
      </c>
      <c r="O5" t="s">
        <v>44</v>
      </c>
      <c r="P5" t="s">
        <v>45</v>
      </c>
    </row>
    <row r="6" spans="2:16" x14ac:dyDescent="0.25">
      <c r="B6" t="s">
        <v>558</v>
      </c>
      <c r="C6" t="s">
        <v>558</v>
      </c>
      <c r="D6" t="s">
        <v>58</v>
      </c>
      <c r="E6" s="11" t="s">
        <v>50</v>
      </c>
      <c r="F6" s="11" t="s">
        <v>51</v>
      </c>
      <c r="G6" t="s">
        <v>52</v>
      </c>
      <c r="J6" s="11" t="s">
        <v>50</v>
      </c>
      <c r="K6" s="11" t="s">
        <v>51</v>
      </c>
      <c r="L6" t="s">
        <v>53</v>
      </c>
      <c r="M6" t="s">
        <v>44</v>
      </c>
      <c r="O6" t="s">
        <v>54</v>
      </c>
      <c r="P6" t="s">
        <v>55</v>
      </c>
    </row>
    <row r="7" spans="2:16" x14ac:dyDescent="0.25">
      <c r="B7" t="s">
        <v>559</v>
      </c>
      <c r="C7" t="s">
        <v>560</v>
      </c>
      <c r="D7" t="s">
        <v>15</v>
      </c>
      <c r="E7" s="11" t="s">
        <v>59</v>
      </c>
      <c r="F7" s="11" t="s">
        <v>60</v>
      </c>
      <c r="G7" s="11"/>
      <c r="J7" s="11" t="s">
        <v>59</v>
      </c>
      <c r="K7" s="11" t="s">
        <v>60</v>
      </c>
      <c r="L7" t="s">
        <v>61</v>
      </c>
      <c r="M7" t="s">
        <v>54</v>
      </c>
    </row>
    <row r="8" spans="2:16" x14ac:dyDescent="0.25">
      <c r="B8" t="s">
        <v>560</v>
      </c>
      <c r="C8" t="s">
        <v>559</v>
      </c>
      <c r="D8" t="s">
        <v>39</v>
      </c>
      <c r="L8" t="s">
        <v>65</v>
      </c>
      <c r="M8" t="s">
        <v>23</v>
      </c>
    </row>
    <row r="9" spans="2:16" x14ac:dyDescent="0.25">
      <c r="B9" t="s">
        <v>555</v>
      </c>
      <c r="C9" t="s">
        <v>554</v>
      </c>
      <c r="D9" t="s">
        <v>28</v>
      </c>
      <c r="L9" t="s">
        <v>68</v>
      </c>
      <c r="M9" t="s">
        <v>23</v>
      </c>
    </row>
    <row r="10" spans="2:16" x14ac:dyDescent="0.25">
      <c r="B10" t="s">
        <v>561</v>
      </c>
      <c r="C10" t="s">
        <v>562</v>
      </c>
      <c r="L10" t="s">
        <v>71</v>
      </c>
      <c r="M10" t="s">
        <v>35</v>
      </c>
    </row>
    <row r="11" spans="2:16" x14ac:dyDescent="0.25">
      <c r="B11" t="s">
        <v>551</v>
      </c>
      <c r="C11" t="s">
        <v>87</v>
      </c>
      <c r="L11" t="s">
        <v>73</v>
      </c>
      <c r="M11" t="s">
        <v>44</v>
      </c>
    </row>
    <row r="12" spans="2:16" x14ac:dyDescent="0.25">
      <c r="B12" t="s">
        <v>563</v>
      </c>
      <c r="C12" t="s">
        <v>563</v>
      </c>
      <c r="L12" t="s">
        <v>76</v>
      </c>
      <c r="M12" t="s">
        <v>54</v>
      </c>
    </row>
    <row r="13" spans="2:16" x14ac:dyDescent="0.25">
      <c r="B13" t="s">
        <v>564</v>
      </c>
      <c r="C13" t="s">
        <v>565</v>
      </c>
      <c r="L13" t="s">
        <v>80</v>
      </c>
      <c r="M13" t="s">
        <v>23</v>
      </c>
    </row>
    <row r="14" spans="2:16" x14ac:dyDescent="0.25">
      <c r="B14" t="s">
        <v>557</v>
      </c>
      <c r="C14" t="s">
        <v>93</v>
      </c>
      <c r="L14" t="s">
        <v>83</v>
      </c>
      <c r="M14" t="s">
        <v>35</v>
      </c>
    </row>
    <row r="15" spans="2:16" x14ac:dyDescent="0.25">
      <c r="B15" t="s">
        <v>565</v>
      </c>
      <c r="C15" t="s">
        <v>81</v>
      </c>
      <c r="L15" t="s">
        <v>86</v>
      </c>
      <c r="M15" t="s">
        <v>44</v>
      </c>
    </row>
    <row r="16" spans="2:16" x14ac:dyDescent="0.25">
      <c r="B16" t="s">
        <v>566</v>
      </c>
      <c r="C16" t="s">
        <v>567</v>
      </c>
      <c r="L16" t="s">
        <v>89</v>
      </c>
      <c r="M16" t="s">
        <v>54</v>
      </c>
    </row>
    <row r="17" spans="2:13" x14ac:dyDescent="0.25">
      <c r="B17" t="s">
        <v>93</v>
      </c>
      <c r="C17" t="s">
        <v>568</v>
      </c>
      <c r="L17" t="s">
        <v>92</v>
      </c>
      <c r="M17" t="s">
        <v>54</v>
      </c>
    </row>
    <row r="18" spans="2:13" x14ac:dyDescent="0.25">
      <c r="B18" t="s">
        <v>569</v>
      </c>
      <c r="C18" t="s">
        <v>569</v>
      </c>
      <c r="L18" t="s">
        <v>95</v>
      </c>
      <c r="M18" t="s">
        <v>35</v>
      </c>
    </row>
    <row r="19" spans="2:13" x14ac:dyDescent="0.25">
      <c r="B19" t="s">
        <v>568</v>
      </c>
      <c r="C19" t="s">
        <v>556</v>
      </c>
      <c r="L19" t="s">
        <v>98</v>
      </c>
      <c r="M19" t="s">
        <v>44</v>
      </c>
    </row>
    <row r="20" spans="2:13" x14ac:dyDescent="0.25">
      <c r="B20" t="s">
        <v>87</v>
      </c>
      <c r="C20" t="s">
        <v>566</v>
      </c>
      <c r="L20" t="s">
        <v>101</v>
      </c>
      <c r="M20" t="s">
        <v>44</v>
      </c>
    </row>
    <row r="21" spans="2:13" x14ac:dyDescent="0.25">
      <c r="B21" t="s">
        <v>81</v>
      </c>
      <c r="C21" t="s">
        <v>561</v>
      </c>
      <c r="L21" t="s">
        <v>102</v>
      </c>
      <c r="M21" t="s">
        <v>54</v>
      </c>
    </row>
    <row r="22" spans="2:13" x14ac:dyDescent="0.25">
      <c r="B22" t="s">
        <v>567</v>
      </c>
      <c r="C22" t="s">
        <v>564</v>
      </c>
      <c r="L22" t="s">
        <v>103</v>
      </c>
      <c r="M22" t="s">
        <v>54</v>
      </c>
    </row>
    <row r="23" spans="2:13" x14ac:dyDescent="0.25">
      <c r="B23" t="s">
        <v>562</v>
      </c>
      <c r="C23" t="s">
        <v>550</v>
      </c>
      <c r="L23" t="s">
        <v>104</v>
      </c>
      <c r="M23" t="s">
        <v>44</v>
      </c>
    </row>
    <row r="24" spans="2:13" x14ac:dyDescent="0.25">
      <c r="L24" t="s">
        <v>105</v>
      </c>
      <c r="M24" t="s">
        <v>44</v>
      </c>
    </row>
    <row r="25" spans="2:13" x14ac:dyDescent="0.25">
      <c r="B25" s="10" t="s">
        <v>106</v>
      </c>
      <c r="D25" s="10" t="s">
        <v>108</v>
      </c>
      <c r="F25" s="10" t="s">
        <v>109</v>
      </c>
      <c r="L25" t="s">
        <v>110</v>
      </c>
      <c r="M25" t="s">
        <v>54</v>
      </c>
    </row>
    <row r="26" spans="2:13" x14ac:dyDescent="0.25">
      <c r="B26" t="s">
        <v>111</v>
      </c>
      <c r="D26" t="s">
        <v>25</v>
      </c>
      <c r="F26" t="s">
        <v>20</v>
      </c>
      <c r="L26" t="s">
        <v>114</v>
      </c>
      <c r="M26" t="s">
        <v>54</v>
      </c>
    </row>
    <row r="27" spans="2:13" x14ac:dyDescent="0.25">
      <c r="B27" t="s">
        <v>115</v>
      </c>
      <c r="D27" t="s">
        <v>35</v>
      </c>
      <c r="F27" t="s">
        <v>118</v>
      </c>
      <c r="L27" t="s">
        <v>119</v>
      </c>
      <c r="M27" t="s">
        <v>54</v>
      </c>
    </row>
    <row r="28" spans="2:13" x14ac:dyDescent="0.25">
      <c r="D28" t="s">
        <v>46</v>
      </c>
    </row>
  </sheetData>
  <sheetProtection algorithmName="SHA-512" hashValue="NPKkYXgavLSzkSgJQaknIt700GWt4nvdm9YyMBFp1mKE7NScaYdnftH9NCEixnWAF+neYR5N8Xd7AULtGR6wIw==" saltValue="W5Hho+MnLKu7AHwbVgeFAg==" spinCount="100000" sheet="1" objects="1" scenarios="1"/>
  <customSheetViews>
    <customSheetView guid="{82BC0C9B-70E2-44EC-8408-64CC9B36E280}" state="hidden" topLeftCell="C1">
      <selection activeCell="F23" sqref="F23"/>
      <pageMargins left="0" right="0" top="0" bottom="0" header="0" footer="0"/>
      <pageSetup orientation="portrait" r:id="rId1"/>
    </customSheetView>
    <customSheetView guid="{795C8354-6623-430F-B16F-866AD45BC174}" state="hidden" topLeftCell="C1">
      <selection activeCell="F23" sqref="F23"/>
      <pageMargins left="0" right="0" top="0" bottom="0" header="0" footer="0"/>
      <pageSetup orientation="portrait" r:id="rId2"/>
    </customSheetView>
    <customSheetView guid="{F8FDF2EC-A9AD-41AC-8138-AA3657B53E6D}" state="hidden" topLeftCell="C1">
      <selection activeCell="F23" sqref="F23"/>
      <pageMargins left="0" right="0" top="0" bottom="0" header="0" footer="0"/>
      <pageSetup orientation="portrait" r:id="rId3"/>
    </customSheetView>
  </customSheetView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AJ17"/>
  <sheetViews>
    <sheetView showGridLines="0" zoomScale="80" zoomScaleNormal="80" workbookViewId="0">
      <selection activeCell="AI6" sqref="AI6"/>
    </sheetView>
  </sheetViews>
  <sheetFormatPr baseColWidth="10" defaultColWidth="9.28515625" defaultRowHeight="15" x14ac:dyDescent="0.25"/>
  <cols>
    <col min="1" max="5" width="3.7109375" customWidth="1"/>
    <col min="6" max="6" width="1.28515625" customWidth="1"/>
    <col min="7" max="36" width="3.7109375" customWidth="1"/>
  </cols>
  <sheetData>
    <row r="1" spans="3:36" ht="18" customHeight="1" x14ac:dyDescent="0.25"/>
    <row r="3" spans="3:36" ht="51" customHeight="1" x14ac:dyDescent="0.25">
      <c r="C3" s="1"/>
      <c r="D3" s="1"/>
      <c r="E3" s="767" t="s">
        <v>594</v>
      </c>
      <c r="F3" s="1"/>
      <c r="G3" s="759" t="s">
        <v>595</v>
      </c>
      <c r="H3" s="759"/>
      <c r="I3" s="759"/>
      <c r="J3" s="759"/>
      <c r="K3" s="759"/>
      <c r="L3" s="759"/>
      <c r="M3" s="760"/>
      <c r="N3" s="760"/>
      <c r="O3" s="760"/>
      <c r="P3" s="760"/>
      <c r="Q3" s="760"/>
      <c r="R3" s="760"/>
      <c r="S3" s="760"/>
      <c r="T3" s="760"/>
      <c r="U3" s="758"/>
      <c r="V3" s="758"/>
      <c r="W3" s="758"/>
      <c r="X3" s="758"/>
      <c r="Y3" s="758">
        <v>3</v>
      </c>
      <c r="Z3" s="758"/>
      <c r="AA3" s="758"/>
      <c r="AB3" s="758"/>
      <c r="AC3" s="758"/>
      <c r="AD3" s="758"/>
      <c r="AE3" s="758"/>
      <c r="AF3" s="758"/>
      <c r="AG3" s="1"/>
      <c r="AH3" s="1"/>
      <c r="AI3" s="1"/>
      <c r="AJ3" s="2"/>
    </row>
    <row r="4" spans="3:36" ht="51" customHeight="1" x14ac:dyDescent="0.25">
      <c r="C4" s="1"/>
      <c r="D4" s="1"/>
      <c r="E4" s="767"/>
      <c r="F4" s="1"/>
      <c r="G4" s="759" t="s">
        <v>596</v>
      </c>
      <c r="H4" s="759"/>
      <c r="I4" s="759"/>
      <c r="J4" s="759"/>
      <c r="K4" s="759"/>
      <c r="L4" s="759"/>
      <c r="M4" s="761">
        <v>2</v>
      </c>
      <c r="N4" s="761"/>
      <c r="O4" s="761"/>
      <c r="P4" s="761"/>
      <c r="Q4" s="760"/>
      <c r="R4" s="760"/>
      <c r="S4" s="760"/>
      <c r="T4" s="760"/>
      <c r="U4" s="760">
        <v>7</v>
      </c>
      <c r="V4" s="760"/>
      <c r="W4" s="760"/>
      <c r="X4" s="760"/>
      <c r="Y4" s="758">
        <v>5</v>
      </c>
      <c r="Z4" s="758"/>
      <c r="AA4" s="758"/>
      <c r="AB4" s="758"/>
      <c r="AC4" s="758"/>
      <c r="AD4" s="758"/>
      <c r="AE4" s="758"/>
      <c r="AF4" s="758"/>
      <c r="AG4" s="1"/>
      <c r="AH4" s="1"/>
      <c r="AI4" s="1"/>
      <c r="AJ4" s="2"/>
    </row>
    <row r="5" spans="3:36" ht="51" customHeight="1" x14ac:dyDescent="0.25">
      <c r="C5" s="1"/>
      <c r="D5" s="1"/>
      <c r="E5" s="767"/>
      <c r="F5" s="1"/>
      <c r="G5" s="759" t="s">
        <v>597</v>
      </c>
      <c r="H5" s="759"/>
      <c r="I5" s="759"/>
      <c r="J5" s="759"/>
      <c r="K5" s="759"/>
      <c r="L5" s="759"/>
      <c r="M5" s="766">
        <v>1</v>
      </c>
      <c r="N5" s="766"/>
      <c r="O5" s="766"/>
      <c r="P5" s="766"/>
      <c r="Q5" s="761">
        <v>1</v>
      </c>
      <c r="R5" s="761"/>
      <c r="S5" s="761"/>
      <c r="T5" s="761"/>
      <c r="U5" s="760">
        <v>3</v>
      </c>
      <c r="V5" s="760"/>
      <c r="W5" s="760"/>
      <c r="X5" s="760"/>
      <c r="Y5" s="758">
        <v>2</v>
      </c>
      <c r="Z5" s="758"/>
      <c r="AA5" s="758"/>
      <c r="AB5" s="758"/>
      <c r="AC5" s="758">
        <v>2</v>
      </c>
      <c r="AD5" s="758"/>
      <c r="AE5" s="758"/>
      <c r="AF5" s="758"/>
      <c r="AG5" s="1"/>
      <c r="AH5" s="1"/>
      <c r="AI5" s="1"/>
      <c r="AJ5" s="3"/>
    </row>
    <row r="6" spans="3:36" ht="51" customHeight="1" x14ac:dyDescent="0.25">
      <c r="C6" s="1"/>
      <c r="D6" s="1"/>
      <c r="E6" s="767"/>
      <c r="F6" s="1"/>
      <c r="G6" s="759" t="s">
        <v>598</v>
      </c>
      <c r="H6" s="759"/>
      <c r="I6" s="759"/>
      <c r="J6" s="759"/>
      <c r="K6" s="759"/>
      <c r="L6" s="759"/>
      <c r="M6" s="766"/>
      <c r="N6" s="766"/>
      <c r="O6" s="766"/>
      <c r="P6" s="766"/>
      <c r="Q6" s="766">
        <v>6</v>
      </c>
      <c r="R6" s="766"/>
      <c r="S6" s="766"/>
      <c r="T6" s="766"/>
      <c r="U6" s="761">
        <v>2</v>
      </c>
      <c r="V6" s="761"/>
      <c r="W6" s="761"/>
      <c r="X6" s="761"/>
      <c r="Y6" s="760">
        <v>1</v>
      </c>
      <c r="Z6" s="760"/>
      <c r="AA6" s="760"/>
      <c r="AB6" s="760"/>
      <c r="AC6" s="758"/>
      <c r="AD6" s="758"/>
      <c r="AE6" s="758"/>
      <c r="AF6" s="758"/>
      <c r="AG6" s="1"/>
      <c r="AH6" s="1"/>
      <c r="AI6" s="1"/>
      <c r="AJ6" s="3" t="s">
        <v>553</v>
      </c>
    </row>
    <row r="7" spans="3:36" ht="51" customHeight="1" x14ac:dyDescent="0.25">
      <c r="C7" s="1"/>
      <c r="D7" s="1"/>
      <c r="E7" s="767"/>
      <c r="F7" s="1"/>
      <c r="G7" s="759" t="s">
        <v>599</v>
      </c>
      <c r="H7" s="759"/>
      <c r="I7" s="759"/>
      <c r="J7" s="759"/>
      <c r="K7" s="759"/>
      <c r="L7" s="759"/>
      <c r="M7" s="766">
        <v>2</v>
      </c>
      <c r="N7" s="766"/>
      <c r="O7" s="766"/>
      <c r="P7" s="766"/>
      <c r="Q7" s="766">
        <v>3</v>
      </c>
      <c r="R7" s="766"/>
      <c r="S7" s="766"/>
      <c r="T7" s="766"/>
      <c r="U7" s="761">
        <v>3</v>
      </c>
      <c r="V7" s="761"/>
      <c r="W7" s="761"/>
      <c r="X7" s="761"/>
      <c r="Y7" s="760">
        <v>3</v>
      </c>
      <c r="Z7" s="760"/>
      <c r="AA7" s="760"/>
      <c r="AB7" s="760"/>
      <c r="AC7" s="758">
        <v>6</v>
      </c>
      <c r="AD7" s="758"/>
      <c r="AE7" s="758"/>
      <c r="AF7" s="758"/>
      <c r="AG7" s="1"/>
      <c r="AH7" s="1"/>
      <c r="AI7" s="1"/>
      <c r="AJ7" s="2"/>
    </row>
    <row r="8" spans="3:36" ht="45" customHeight="1" x14ac:dyDescent="0.25">
      <c r="C8" s="1"/>
      <c r="D8" s="1"/>
      <c r="E8" s="767"/>
      <c r="F8" s="1"/>
      <c r="G8" s="765"/>
      <c r="H8" s="765"/>
      <c r="I8" s="765"/>
      <c r="J8" s="765"/>
      <c r="K8" s="765"/>
      <c r="L8" s="765"/>
      <c r="M8" s="759" t="s">
        <v>600</v>
      </c>
      <c r="N8" s="759"/>
      <c r="O8" s="759"/>
      <c r="P8" s="759"/>
      <c r="Q8" s="759" t="s">
        <v>601</v>
      </c>
      <c r="R8" s="759"/>
      <c r="S8" s="759"/>
      <c r="T8" s="759"/>
      <c r="U8" s="759" t="s">
        <v>602</v>
      </c>
      <c r="V8" s="759"/>
      <c r="W8" s="759"/>
      <c r="X8" s="759"/>
      <c r="Y8" s="759" t="s">
        <v>603</v>
      </c>
      <c r="Z8" s="759"/>
      <c r="AA8" s="759"/>
      <c r="AB8" s="759"/>
      <c r="AC8" s="759" t="s">
        <v>604</v>
      </c>
      <c r="AD8" s="759"/>
      <c r="AE8" s="759"/>
      <c r="AF8" s="759"/>
      <c r="AG8" s="1"/>
      <c r="AH8" s="1"/>
      <c r="AI8" s="1"/>
      <c r="AJ8" s="3" t="s">
        <v>605</v>
      </c>
    </row>
    <row r="9" spans="3:36" ht="11.25" customHeight="1" x14ac:dyDescent="0.25">
      <c r="C9" s="1"/>
      <c r="D9" s="1"/>
      <c r="E9" s="1"/>
      <c r="F9" s="1"/>
      <c r="G9" s="13"/>
      <c r="H9" s="13"/>
      <c r="I9" s="13"/>
      <c r="J9" s="13"/>
      <c r="K9" s="13"/>
      <c r="L9" s="13"/>
      <c r="M9" s="12"/>
      <c r="N9" s="12"/>
      <c r="O9" s="12"/>
      <c r="P9" s="12"/>
      <c r="Q9" s="12"/>
      <c r="R9" s="12"/>
      <c r="S9" s="12"/>
      <c r="T9" s="12"/>
      <c r="U9" s="12"/>
      <c r="V9" s="12"/>
      <c r="W9" s="12"/>
      <c r="X9" s="12"/>
      <c r="Y9" s="12"/>
      <c r="Z9" s="12"/>
      <c r="AA9" s="12"/>
      <c r="AB9" s="12"/>
      <c r="AC9" s="12"/>
      <c r="AD9" s="12"/>
      <c r="AE9" s="12"/>
      <c r="AF9" s="12"/>
      <c r="AG9" s="1"/>
      <c r="AH9" s="1"/>
      <c r="AI9" s="1"/>
      <c r="AJ9" s="3"/>
    </row>
    <row r="10" spans="3:36" ht="20.25" customHeight="1" x14ac:dyDescent="0.25">
      <c r="C10" s="1"/>
      <c r="D10" s="1"/>
      <c r="E10" s="1"/>
      <c r="F10" s="1"/>
      <c r="G10" s="764" t="s">
        <v>143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1"/>
      <c r="AH10" s="1"/>
      <c r="AI10" s="1"/>
      <c r="AJ10" s="2"/>
    </row>
    <row r="11" spans="3:36" x14ac:dyDescent="0.25">
      <c r="C11" s="1"/>
      <c r="D11" s="1"/>
      <c r="E11" s="1"/>
      <c r="F11" s="1"/>
      <c r="G11" s="1"/>
      <c r="H11" s="1"/>
      <c r="I11" s="4"/>
      <c r="J11" s="5"/>
      <c r="K11" s="6"/>
      <c r="L11" s="7"/>
      <c r="M11" s="7"/>
      <c r="N11" s="6"/>
      <c r="O11" s="7"/>
      <c r="P11" s="7"/>
      <c r="Q11" s="6"/>
      <c r="R11" s="7"/>
      <c r="S11" s="7"/>
      <c r="T11" s="6"/>
      <c r="U11" s="7"/>
      <c r="V11" s="7"/>
      <c r="W11" s="7"/>
      <c r="X11" s="1"/>
      <c r="Y11" s="1"/>
      <c r="Z11" s="1"/>
      <c r="AA11" s="1"/>
      <c r="AB11" s="1"/>
      <c r="AC11" s="1"/>
      <c r="AD11" s="1"/>
      <c r="AE11" s="1"/>
      <c r="AF11" s="1"/>
      <c r="AG11" s="1"/>
      <c r="AH11" s="1"/>
      <c r="AI11" s="1"/>
      <c r="AJ11" s="1"/>
    </row>
    <row r="12" spans="3:36" x14ac:dyDescent="0.25">
      <c r="C12" s="1"/>
      <c r="D12" s="1"/>
      <c r="E12" s="1"/>
      <c r="F12" s="1"/>
      <c r="G12" s="1"/>
      <c r="H12" s="1"/>
      <c r="I12" s="61"/>
      <c r="J12" s="1"/>
      <c r="K12" s="1"/>
      <c r="L12" s="1"/>
      <c r="M12" s="62" t="s">
        <v>606</v>
      </c>
      <c r="N12" s="63" t="s">
        <v>607</v>
      </c>
      <c r="O12" s="64"/>
      <c r="P12" s="8"/>
      <c r="Q12" s="65" t="s">
        <v>608</v>
      </c>
      <c r="R12" s="63" t="s">
        <v>609</v>
      </c>
      <c r="S12" s="64"/>
      <c r="T12" s="8"/>
      <c r="U12" s="66" t="s">
        <v>610</v>
      </c>
      <c r="V12" s="63" t="s">
        <v>611</v>
      </c>
      <c r="W12" s="67"/>
      <c r="X12" s="8"/>
      <c r="Y12" s="68" t="s">
        <v>612</v>
      </c>
      <c r="Z12" s="63" t="s">
        <v>613</v>
      </c>
      <c r="AA12" s="8"/>
      <c r="AB12" s="1"/>
      <c r="AC12" s="1"/>
      <c r="AD12" s="1"/>
      <c r="AE12" s="1"/>
      <c r="AF12" s="1"/>
      <c r="AG12" s="1"/>
      <c r="AH12" s="1"/>
      <c r="AI12" s="1"/>
      <c r="AJ12" s="1"/>
    </row>
    <row r="13" spans="3:36" x14ac:dyDescent="0.25">
      <c r="C13" s="1"/>
      <c r="D13" s="1"/>
      <c r="E13" s="1"/>
      <c r="F13" s="1"/>
      <c r="G13" s="1"/>
      <c r="H13" s="1"/>
      <c r="I13" s="69"/>
      <c r="J13" s="6"/>
      <c r="K13" s="5"/>
      <c r="L13" s="70"/>
      <c r="M13" s="69"/>
      <c r="N13" s="6"/>
      <c r="O13" s="69"/>
      <c r="P13" s="69"/>
      <c r="Q13" s="6"/>
      <c r="R13" s="69"/>
      <c r="S13" s="69"/>
      <c r="T13" s="6"/>
      <c r="U13" s="69"/>
      <c r="V13" s="69"/>
      <c r="W13" s="69"/>
      <c r="X13" s="1"/>
      <c r="Y13" s="1"/>
      <c r="Z13" s="1"/>
      <c r="AA13" s="1"/>
      <c r="AB13" s="1"/>
      <c r="AC13" s="1"/>
      <c r="AD13" s="1"/>
      <c r="AE13" s="1"/>
      <c r="AF13" s="1"/>
      <c r="AG13" s="1"/>
      <c r="AH13" s="1"/>
      <c r="AI13" s="1"/>
      <c r="AJ13" s="1"/>
    </row>
    <row r="14" spans="3:36" x14ac:dyDescent="0.25">
      <c r="C14" s="763" t="s">
        <v>614</v>
      </c>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row>
    <row r="15" spans="3:36" ht="32.25" customHeight="1" x14ac:dyDescent="0.25">
      <c r="C15" s="762" t="s">
        <v>615</v>
      </c>
      <c r="D15" s="762"/>
      <c r="E15" s="762"/>
      <c r="F15" s="762"/>
      <c r="G15" s="762"/>
      <c r="H15" s="762"/>
      <c r="I15" s="762"/>
      <c r="J15" s="762"/>
      <c r="K15" s="762"/>
      <c r="L15" s="762"/>
      <c r="M15" s="762"/>
      <c r="N15" s="762"/>
      <c r="O15" s="762"/>
      <c r="P15" s="762"/>
      <c r="Q15" s="762"/>
      <c r="R15" s="762"/>
      <c r="S15" s="762"/>
      <c r="T15" s="762"/>
      <c r="U15" s="762"/>
      <c r="V15" s="762"/>
      <c r="W15" s="762"/>
      <c r="X15" s="762"/>
      <c r="Y15" s="762"/>
      <c r="Z15" s="762"/>
      <c r="AA15" s="762"/>
      <c r="AB15" s="762"/>
      <c r="AC15" s="762"/>
      <c r="AD15" s="762"/>
      <c r="AE15" s="762"/>
      <c r="AF15" s="762"/>
      <c r="AG15" s="762"/>
      <c r="AH15" s="762"/>
      <c r="AI15" s="762"/>
      <c r="AJ15" s="762"/>
    </row>
    <row r="16" spans="3:36" x14ac:dyDescent="0.2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3:36" x14ac:dyDescent="0.2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sheetData>
  <customSheetViews>
    <customSheetView guid="{82BC0C9B-70E2-44EC-8408-64CC9B36E280}" showGridLines="0" state="hidden">
      <selection activeCell="G5" sqref="G5:L5"/>
      <pageMargins left="0" right="0" top="0" bottom="0" header="0" footer="0"/>
      <pageSetup orientation="portrait" r:id="rId1"/>
    </customSheetView>
    <customSheetView guid="{795C8354-6623-430F-B16F-866AD45BC174}" showGridLines="0" state="hidden">
      <selection activeCell="G5" sqref="G5:L5"/>
      <pageMargins left="0" right="0" top="0" bottom="0" header="0" footer="0"/>
      <pageSetup orientation="portrait" r:id="rId2"/>
    </customSheetView>
    <customSheetView guid="{F8FDF2EC-A9AD-41AC-8138-AA3657B53E6D}" showGridLines="0" state="hidden">
      <selection activeCell="G5" sqref="G5:L5"/>
      <pageMargins left="0" right="0" top="0" bottom="0" header="0" footer="0"/>
      <pageSetup orientation="portrait" r:id="rId3"/>
    </customSheetView>
  </customSheetViews>
  <mergeCells count="40">
    <mergeCell ref="AC5:AF5"/>
    <mergeCell ref="Y5:AB5"/>
    <mergeCell ref="M8:P8"/>
    <mergeCell ref="Q8:T8"/>
    <mergeCell ref="U8:X8"/>
    <mergeCell ref="Y8:AB8"/>
    <mergeCell ref="AC6:AF6"/>
    <mergeCell ref="G6:L6"/>
    <mergeCell ref="M6:P6"/>
    <mergeCell ref="Q6:T6"/>
    <mergeCell ref="U6:X6"/>
    <mergeCell ref="Y6:AB6"/>
    <mergeCell ref="C15:AJ15"/>
    <mergeCell ref="C14:AJ14"/>
    <mergeCell ref="G10:AF10"/>
    <mergeCell ref="G8:L8"/>
    <mergeCell ref="AC7:AF7"/>
    <mergeCell ref="G7:L7"/>
    <mergeCell ref="M7:P7"/>
    <mergeCell ref="Q7:T7"/>
    <mergeCell ref="U7:X7"/>
    <mergeCell ref="Y7:AB7"/>
    <mergeCell ref="AC8:AF8"/>
    <mergeCell ref="E3:E8"/>
    <mergeCell ref="G5:L5"/>
    <mergeCell ref="M5:P5"/>
    <mergeCell ref="Q5:T5"/>
    <mergeCell ref="U5:X5"/>
    <mergeCell ref="Y4:AB4"/>
    <mergeCell ref="AC4:AF4"/>
    <mergeCell ref="Y3:AB3"/>
    <mergeCell ref="AC3:AF3"/>
    <mergeCell ref="G3:L3"/>
    <mergeCell ref="M3:P3"/>
    <mergeCell ref="Q3:T3"/>
    <mergeCell ref="U3:X3"/>
    <mergeCell ref="G4:L4"/>
    <mergeCell ref="M4:P4"/>
    <mergeCell ref="Q4:T4"/>
    <mergeCell ref="U4:X4"/>
  </mergeCells>
  <pageMargins left="0.7" right="0.7" top="0.75" bottom="0.75" header="0.3" footer="0.3"/>
  <pageSetup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AJ20"/>
  <sheetViews>
    <sheetView showGridLines="0" topLeftCell="A4" workbookViewId="0">
      <selection activeCell="E4" sqref="E4:AF11"/>
    </sheetView>
  </sheetViews>
  <sheetFormatPr baseColWidth="10" defaultColWidth="9.28515625" defaultRowHeight="15" x14ac:dyDescent="0.25"/>
  <cols>
    <col min="1" max="5" width="3.7109375" customWidth="1"/>
    <col min="6" max="6" width="1.28515625" customWidth="1"/>
    <col min="7" max="36" width="3.7109375" customWidth="1"/>
  </cols>
  <sheetData>
    <row r="1" spans="3:36" ht="18" customHeight="1" x14ac:dyDescent="0.25"/>
    <row r="4" spans="3:36" ht="51" customHeight="1" x14ac:dyDescent="0.25">
      <c r="C4" s="1"/>
      <c r="D4" s="1"/>
      <c r="E4" s="767" t="s">
        <v>594</v>
      </c>
      <c r="F4" s="1"/>
      <c r="G4" s="759" t="s">
        <v>595</v>
      </c>
      <c r="H4" s="759"/>
      <c r="I4" s="759"/>
      <c r="J4" s="759"/>
      <c r="K4" s="759"/>
      <c r="L4" s="759"/>
      <c r="M4" s="760"/>
      <c r="N4" s="760"/>
      <c r="O4" s="760"/>
      <c r="P4" s="760"/>
      <c r="Q4" s="760"/>
      <c r="R4" s="760"/>
      <c r="S4" s="760"/>
      <c r="T4" s="760"/>
      <c r="U4" s="758"/>
      <c r="V4" s="758"/>
      <c r="W4" s="758"/>
      <c r="X4" s="758"/>
      <c r="Y4" s="758"/>
      <c r="Z4" s="758"/>
      <c r="AA4" s="758"/>
      <c r="AB4" s="758"/>
      <c r="AC4" s="758"/>
      <c r="AD4" s="758"/>
      <c r="AE4" s="758"/>
      <c r="AF4" s="758"/>
      <c r="AG4" s="1"/>
      <c r="AH4" s="1"/>
      <c r="AI4" s="1"/>
      <c r="AJ4" s="2"/>
    </row>
    <row r="5" spans="3:36" ht="51" customHeight="1" x14ac:dyDescent="0.25">
      <c r="C5" s="1"/>
      <c r="D5" s="1"/>
      <c r="E5" s="767"/>
      <c r="F5" s="1"/>
      <c r="G5" s="759" t="s">
        <v>596</v>
      </c>
      <c r="H5" s="759"/>
      <c r="I5" s="759"/>
      <c r="J5" s="759"/>
      <c r="K5" s="759"/>
      <c r="L5" s="759"/>
      <c r="M5" s="761"/>
      <c r="N5" s="761"/>
      <c r="O5" s="761"/>
      <c r="P5" s="761"/>
      <c r="Q5" s="760"/>
      <c r="R5" s="760"/>
      <c r="S5" s="760"/>
      <c r="T5" s="760"/>
      <c r="U5" s="760"/>
      <c r="V5" s="760"/>
      <c r="W5" s="760"/>
      <c r="X5" s="760"/>
      <c r="Y5" s="758">
        <v>1</v>
      </c>
      <c r="Z5" s="758"/>
      <c r="AA5" s="758"/>
      <c r="AB5" s="758"/>
      <c r="AC5" s="758"/>
      <c r="AD5" s="758"/>
      <c r="AE5" s="758"/>
      <c r="AF5" s="758"/>
      <c r="AG5" s="1"/>
      <c r="AH5" s="1"/>
      <c r="AI5" s="1"/>
      <c r="AJ5" s="2"/>
    </row>
    <row r="6" spans="3:36" ht="51" customHeight="1" x14ac:dyDescent="0.25">
      <c r="C6" s="1"/>
      <c r="D6" s="1"/>
      <c r="E6" s="767"/>
      <c r="F6" s="1"/>
      <c r="G6" s="759" t="s">
        <v>597</v>
      </c>
      <c r="H6" s="759"/>
      <c r="I6" s="759"/>
      <c r="J6" s="759"/>
      <c r="K6" s="759"/>
      <c r="L6" s="759"/>
      <c r="M6" s="766"/>
      <c r="N6" s="766"/>
      <c r="O6" s="766"/>
      <c r="P6" s="766"/>
      <c r="Q6" s="761"/>
      <c r="R6" s="761"/>
      <c r="S6" s="761"/>
      <c r="T6" s="761"/>
      <c r="U6" s="760"/>
      <c r="V6" s="760"/>
      <c r="W6" s="760"/>
      <c r="X6" s="760"/>
      <c r="Y6" s="758">
        <v>2</v>
      </c>
      <c r="Z6" s="758"/>
      <c r="AA6" s="758"/>
      <c r="AB6" s="758"/>
      <c r="AC6" s="758">
        <v>1</v>
      </c>
      <c r="AD6" s="758"/>
      <c r="AE6" s="758"/>
      <c r="AF6" s="758"/>
      <c r="AG6" s="1"/>
      <c r="AH6" s="1"/>
      <c r="AI6" s="1"/>
      <c r="AJ6" s="3"/>
    </row>
    <row r="7" spans="3:36" ht="51" customHeight="1" x14ac:dyDescent="0.25">
      <c r="C7" s="1"/>
      <c r="D7" s="1"/>
      <c r="E7" s="767"/>
      <c r="F7" s="1"/>
      <c r="G7" s="759" t="s">
        <v>598</v>
      </c>
      <c r="H7" s="759"/>
      <c r="I7" s="759"/>
      <c r="J7" s="759"/>
      <c r="K7" s="759"/>
      <c r="L7" s="759"/>
      <c r="M7" s="766"/>
      <c r="N7" s="766"/>
      <c r="O7" s="766"/>
      <c r="P7" s="766"/>
      <c r="Q7" s="766"/>
      <c r="R7" s="766"/>
      <c r="S7" s="766"/>
      <c r="T7" s="766"/>
      <c r="U7" s="761"/>
      <c r="V7" s="761"/>
      <c r="W7" s="761"/>
      <c r="X7" s="761"/>
      <c r="Y7" s="760">
        <v>1</v>
      </c>
      <c r="Z7" s="760"/>
      <c r="AA7" s="760"/>
      <c r="AB7" s="760"/>
      <c r="AC7" s="758"/>
      <c r="AD7" s="758"/>
      <c r="AE7" s="758"/>
      <c r="AF7" s="758"/>
      <c r="AG7" s="1"/>
      <c r="AH7" s="1"/>
      <c r="AI7" s="1"/>
      <c r="AJ7" s="3" t="s">
        <v>553</v>
      </c>
    </row>
    <row r="8" spans="3:36" ht="51" customHeight="1" x14ac:dyDescent="0.25">
      <c r="C8" s="1"/>
      <c r="D8" s="1"/>
      <c r="E8" s="767"/>
      <c r="F8" s="1"/>
      <c r="G8" s="759" t="s">
        <v>599</v>
      </c>
      <c r="H8" s="759"/>
      <c r="I8" s="759"/>
      <c r="J8" s="759"/>
      <c r="K8" s="759"/>
      <c r="L8" s="759"/>
      <c r="M8" s="766"/>
      <c r="N8" s="766"/>
      <c r="O8" s="766"/>
      <c r="P8" s="766"/>
      <c r="Q8" s="766"/>
      <c r="R8" s="766"/>
      <c r="S8" s="766"/>
      <c r="T8" s="766"/>
      <c r="U8" s="761"/>
      <c r="V8" s="761"/>
      <c r="W8" s="761"/>
      <c r="X8" s="761"/>
      <c r="Y8" s="760">
        <v>5</v>
      </c>
      <c r="Z8" s="760"/>
      <c r="AA8" s="760"/>
      <c r="AB8" s="760"/>
      <c r="AC8" s="758">
        <v>4</v>
      </c>
      <c r="AD8" s="758"/>
      <c r="AE8" s="758"/>
      <c r="AF8" s="758"/>
      <c r="AG8" s="1"/>
      <c r="AH8" s="1"/>
      <c r="AI8" s="1"/>
      <c r="AJ8" s="2"/>
    </row>
    <row r="9" spans="3:36" ht="45" customHeight="1" x14ac:dyDescent="0.25">
      <c r="C9" s="1"/>
      <c r="D9" s="1"/>
      <c r="E9" s="767"/>
      <c r="F9" s="1"/>
      <c r="G9" s="765"/>
      <c r="H9" s="765"/>
      <c r="I9" s="765"/>
      <c r="J9" s="765"/>
      <c r="K9" s="765"/>
      <c r="L9" s="765"/>
      <c r="M9" s="759" t="s">
        <v>600</v>
      </c>
      <c r="N9" s="759"/>
      <c r="O9" s="759"/>
      <c r="P9" s="759"/>
      <c r="Q9" s="759" t="s">
        <v>601</v>
      </c>
      <c r="R9" s="759"/>
      <c r="S9" s="759"/>
      <c r="T9" s="759"/>
      <c r="U9" s="759" t="s">
        <v>602</v>
      </c>
      <c r="V9" s="759"/>
      <c r="W9" s="759"/>
      <c r="X9" s="759"/>
      <c r="Y9" s="759" t="s">
        <v>603</v>
      </c>
      <c r="Z9" s="759"/>
      <c r="AA9" s="759"/>
      <c r="AB9" s="759"/>
      <c r="AC9" s="759" t="s">
        <v>604</v>
      </c>
      <c r="AD9" s="759"/>
      <c r="AE9" s="759"/>
      <c r="AF9" s="759"/>
      <c r="AG9" s="1"/>
      <c r="AH9" s="1"/>
      <c r="AI9" s="1"/>
      <c r="AJ9" s="3" t="s">
        <v>605</v>
      </c>
    </row>
    <row r="10" spans="3:36" ht="11.25" customHeight="1" x14ac:dyDescent="0.25">
      <c r="C10" s="1"/>
      <c r="D10" s="1"/>
      <c r="E10" s="1"/>
      <c r="F10" s="1"/>
      <c r="G10" s="13"/>
      <c r="H10" s="13"/>
      <c r="I10" s="13"/>
      <c r="J10" s="13"/>
      <c r="K10" s="13"/>
      <c r="L10" s="13"/>
      <c r="M10" s="12"/>
      <c r="N10" s="12"/>
      <c r="O10" s="12"/>
      <c r="P10" s="12"/>
      <c r="Q10" s="12"/>
      <c r="R10" s="12"/>
      <c r="S10" s="12"/>
      <c r="T10" s="12"/>
      <c r="U10" s="12"/>
      <c r="V10" s="12"/>
      <c r="W10" s="12"/>
      <c r="X10" s="12"/>
      <c r="Y10" s="12"/>
      <c r="Z10" s="12"/>
      <c r="AA10" s="12"/>
      <c r="AB10" s="12"/>
      <c r="AC10" s="12"/>
      <c r="AD10" s="12"/>
      <c r="AE10" s="12"/>
      <c r="AF10" s="12"/>
      <c r="AG10" s="1"/>
      <c r="AH10" s="1"/>
      <c r="AI10" s="1"/>
      <c r="AJ10" s="3"/>
    </row>
    <row r="11" spans="3:36" ht="20.25" customHeight="1" x14ac:dyDescent="0.25">
      <c r="C11" s="1"/>
      <c r="D11" s="1"/>
      <c r="E11" s="1"/>
      <c r="F11" s="1"/>
      <c r="G11" s="764" t="s">
        <v>143</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1"/>
      <c r="AH11" s="1"/>
      <c r="AI11" s="1"/>
      <c r="AJ11" s="2"/>
    </row>
    <row r="12" spans="3:36" x14ac:dyDescent="0.25">
      <c r="C12" s="1"/>
      <c r="D12" s="1"/>
      <c r="E12" s="1"/>
      <c r="F12" s="1"/>
      <c r="G12" s="1"/>
      <c r="H12" s="1"/>
      <c r="I12" s="4"/>
      <c r="J12" s="5"/>
      <c r="K12" s="6"/>
      <c r="L12" s="7"/>
      <c r="M12" s="7"/>
      <c r="N12" s="6"/>
      <c r="O12" s="7"/>
      <c r="P12" s="7"/>
      <c r="Q12" s="6"/>
      <c r="R12" s="7"/>
      <c r="S12" s="7"/>
      <c r="T12" s="6"/>
      <c r="U12" s="7"/>
      <c r="V12" s="7"/>
      <c r="W12" s="7"/>
      <c r="X12" s="1"/>
      <c r="Y12" s="1"/>
      <c r="Z12" s="1"/>
      <c r="AA12" s="1"/>
      <c r="AB12" s="1"/>
      <c r="AC12" s="1"/>
      <c r="AD12" s="1"/>
      <c r="AE12" s="1"/>
      <c r="AF12" s="1"/>
      <c r="AG12" s="1"/>
      <c r="AH12" s="1"/>
      <c r="AI12" s="1"/>
      <c r="AJ12" s="1"/>
    </row>
    <row r="13" spans="3:36" x14ac:dyDescent="0.25">
      <c r="C13" s="1"/>
      <c r="D13" s="1"/>
      <c r="E13" s="1"/>
      <c r="F13" s="1"/>
      <c r="G13" s="1"/>
      <c r="H13" s="1"/>
      <c r="I13" s="61"/>
      <c r="J13" s="1"/>
      <c r="K13" s="1"/>
      <c r="L13" s="1"/>
      <c r="M13" s="62" t="s">
        <v>606</v>
      </c>
      <c r="N13" s="63" t="s">
        <v>607</v>
      </c>
      <c r="O13" s="64"/>
      <c r="P13" s="8"/>
      <c r="Q13" s="65" t="s">
        <v>608</v>
      </c>
      <c r="R13" s="63" t="s">
        <v>609</v>
      </c>
      <c r="S13" s="64"/>
      <c r="T13" s="8"/>
      <c r="U13" s="66" t="s">
        <v>610</v>
      </c>
      <c r="V13" s="63" t="s">
        <v>611</v>
      </c>
      <c r="W13" s="67"/>
      <c r="X13" s="8"/>
      <c r="Y13" s="68" t="s">
        <v>612</v>
      </c>
      <c r="Z13" s="63" t="s">
        <v>613</v>
      </c>
      <c r="AA13" s="8"/>
      <c r="AB13" s="1"/>
      <c r="AC13" s="1"/>
      <c r="AD13" s="1"/>
      <c r="AE13" s="1"/>
      <c r="AF13" s="1"/>
      <c r="AG13" s="1"/>
      <c r="AH13" s="1"/>
      <c r="AI13" s="1"/>
      <c r="AJ13" s="1"/>
    </row>
    <row r="14" spans="3:36" x14ac:dyDescent="0.25">
      <c r="C14" s="1"/>
      <c r="D14" s="1"/>
      <c r="E14" s="1"/>
      <c r="F14" s="1"/>
      <c r="G14" s="1"/>
      <c r="H14" s="1"/>
      <c r="I14" s="69"/>
      <c r="J14" s="6"/>
      <c r="K14" s="5"/>
      <c r="L14" s="70"/>
      <c r="M14" s="69"/>
      <c r="N14" s="6"/>
      <c r="O14" s="69"/>
      <c r="P14" s="69"/>
      <c r="Q14" s="6"/>
      <c r="R14" s="69"/>
      <c r="S14" s="69"/>
      <c r="T14" s="6"/>
      <c r="U14" s="69"/>
      <c r="V14" s="69"/>
      <c r="W14" s="69"/>
      <c r="X14" s="1"/>
      <c r="Y14" s="1"/>
      <c r="Z14" s="1"/>
      <c r="AA14" s="1"/>
      <c r="AB14" s="1"/>
      <c r="AC14" s="1"/>
      <c r="AD14" s="1"/>
      <c r="AE14" s="1"/>
      <c r="AF14" s="1"/>
      <c r="AG14" s="1"/>
      <c r="AH14" s="1"/>
      <c r="AI14" s="1"/>
      <c r="AJ14" s="1"/>
    </row>
    <row r="15" spans="3:36" x14ac:dyDescent="0.25">
      <c r="C15" s="763" t="s">
        <v>614</v>
      </c>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row>
    <row r="16" spans="3:36" x14ac:dyDescent="0.25">
      <c r="C16" s="1"/>
      <c r="D16" s="1"/>
      <c r="E16" s="1"/>
      <c r="F16" s="1"/>
      <c r="G16" s="1"/>
      <c r="H16" s="1"/>
      <c r="I16" s="1"/>
      <c r="J16" s="1"/>
      <c r="K16" s="9"/>
      <c r="L16" s="9"/>
      <c r="M16" s="1"/>
      <c r="N16" s="1"/>
      <c r="O16" s="1"/>
      <c r="P16" s="1"/>
      <c r="Q16" s="1"/>
      <c r="R16" s="1"/>
      <c r="S16" s="1"/>
      <c r="T16" s="1"/>
      <c r="U16" s="1"/>
      <c r="V16" s="1"/>
      <c r="W16" s="1"/>
      <c r="X16" s="1"/>
      <c r="Y16" s="1"/>
      <c r="Z16" s="1"/>
      <c r="AA16" s="1"/>
      <c r="AB16" s="1"/>
      <c r="AC16" s="1"/>
      <c r="AD16" s="1"/>
      <c r="AE16" s="1"/>
      <c r="AF16" s="1"/>
      <c r="AG16" s="1"/>
      <c r="AH16" s="1"/>
      <c r="AI16" s="1"/>
      <c r="AJ16" s="1"/>
    </row>
    <row r="17" spans="3:36" x14ac:dyDescent="0.25">
      <c r="C17" s="1"/>
      <c r="D17" s="1"/>
      <c r="E17" s="1"/>
      <c r="F17" s="1"/>
      <c r="G17" s="1"/>
      <c r="H17" s="1"/>
      <c r="I17" s="69"/>
      <c r="J17" s="6"/>
      <c r="K17" s="5"/>
      <c r="L17" s="5"/>
      <c r="M17" s="6"/>
      <c r="N17" s="6"/>
      <c r="O17" s="6"/>
      <c r="P17" s="6"/>
      <c r="Q17" s="6"/>
      <c r="R17" s="6"/>
      <c r="S17" s="6"/>
      <c r="T17" s="6"/>
      <c r="U17" s="6"/>
      <c r="V17" s="6"/>
      <c r="W17" s="6"/>
      <c r="X17" s="1"/>
      <c r="Y17" s="1"/>
      <c r="Z17" s="1"/>
      <c r="AA17" s="1"/>
      <c r="AB17" s="1"/>
      <c r="AC17" s="1"/>
      <c r="AD17" s="1"/>
      <c r="AE17" s="1"/>
      <c r="AF17" s="1"/>
      <c r="AG17" s="1"/>
      <c r="AH17" s="1"/>
      <c r="AI17" s="1"/>
      <c r="AJ17" s="1"/>
    </row>
    <row r="18" spans="3:36" ht="32.25" customHeight="1" x14ac:dyDescent="0.25">
      <c r="C18" s="762" t="s">
        <v>615</v>
      </c>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row>
    <row r="19" spans="3:36" x14ac:dyDescent="0.2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3:36" x14ac:dyDescent="0.2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sheetData>
  <mergeCells count="40">
    <mergeCell ref="AC4:AF4"/>
    <mergeCell ref="G5:L5"/>
    <mergeCell ref="M5:P5"/>
    <mergeCell ref="Q5:T5"/>
    <mergeCell ref="U5:X5"/>
    <mergeCell ref="Y5:AB5"/>
    <mergeCell ref="AC5:AF5"/>
    <mergeCell ref="G4:L4"/>
    <mergeCell ref="M4:P4"/>
    <mergeCell ref="Q4:T4"/>
    <mergeCell ref="U4:X4"/>
    <mergeCell ref="Y4:AB4"/>
    <mergeCell ref="Y8:AB8"/>
    <mergeCell ref="G11:AF11"/>
    <mergeCell ref="G6:L6"/>
    <mergeCell ref="M6:P6"/>
    <mergeCell ref="Q6:T6"/>
    <mergeCell ref="U6:X6"/>
    <mergeCell ref="G8:L8"/>
    <mergeCell ref="M8:P8"/>
    <mergeCell ref="Q8:T8"/>
    <mergeCell ref="M7:P7"/>
    <mergeCell ref="Q7:T7"/>
    <mergeCell ref="U7:X7"/>
    <mergeCell ref="C15:AJ15"/>
    <mergeCell ref="C18:AJ18"/>
    <mergeCell ref="G9:L9"/>
    <mergeCell ref="M9:P9"/>
    <mergeCell ref="Q9:T9"/>
    <mergeCell ref="U9:X9"/>
    <mergeCell ref="Y9:AB9"/>
    <mergeCell ref="AC9:AF9"/>
    <mergeCell ref="E4:E9"/>
    <mergeCell ref="AC8:AF8"/>
    <mergeCell ref="Y6:AB6"/>
    <mergeCell ref="AC6:AF6"/>
    <mergeCell ref="G7:L7"/>
    <mergeCell ref="Y7:AB7"/>
    <mergeCell ref="AC7:AF7"/>
    <mergeCell ref="U8:X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1cc8fc0-8d1e-4295-8f37-5d076116407c">2TV4CCKVFCYA-90719747-150</_dlc_DocId>
    <_dlc_DocIdUrl xmlns="81cc8fc0-8d1e-4295-8f37-5d076116407c">
      <Url>https://www.minjusticia.gov.co/servicio-ciudadano/_layouts/15/DocIdRedir.aspx?ID=2TV4CCKVFCYA-90719747-150</Url>
      <Description>2TV4CCKVFCYA-90719747-150</Description>
    </_dlc_DocIdUrl>
    <MJCategoria xmlns="81cc8fc0-8d1e-4295-8f37-5d076116407c">Rendición de cuentas</MJCategoria>
    <MJFechaExpedicion xmlns="81cc8fc0-8d1e-4295-8f37-5d076116407c">2025-05-13T05:00:00+00:00</MJFechaExpedicion>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Anti_corrupcion" ma:contentTypeID="0x01010065DBA66042D2F54CA6004B821B3BE609030048AC1BDCAA982A4F931871916B101222" ma:contentTypeVersion="30" ma:contentTypeDescription="" ma:contentTypeScope="" ma:versionID="4c689cd1695fd2efd9d757c666e85b4d">
  <xsd:schema xmlns:xsd="http://www.w3.org/2001/XMLSchema" xmlns:xs="http://www.w3.org/2001/XMLSchema" xmlns:p="http://schemas.microsoft.com/office/2006/metadata/properties" xmlns:ns1="81cc8fc0-8d1e-4295-8f37-5d076116407c" targetNamespace="http://schemas.microsoft.com/office/2006/metadata/properties" ma:root="true" ma:fieldsID="00a45a224652d91e9d79c5a51571cc99" ns1:_="">
    <xsd:import namespace="81cc8fc0-8d1e-4295-8f37-5d076116407c"/>
    <xsd:element name="properties">
      <xsd:complexType>
        <xsd:sequence>
          <xsd:element name="documentManagement">
            <xsd:complexType>
              <xsd:all>
                <xsd:element ref="ns1:MJFechaExpedicion" minOccurs="0"/>
                <xsd:element ref="ns1:MJCategoria" minOccurs="0"/>
                <xsd:element ref="ns1:_dlc_DocId" minOccurs="0"/>
                <xsd:element ref="ns1:_dlc_DocIdUrl" minOccurs="0"/>
                <xsd:element ref="ns1: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MJFechaExpedicion" ma:index="0" nillable="true" ma:displayName="Fecha Expedición" ma:default="[today]" ma:format="DateTime" ma:internalName="MJFechaExpedicion">
      <xsd:simpleType>
        <xsd:restriction base="dms:DateTime"/>
      </xsd:simpleType>
    </xsd:element>
    <xsd:element name="MJCategoria" ma:index="10" nillable="true" ma:displayName="Categoria" ma:internalName="MJCategoria">
      <xsd:simpleType>
        <xsd:restriction base="dms:Text">
          <xsd:maxLength value="255"/>
        </xsd:restriction>
      </xsd:simpleType>
    </xsd:element>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A7456-32F0-4857-AC4B-929E42F9FF2A}">
  <ds:schemaRefs>
    <ds:schemaRef ds:uri="http://schemas.openxmlformats.org/package/2006/metadata/core-properties"/>
    <ds:schemaRef ds:uri="http://schemas.microsoft.com/office/2006/documentManagement/types"/>
    <ds:schemaRef ds:uri="http://www.w3.org/XML/1998/namespace"/>
    <ds:schemaRef ds:uri="http://purl.org/dc/elements/1.1/"/>
    <ds:schemaRef ds:uri="81cc8fc0-8d1e-4295-8f37-5d076116407c"/>
    <ds:schemaRef ds:uri="http://schemas.microsoft.com/office/infopath/2007/PartnerControl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A47C039C-E796-435E-B1E0-B1A5579BB542}">
  <ds:schemaRefs>
    <ds:schemaRef ds:uri="http://schemas.microsoft.com/sharepoint/events"/>
  </ds:schemaRefs>
</ds:datastoreItem>
</file>

<file path=customXml/itemProps3.xml><?xml version="1.0" encoding="utf-8"?>
<ds:datastoreItem xmlns:ds="http://schemas.openxmlformats.org/officeDocument/2006/customXml" ds:itemID="{482869FB-31B7-4FEC-9920-1ECC3D0AAB65}">
  <ds:schemaRefs>
    <ds:schemaRef ds:uri="http://schemas.microsoft.com/sharepoint/v3/contenttype/forms"/>
  </ds:schemaRefs>
</ds:datastoreItem>
</file>

<file path=customXml/itemProps4.xml><?xml version="1.0" encoding="utf-8"?>
<ds:datastoreItem xmlns:ds="http://schemas.openxmlformats.org/officeDocument/2006/customXml" ds:itemID="{5899917A-EF8F-4912-9569-E7D40CCF6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44</vt:i4>
      </vt:variant>
    </vt:vector>
  </HeadingPairs>
  <TitlesOfParts>
    <vt:vector size="56" baseType="lpstr">
      <vt:lpstr>Matriz Riesgos Gestión 2025</vt:lpstr>
      <vt:lpstr>Matriz riesgos de Corrupción</vt:lpstr>
      <vt:lpstr>Hoja1</vt:lpstr>
      <vt:lpstr>Listados</vt:lpstr>
      <vt:lpstr>Matriz Riesgos Seg. Información</vt:lpstr>
      <vt:lpstr>CONTROLES</vt:lpstr>
      <vt:lpstr>Elementos Riesgo Corrupción</vt:lpstr>
      <vt:lpstr>Seguridad Información</vt:lpstr>
      <vt:lpstr>Probabilidad Seguridad Informac</vt:lpstr>
      <vt:lpstr>Corrupción</vt:lpstr>
      <vt:lpstr>Mapa de calor</vt:lpstr>
      <vt:lpstr>Matriz de calificación (2)</vt:lpstr>
      <vt:lpstr>_10._CIFRADO.</vt:lpstr>
      <vt:lpstr>_11._SEGURIDAD_FÍSICA_Y_AMBIENTAL.</vt:lpstr>
      <vt:lpstr>_12._SEGURIDAD_EN_LA_OPERATIVA.</vt:lpstr>
      <vt:lpstr>_13._SEGURIDAD_EN_LAS_TELECOMUNICACIONES.</vt:lpstr>
      <vt:lpstr>_14._ADQUISICIÓN__DESARROLLO_Y_MANTENIMIENTO_DE_LOS_SISTEMAS_DE_INFORMACIÓN.</vt:lpstr>
      <vt:lpstr>_15._RELACIONES_CON_SUMINISTRADORES.</vt:lpstr>
      <vt:lpstr>_16._GESTIÓN_DE_INCIDENTES_EN_LA_SEGURIDAD_DE_LA_INFORMACIÓN.</vt:lpstr>
      <vt:lpstr>_17._ASPECTOS_DE_SEGURIDAD_DE_LA_INFORMACION_EN_LA_GESTIÓN_DE_LA_CONTINUIDAD_DEL_NEGOCIO.</vt:lpstr>
      <vt:lpstr>_18._CUMPLIMIENTO.</vt:lpstr>
      <vt:lpstr>_5._POLÍTICAS_DE_SEGURIDAD.</vt:lpstr>
      <vt:lpstr>_6._ASPECTOS_ORGANIZATIVOS_DE_LA_SEGURIDAD_DE_LA_INFORMAC.</vt:lpstr>
      <vt:lpstr>_7._SEGURIDAD_LIGADA_A_LOS_RECURSOS_HUMANOS.</vt:lpstr>
      <vt:lpstr>_8._GESTIÓN_DE_ACTIVOS.</vt:lpstr>
      <vt:lpstr>_9._CONTROL_DE_ACCESOS.</vt:lpstr>
      <vt:lpstr>'Matriz riesgos de Corrupción'!Área_de_impresión</vt:lpstr>
      <vt:lpstr>'Matriz Riesgos Gestión 2025'!Área_de_impresión</vt:lpstr>
      <vt:lpstr>'Matriz Riesgos Seg. Información'!Área_de_impresión</vt:lpstr>
      <vt:lpstr>CD</vt:lpstr>
      <vt:lpstr>CI</vt:lpstr>
      <vt:lpstr>CID</vt:lpstr>
      <vt:lpstr>Confidencialidad</vt:lpstr>
      <vt:lpstr>CONFIDENCIALIDAD.</vt:lpstr>
      <vt:lpstr>CONFIDENCIALIDAD_</vt:lpstr>
      <vt:lpstr>Confidencialidad_Disponibilidad</vt:lpstr>
      <vt:lpstr>CONFIDENCIALIDAD_DISPONIBILIDAD.</vt:lpstr>
      <vt:lpstr>CONFIDENCIALIDAD_DISPONIBILIDAD_</vt:lpstr>
      <vt:lpstr>Confidencialidad_integridad</vt:lpstr>
      <vt:lpstr>CONFIDENCIALIDAD_INTEGRIDAD.</vt:lpstr>
      <vt:lpstr>CONFIDENCIALIDAD_INTEGRIDAD_</vt:lpstr>
      <vt:lpstr>Confidencialidad_Integridad_Disponibilidad</vt:lpstr>
      <vt:lpstr>CONFIDENCIALIDAD_INTEGRIDAD_DISPONIBILIDAD.</vt:lpstr>
      <vt:lpstr>CONFIDENCIALIDAD_INTEGRIDAD_DISPONIBILIDAD_</vt:lpstr>
      <vt:lpstr>Disponibilidad</vt:lpstr>
      <vt:lpstr>DISPONIBILIDAD.</vt:lpstr>
      <vt:lpstr>DISPONIBILIDAD_</vt:lpstr>
      <vt:lpstr>Integridad</vt:lpstr>
      <vt:lpstr>INTEGRIDAD.</vt:lpstr>
      <vt:lpstr>INTEGRIDAD_</vt:lpstr>
      <vt:lpstr>Integridad_Disponibilidad</vt:lpstr>
      <vt:lpstr>INTEGRIDAD_DISPONIBILIDAD.</vt:lpstr>
      <vt:lpstr>INTEGRIDAD_DISPONIBILIDAD_</vt:lpstr>
      <vt:lpstr>'Matriz riesgos de Corrupción'!Títulos_a_imprimir</vt:lpstr>
      <vt:lpstr>'Matriz Riesgos Gestión 2025'!Títulos_a_imprimir</vt:lpstr>
      <vt:lpstr>'Matriz Riesgos Seg. Información'!Títulos_a_imprimir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Mapa-de-Riesgos-de-Gestion-2025</dc:title>
  <dc:subject/>
  <dc:creator>jose leonardo carrillo cortes</dc:creator>
  <cp:keywords/>
  <dc:description/>
  <cp:lastModifiedBy>John Aviles</cp:lastModifiedBy>
  <cp:revision/>
  <dcterms:created xsi:type="dcterms:W3CDTF">2014-12-15T18:53:48Z</dcterms:created>
  <dcterms:modified xsi:type="dcterms:W3CDTF">2025-05-12T16:38:31Z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0x01010065DBA66042D2F54CA6004B821B3BE609030048AC1BDCAA982A4F931871916B101222</vt:lpwstr>
  </property>
  <property fmtid="{D5CDD505-2E9C-101B-9397-08002B2CF9AE}" pid="3" name="_dlc_DocIdItemGuid">
    <vt:lpwstr>17a42eaf-3cb1-41a7-bc90-3c2b706cab9f</vt:lpwstr>
  </property>
</Properties>
</file>