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30"/>
  <workbookPr defaultThemeVersion="124226"/>
  <mc:AlternateContent xmlns:mc="http://schemas.openxmlformats.org/markup-compatibility/2006">
    <mc:Choice Requires="x15">
      <x15ac:absPath xmlns:x15ac="http://schemas.microsoft.com/office/spreadsheetml/2010/11/ac" url="/Users/daniel/Documents/Documentación Ministerio /Riesgos /2026/"/>
    </mc:Choice>
  </mc:AlternateContent>
  <xr:revisionPtr revIDLastSave="0" documentId="13_ncr:1_{FD4BBE19-F10B-2841-9D29-58CAB5E2D1EB}" xr6:coauthVersionLast="47" xr6:coauthVersionMax="47" xr10:uidLastSave="{00000000-0000-0000-0000-000000000000}"/>
  <bookViews>
    <workbookView xWindow="0" yWindow="620" windowWidth="28800" windowHeight="16080" tabRatio="859" activeTab="1" xr2:uid="{00000000-000D-0000-FFFF-FFFF00000000}"/>
  </bookViews>
  <sheets>
    <sheet name="Matriz Riesgos Gestión" sheetId="10" state="hidden" r:id="rId1"/>
    <sheet name="Matriz riesgos de Corrupción" sheetId="6" r:id="rId2"/>
    <sheet name="Hoja1" sheetId="16" state="hidden" r:id="rId3"/>
    <sheet name="Listados" sheetId="7" state="hidden" r:id="rId4"/>
    <sheet name="Matriz Riesgos Seg. Información" sheetId="12" state="hidden" r:id="rId5"/>
    <sheet name="CONTROLES" sheetId="11" state="hidden" r:id="rId6"/>
    <sheet name="Elementos Riesgo Corrupción" sheetId="9" state="hidden" r:id="rId7"/>
    <sheet name="Seguridad Información" sheetId="13" state="hidden" r:id="rId8"/>
    <sheet name="Probabilidad Seguridad Informac" sheetId="14" state="hidden" r:id="rId9"/>
    <sheet name="Corrupción" sheetId="5" state="hidden" r:id="rId10"/>
    <sheet name="Mapa de calor" sheetId="4" state="hidden" r:id="rId11"/>
    <sheet name="Matriz de calificación (2)" sheetId="15" state="hidden" r:id="rId12"/>
  </sheets>
  <externalReferences>
    <externalReference r:id="rId13"/>
    <externalReference r:id="rId14"/>
    <externalReference r:id="rId15"/>
    <externalReference r:id="rId16"/>
  </externalReferences>
  <definedNames>
    <definedName name="_10._CIFRADO.">'Seguridad Información'!$G$45:$G$46</definedName>
    <definedName name="_11._SEGURIDAD_FÍSICA_Y_AMBIENTAL.">'Seguridad Información'!$H$45:$H$59</definedName>
    <definedName name="_12._SEGURIDAD_EN_LA_OPERATIVA.">'Seguridad Información'!$I$45:$I$58</definedName>
    <definedName name="_13._SEGURIDAD_EN_LAS_TELECOMUNICACIONES.">'Seguridad Información'!$J$45:$J$51</definedName>
    <definedName name="_14._ADQUISICIÓN__DESARROLLO_Y_MANTENIMIENTO_DE_LOS_SISTEMAS_DE_INFORMACIÓN.">'Seguridad Información'!$K$45:$K$57</definedName>
    <definedName name="_15._RELACIONES_CON_SUMINISTRADORES.">'Seguridad Información'!$L$45:$L$49</definedName>
    <definedName name="_16._GESTIÓN_DE_INCIDENTES_EN_LA_SEGURIDAD_DE_LA_INFORMACIÓN.">'Seguridad Información'!$M$45:$M$51</definedName>
    <definedName name="_17._ASPECTOS_DE_SEGURIDAD_DE_LA_INFORMACION_EN_LA_GESTIÓN_DE_LA_CONTINUIDAD_DEL_NEGOCIO.">'Seguridad Información'!$N$45:$N$48</definedName>
    <definedName name="_18._CUMPLIMIENTO.">'Seguridad Información'!$O$45:$O$52</definedName>
    <definedName name="_5._POLÍTICAS_DE_SEGURIDAD.">'Seguridad Información'!$B$45:$B$46</definedName>
    <definedName name="_6._ASPECTOS_ORGANIZATIVOS_DE_LA_SEGURIDAD_DE_LA_INFORMAC.">'Seguridad Información'!$C$45:$C$51</definedName>
    <definedName name="_7._SEGURIDAD_LIGADA_A_LOS_RECURSOS_HUMANOS.">'Seguridad Información'!$D$45:$D$50</definedName>
    <definedName name="_8._GESTIÓN_DE_ACTIVOS.">'Seguridad Información'!$E$45:$E$53</definedName>
    <definedName name="_9._CONTROL_DE_ACCESOS.">'Seguridad Información'!$F$45:$F$58</definedName>
    <definedName name="_xlnm._FilterDatabase" localSheetId="1" hidden="1">'Matriz riesgos de Corrupción'!$A$1:$BJ$26</definedName>
    <definedName name="_xlnm._FilterDatabase" localSheetId="0" hidden="1">'Matriz Riesgos Gestión'!$A$6:$AU$54</definedName>
    <definedName name="_xlnm._FilterDatabase" localSheetId="4" hidden="1">'Matriz Riesgos Seg. Información'!$B$6:$BI$6</definedName>
    <definedName name="_xlnm.Print_Area" localSheetId="1">'Matriz riesgos de Corrupción'!$A$1:$BJ$8</definedName>
    <definedName name="_xlnm.Print_Area" localSheetId="0">'Matriz Riesgos Gestión'!$A$1:$AU$13</definedName>
    <definedName name="_xlnm.Print_Area" localSheetId="4">'Matriz Riesgos Seg. Información'!$A$1:$BI$13</definedName>
    <definedName name="CD">'Seguridad Información'!$H$3</definedName>
    <definedName name="CI">'Seguridad Información'!$I$3:$I$5</definedName>
    <definedName name="CID">'Seguridad Información'!$J$3:$J$10</definedName>
    <definedName name="Confidencialidad">'Seguridad Información'!$G$3:$G$9</definedName>
    <definedName name="CONFIDENCIALIDAD_">'Seguridad Información'!$B$14:$B$16</definedName>
    <definedName name="Confidencialidad_Disponibilidad">'Seguridad Información'!$H$3</definedName>
    <definedName name="CONFIDENCIALIDAD_DISPONIBILIDAD_">'Seguridad Información'!$F$14</definedName>
    <definedName name="CONFIDENCIALIDAD_DISPONIBILIDAD.">'Seguridad Información'!$F$20</definedName>
    <definedName name="Confidencialidad_integridad">'Seguridad Información'!$I$3:$I$5</definedName>
    <definedName name="CONFIDENCIALIDAD_INTEGRIDAD_">'Seguridad Información'!$E$14</definedName>
    <definedName name="Confidencialidad_Integridad_Disponibilidad">'Seguridad Información'!$J$3:$J$10</definedName>
    <definedName name="CONFIDENCIALIDAD_INTEGRIDAD_DISPONIBILIDAD_">'Seguridad Información'!$H$14:$H$17</definedName>
    <definedName name="CONFIDENCIALIDAD_INTEGRIDAD_DISPONIBILIDAD.">'Seguridad Información'!$H$20:$H$41</definedName>
    <definedName name="CONFIDENCIALIDAD_INTEGRIDAD.">'Seguridad Información'!$E$20:$E$32</definedName>
    <definedName name="CONFIDENCIALIDAD.">'Seguridad Información'!$B$20:$B$32</definedName>
    <definedName name="Control_Existente">[1]Hoja4!$H$3:$H$4</definedName>
    <definedName name="Disponibilidad">'Seguridad Información'!$K$3:$K$18</definedName>
    <definedName name="DISPONIBILIDAD_">'Seguridad Información'!$D$14:$D$16</definedName>
    <definedName name="DISPONIBILIDAD.">'Seguridad Información'!$D$20:$D$33</definedName>
    <definedName name="Impacto">[1]Hoja4!$F$3:$F$7</definedName>
    <definedName name="Integridad">'Seguridad Información'!$M$3:$M$6</definedName>
    <definedName name="INTEGRIDAD_">'Seguridad Información'!$C$14</definedName>
    <definedName name="Integridad_Disponibilidad">'Seguridad Información'!$L$3:$L$8</definedName>
    <definedName name="INTEGRIDAD_DISPONIBILIDAD_">'Seguridad Información'!$G$14</definedName>
    <definedName name="INTEGRIDAD_DISPONIBILIDAD.">'Seguridad Información'!$G$20:$G$25</definedName>
    <definedName name="INTEGRIDAD.">'Seguridad Información'!$C$20:$C$24</definedName>
    <definedName name="Probabilidad">[1]Hoja4!$E$3:$E$7</definedName>
    <definedName name="TIPO">'[2]Base de Datos'!$A$4:$A$8</definedName>
    <definedName name="Tipo_de_Riesgo">[1]Hoja4!$D$3:$D$9</definedName>
    <definedName name="_xlnm.Print_Titles" localSheetId="1">'Matriz riesgos de Corrupción'!$1:$6</definedName>
    <definedName name="_xlnm.Print_Titles" localSheetId="0">'Matriz Riesgos Gestión'!$1:$6</definedName>
    <definedName name="_xlnm.Print_Titles" localSheetId="4">'Matriz Riesgos Seg. Información'!$1:$6</definedName>
    <definedName name="Z_795C8354_6623_430F_B16F_866AD45BC174_.wvu.FilterData" localSheetId="1" hidden="1">'Matriz riesgos de Corrupción'!$B$6:$BJ$6</definedName>
    <definedName name="Z_795C8354_6623_430F_B16F_866AD45BC174_.wvu.FilterData" localSheetId="0" hidden="1">'Matriz Riesgos Gestión'!$B$6:$AU$6</definedName>
    <definedName name="Z_795C8354_6623_430F_B16F_866AD45BC174_.wvu.FilterData" localSheetId="4" hidden="1">'Matriz Riesgos Seg. Información'!$B$6:$BI$6</definedName>
    <definedName name="Z_795C8354_6623_430F_B16F_866AD45BC174_.wvu.PrintArea" localSheetId="1" hidden="1">'Matriz riesgos de Corrupción'!$A$1:$BJ$8</definedName>
    <definedName name="Z_795C8354_6623_430F_B16F_866AD45BC174_.wvu.PrintArea" localSheetId="0" hidden="1">'Matriz Riesgos Gestión'!$A$1:$AU$13</definedName>
    <definedName name="Z_795C8354_6623_430F_B16F_866AD45BC174_.wvu.PrintArea" localSheetId="4" hidden="1">'Matriz Riesgos Seg. Información'!$A$1:$BI$13</definedName>
    <definedName name="Z_795C8354_6623_430F_B16F_866AD45BC174_.wvu.PrintTitles" localSheetId="1" hidden="1">'Matriz riesgos de Corrupción'!$1:$6</definedName>
    <definedName name="Z_795C8354_6623_430F_B16F_866AD45BC174_.wvu.PrintTitles" localSheetId="0" hidden="1">'Matriz Riesgos Gestión'!$1:$6</definedName>
    <definedName name="Z_795C8354_6623_430F_B16F_866AD45BC174_.wvu.PrintTitles" localSheetId="4" hidden="1">'Matriz Riesgos Seg. Información'!$1:$6</definedName>
    <definedName name="Z_82BC0C9B_70E2_44EC_8408_64CC9B36E280_.wvu.FilterData" localSheetId="1" hidden="1">'Matriz riesgos de Corrupción'!$B$6:$BJ$6</definedName>
    <definedName name="Z_82BC0C9B_70E2_44EC_8408_64CC9B36E280_.wvu.FilterData" localSheetId="0" hidden="1">'Matriz Riesgos Gestión'!$B$6:$AU$6</definedName>
    <definedName name="Z_82BC0C9B_70E2_44EC_8408_64CC9B36E280_.wvu.FilterData" localSheetId="4" hidden="1">'Matriz Riesgos Seg. Información'!$B$6:$BI$6</definedName>
    <definedName name="Z_82BC0C9B_70E2_44EC_8408_64CC9B36E280_.wvu.PrintArea" localSheetId="1" hidden="1">'Matriz riesgos de Corrupción'!$A$1:$BJ$8</definedName>
    <definedName name="Z_82BC0C9B_70E2_44EC_8408_64CC9B36E280_.wvu.PrintArea" localSheetId="0" hidden="1">'Matriz Riesgos Gestión'!$A$1:$AU$13</definedName>
    <definedName name="Z_82BC0C9B_70E2_44EC_8408_64CC9B36E280_.wvu.PrintArea" localSheetId="4" hidden="1">'Matriz Riesgos Seg. Información'!$A$1:$BI$13</definedName>
    <definedName name="Z_82BC0C9B_70E2_44EC_8408_64CC9B36E280_.wvu.PrintTitles" localSheetId="1" hidden="1">'Matriz riesgos de Corrupción'!$1:$6</definedName>
    <definedName name="Z_82BC0C9B_70E2_44EC_8408_64CC9B36E280_.wvu.PrintTitles" localSheetId="0" hidden="1">'Matriz Riesgos Gestión'!$1:$6</definedName>
    <definedName name="Z_82BC0C9B_70E2_44EC_8408_64CC9B36E280_.wvu.PrintTitles" localSheetId="4" hidden="1">'Matriz Riesgos Seg. Información'!$1:$6</definedName>
    <definedName name="Z_F8FDF2EC_A9AD_41AC_8138_AA3657B53E6D_.wvu.FilterData" localSheetId="1" hidden="1">'Matriz riesgos de Corrupción'!$B$6:$BJ$6</definedName>
    <definedName name="Z_F8FDF2EC_A9AD_41AC_8138_AA3657B53E6D_.wvu.FilterData" localSheetId="0" hidden="1">'Matriz Riesgos Gestión'!$B$6:$AU$6</definedName>
    <definedName name="Z_F8FDF2EC_A9AD_41AC_8138_AA3657B53E6D_.wvu.FilterData" localSheetId="4" hidden="1">'Matriz Riesgos Seg. Información'!$B$6:$BI$6</definedName>
    <definedName name="Z_F8FDF2EC_A9AD_41AC_8138_AA3657B53E6D_.wvu.PrintArea" localSheetId="1" hidden="1">'Matriz riesgos de Corrupción'!$A$1:$BJ$8</definedName>
    <definedName name="Z_F8FDF2EC_A9AD_41AC_8138_AA3657B53E6D_.wvu.PrintArea" localSheetId="0" hidden="1">'Matriz Riesgos Gestión'!$A$1:$AU$13</definedName>
    <definedName name="Z_F8FDF2EC_A9AD_41AC_8138_AA3657B53E6D_.wvu.PrintArea" localSheetId="4" hidden="1">'Matriz Riesgos Seg. Información'!$A$1:$BI$13</definedName>
    <definedName name="Z_F8FDF2EC_A9AD_41AC_8138_AA3657B53E6D_.wvu.PrintTitles" localSheetId="1" hidden="1">'Matriz riesgos de Corrupción'!$1:$6</definedName>
    <definedName name="Z_F8FDF2EC_A9AD_41AC_8138_AA3657B53E6D_.wvu.PrintTitles" localSheetId="0" hidden="1">'Matriz Riesgos Gestión'!$1:$6</definedName>
    <definedName name="Z_F8FDF2EC_A9AD_41AC_8138_AA3657B53E6D_.wvu.PrintTitles" localSheetId="4" hidden="1">'Matriz Riesgos Seg. Información'!$1:$6</definedName>
  </definedNames>
  <calcPr calcId="191029"/>
  <customWorkbookViews>
    <customWorkbookView name="LUCY MARGARITA OSORIO MASTRODOMÉNICO - Vista personalizada" guid="{82BC0C9B-70E2-44EC-8408-64CC9B36E280}" mergeInterval="0" personalView="1" maximized="1" xWindow="-8" yWindow="-8" windowWidth="1616" windowHeight="876" tabRatio="859" activeSheetId="1"/>
    <customWorkbookView name="MAURICIO ORDOÑEZ GUTIERREZ - Vista personalizada" guid="{795C8354-6623-430F-B16F-866AD45BC174}" mergeInterval="0" personalView="1" maximized="1" xWindow="-8" yWindow="-8" windowWidth="1616" windowHeight="876" tabRatio="859" activeSheetId="1"/>
    <customWorkbookView name="DIEGO ORLANDO BUSTOS FORERO - Vista personalizada" guid="{F8FDF2EC-A9AD-41AC-8138-AA3657B53E6D}" mergeInterval="0" personalView="1" maximized="1" xWindow="-8" yWindow="-8" windowWidth="1936" windowHeight="1056" tabRatio="859" activeSheetId="1"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37" i="6" l="1"/>
  <c r="AW37" i="6"/>
  <c r="AU37" i="6"/>
  <c r="AS37" i="6"/>
  <c r="AQ37" i="6"/>
  <c r="AO37" i="6"/>
  <c r="AM37" i="6"/>
  <c r="AK37" i="6"/>
  <c r="N99" i="10"/>
  <c r="M99" i="10"/>
  <c r="K99" i="10"/>
  <c r="N95" i="10"/>
  <c r="M95" i="10"/>
  <c r="K95" i="10"/>
  <c r="N91" i="10"/>
  <c r="M91" i="10"/>
  <c r="K91" i="10"/>
  <c r="AX37" i="6" l="1"/>
  <c r="AY37" i="6" s="1"/>
  <c r="BA31" i="6"/>
  <c r="BA32" i="6"/>
  <c r="BA33" i="6"/>
  <c r="BA34" i="6"/>
  <c r="BA35" i="6"/>
  <c r="BA36" i="6"/>
  <c r="BA38" i="6"/>
  <c r="BA39" i="6"/>
  <c r="BA40" i="6"/>
  <c r="BA41" i="6"/>
  <c r="BA42" i="6"/>
  <c r="BA43" i="6"/>
  <c r="BA44" i="6"/>
  <c r="BA45" i="6"/>
  <c r="BA46" i="6"/>
  <c r="BA47" i="6"/>
  <c r="BA48" i="6"/>
  <c r="BA49" i="6"/>
  <c r="BA50" i="6"/>
  <c r="BA51" i="6"/>
  <c r="BA52" i="6"/>
  <c r="BA53" i="6"/>
  <c r="BA54" i="6"/>
  <c r="BA55" i="6"/>
  <c r="BA56" i="6"/>
  <c r="BA57" i="6"/>
  <c r="BA58" i="6"/>
  <c r="BA59" i="6"/>
  <c r="BA60" i="6"/>
  <c r="BA61" i="6"/>
  <c r="BA62" i="6"/>
  <c r="BA63" i="6"/>
  <c r="BA64" i="6"/>
  <c r="BA65" i="6"/>
  <c r="BA66" i="6"/>
  <c r="BA67" i="6"/>
  <c r="BA68" i="6"/>
  <c r="BA69" i="6"/>
  <c r="BA70" i="6"/>
  <c r="BA71" i="6"/>
  <c r="BA72" i="6"/>
  <c r="BA73" i="6"/>
  <c r="BA74" i="6"/>
  <c r="BA75" i="6"/>
  <c r="BA76" i="6"/>
  <c r="BA77" i="6"/>
  <c r="BA78" i="6"/>
  <c r="BA79" i="6"/>
  <c r="BA80" i="6"/>
  <c r="BA81" i="6"/>
  <c r="BA82" i="6"/>
  <c r="BA83" i="6"/>
  <c r="BA84" i="6"/>
  <c r="BA85" i="6"/>
  <c r="BA86" i="6"/>
  <c r="BA87" i="6"/>
  <c r="BA88" i="6"/>
  <c r="BA89" i="6"/>
  <c r="BA90" i="6"/>
  <c r="BA91" i="6"/>
  <c r="BA92" i="6"/>
  <c r="BA93" i="6"/>
  <c r="BA94" i="6"/>
  <c r="BA95" i="6"/>
  <c r="BA96" i="6"/>
  <c r="BA97" i="6"/>
  <c r="BA98" i="6"/>
  <c r="BA99" i="6"/>
  <c r="BA100" i="6"/>
  <c r="BA101" i="6"/>
  <c r="BA102" i="6"/>
  <c r="BA103" i="6"/>
  <c r="BA104" i="6"/>
  <c r="BA105" i="6"/>
  <c r="BA106" i="6"/>
  <c r="BA107" i="6"/>
  <c r="BA108" i="6"/>
  <c r="BA109" i="6"/>
  <c r="BA110" i="6"/>
  <c r="BA111" i="6"/>
  <c r="BA112" i="6"/>
  <c r="BA113" i="6"/>
  <c r="BA114" i="6"/>
  <c r="BA115" i="6"/>
  <c r="BA116" i="6"/>
  <c r="BA117" i="6"/>
  <c r="BA118" i="6"/>
  <c r="BA119" i="6"/>
  <c r="BA120" i="6"/>
  <c r="BA121" i="6"/>
  <c r="BA122" i="6"/>
  <c r="BA123" i="6"/>
  <c r="BA124" i="6"/>
  <c r="BA125" i="6"/>
  <c r="BA126" i="6"/>
  <c r="BA27" i="6" l="1"/>
  <c r="BA28" i="6"/>
  <c r="BA29" i="6"/>
  <c r="BA30" i="6"/>
  <c r="BA23" i="6" l="1"/>
  <c r="BA24" i="6"/>
  <c r="BA25" i="6"/>
  <c r="BA19" i="6" l="1"/>
  <c r="BA20" i="6"/>
  <c r="BA21" i="6"/>
  <c r="BA15" i="6" l="1"/>
  <c r="BA16" i="6"/>
  <c r="AN15" i="10" l="1"/>
  <c r="AP15" i="10" s="1"/>
  <c r="AO15" i="10"/>
  <c r="AQ15" i="10" s="1"/>
  <c r="AN10" i="10"/>
  <c r="AP10" i="10" s="1"/>
  <c r="AO10" i="10"/>
  <c r="AQ10" i="10" s="1"/>
  <c r="BA10" i="6" l="1"/>
  <c r="BA11" i="6"/>
  <c r="BA12" i="6"/>
  <c r="BA13" i="6"/>
  <c r="AM12" i="6"/>
  <c r="AW12" i="6"/>
  <c r="AU12" i="6"/>
  <c r="AS12" i="6"/>
  <c r="AQ12" i="6"/>
  <c r="AO12" i="6"/>
  <c r="AK12" i="6"/>
  <c r="AO19" i="10"/>
  <c r="AO22" i="10"/>
  <c r="AI19" i="10"/>
  <c r="AI20" i="10"/>
  <c r="AI21" i="10"/>
  <c r="AE19" i="10"/>
  <c r="AE20" i="10"/>
  <c r="AE21" i="10"/>
  <c r="AC19" i="10"/>
  <c r="AC20" i="10"/>
  <c r="AC21" i="10"/>
  <c r="Y19" i="10"/>
  <c r="Y20" i="10"/>
  <c r="Y21" i="10"/>
  <c r="AA19" i="10"/>
  <c r="AA20" i="10"/>
  <c r="AA21" i="10"/>
  <c r="W19" i="10"/>
  <c r="W20" i="10"/>
  <c r="W21" i="10"/>
  <c r="U19" i="10"/>
  <c r="U20" i="10"/>
  <c r="U21" i="10"/>
  <c r="S19" i="10"/>
  <c r="S20" i="10"/>
  <c r="S21" i="10"/>
  <c r="BA8" i="6"/>
  <c r="AI14" i="10"/>
  <c r="S14" i="10"/>
  <c r="U14" i="10"/>
  <c r="W14" i="10"/>
  <c r="Y14" i="10"/>
  <c r="AA14" i="10"/>
  <c r="AC14" i="10"/>
  <c r="AE14" i="10"/>
  <c r="AX12" i="6" l="1"/>
  <c r="AY12" i="6" s="1"/>
  <c r="AF19" i="10"/>
  <c r="AG19" i="10" s="1"/>
  <c r="AF20" i="10"/>
  <c r="AG20" i="10" s="1"/>
  <c r="AF21" i="10"/>
  <c r="AG21" i="10" s="1"/>
  <c r="AF14" i="10"/>
  <c r="AW126" i="6"/>
  <c r="AU126" i="6"/>
  <c r="AS126" i="6"/>
  <c r="AQ126" i="6"/>
  <c r="AO126" i="6"/>
  <c r="AM126" i="6"/>
  <c r="AK126" i="6"/>
  <c r="AW125" i="6"/>
  <c r="AU125" i="6"/>
  <c r="AS125" i="6"/>
  <c r="AQ125" i="6"/>
  <c r="AO125" i="6"/>
  <c r="AM125" i="6"/>
  <c r="AK125" i="6"/>
  <c r="AW124" i="6"/>
  <c r="AU124" i="6"/>
  <c r="AS124" i="6"/>
  <c r="AQ124" i="6"/>
  <c r="AO124" i="6"/>
  <c r="AM124" i="6"/>
  <c r="AK124" i="6"/>
  <c r="AW123" i="6"/>
  <c r="AU123" i="6"/>
  <c r="AS123" i="6"/>
  <c r="AQ123" i="6"/>
  <c r="AO123" i="6"/>
  <c r="AM123" i="6"/>
  <c r="AK123" i="6"/>
  <c r="AC123" i="6"/>
  <c r="AA123" i="6"/>
  <c r="AD123" i="6" s="1"/>
  <c r="AF123" i="6" s="1"/>
  <c r="AW122" i="6"/>
  <c r="AU122" i="6"/>
  <c r="AS122" i="6"/>
  <c r="AQ122" i="6"/>
  <c r="AO122" i="6"/>
  <c r="AM122" i="6"/>
  <c r="AK122" i="6"/>
  <c r="AW121" i="6"/>
  <c r="AU121" i="6"/>
  <c r="AS121" i="6"/>
  <c r="AQ121" i="6"/>
  <c r="AO121" i="6"/>
  <c r="AM121" i="6"/>
  <c r="AK121" i="6"/>
  <c r="AW120" i="6"/>
  <c r="AU120" i="6"/>
  <c r="AS120" i="6"/>
  <c r="AQ120" i="6"/>
  <c r="AO120" i="6"/>
  <c r="AM120" i="6"/>
  <c r="AK120" i="6"/>
  <c r="AW119" i="6"/>
  <c r="AU119" i="6"/>
  <c r="AS119" i="6"/>
  <c r="AQ119" i="6"/>
  <c r="AO119" i="6"/>
  <c r="AM119" i="6"/>
  <c r="AK119" i="6"/>
  <c r="AC119" i="6"/>
  <c r="AA119" i="6"/>
  <c r="AD119" i="6" s="1"/>
  <c r="AF119" i="6" s="1"/>
  <c r="AW118" i="6"/>
  <c r="AU118" i="6"/>
  <c r="AS118" i="6"/>
  <c r="AQ118" i="6"/>
  <c r="AO118" i="6"/>
  <c r="AM118" i="6"/>
  <c r="AK118" i="6"/>
  <c r="AW117" i="6"/>
  <c r="AU117" i="6"/>
  <c r="AS117" i="6"/>
  <c r="AQ117" i="6"/>
  <c r="AO117" i="6"/>
  <c r="AM117" i="6"/>
  <c r="AK117" i="6"/>
  <c r="AW116" i="6"/>
  <c r="AU116" i="6"/>
  <c r="AS116" i="6"/>
  <c r="AQ116" i="6"/>
  <c r="AO116" i="6"/>
  <c r="AM116" i="6"/>
  <c r="AK116" i="6"/>
  <c r="AW115" i="6"/>
  <c r="AU115" i="6"/>
  <c r="AS115" i="6"/>
  <c r="AQ115" i="6"/>
  <c r="AO115" i="6"/>
  <c r="AM115" i="6"/>
  <c r="AK115" i="6"/>
  <c r="AC115" i="6"/>
  <c r="AA115" i="6"/>
  <c r="AD115" i="6" s="1"/>
  <c r="AF115" i="6" s="1"/>
  <c r="AW114" i="6"/>
  <c r="AU114" i="6"/>
  <c r="AS114" i="6"/>
  <c r="AQ114" i="6"/>
  <c r="AO114" i="6"/>
  <c r="AM114" i="6"/>
  <c r="AK114" i="6"/>
  <c r="AW113" i="6"/>
  <c r="AU113" i="6"/>
  <c r="AS113" i="6"/>
  <c r="AQ113" i="6"/>
  <c r="AO113" i="6"/>
  <c r="AM113" i="6"/>
  <c r="AK113" i="6"/>
  <c r="AW112" i="6"/>
  <c r="AU112" i="6"/>
  <c r="AS112" i="6"/>
  <c r="AQ112" i="6"/>
  <c r="AO112" i="6"/>
  <c r="AM112" i="6"/>
  <c r="AK112" i="6"/>
  <c r="AW111" i="6"/>
  <c r="AU111" i="6"/>
  <c r="AS111" i="6"/>
  <c r="AQ111" i="6"/>
  <c r="AO111" i="6"/>
  <c r="AM111" i="6"/>
  <c r="AK111" i="6"/>
  <c r="AC111" i="6"/>
  <c r="AA111" i="6"/>
  <c r="AD111" i="6" s="1"/>
  <c r="AF111" i="6" s="1"/>
  <c r="AW110" i="6"/>
  <c r="AU110" i="6"/>
  <c r="AS110" i="6"/>
  <c r="AQ110" i="6"/>
  <c r="AO110" i="6"/>
  <c r="AM110" i="6"/>
  <c r="AK110" i="6"/>
  <c r="AW109" i="6"/>
  <c r="AU109" i="6"/>
  <c r="AS109" i="6"/>
  <c r="AQ109" i="6"/>
  <c r="AO109" i="6"/>
  <c r="AM109" i="6"/>
  <c r="AK109" i="6"/>
  <c r="AW108" i="6"/>
  <c r="AU108" i="6"/>
  <c r="AS108" i="6"/>
  <c r="AQ108" i="6"/>
  <c r="AO108" i="6"/>
  <c r="AM108" i="6"/>
  <c r="AK108" i="6"/>
  <c r="AW107" i="6"/>
  <c r="AU107" i="6"/>
  <c r="AS107" i="6"/>
  <c r="AQ107" i="6"/>
  <c r="AO107" i="6"/>
  <c r="AM107" i="6"/>
  <c r="AK107" i="6"/>
  <c r="AC107" i="6"/>
  <c r="AA107" i="6"/>
  <c r="AD107" i="6" s="1"/>
  <c r="AF107" i="6" s="1"/>
  <c r="AW106" i="6"/>
  <c r="AU106" i="6"/>
  <c r="AS106" i="6"/>
  <c r="AQ106" i="6"/>
  <c r="AO106" i="6"/>
  <c r="AM106" i="6"/>
  <c r="AK106" i="6"/>
  <c r="AW105" i="6"/>
  <c r="AU105" i="6"/>
  <c r="AS105" i="6"/>
  <c r="AQ105" i="6"/>
  <c r="AO105" i="6"/>
  <c r="AM105" i="6"/>
  <c r="AK105" i="6"/>
  <c r="AW104" i="6"/>
  <c r="AU104" i="6"/>
  <c r="AS104" i="6"/>
  <c r="AQ104" i="6"/>
  <c r="AO104" i="6"/>
  <c r="AM104" i="6"/>
  <c r="AK104" i="6"/>
  <c r="AW103" i="6"/>
  <c r="AU103" i="6"/>
  <c r="AS103" i="6"/>
  <c r="AQ103" i="6"/>
  <c r="AO103" i="6"/>
  <c r="AM103" i="6"/>
  <c r="AK103" i="6"/>
  <c r="AC103" i="6"/>
  <c r="AA103" i="6"/>
  <c r="AD103" i="6" s="1"/>
  <c r="AW102" i="6"/>
  <c r="AU102" i="6"/>
  <c r="AS102" i="6"/>
  <c r="AQ102" i="6"/>
  <c r="AO102" i="6"/>
  <c r="AM102" i="6"/>
  <c r="AK102" i="6"/>
  <c r="AW101" i="6"/>
  <c r="AU101" i="6"/>
  <c r="AS101" i="6"/>
  <c r="AQ101" i="6"/>
  <c r="AO101" i="6"/>
  <c r="AM101" i="6"/>
  <c r="AK101" i="6"/>
  <c r="AW100" i="6"/>
  <c r="AU100" i="6"/>
  <c r="AS100" i="6"/>
  <c r="AQ100" i="6"/>
  <c r="AO100" i="6"/>
  <c r="AM100" i="6"/>
  <c r="AK100" i="6"/>
  <c r="AW99" i="6"/>
  <c r="AU99" i="6"/>
  <c r="AS99" i="6"/>
  <c r="AQ99" i="6"/>
  <c r="AO99" i="6"/>
  <c r="AM99" i="6"/>
  <c r="AK99" i="6"/>
  <c r="AC99" i="6"/>
  <c r="AA99" i="6"/>
  <c r="AD99" i="6" s="1"/>
  <c r="AF99" i="6" s="1"/>
  <c r="AW98" i="6"/>
  <c r="AU98" i="6"/>
  <c r="AS98" i="6"/>
  <c r="AQ98" i="6"/>
  <c r="AO98" i="6"/>
  <c r="AM98" i="6"/>
  <c r="AK98" i="6"/>
  <c r="AW97" i="6"/>
  <c r="AU97" i="6"/>
  <c r="AS97" i="6"/>
  <c r="AQ97" i="6"/>
  <c r="AO97" i="6"/>
  <c r="AM97" i="6"/>
  <c r="AK97" i="6"/>
  <c r="AW96" i="6"/>
  <c r="AU96" i="6"/>
  <c r="AS96" i="6"/>
  <c r="AQ96" i="6"/>
  <c r="AO96" i="6"/>
  <c r="AM96" i="6"/>
  <c r="AK96" i="6"/>
  <c r="AW95" i="6"/>
  <c r="AU95" i="6"/>
  <c r="AS95" i="6"/>
  <c r="AQ95" i="6"/>
  <c r="AO95" i="6"/>
  <c r="AM95" i="6"/>
  <c r="AK95" i="6"/>
  <c r="AC95" i="6"/>
  <c r="AA95" i="6"/>
  <c r="AD95" i="6" s="1"/>
  <c r="AF95" i="6" s="1"/>
  <c r="AW94" i="6"/>
  <c r="AU94" i="6"/>
  <c r="AS94" i="6"/>
  <c r="AQ94" i="6"/>
  <c r="AO94" i="6"/>
  <c r="AM94" i="6"/>
  <c r="AK94" i="6"/>
  <c r="AW93" i="6"/>
  <c r="AU93" i="6"/>
  <c r="AS93" i="6"/>
  <c r="AQ93" i="6"/>
  <c r="AO93" i="6"/>
  <c r="AM93" i="6"/>
  <c r="AK93" i="6"/>
  <c r="AW92" i="6"/>
  <c r="AU92" i="6"/>
  <c r="AS92" i="6"/>
  <c r="AQ92" i="6"/>
  <c r="AO92" i="6"/>
  <c r="AM92" i="6"/>
  <c r="AK92" i="6"/>
  <c r="AW91" i="6"/>
  <c r="AU91" i="6"/>
  <c r="AS91" i="6"/>
  <c r="AQ91" i="6"/>
  <c r="AO91" i="6"/>
  <c r="AM91" i="6"/>
  <c r="AK91" i="6"/>
  <c r="AC91" i="6"/>
  <c r="AA91" i="6"/>
  <c r="AD91" i="6" s="1"/>
  <c r="AF91" i="6" s="1"/>
  <c r="AW90" i="6"/>
  <c r="AU90" i="6"/>
  <c r="AS90" i="6"/>
  <c r="AQ90" i="6"/>
  <c r="AO90" i="6"/>
  <c r="AM90" i="6"/>
  <c r="AK90" i="6"/>
  <c r="AW89" i="6"/>
  <c r="AU89" i="6"/>
  <c r="AS89" i="6"/>
  <c r="AQ89" i="6"/>
  <c r="AO89" i="6"/>
  <c r="AM89" i="6"/>
  <c r="AK89" i="6"/>
  <c r="AW88" i="6"/>
  <c r="AU88" i="6"/>
  <c r="AS88" i="6"/>
  <c r="AQ88" i="6"/>
  <c r="AO88" i="6"/>
  <c r="AM88" i="6"/>
  <c r="AK88" i="6"/>
  <c r="AW87" i="6"/>
  <c r="AU87" i="6"/>
  <c r="AS87" i="6"/>
  <c r="AQ87" i="6"/>
  <c r="AO87" i="6"/>
  <c r="AM87" i="6"/>
  <c r="AK87" i="6"/>
  <c r="AC87" i="6"/>
  <c r="AA87" i="6"/>
  <c r="AD87" i="6" s="1"/>
  <c r="AF87" i="6" s="1"/>
  <c r="AW86" i="6"/>
  <c r="AU86" i="6"/>
  <c r="AS86" i="6"/>
  <c r="AQ86" i="6"/>
  <c r="AO86" i="6"/>
  <c r="AM86" i="6"/>
  <c r="AK86" i="6"/>
  <c r="AW85" i="6"/>
  <c r="AU85" i="6"/>
  <c r="AS85" i="6"/>
  <c r="AQ85" i="6"/>
  <c r="AO85" i="6"/>
  <c r="AM85" i="6"/>
  <c r="AK85" i="6"/>
  <c r="AW84" i="6"/>
  <c r="AU84" i="6"/>
  <c r="AS84" i="6"/>
  <c r="AQ84" i="6"/>
  <c r="AO84" i="6"/>
  <c r="AM84" i="6"/>
  <c r="AK84" i="6"/>
  <c r="AW83" i="6"/>
  <c r="AU83" i="6"/>
  <c r="AS83" i="6"/>
  <c r="AQ83" i="6"/>
  <c r="AO83" i="6"/>
  <c r="AM83" i="6"/>
  <c r="AK83" i="6"/>
  <c r="AC83" i="6"/>
  <c r="AA83" i="6"/>
  <c r="AD83" i="6" s="1"/>
  <c r="AF83" i="6" s="1"/>
  <c r="AW82" i="6"/>
  <c r="AU82" i="6"/>
  <c r="AS82" i="6"/>
  <c r="AQ82" i="6"/>
  <c r="AO82" i="6"/>
  <c r="AM82" i="6"/>
  <c r="AK82" i="6"/>
  <c r="AW81" i="6"/>
  <c r="AU81" i="6"/>
  <c r="AS81" i="6"/>
  <c r="AQ81" i="6"/>
  <c r="AO81" i="6"/>
  <c r="AM81" i="6"/>
  <c r="AK81" i="6"/>
  <c r="AW80" i="6"/>
  <c r="AU80" i="6"/>
  <c r="AS80" i="6"/>
  <c r="AQ80" i="6"/>
  <c r="AO80" i="6"/>
  <c r="AM80" i="6"/>
  <c r="AK80" i="6"/>
  <c r="AW79" i="6"/>
  <c r="AU79" i="6"/>
  <c r="AS79" i="6"/>
  <c r="AQ79" i="6"/>
  <c r="AO79" i="6"/>
  <c r="AM79" i="6"/>
  <c r="AK79" i="6"/>
  <c r="AC79" i="6"/>
  <c r="AA79" i="6"/>
  <c r="AD79" i="6" s="1"/>
  <c r="AF79" i="6" s="1"/>
  <c r="AW78" i="6"/>
  <c r="AU78" i="6"/>
  <c r="AS78" i="6"/>
  <c r="AQ78" i="6"/>
  <c r="AO78" i="6"/>
  <c r="AM78" i="6"/>
  <c r="AK78" i="6"/>
  <c r="AW77" i="6"/>
  <c r="AU77" i="6"/>
  <c r="AS77" i="6"/>
  <c r="AQ77" i="6"/>
  <c r="AO77" i="6"/>
  <c r="AM77" i="6"/>
  <c r="AK77" i="6"/>
  <c r="AW76" i="6"/>
  <c r="AU76" i="6"/>
  <c r="AS76" i="6"/>
  <c r="AQ76" i="6"/>
  <c r="AO76" i="6"/>
  <c r="AM76" i="6"/>
  <c r="AK76" i="6"/>
  <c r="AW75" i="6"/>
  <c r="AU75" i="6"/>
  <c r="AS75" i="6"/>
  <c r="AQ75" i="6"/>
  <c r="AO75" i="6"/>
  <c r="AM75" i="6"/>
  <c r="AK75" i="6"/>
  <c r="AC75" i="6"/>
  <c r="AA75" i="6"/>
  <c r="AD75" i="6" s="1"/>
  <c r="AF75" i="6" s="1"/>
  <c r="AW74" i="6"/>
  <c r="AU74" i="6"/>
  <c r="AS74" i="6"/>
  <c r="AQ74" i="6"/>
  <c r="AO74" i="6"/>
  <c r="AM74" i="6"/>
  <c r="AK74" i="6"/>
  <c r="AW73" i="6"/>
  <c r="AU73" i="6"/>
  <c r="AS73" i="6"/>
  <c r="AQ73" i="6"/>
  <c r="AO73" i="6"/>
  <c r="AM73" i="6"/>
  <c r="AK73" i="6"/>
  <c r="AW72" i="6"/>
  <c r="AU72" i="6"/>
  <c r="AS72" i="6"/>
  <c r="AQ72" i="6"/>
  <c r="AO72" i="6"/>
  <c r="AM72" i="6"/>
  <c r="AK72" i="6"/>
  <c r="AW71" i="6"/>
  <c r="AU71" i="6"/>
  <c r="AS71" i="6"/>
  <c r="AQ71" i="6"/>
  <c r="AO71" i="6"/>
  <c r="AM71" i="6"/>
  <c r="AK71" i="6"/>
  <c r="AC71" i="6"/>
  <c r="AA71" i="6"/>
  <c r="AD71" i="6" s="1"/>
  <c r="AF71" i="6" s="1"/>
  <c r="AW70" i="6"/>
  <c r="AU70" i="6"/>
  <c r="AS70" i="6"/>
  <c r="AQ70" i="6"/>
  <c r="AO70" i="6"/>
  <c r="AM70" i="6"/>
  <c r="AK70" i="6"/>
  <c r="AW69" i="6"/>
  <c r="AU69" i="6"/>
  <c r="AS69" i="6"/>
  <c r="AQ69" i="6"/>
  <c r="AO69" i="6"/>
  <c r="AM69" i="6"/>
  <c r="AK69" i="6"/>
  <c r="AW68" i="6"/>
  <c r="AU68" i="6"/>
  <c r="AS68" i="6"/>
  <c r="AQ68" i="6"/>
  <c r="AO68" i="6"/>
  <c r="AM68" i="6"/>
  <c r="AK68" i="6"/>
  <c r="AW67" i="6"/>
  <c r="AU67" i="6"/>
  <c r="AS67" i="6"/>
  <c r="AQ67" i="6"/>
  <c r="AO67" i="6"/>
  <c r="AM67" i="6"/>
  <c r="AK67" i="6"/>
  <c r="AC67" i="6"/>
  <c r="AA67" i="6"/>
  <c r="AD67" i="6" s="1"/>
  <c r="AF67" i="6" s="1"/>
  <c r="AW66" i="6"/>
  <c r="AU66" i="6"/>
  <c r="AS66" i="6"/>
  <c r="AQ66" i="6"/>
  <c r="AO66" i="6"/>
  <c r="AM66" i="6"/>
  <c r="AK66" i="6"/>
  <c r="AW65" i="6"/>
  <c r="AU65" i="6"/>
  <c r="AS65" i="6"/>
  <c r="AQ65" i="6"/>
  <c r="AO65" i="6"/>
  <c r="AM65" i="6"/>
  <c r="AK65" i="6"/>
  <c r="AW64" i="6"/>
  <c r="AU64" i="6"/>
  <c r="AS64" i="6"/>
  <c r="AQ64" i="6"/>
  <c r="AO64" i="6"/>
  <c r="AM64" i="6"/>
  <c r="AK64" i="6"/>
  <c r="AW63" i="6"/>
  <c r="AU63" i="6"/>
  <c r="AS63" i="6"/>
  <c r="AQ63" i="6"/>
  <c r="AO63" i="6"/>
  <c r="AM63" i="6"/>
  <c r="AK63" i="6"/>
  <c r="AC63" i="6"/>
  <c r="AA63" i="6"/>
  <c r="AD63" i="6" s="1"/>
  <c r="AF63" i="6" s="1"/>
  <c r="AW62" i="6"/>
  <c r="AU62" i="6"/>
  <c r="AS62" i="6"/>
  <c r="AQ62" i="6"/>
  <c r="AO62" i="6"/>
  <c r="AM62" i="6"/>
  <c r="AK62" i="6"/>
  <c r="AW61" i="6"/>
  <c r="AU61" i="6"/>
  <c r="AS61" i="6"/>
  <c r="AQ61" i="6"/>
  <c r="AO61" i="6"/>
  <c r="AM61" i="6"/>
  <c r="AK61" i="6"/>
  <c r="AW60" i="6"/>
  <c r="AU60" i="6"/>
  <c r="AS60" i="6"/>
  <c r="AQ60" i="6"/>
  <c r="AO60" i="6"/>
  <c r="AM60" i="6"/>
  <c r="AK60" i="6"/>
  <c r="AW59" i="6"/>
  <c r="AU59" i="6"/>
  <c r="AS59" i="6"/>
  <c r="AQ59" i="6"/>
  <c r="AO59" i="6"/>
  <c r="AM59" i="6"/>
  <c r="AK59" i="6"/>
  <c r="AC59" i="6"/>
  <c r="AA59" i="6"/>
  <c r="AD59" i="6" s="1"/>
  <c r="AF59" i="6" s="1"/>
  <c r="AW58" i="6"/>
  <c r="AU58" i="6"/>
  <c r="AS58" i="6"/>
  <c r="AQ58" i="6"/>
  <c r="AO58" i="6"/>
  <c r="AM58" i="6"/>
  <c r="AK58" i="6"/>
  <c r="AW57" i="6"/>
  <c r="AU57" i="6"/>
  <c r="AS57" i="6"/>
  <c r="AQ57" i="6"/>
  <c r="AO57" i="6"/>
  <c r="AM57" i="6"/>
  <c r="AK57" i="6"/>
  <c r="AW56" i="6"/>
  <c r="AU56" i="6"/>
  <c r="AS56" i="6"/>
  <c r="AQ56" i="6"/>
  <c r="AO56" i="6"/>
  <c r="AM56" i="6"/>
  <c r="AK56" i="6"/>
  <c r="AW55" i="6"/>
  <c r="AU55" i="6"/>
  <c r="AS55" i="6"/>
  <c r="AQ55" i="6"/>
  <c r="AO55" i="6"/>
  <c r="AM55" i="6"/>
  <c r="AK55" i="6"/>
  <c r="AC55" i="6"/>
  <c r="AA55" i="6"/>
  <c r="AD55" i="6" s="1"/>
  <c r="AF55" i="6" s="1"/>
  <c r="AW54" i="6"/>
  <c r="AU54" i="6"/>
  <c r="AS54" i="6"/>
  <c r="AQ54" i="6"/>
  <c r="AO54" i="6"/>
  <c r="AM54" i="6"/>
  <c r="AK54" i="6"/>
  <c r="AW53" i="6"/>
  <c r="AU53" i="6"/>
  <c r="AS53" i="6"/>
  <c r="AQ53" i="6"/>
  <c r="AO53" i="6"/>
  <c r="AM53" i="6"/>
  <c r="AK53" i="6"/>
  <c r="AW52" i="6"/>
  <c r="AU52" i="6"/>
  <c r="AS52" i="6"/>
  <c r="AQ52" i="6"/>
  <c r="AO52" i="6"/>
  <c r="AM52" i="6"/>
  <c r="AK52" i="6"/>
  <c r="AW51" i="6"/>
  <c r="AU51" i="6"/>
  <c r="AS51" i="6"/>
  <c r="AQ51" i="6"/>
  <c r="AO51" i="6"/>
  <c r="AM51" i="6"/>
  <c r="AK51" i="6"/>
  <c r="AC51" i="6"/>
  <c r="AA51" i="6"/>
  <c r="AD51" i="6" s="1"/>
  <c r="AF51" i="6" s="1"/>
  <c r="AW50" i="6"/>
  <c r="AU50" i="6"/>
  <c r="AS50" i="6"/>
  <c r="AQ50" i="6"/>
  <c r="AO50" i="6"/>
  <c r="AM50" i="6"/>
  <c r="AK50" i="6"/>
  <c r="AW49" i="6"/>
  <c r="AU49" i="6"/>
  <c r="AS49" i="6"/>
  <c r="AQ49" i="6"/>
  <c r="AO49" i="6"/>
  <c r="AM49" i="6"/>
  <c r="AK49" i="6"/>
  <c r="AW48" i="6"/>
  <c r="AU48" i="6"/>
  <c r="AS48" i="6"/>
  <c r="AQ48" i="6"/>
  <c r="AO48" i="6"/>
  <c r="AM48" i="6"/>
  <c r="AK48" i="6"/>
  <c r="AW47" i="6"/>
  <c r="AU47" i="6"/>
  <c r="AS47" i="6"/>
  <c r="AQ47" i="6"/>
  <c r="AO47" i="6"/>
  <c r="AM47" i="6"/>
  <c r="AK47" i="6"/>
  <c r="AC47" i="6"/>
  <c r="AA47" i="6"/>
  <c r="AD47" i="6" s="1"/>
  <c r="AF47" i="6" s="1"/>
  <c r="AW46" i="6"/>
  <c r="AU46" i="6"/>
  <c r="AS46" i="6"/>
  <c r="AQ46" i="6"/>
  <c r="AO46" i="6"/>
  <c r="AM46" i="6"/>
  <c r="AK46" i="6"/>
  <c r="AW45" i="6"/>
  <c r="AU45" i="6"/>
  <c r="AS45" i="6"/>
  <c r="AQ45" i="6"/>
  <c r="AO45" i="6"/>
  <c r="AM45" i="6"/>
  <c r="AK45" i="6"/>
  <c r="AW44" i="6"/>
  <c r="AU44" i="6"/>
  <c r="AS44" i="6"/>
  <c r="AQ44" i="6"/>
  <c r="AO44" i="6"/>
  <c r="AM44" i="6"/>
  <c r="AK44" i="6"/>
  <c r="AW43" i="6"/>
  <c r="AU43" i="6"/>
  <c r="AS43" i="6"/>
  <c r="AQ43" i="6"/>
  <c r="AO43" i="6"/>
  <c r="AM43" i="6"/>
  <c r="AK43" i="6"/>
  <c r="AC43" i="6"/>
  <c r="AA43" i="6"/>
  <c r="AD43" i="6" s="1"/>
  <c r="AF43" i="6" s="1"/>
  <c r="AW42" i="6"/>
  <c r="AU42" i="6"/>
  <c r="AS42" i="6"/>
  <c r="AQ42" i="6"/>
  <c r="AO42" i="6"/>
  <c r="AM42" i="6"/>
  <c r="AK42" i="6"/>
  <c r="AW41" i="6"/>
  <c r="AU41" i="6"/>
  <c r="AS41" i="6"/>
  <c r="AQ41" i="6"/>
  <c r="AO41" i="6"/>
  <c r="AM41" i="6"/>
  <c r="AK41" i="6"/>
  <c r="AW40" i="6"/>
  <c r="AU40" i="6"/>
  <c r="AS40" i="6"/>
  <c r="AQ40" i="6"/>
  <c r="AO40" i="6"/>
  <c r="AM40" i="6"/>
  <c r="AK40" i="6"/>
  <c r="AW39" i="6"/>
  <c r="AU39" i="6"/>
  <c r="AS39" i="6"/>
  <c r="AQ39" i="6"/>
  <c r="AO39" i="6"/>
  <c r="AM39" i="6"/>
  <c r="AK39" i="6"/>
  <c r="AC39" i="6"/>
  <c r="AA39" i="6"/>
  <c r="AD39" i="6" s="1"/>
  <c r="AF39" i="6" s="1"/>
  <c r="AW38" i="6"/>
  <c r="AU38" i="6"/>
  <c r="AS38" i="6"/>
  <c r="AQ38" i="6"/>
  <c r="AO38" i="6"/>
  <c r="AM38" i="6"/>
  <c r="AK38" i="6"/>
  <c r="AW36" i="6"/>
  <c r="AU36" i="6"/>
  <c r="AS36" i="6"/>
  <c r="AQ36" i="6"/>
  <c r="AO36" i="6"/>
  <c r="AM36" i="6"/>
  <c r="AK36" i="6"/>
  <c r="AW35" i="6"/>
  <c r="AU35" i="6"/>
  <c r="AS35" i="6"/>
  <c r="AQ35" i="6"/>
  <c r="AO35" i="6"/>
  <c r="AM35" i="6"/>
  <c r="AK35" i="6"/>
  <c r="AW34" i="6"/>
  <c r="AU34" i="6"/>
  <c r="AS34" i="6"/>
  <c r="AQ34" i="6"/>
  <c r="AO34" i="6"/>
  <c r="AM34" i="6"/>
  <c r="AK34" i="6"/>
  <c r="AC34" i="6"/>
  <c r="AA34" i="6"/>
  <c r="AD34" i="6" s="1"/>
  <c r="AF34" i="6" s="1"/>
  <c r="AW33" i="6"/>
  <c r="AU33" i="6"/>
  <c r="AS33" i="6"/>
  <c r="AQ33" i="6"/>
  <c r="AO33" i="6"/>
  <c r="AM33" i="6"/>
  <c r="AK33" i="6"/>
  <c r="AW32" i="6"/>
  <c r="AU32" i="6"/>
  <c r="AS32" i="6"/>
  <c r="AQ32" i="6"/>
  <c r="AO32" i="6"/>
  <c r="AM32" i="6"/>
  <c r="AK32" i="6"/>
  <c r="AW31" i="6"/>
  <c r="AU31" i="6"/>
  <c r="AS31" i="6"/>
  <c r="AQ31" i="6"/>
  <c r="AO31" i="6"/>
  <c r="AM31" i="6"/>
  <c r="AK31" i="6"/>
  <c r="AW30" i="6"/>
  <c r="AU30" i="6"/>
  <c r="AS30" i="6"/>
  <c r="AQ30" i="6"/>
  <c r="AO30" i="6"/>
  <c r="AM30" i="6"/>
  <c r="AK30" i="6"/>
  <c r="AC30" i="6"/>
  <c r="AA30" i="6"/>
  <c r="AD30" i="6" s="1"/>
  <c r="AF30" i="6" s="1"/>
  <c r="AW29" i="6"/>
  <c r="AU29" i="6"/>
  <c r="AS29" i="6"/>
  <c r="AQ29" i="6"/>
  <c r="AO29" i="6"/>
  <c r="AM29" i="6"/>
  <c r="AK29" i="6"/>
  <c r="AW28" i="6"/>
  <c r="AU28" i="6"/>
  <c r="AS28" i="6"/>
  <c r="AQ28" i="6"/>
  <c r="AO28" i="6"/>
  <c r="AM28" i="6"/>
  <c r="AK28" i="6"/>
  <c r="AW27" i="6"/>
  <c r="AU27" i="6"/>
  <c r="AS27" i="6"/>
  <c r="AQ27" i="6"/>
  <c r="AO27" i="6"/>
  <c r="AM27" i="6"/>
  <c r="AK27" i="6"/>
  <c r="BA26" i="6"/>
  <c r="AW26" i="6"/>
  <c r="AU26" i="6"/>
  <c r="AS26" i="6"/>
  <c r="AQ26" i="6"/>
  <c r="AO26" i="6"/>
  <c r="AM26" i="6"/>
  <c r="AK26" i="6"/>
  <c r="AC26" i="6"/>
  <c r="AA26" i="6"/>
  <c r="AD26" i="6" s="1"/>
  <c r="AF26" i="6" s="1"/>
  <c r="AW25" i="6"/>
  <c r="AU25" i="6"/>
  <c r="AS25" i="6"/>
  <c r="AQ25" i="6"/>
  <c r="AO25" i="6"/>
  <c r="AM25" i="6"/>
  <c r="AK25" i="6"/>
  <c r="AW24" i="6"/>
  <c r="AU24" i="6"/>
  <c r="AS24" i="6"/>
  <c r="AQ24" i="6"/>
  <c r="AO24" i="6"/>
  <c r="AM24" i="6"/>
  <c r="AK24" i="6"/>
  <c r="AW23" i="6"/>
  <c r="AU23" i="6"/>
  <c r="AS23" i="6"/>
  <c r="AQ23" i="6"/>
  <c r="AO23" i="6"/>
  <c r="AM23" i="6"/>
  <c r="AK23" i="6"/>
  <c r="BA22" i="6"/>
  <c r="AW22" i="6"/>
  <c r="AU22" i="6"/>
  <c r="AS22" i="6"/>
  <c r="AQ22" i="6"/>
  <c r="AO22" i="6"/>
  <c r="AM22" i="6"/>
  <c r="AK22" i="6"/>
  <c r="AC22" i="6"/>
  <c r="AA22" i="6"/>
  <c r="AD22" i="6" s="1"/>
  <c r="AF22" i="6" s="1"/>
  <c r="AW21" i="6"/>
  <c r="AU21" i="6"/>
  <c r="AS21" i="6"/>
  <c r="AQ21" i="6"/>
  <c r="AO21" i="6"/>
  <c r="AM21" i="6"/>
  <c r="AK21" i="6"/>
  <c r="AW20" i="6"/>
  <c r="AU20" i="6"/>
  <c r="AS20" i="6"/>
  <c r="AQ20" i="6"/>
  <c r="AO20" i="6"/>
  <c r="AM20" i="6"/>
  <c r="AK20" i="6"/>
  <c r="AW19" i="6"/>
  <c r="AU19" i="6"/>
  <c r="AS19" i="6"/>
  <c r="AQ19" i="6"/>
  <c r="AO19" i="6"/>
  <c r="AM19" i="6"/>
  <c r="AK19" i="6"/>
  <c r="BA18" i="6"/>
  <c r="AW18" i="6"/>
  <c r="AU18" i="6"/>
  <c r="AS18" i="6"/>
  <c r="AQ18" i="6"/>
  <c r="AO18" i="6"/>
  <c r="AM18" i="6"/>
  <c r="AK18" i="6"/>
  <c r="AC18" i="6"/>
  <c r="AA18" i="6"/>
  <c r="AD18" i="6" s="1"/>
  <c r="AF18" i="6" s="1"/>
  <c r="AW17" i="6"/>
  <c r="AU17" i="6"/>
  <c r="AS17" i="6"/>
  <c r="AQ17" i="6"/>
  <c r="AO17" i="6"/>
  <c r="AM17" i="6"/>
  <c r="AK17" i="6"/>
  <c r="AW16" i="6"/>
  <c r="AU16" i="6"/>
  <c r="AS16" i="6"/>
  <c r="AQ16" i="6"/>
  <c r="AO16" i="6"/>
  <c r="AM16" i="6"/>
  <c r="AK16" i="6"/>
  <c r="AW15" i="6"/>
  <c r="AU15" i="6"/>
  <c r="AS15" i="6"/>
  <c r="AQ15" i="6"/>
  <c r="AO15" i="6"/>
  <c r="AM15" i="6"/>
  <c r="AK15" i="6"/>
  <c r="BA14" i="6"/>
  <c r="AW14" i="6"/>
  <c r="AU14" i="6"/>
  <c r="AS14" i="6"/>
  <c r="AQ14" i="6"/>
  <c r="AO14" i="6"/>
  <c r="AM14" i="6"/>
  <c r="AK14" i="6"/>
  <c r="AC14" i="6"/>
  <c r="AA14" i="6"/>
  <c r="AD14" i="6" s="1"/>
  <c r="AF14" i="6" s="1"/>
  <c r="AW13" i="6"/>
  <c r="AU13" i="6"/>
  <c r="AS13" i="6"/>
  <c r="AQ13" i="6"/>
  <c r="AO13" i="6"/>
  <c r="AM13" i="6"/>
  <c r="AK13" i="6"/>
  <c r="AW11" i="6"/>
  <c r="AU11" i="6"/>
  <c r="AS11" i="6"/>
  <c r="AQ11" i="6"/>
  <c r="AO11" i="6"/>
  <c r="AM11" i="6"/>
  <c r="AK11" i="6"/>
  <c r="AW10" i="6"/>
  <c r="AU10" i="6"/>
  <c r="AS10" i="6"/>
  <c r="AQ10" i="6"/>
  <c r="AO10" i="6"/>
  <c r="AM10" i="6"/>
  <c r="AK10" i="6"/>
  <c r="BA9" i="6"/>
  <c r="AW9" i="6"/>
  <c r="AU9" i="6"/>
  <c r="AS9" i="6"/>
  <c r="AQ9" i="6"/>
  <c r="AO9" i="6"/>
  <c r="AM9" i="6"/>
  <c r="AK9" i="6"/>
  <c r="AC9" i="6"/>
  <c r="AA9" i="6"/>
  <c r="AD9" i="6" s="1"/>
  <c r="AF9" i="6" s="1"/>
  <c r="BA7" i="6"/>
  <c r="AW8" i="6"/>
  <c r="AU8" i="6"/>
  <c r="AS8" i="6"/>
  <c r="AQ8" i="6"/>
  <c r="AO8" i="6"/>
  <c r="AM8" i="6"/>
  <c r="AK8" i="6"/>
  <c r="AW7" i="6"/>
  <c r="AU7" i="6"/>
  <c r="AS7" i="6"/>
  <c r="AQ7" i="6"/>
  <c r="AO7" i="6"/>
  <c r="AM7" i="6"/>
  <c r="AK7" i="6"/>
  <c r="U7" i="10"/>
  <c r="AA7" i="6"/>
  <c r="AD7" i="6" s="1"/>
  <c r="AC7" i="6"/>
  <c r="AX20" i="6" l="1"/>
  <c r="AY20" i="6" s="1"/>
  <c r="AX11" i="6"/>
  <c r="AY11" i="6" s="1"/>
  <c r="AX15" i="6"/>
  <c r="AY15" i="6" s="1"/>
  <c r="AX25" i="6"/>
  <c r="AY25" i="6" s="1"/>
  <c r="AX28" i="6"/>
  <c r="AY28" i="6" s="1"/>
  <c r="AX47" i="6"/>
  <c r="AY47" i="6" s="1"/>
  <c r="AX61" i="6"/>
  <c r="AY61" i="6" s="1"/>
  <c r="AX63" i="6"/>
  <c r="AY63" i="6" s="1"/>
  <c r="AX77" i="6"/>
  <c r="AY77" i="6" s="1"/>
  <c r="AX79" i="6"/>
  <c r="AY79" i="6" s="1"/>
  <c r="AX45" i="6"/>
  <c r="AY45" i="6" s="1"/>
  <c r="AX48" i="6"/>
  <c r="AY48" i="6" s="1"/>
  <c r="AX64" i="6"/>
  <c r="AY64" i="6" s="1"/>
  <c r="AX80" i="6"/>
  <c r="AY80" i="6" s="1"/>
  <c r="AX96" i="6"/>
  <c r="AY96" i="6" s="1"/>
  <c r="AX112" i="6"/>
  <c r="AY112" i="6" s="1"/>
  <c r="AX93" i="6"/>
  <c r="AY93" i="6" s="1"/>
  <c r="AX95" i="6"/>
  <c r="AY95" i="6" s="1"/>
  <c r="AX109" i="6"/>
  <c r="AY109" i="6" s="1"/>
  <c r="AX111" i="6"/>
  <c r="AY111" i="6" s="1"/>
  <c r="AX125" i="6"/>
  <c r="AY125" i="6" s="1"/>
  <c r="AX42" i="6"/>
  <c r="AY42" i="6" s="1"/>
  <c r="AX58" i="6"/>
  <c r="AY58" i="6" s="1"/>
  <c r="AX74" i="6"/>
  <c r="AY74" i="6" s="1"/>
  <c r="AX90" i="6"/>
  <c r="AY90" i="6" s="1"/>
  <c r="AX106" i="6"/>
  <c r="AY106" i="6" s="1"/>
  <c r="AX122" i="6"/>
  <c r="AY122" i="6" s="1"/>
  <c r="AX31" i="6"/>
  <c r="AY31" i="6" s="1"/>
  <c r="AX30" i="6"/>
  <c r="AY30" i="6" s="1"/>
  <c r="AX24" i="6"/>
  <c r="AY24" i="6" s="1"/>
  <c r="AX27" i="6"/>
  <c r="AY27" i="6" s="1"/>
  <c r="AX38" i="6"/>
  <c r="AY38" i="6" s="1"/>
  <c r="AX41" i="6"/>
  <c r="AY41" i="6" s="1"/>
  <c r="AX43" i="6"/>
  <c r="AY43" i="6" s="1"/>
  <c r="AX44" i="6"/>
  <c r="AY44" i="6" s="1"/>
  <c r="AX54" i="6"/>
  <c r="AY54" i="6" s="1"/>
  <c r="AX57" i="6"/>
  <c r="AY57" i="6" s="1"/>
  <c r="AX59" i="6"/>
  <c r="AY59" i="6" s="1"/>
  <c r="AX60" i="6"/>
  <c r="AY60" i="6" s="1"/>
  <c r="AX70" i="6"/>
  <c r="AY70" i="6" s="1"/>
  <c r="AX73" i="6"/>
  <c r="AY73" i="6" s="1"/>
  <c r="AX75" i="6"/>
  <c r="AY75" i="6" s="1"/>
  <c r="AX76" i="6"/>
  <c r="AY76" i="6" s="1"/>
  <c r="AX86" i="6"/>
  <c r="AY86" i="6" s="1"/>
  <c r="AX89" i="6"/>
  <c r="AY89" i="6" s="1"/>
  <c r="AX91" i="6"/>
  <c r="AY91" i="6" s="1"/>
  <c r="AX92" i="6"/>
  <c r="AY92" i="6" s="1"/>
  <c r="AX102" i="6"/>
  <c r="AY102" i="6" s="1"/>
  <c r="AX105" i="6"/>
  <c r="AY105" i="6" s="1"/>
  <c r="AX107" i="6"/>
  <c r="AY107" i="6" s="1"/>
  <c r="AX108" i="6"/>
  <c r="AY108" i="6" s="1"/>
  <c r="AX118" i="6"/>
  <c r="AY118" i="6" s="1"/>
  <c r="AX121" i="6"/>
  <c r="AY121" i="6" s="1"/>
  <c r="AX123" i="6"/>
  <c r="AY123" i="6" s="1"/>
  <c r="AX124" i="6"/>
  <c r="AY124" i="6" s="1"/>
  <c r="AX10" i="6"/>
  <c r="AY10" i="6" s="1"/>
  <c r="AX23" i="6"/>
  <c r="AY23" i="6" s="1"/>
  <c r="AX33" i="6"/>
  <c r="AY33" i="6" s="1"/>
  <c r="AX36" i="6"/>
  <c r="AY36" i="6" s="1"/>
  <c r="AX39" i="6"/>
  <c r="AY39" i="6" s="1"/>
  <c r="AX40" i="6"/>
  <c r="AY40" i="6" s="1"/>
  <c r="AX50" i="6"/>
  <c r="AY50" i="6" s="1"/>
  <c r="AX53" i="6"/>
  <c r="AY53" i="6" s="1"/>
  <c r="AX55" i="6"/>
  <c r="AY55" i="6" s="1"/>
  <c r="AX56" i="6"/>
  <c r="AY56" i="6" s="1"/>
  <c r="AX66" i="6"/>
  <c r="AY66" i="6" s="1"/>
  <c r="AX69" i="6"/>
  <c r="AY69" i="6" s="1"/>
  <c r="AX71" i="6"/>
  <c r="AY71" i="6" s="1"/>
  <c r="AX72" i="6"/>
  <c r="AY72" i="6" s="1"/>
  <c r="AX82" i="6"/>
  <c r="AY82" i="6" s="1"/>
  <c r="AX85" i="6"/>
  <c r="AY85" i="6" s="1"/>
  <c r="AX87" i="6"/>
  <c r="AY87" i="6" s="1"/>
  <c r="AX88" i="6"/>
  <c r="AY88" i="6" s="1"/>
  <c r="AX98" i="6"/>
  <c r="AY98" i="6" s="1"/>
  <c r="AX101" i="6"/>
  <c r="AY101" i="6" s="1"/>
  <c r="AX103" i="6"/>
  <c r="AY103" i="6" s="1"/>
  <c r="AX104" i="6"/>
  <c r="AY104" i="6" s="1"/>
  <c r="AX114" i="6"/>
  <c r="AY114" i="6" s="1"/>
  <c r="AX117" i="6"/>
  <c r="AY117" i="6" s="1"/>
  <c r="AX119" i="6"/>
  <c r="AY119" i="6" s="1"/>
  <c r="AX120" i="6"/>
  <c r="AY120" i="6" s="1"/>
  <c r="AX13" i="6"/>
  <c r="AY13" i="6" s="1"/>
  <c r="AX16" i="6"/>
  <c r="AY16" i="6" s="1"/>
  <c r="AX19" i="6"/>
  <c r="AY19" i="6" s="1"/>
  <c r="AX29" i="6"/>
  <c r="AY29" i="6" s="1"/>
  <c r="AX32" i="6"/>
  <c r="AY32" i="6" s="1"/>
  <c r="AX34" i="6"/>
  <c r="AY34" i="6" s="1"/>
  <c r="AX35" i="6"/>
  <c r="AY35" i="6" s="1"/>
  <c r="AX46" i="6"/>
  <c r="AY46" i="6" s="1"/>
  <c r="AX49" i="6"/>
  <c r="AY49" i="6" s="1"/>
  <c r="AX51" i="6"/>
  <c r="AY51" i="6" s="1"/>
  <c r="AX52" i="6"/>
  <c r="AY52" i="6" s="1"/>
  <c r="AX62" i="6"/>
  <c r="AY62" i="6" s="1"/>
  <c r="AX65" i="6"/>
  <c r="AY65" i="6" s="1"/>
  <c r="AX67" i="6"/>
  <c r="AY67" i="6" s="1"/>
  <c r="AX68" i="6"/>
  <c r="AY68" i="6" s="1"/>
  <c r="AX78" i="6"/>
  <c r="AY78" i="6" s="1"/>
  <c r="AX81" i="6"/>
  <c r="AY81" i="6" s="1"/>
  <c r="AX83" i="6"/>
  <c r="AY83" i="6" s="1"/>
  <c r="AX84" i="6"/>
  <c r="AY84" i="6" s="1"/>
  <c r="AX94" i="6"/>
  <c r="AY94" i="6" s="1"/>
  <c r="AX97" i="6"/>
  <c r="AY97" i="6" s="1"/>
  <c r="AX99" i="6"/>
  <c r="AY99" i="6" s="1"/>
  <c r="AX100" i="6"/>
  <c r="AY100" i="6" s="1"/>
  <c r="AX110" i="6"/>
  <c r="AY110" i="6" s="1"/>
  <c r="AX113" i="6"/>
  <c r="AY113" i="6" s="1"/>
  <c r="AX115" i="6"/>
  <c r="AY115" i="6" s="1"/>
  <c r="AX116" i="6"/>
  <c r="AY116" i="6" s="1"/>
  <c r="AX126" i="6"/>
  <c r="AY126" i="6" s="1"/>
  <c r="AE103" i="6"/>
  <c r="AF103" i="6"/>
  <c r="AX8" i="6"/>
  <c r="AY8" i="6" s="1"/>
  <c r="BI7" i="6"/>
  <c r="AF7" i="6"/>
  <c r="AX14" i="6"/>
  <c r="AY14" i="6" s="1"/>
  <c r="AX26" i="6"/>
  <c r="AY26" i="6" s="1"/>
  <c r="AX9" i="6"/>
  <c r="AY9" i="6" s="1"/>
  <c r="AX22" i="6"/>
  <c r="AY22" i="6" s="1"/>
  <c r="AX18" i="6"/>
  <c r="AY18" i="6" s="1"/>
  <c r="BI103" i="6"/>
  <c r="AE123" i="6"/>
  <c r="BI123" i="6"/>
  <c r="AE119" i="6"/>
  <c r="BI119" i="6"/>
  <c r="AE115" i="6"/>
  <c r="BI115" i="6"/>
  <c r="AE111" i="6"/>
  <c r="BI111" i="6"/>
  <c r="AE107" i="6"/>
  <c r="BI107" i="6"/>
  <c r="AE99" i="6"/>
  <c r="BI99" i="6"/>
  <c r="AE95" i="6"/>
  <c r="BI95" i="6"/>
  <c r="AE91" i="6"/>
  <c r="BI91" i="6"/>
  <c r="AE87" i="6"/>
  <c r="BI87" i="6"/>
  <c r="AE83" i="6"/>
  <c r="BI83" i="6"/>
  <c r="AE79" i="6"/>
  <c r="BI79" i="6"/>
  <c r="AE75" i="6"/>
  <c r="BI75" i="6"/>
  <c r="AE71" i="6"/>
  <c r="BI71" i="6"/>
  <c r="AE67" i="6"/>
  <c r="BI67" i="6"/>
  <c r="AE63" i="6"/>
  <c r="BI63" i="6"/>
  <c r="AE59" i="6"/>
  <c r="BI59" i="6"/>
  <c r="AE55" i="6"/>
  <c r="BI55" i="6"/>
  <c r="AE51" i="6"/>
  <c r="BI51" i="6"/>
  <c r="BI47" i="6"/>
  <c r="AE47" i="6"/>
  <c r="AE43" i="6"/>
  <c r="BI43" i="6"/>
  <c r="AE39" i="6"/>
  <c r="BI39" i="6"/>
  <c r="BI34" i="6"/>
  <c r="AE34" i="6"/>
  <c r="AE30" i="6"/>
  <c r="BI30" i="6"/>
  <c r="BI26" i="6"/>
  <c r="AE26" i="6"/>
  <c r="AE22" i="6"/>
  <c r="BI22" i="6"/>
  <c r="AE18" i="6"/>
  <c r="BI18" i="6"/>
  <c r="AE14" i="6"/>
  <c r="BI14" i="6"/>
  <c r="AE9" i="6"/>
  <c r="BI9" i="6"/>
  <c r="AE7" i="6"/>
  <c r="AX7" i="6"/>
  <c r="AY7" i="6" s="1"/>
  <c r="AI250" i="10" l="1"/>
  <c r="AE250" i="10"/>
  <c r="AC250" i="10"/>
  <c r="AA250" i="10"/>
  <c r="Y250" i="10"/>
  <c r="W250" i="10"/>
  <c r="U250" i="10"/>
  <c r="S250" i="10"/>
  <c r="AI249" i="10"/>
  <c r="AE249" i="10"/>
  <c r="AC249" i="10"/>
  <c r="AA249" i="10"/>
  <c r="Y249" i="10"/>
  <c r="W249" i="10"/>
  <c r="U249" i="10"/>
  <c r="S249" i="10"/>
  <c r="AI248" i="10"/>
  <c r="AE248" i="10"/>
  <c r="AC248" i="10"/>
  <c r="AA248" i="10"/>
  <c r="Y248" i="10"/>
  <c r="W248" i="10"/>
  <c r="U248" i="10"/>
  <c r="S248" i="10"/>
  <c r="AI247" i="10"/>
  <c r="AE247" i="10"/>
  <c r="AC247" i="10"/>
  <c r="AA247" i="10"/>
  <c r="Y247" i="10"/>
  <c r="W247" i="10"/>
  <c r="U247" i="10"/>
  <c r="S247" i="10"/>
  <c r="N247" i="10"/>
  <c r="M247" i="10"/>
  <c r="K247" i="10"/>
  <c r="AI246" i="10"/>
  <c r="AE246" i="10"/>
  <c r="AC246" i="10"/>
  <c r="AA246" i="10"/>
  <c r="Y246" i="10"/>
  <c r="W246" i="10"/>
  <c r="U246" i="10"/>
  <c r="S246" i="10"/>
  <c r="AI245" i="10"/>
  <c r="AE245" i="10"/>
  <c r="AC245" i="10"/>
  <c r="AA245" i="10"/>
  <c r="Y245" i="10"/>
  <c r="W245" i="10"/>
  <c r="U245" i="10"/>
  <c r="S245" i="10"/>
  <c r="AI244" i="10"/>
  <c r="AE244" i="10"/>
  <c r="AC244" i="10"/>
  <c r="AA244" i="10"/>
  <c r="Y244" i="10"/>
  <c r="W244" i="10"/>
  <c r="U244" i="10"/>
  <c r="S244" i="10"/>
  <c r="AI243" i="10"/>
  <c r="AE243" i="10"/>
  <c r="AC243" i="10"/>
  <c r="AA243" i="10"/>
  <c r="Y243" i="10"/>
  <c r="W243" i="10"/>
  <c r="U243" i="10"/>
  <c r="S243" i="10"/>
  <c r="N243" i="10"/>
  <c r="M243" i="10"/>
  <c r="K243" i="10"/>
  <c r="AI242" i="10"/>
  <c r="AE242" i="10"/>
  <c r="AC242" i="10"/>
  <c r="AA242" i="10"/>
  <c r="Y242" i="10"/>
  <c r="W242" i="10"/>
  <c r="U242" i="10"/>
  <c r="S242" i="10"/>
  <c r="AI241" i="10"/>
  <c r="AE241" i="10"/>
  <c r="AC241" i="10"/>
  <c r="AA241" i="10"/>
  <c r="Y241" i="10"/>
  <c r="W241" i="10"/>
  <c r="U241" i="10"/>
  <c r="S241" i="10"/>
  <c r="AI240" i="10"/>
  <c r="AE240" i="10"/>
  <c r="AC240" i="10"/>
  <c r="AA240" i="10"/>
  <c r="Y240" i="10"/>
  <c r="W240" i="10"/>
  <c r="U240" i="10"/>
  <c r="S240" i="10"/>
  <c r="AI239" i="10"/>
  <c r="AE239" i="10"/>
  <c r="AC239" i="10"/>
  <c r="AA239" i="10"/>
  <c r="Y239" i="10"/>
  <c r="W239" i="10"/>
  <c r="U239" i="10"/>
  <c r="S239" i="10"/>
  <c r="N239" i="10"/>
  <c r="M239" i="10"/>
  <c r="K239" i="10"/>
  <c r="AI238" i="10"/>
  <c r="AE238" i="10"/>
  <c r="AC238" i="10"/>
  <c r="AA238" i="10"/>
  <c r="Y238" i="10"/>
  <c r="W238" i="10"/>
  <c r="U238" i="10"/>
  <c r="S238" i="10"/>
  <c r="AI237" i="10"/>
  <c r="AE237" i="10"/>
  <c r="AC237" i="10"/>
  <c r="AA237" i="10"/>
  <c r="Y237" i="10"/>
  <c r="W237" i="10"/>
  <c r="U237" i="10"/>
  <c r="S237" i="10"/>
  <c r="AI236" i="10"/>
  <c r="AE236" i="10"/>
  <c r="AC236" i="10"/>
  <c r="AA236" i="10"/>
  <c r="Y236" i="10"/>
  <c r="W236" i="10"/>
  <c r="U236" i="10"/>
  <c r="S236" i="10"/>
  <c r="AI235" i="10"/>
  <c r="AE235" i="10"/>
  <c r="AC235" i="10"/>
  <c r="AA235" i="10"/>
  <c r="Y235" i="10"/>
  <c r="W235" i="10"/>
  <c r="U235" i="10"/>
  <c r="S235" i="10"/>
  <c r="N235" i="10"/>
  <c r="M235" i="10"/>
  <c r="K235" i="10"/>
  <c r="AI234" i="10"/>
  <c r="AE234" i="10"/>
  <c r="AC234" i="10"/>
  <c r="AA234" i="10"/>
  <c r="Y234" i="10"/>
  <c r="W234" i="10"/>
  <c r="U234" i="10"/>
  <c r="S234" i="10"/>
  <c r="AI233" i="10"/>
  <c r="AE233" i="10"/>
  <c r="AC233" i="10"/>
  <c r="AA233" i="10"/>
  <c r="Y233" i="10"/>
  <c r="W233" i="10"/>
  <c r="U233" i="10"/>
  <c r="S233" i="10"/>
  <c r="AI232" i="10"/>
  <c r="AE232" i="10"/>
  <c r="AC232" i="10"/>
  <c r="AA232" i="10"/>
  <c r="Y232" i="10"/>
  <c r="W232" i="10"/>
  <c r="U232" i="10"/>
  <c r="S232" i="10"/>
  <c r="AI231" i="10"/>
  <c r="AE231" i="10"/>
  <c r="AC231" i="10"/>
  <c r="AA231" i="10"/>
  <c r="Y231" i="10"/>
  <c r="W231" i="10"/>
  <c r="U231" i="10"/>
  <c r="S231" i="10"/>
  <c r="N231" i="10"/>
  <c r="M231" i="10"/>
  <c r="K231" i="10"/>
  <c r="AI230" i="10"/>
  <c r="AE230" i="10"/>
  <c r="AC230" i="10"/>
  <c r="AA230" i="10"/>
  <c r="Y230" i="10"/>
  <c r="W230" i="10"/>
  <c r="U230" i="10"/>
  <c r="S230" i="10"/>
  <c r="AI229" i="10"/>
  <c r="AE229" i="10"/>
  <c r="AC229" i="10"/>
  <c r="AA229" i="10"/>
  <c r="Y229" i="10"/>
  <c r="W229" i="10"/>
  <c r="U229" i="10"/>
  <c r="S229" i="10"/>
  <c r="AI228" i="10"/>
  <c r="AE228" i="10"/>
  <c r="AC228" i="10"/>
  <c r="AA228" i="10"/>
  <c r="Y228" i="10"/>
  <c r="W228" i="10"/>
  <c r="U228" i="10"/>
  <c r="S228" i="10"/>
  <c r="AI227" i="10"/>
  <c r="AE227" i="10"/>
  <c r="AC227" i="10"/>
  <c r="AA227" i="10"/>
  <c r="Y227" i="10"/>
  <c r="W227" i="10"/>
  <c r="U227" i="10"/>
  <c r="S227" i="10"/>
  <c r="N227" i="10"/>
  <c r="M227" i="10"/>
  <c r="K227" i="10"/>
  <c r="AI226" i="10"/>
  <c r="AE226" i="10"/>
  <c r="AC226" i="10"/>
  <c r="AA226" i="10"/>
  <c r="Y226" i="10"/>
  <c r="W226" i="10"/>
  <c r="U226" i="10"/>
  <c r="S226" i="10"/>
  <c r="AI225" i="10"/>
  <c r="AE225" i="10"/>
  <c r="AC225" i="10"/>
  <c r="AA225" i="10"/>
  <c r="Y225" i="10"/>
  <c r="W225" i="10"/>
  <c r="U225" i="10"/>
  <c r="S225" i="10"/>
  <c r="AI224" i="10"/>
  <c r="AE224" i="10"/>
  <c r="AC224" i="10"/>
  <c r="AA224" i="10"/>
  <c r="Y224" i="10"/>
  <c r="W224" i="10"/>
  <c r="U224" i="10"/>
  <c r="S224" i="10"/>
  <c r="AI223" i="10"/>
  <c r="AE223" i="10"/>
  <c r="AC223" i="10"/>
  <c r="AA223" i="10"/>
  <c r="Y223" i="10"/>
  <c r="W223" i="10"/>
  <c r="U223" i="10"/>
  <c r="S223" i="10"/>
  <c r="N223" i="10"/>
  <c r="M223" i="10"/>
  <c r="K223" i="10"/>
  <c r="AI222" i="10"/>
  <c r="AE222" i="10"/>
  <c r="AC222" i="10"/>
  <c r="AA222" i="10"/>
  <c r="Y222" i="10"/>
  <c r="W222" i="10"/>
  <c r="U222" i="10"/>
  <c r="S222" i="10"/>
  <c r="AI221" i="10"/>
  <c r="AE221" i="10"/>
  <c r="AC221" i="10"/>
  <c r="AA221" i="10"/>
  <c r="Y221" i="10"/>
  <c r="W221" i="10"/>
  <c r="U221" i="10"/>
  <c r="S221" i="10"/>
  <c r="AI220" i="10"/>
  <c r="AE220" i="10"/>
  <c r="AC220" i="10"/>
  <c r="AA220" i="10"/>
  <c r="Y220" i="10"/>
  <c r="W220" i="10"/>
  <c r="U220" i="10"/>
  <c r="S220" i="10"/>
  <c r="AI219" i="10"/>
  <c r="AE219" i="10"/>
  <c r="AC219" i="10"/>
  <c r="AA219" i="10"/>
  <c r="Y219" i="10"/>
  <c r="W219" i="10"/>
  <c r="U219" i="10"/>
  <c r="S219" i="10"/>
  <c r="N219" i="10"/>
  <c r="M219" i="10"/>
  <c r="K219" i="10"/>
  <c r="AI218" i="10"/>
  <c r="AE218" i="10"/>
  <c r="AC218" i="10"/>
  <c r="AA218" i="10"/>
  <c r="Y218" i="10"/>
  <c r="W218" i="10"/>
  <c r="U218" i="10"/>
  <c r="S218" i="10"/>
  <c r="AI217" i="10"/>
  <c r="AE217" i="10"/>
  <c r="AC217" i="10"/>
  <c r="AA217" i="10"/>
  <c r="Y217" i="10"/>
  <c r="W217" i="10"/>
  <c r="U217" i="10"/>
  <c r="S217" i="10"/>
  <c r="AI216" i="10"/>
  <c r="AE216" i="10"/>
  <c r="AC216" i="10"/>
  <c r="AA216" i="10"/>
  <c r="Y216" i="10"/>
  <c r="W216" i="10"/>
  <c r="U216" i="10"/>
  <c r="S216" i="10"/>
  <c r="AI215" i="10"/>
  <c r="AE215" i="10"/>
  <c r="AC215" i="10"/>
  <c r="AA215" i="10"/>
  <c r="Y215" i="10"/>
  <c r="W215" i="10"/>
  <c r="U215" i="10"/>
  <c r="S215" i="10"/>
  <c r="N215" i="10"/>
  <c r="M215" i="10"/>
  <c r="K215" i="10"/>
  <c r="AI214" i="10"/>
  <c r="AE214" i="10"/>
  <c r="AC214" i="10"/>
  <c r="AA214" i="10"/>
  <c r="Y214" i="10"/>
  <c r="W214" i="10"/>
  <c r="U214" i="10"/>
  <c r="S214" i="10"/>
  <c r="AI213" i="10"/>
  <c r="AE213" i="10"/>
  <c r="AC213" i="10"/>
  <c r="AA213" i="10"/>
  <c r="Y213" i="10"/>
  <c r="W213" i="10"/>
  <c r="U213" i="10"/>
  <c r="S213" i="10"/>
  <c r="AI212" i="10"/>
  <c r="AE212" i="10"/>
  <c r="AC212" i="10"/>
  <c r="AA212" i="10"/>
  <c r="Y212" i="10"/>
  <c r="W212" i="10"/>
  <c r="U212" i="10"/>
  <c r="S212" i="10"/>
  <c r="AI211" i="10"/>
  <c r="AE211" i="10"/>
  <c r="AC211" i="10"/>
  <c r="AA211" i="10"/>
  <c r="Y211" i="10"/>
  <c r="W211" i="10"/>
  <c r="U211" i="10"/>
  <c r="S211" i="10"/>
  <c r="N211" i="10"/>
  <c r="M211" i="10"/>
  <c r="K211" i="10"/>
  <c r="AI210" i="10"/>
  <c r="AE210" i="10"/>
  <c r="AC210" i="10"/>
  <c r="AA210" i="10"/>
  <c r="Y210" i="10"/>
  <c r="W210" i="10"/>
  <c r="U210" i="10"/>
  <c r="S210" i="10"/>
  <c r="AI209" i="10"/>
  <c r="AE209" i="10"/>
  <c r="AC209" i="10"/>
  <c r="AA209" i="10"/>
  <c r="Y209" i="10"/>
  <c r="W209" i="10"/>
  <c r="U209" i="10"/>
  <c r="S209" i="10"/>
  <c r="AI208" i="10"/>
  <c r="AE208" i="10"/>
  <c r="AC208" i="10"/>
  <c r="AA208" i="10"/>
  <c r="Y208" i="10"/>
  <c r="W208" i="10"/>
  <c r="U208" i="10"/>
  <c r="S208" i="10"/>
  <c r="AI207" i="10"/>
  <c r="AE207" i="10"/>
  <c r="AC207" i="10"/>
  <c r="AA207" i="10"/>
  <c r="Y207" i="10"/>
  <c r="W207" i="10"/>
  <c r="U207" i="10"/>
  <c r="S207" i="10"/>
  <c r="N207" i="10"/>
  <c r="M207" i="10"/>
  <c r="K207" i="10"/>
  <c r="AI206" i="10"/>
  <c r="AE206" i="10"/>
  <c r="AC206" i="10"/>
  <c r="AA206" i="10"/>
  <c r="Y206" i="10"/>
  <c r="W206" i="10"/>
  <c r="U206" i="10"/>
  <c r="S206" i="10"/>
  <c r="AI205" i="10"/>
  <c r="AE205" i="10"/>
  <c r="AC205" i="10"/>
  <c r="AA205" i="10"/>
  <c r="Y205" i="10"/>
  <c r="W205" i="10"/>
  <c r="U205" i="10"/>
  <c r="S205" i="10"/>
  <c r="AI204" i="10"/>
  <c r="AE204" i="10"/>
  <c r="AC204" i="10"/>
  <c r="AA204" i="10"/>
  <c r="Y204" i="10"/>
  <c r="W204" i="10"/>
  <c r="U204" i="10"/>
  <c r="S204" i="10"/>
  <c r="AI203" i="10"/>
  <c r="AE203" i="10"/>
  <c r="AC203" i="10"/>
  <c r="AA203" i="10"/>
  <c r="Y203" i="10"/>
  <c r="W203" i="10"/>
  <c r="U203" i="10"/>
  <c r="S203" i="10"/>
  <c r="N203" i="10"/>
  <c r="M203" i="10"/>
  <c r="K203" i="10"/>
  <c r="AI202" i="10"/>
  <c r="AE202" i="10"/>
  <c r="AC202" i="10"/>
  <c r="AA202" i="10"/>
  <c r="Y202" i="10"/>
  <c r="W202" i="10"/>
  <c r="U202" i="10"/>
  <c r="S202" i="10"/>
  <c r="AI201" i="10"/>
  <c r="AE201" i="10"/>
  <c r="AC201" i="10"/>
  <c r="AA201" i="10"/>
  <c r="Y201" i="10"/>
  <c r="W201" i="10"/>
  <c r="U201" i="10"/>
  <c r="S201" i="10"/>
  <c r="AI200" i="10"/>
  <c r="AE200" i="10"/>
  <c r="AC200" i="10"/>
  <c r="AA200" i="10"/>
  <c r="Y200" i="10"/>
  <c r="W200" i="10"/>
  <c r="U200" i="10"/>
  <c r="S200" i="10"/>
  <c r="AI199" i="10"/>
  <c r="AE199" i="10"/>
  <c r="AC199" i="10"/>
  <c r="AA199" i="10"/>
  <c r="Y199" i="10"/>
  <c r="W199" i="10"/>
  <c r="U199" i="10"/>
  <c r="S199" i="10"/>
  <c r="N199" i="10"/>
  <c r="M199" i="10"/>
  <c r="K199" i="10"/>
  <c r="AI198" i="10"/>
  <c r="AE198" i="10"/>
  <c r="AC198" i="10"/>
  <c r="AA198" i="10"/>
  <c r="Y198" i="10"/>
  <c r="W198" i="10"/>
  <c r="U198" i="10"/>
  <c r="S198" i="10"/>
  <c r="AI197" i="10"/>
  <c r="AE197" i="10"/>
  <c r="AC197" i="10"/>
  <c r="AA197" i="10"/>
  <c r="Y197" i="10"/>
  <c r="W197" i="10"/>
  <c r="U197" i="10"/>
  <c r="S197" i="10"/>
  <c r="AI196" i="10"/>
  <c r="AE196" i="10"/>
  <c r="AC196" i="10"/>
  <c r="AA196" i="10"/>
  <c r="Y196" i="10"/>
  <c r="W196" i="10"/>
  <c r="U196" i="10"/>
  <c r="S196" i="10"/>
  <c r="AI195" i="10"/>
  <c r="AE195" i="10"/>
  <c r="AC195" i="10"/>
  <c r="AA195" i="10"/>
  <c r="Y195" i="10"/>
  <c r="W195" i="10"/>
  <c r="U195" i="10"/>
  <c r="S195" i="10"/>
  <c r="N195" i="10"/>
  <c r="M195" i="10"/>
  <c r="K195" i="10"/>
  <c r="AI194" i="10"/>
  <c r="AE194" i="10"/>
  <c r="AC194" i="10"/>
  <c r="AA194" i="10"/>
  <c r="Y194" i="10"/>
  <c r="W194" i="10"/>
  <c r="U194" i="10"/>
  <c r="S194" i="10"/>
  <c r="AI193" i="10"/>
  <c r="AE193" i="10"/>
  <c r="AC193" i="10"/>
  <c r="AA193" i="10"/>
  <c r="Y193" i="10"/>
  <c r="W193" i="10"/>
  <c r="U193" i="10"/>
  <c r="S193" i="10"/>
  <c r="AI192" i="10"/>
  <c r="AE192" i="10"/>
  <c r="AC192" i="10"/>
  <c r="AA192" i="10"/>
  <c r="Y192" i="10"/>
  <c r="W192" i="10"/>
  <c r="U192" i="10"/>
  <c r="S192" i="10"/>
  <c r="AI191" i="10"/>
  <c r="AE191" i="10"/>
  <c r="AC191" i="10"/>
  <c r="AA191" i="10"/>
  <c r="Y191" i="10"/>
  <c r="W191" i="10"/>
  <c r="U191" i="10"/>
  <c r="S191" i="10"/>
  <c r="N191" i="10"/>
  <c r="M191" i="10"/>
  <c r="K191" i="10"/>
  <c r="AI190" i="10"/>
  <c r="AE190" i="10"/>
  <c r="AC190" i="10"/>
  <c r="AA190" i="10"/>
  <c r="Y190" i="10"/>
  <c r="W190" i="10"/>
  <c r="U190" i="10"/>
  <c r="S190" i="10"/>
  <c r="AI189" i="10"/>
  <c r="AE189" i="10"/>
  <c r="AC189" i="10"/>
  <c r="AA189" i="10"/>
  <c r="Y189" i="10"/>
  <c r="W189" i="10"/>
  <c r="U189" i="10"/>
  <c r="S189" i="10"/>
  <c r="AI188" i="10"/>
  <c r="AE188" i="10"/>
  <c r="AC188" i="10"/>
  <c r="AA188" i="10"/>
  <c r="Y188" i="10"/>
  <c r="W188" i="10"/>
  <c r="U188" i="10"/>
  <c r="S188" i="10"/>
  <c r="AI187" i="10"/>
  <c r="AE187" i="10"/>
  <c r="AC187" i="10"/>
  <c r="AA187" i="10"/>
  <c r="Y187" i="10"/>
  <c r="W187" i="10"/>
  <c r="U187" i="10"/>
  <c r="S187" i="10"/>
  <c r="N187" i="10"/>
  <c r="M187" i="10"/>
  <c r="K187" i="10"/>
  <c r="AI186" i="10"/>
  <c r="AE186" i="10"/>
  <c r="AC186" i="10"/>
  <c r="AA186" i="10"/>
  <c r="Y186" i="10"/>
  <c r="W186" i="10"/>
  <c r="U186" i="10"/>
  <c r="S186" i="10"/>
  <c r="AI185" i="10"/>
  <c r="AE185" i="10"/>
  <c r="AC185" i="10"/>
  <c r="AA185" i="10"/>
  <c r="Y185" i="10"/>
  <c r="W185" i="10"/>
  <c r="U185" i="10"/>
  <c r="S185" i="10"/>
  <c r="AI184" i="10"/>
  <c r="AE184" i="10"/>
  <c r="AC184" i="10"/>
  <c r="AA184" i="10"/>
  <c r="Y184" i="10"/>
  <c r="W184" i="10"/>
  <c r="U184" i="10"/>
  <c r="S184" i="10"/>
  <c r="AI183" i="10"/>
  <c r="AE183" i="10"/>
  <c r="AC183" i="10"/>
  <c r="AA183" i="10"/>
  <c r="Y183" i="10"/>
  <c r="W183" i="10"/>
  <c r="U183" i="10"/>
  <c r="S183" i="10"/>
  <c r="N183" i="10"/>
  <c r="M183" i="10"/>
  <c r="K183" i="10"/>
  <c r="AI182" i="10"/>
  <c r="AE182" i="10"/>
  <c r="AC182" i="10"/>
  <c r="AA182" i="10"/>
  <c r="Y182" i="10"/>
  <c r="W182" i="10"/>
  <c r="U182" i="10"/>
  <c r="S182" i="10"/>
  <c r="AI181" i="10"/>
  <c r="AE181" i="10"/>
  <c r="AC181" i="10"/>
  <c r="AA181" i="10"/>
  <c r="Y181" i="10"/>
  <c r="W181" i="10"/>
  <c r="U181" i="10"/>
  <c r="S181" i="10"/>
  <c r="AI180" i="10"/>
  <c r="AE180" i="10"/>
  <c r="AC180" i="10"/>
  <c r="AA180" i="10"/>
  <c r="Y180" i="10"/>
  <c r="W180" i="10"/>
  <c r="U180" i="10"/>
  <c r="S180" i="10"/>
  <c r="AI179" i="10"/>
  <c r="AE179" i="10"/>
  <c r="AC179" i="10"/>
  <c r="AA179" i="10"/>
  <c r="Y179" i="10"/>
  <c r="W179" i="10"/>
  <c r="U179" i="10"/>
  <c r="S179" i="10"/>
  <c r="N179" i="10"/>
  <c r="M179" i="10"/>
  <c r="K179" i="10"/>
  <c r="AI178" i="10"/>
  <c r="AE178" i="10"/>
  <c r="AC178" i="10"/>
  <c r="AA178" i="10"/>
  <c r="Y178" i="10"/>
  <c r="W178" i="10"/>
  <c r="U178" i="10"/>
  <c r="S178" i="10"/>
  <c r="AI177" i="10"/>
  <c r="AE177" i="10"/>
  <c r="AC177" i="10"/>
  <c r="AA177" i="10"/>
  <c r="Y177" i="10"/>
  <c r="W177" i="10"/>
  <c r="U177" i="10"/>
  <c r="S177" i="10"/>
  <c r="AI176" i="10"/>
  <c r="AE176" i="10"/>
  <c r="AC176" i="10"/>
  <c r="AA176" i="10"/>
  <c r="Y176" i="10"/>
  <c r="W176" i="10"/>
  <c r="U176" i="10"/>
  <c r="S176" i="10"/>
  <c r="AI175" i="10"/>
  <c r="AE175" i="10"/>
  <c r="AC175" i="10"/>
  <c r="AA175" i="10"/>
  <c r="Y175" i="10"/>
  <c r="W175" i="10"/>
  <c r="U175" i="10"/>
  <c r="S175" i="10"/>
  <c r="N175" i="10"/>
  <c r="M175" i="10"/>
  <c r="K175" i="10"/>
  <c r="AI174" i="10"/>
  <c r="AE174" i="10"/>
  <c r="AC174" i="10"/>
  <c r="AA174" i="10"/>
  <c r="Y174" i="10"/>
  <c r="W174" i="10"/>
  <c r="U174" i="10"/>
  <c r="S174" i="10"/>
  <c r="AI173" i="10"/>
  <c r="AE173" i="10"/>
  <c r="AC173" i="10"/>
  <c r="AA173" i="10"/>
  <c r="Y173" i="10"/>
  <c r="W173" i="10"/>
  <c r="U173" i="10"/>
  <c r="S173" i="10"/>
  <c r="AI172" i="10"/>
  <c r="AE172" i="10"/>
  <c r="AC172" i="10"/>
  <c r="AA172" i="10"/>
  <c r="Y172" i="10"/>
  <c r="W172" i="10"/>
  <c r="U172" i="10"/>
  <c r="S172" i="10"/>
  <c r="AI171" i="10"/>
  <c r="AE171" i="10"/>
  <c r="AC171" i="10"/>
  <c r="AA171" i="10"/>
  <c r="Y171" i="10"/>
  <c r="W171" i="10"/>
  <c r="U171" i="10"/>
  <c r="S171" i="10"/>
  <c r="N171" i="10"/>
  <c r="M171" i="10"/>
  <c r="K171" i="10"/>
  <c r="AI170" i="10"/>
  <c r="AE170" i="10"/>
  <c r="AC170" i="10"/>
  <c r="AA170" i="10"/>
  <c r="Y170" i="10"/>
  <c r="W170" i="10"/>
  <c r="U170" i="10"/>
  <c r="S170" i="10"/>
  <c r="AI169" i="10"/>
  <c r="AE169" i="10"/>
  <c r="AC169" i="10"/>
  <c r="AA169" i="10"/>
  <c r="Y169" i="10"/>
  <c r="W169" i="10"/>
  <c r="U169" i="10"/>
  <c r="S169" i="10"/>
  <c r="AI168" i="10"/>
  <c r="AE168" i="10"/>
  <c r="AC168" i="10"/>
  <c r="AA168" i="10"/>
  <c r="Y168" i="10"/>
  <c r="W168" i="10"/>
  <c r="U168" i="10"/>
  <c r="S168" i="10"/>
  <c r="AI167" i="10"/>
  <c r="AE167" i="10"/>
  <c r="AC167" i="10"/>
  <c r="AA167" i="10"/>
  <c r="Y167" i="10"/>
  <c r="W167" i="10"/>
  <c r="U167" i="10"/>
  <c r="S167" i="10"/>
  <c r="N167" i="10"/>
  <c r="M167" i="10"/>
  <c r="K167" i="10"/>
  <c r="AI166" i="10"/>
  <c r="AE166" i="10"/>
  <c r="AC166" i="10"/>
  <c r="AA166" i="10"/>
  <c r="Y166" i="10"/>
  <c r="W166" i="10"/>
  <c r="U166" i="10"/>
  <c r="S166" i="10"/>
  <c r="AI165" i="10"/>
  <c r="AE165" i="10"/>
  <c r="AC165" i="10"/>
  <c r="AA165" i="10"/>
  <c r="Y165" i="10"/>
  <c r="W165" i="10"/>
  <c r="U165" i="10"/>
  <c r="S165" i="10"/>
  <c r="AI164" i="10"/>
  <c r="AE164" i="10"/>
  <c r="AC164" i="10"/>
  <c r="AA164" i="10"/>
  <c r="Y164" i="10"/>
  <c r="W164" i="10"/>
  <c r="U164" i="10"/>
  <c r="S164" i="10"/>
  <c r="AI163" i="10"/>
  <c r="AE163" i="10"/>
  <c r="AC163" i="10"/>
  <c r="AA163" i="10"/>
  <c r="Y163" i="10"/>
  <c r="W163" i="10"/>
  <c r="U163" i="10"/>
  <c r="S163" i="10"/>
  <c r="N163" i="10"/>
  <c r="M163" i="10"/>
  <c r="K163" i="10"/>
  <c r="AI162" i="10"/>
  <c r="AE162" i="10"/>
  <c r="AC162" i="10"/>
  <c r="AA162" i="10"/>
  <c r="Y162" i="10"/>
  <c r="W162" i="10"/>
  <c r="U162" i="10"/>
  <c r="S162" i="10"/>
  <c r="AI161" i="10"/>
  <c r="AE161" i="10"/>
  <c r="AC161" i="10"/>
  <c r="AA161" i="10"/>
  <c r="Y161" i="10"/>
  <c r="W161" i="10"/>
  <c r="U161" i="10"/>
  <c r="S161" i="10"/>
  <c r="AI160" i="10"/>
  <c r="AE160" i="10"/>
  <c r="AC160" i="10"/>
  <c r="AA160" i="10"/>
  <c r="Y160" i="10"/>
  <c r="W160" i="10"/>
  <c r="U160" i="10"/>
  <c r="S160" i="10"/>
  <c r="AI159" i="10"/>
  <c r="AE159" i="10"/>
  <c r="AC159" i="10"/>
  <c r="AA159" i="10"/>
  <c r="Y159" i="10"/>
  <c r="W159" i="10"/>
  <c r="U159" i="10"/>
  <c r="S159" i="10"/>
  <c r="N159" i="10"/>
  <c r="M159" i="10"/>
  <c r="K159" i="10"/>
  <c r="AI158" i="10"/>
  <c r="AE158" i="10"/>
  <c r="AC158" i="10"/>
  <c r="AA158" i="10"/>
  <c r="Y158" i="10"/>
  <c r="W158" i="10"/>
  <c r="U158" i="10"/>
  <c r="S158" i="10"/>
  <c r="AI157" i="10"/>
  <c r="AE157" i="10"/>
  <c r="AC157" i="10"/>
  <c r="AA157" i="10"/>
  <c r="Y157" i="10"/>
  <c r="W157" i="10"/>
  <c r="U157" i="10"/>
  <c r="S157" i="10"/>
  <c r="AI156" i="10"/>
  <c r="AE156" i="10"/>
  <c r="AC156" i="10"/>
  <c r="AA156" i="10"/>
  <c r="Y156" i="10"/>
  <c r="W156" i="10"/>
  <c r="U156" i="10"/>
  <c r="S156" i="10"/>
  <c r="AI155" i="10"/>
  <c r="AE155" i="10"/>
  <c r="AC155" i="10"/>
  <c r="AA155" i="10"/>
  <c r="Y155" i="10"/>
  <c r="W155" i="10"/>
  <c r="U155" i="10"/>
  <c r="S155" i="10"/>
  <c r="N155" i="10"/>
  <c r="M155" i="10"/>
  <c r="K155" i="10"/>
  <c r="AI154" i="10"/>
  <c r="AE154" i="10"/>
  <c r="AC154" i="10"/>
  <c r="AA154" i="10"/>
  <c r="Y154" i="10"/>
  <c r="W154" i="10"/>
  <c r="U154" i="10"/>
  <c r="S154" i="10"/>
  <c r="AI153" i="10"/>
  <c r="AE153" i="10"/>
  <c r="AC153" i="10"/>
  <c r="AA153" i="10"/>
  <c r="Y153" i="10"/>
  <c r="W153" i="10"/>
  <c r="U153" i="10"/>
  <c r="S153" i="10"/>
  <c r="AI152" i="10"/>
  <c r="AE152" i="10"/>
  <c r="AC152" i="10"/>
  <c r="AA152" i="10"/>
  <c r="Y152" i="10"/>
  <c r="W152" i="10"/>
  <c r="U152" i="10"/>
  <c r="S152" i="10"/>
  <c r="AI151" i="10"/>
  <c r="AE151" i="10"/>
  <c r="AC151" i="10"/>
  <c r="AA151" i="10"/>
  <c r="Y151" i="10"/>
  <c r="W151" i="10"/>
  <c r="U151" i="10"/>
  <c r="S151" i="10"/>
  <c r="N151" i="10"/>
  <c r="M151" i="10"/>
  <c r="K151" i="10"/>
  <c r="AI150" i="10"/>
  <c r="AE150" i="10"/>
  <c r="AC150" i="10"/>
  <c r="AA150" i="10"/>
  <c r="Y150" i="10"/>
  <c r="W150" i="10"/>
  <c r="U150" i="10"/>
  <c r="S150" i="10"/>
  <c r="AI149" i="10"/>
  <c r="AE149" i="10"/>
  <c r="AC149" i="10"/>
  <c r="AA149" i="10"/>
  <c r="Y149" i="10"/>
  <c r="W149" i="10"/>
  <c r="U149" i="10"/>
  <c r="S149" i="10"/>
  <c r="AI148" i="10"/>
  <c r="AE148" i="10"/>
  <c r="AC148" i="10"/>
  <c r="AA148" i="10"/>
  <c r="Y148" i="10"/>
  <c r="W148" i="10"/>
  <c r="U148" i="10"/>
  <c r="S148" i="10"/>
  <c r="AI147" i="10"/>
  <c r="AE147" i="10"/>
  <c r="AC147" i="10"/>
  <c r="AA147" i="10"/>
  <c r="Y147" i="10"/>
  <c r="W147" i="10"/>
  <c r="U147" i="10"/>
  <c r="S147" i="10"/>
  <c r="N147" i="10"/>
  <c r="M147" i="10"/>
  <c r="K147" i="10"/>
  <c r="AI146" i="10"/>
  <c r="AE146" i="10"/>
  <c r="AC146" i="10"/>
  <c r="AA146" i="10"/>
  <c r="Y146" i="10"/>
  <c r="W146" i="10"/>
  <c r="U146" i="10"/>
  <c r="S146" i="10"/>
  <c r="AI145" i="10"/>
  <c r="AE145" i="10"/>
  <c r="AC145" i="10"/>
  <c r="AA145" i="10"/>
  <c r="Y145" i="10"/>
  <c r="W145" i="10"/>
  <c r="U145" i="10"/>
  <c r="S145" i="10"/>
  <c r="AI144" i="10"/>
  <c r="AE144" i="10"/>
  <c r="AC144" i="10"/>
  <c r="AA144" i="10"/>
  <c r="Y144" i="10"/>
  <c r="W144" i="10"/>
  <c r="U144" i="10"/>
  <c r="S144" i="10"/>
  <c r="AI143" i="10"/>
  <c r="AE143" i="10"/>
  <c r="AC143" i="10"/>
  <c r="AA143" i="10"/>
  <c r="Y143" i="10"/>
  <c r="W143" i="10"/>
  <c r="U143" i="10"/>
  <c r="S143" i="10"/>
  <c r="N143" i="10"/>
  <c r="M143" i="10"/>
  <c r="K143" i="10"/>
  <c r="AI142" i="10"/>
  <c r="AE142" i="10"/>
  <c r="AC142" i="10"/>
  <c r="AA142" i="10"/>
  <c r="Y142" i="10"/>
  <c r="W142" i="10"/>
  <c r="U142" i="10"/>
  <c r="S142" i="10"/>
  <c r="AI141" i="10"/>
  <c r="AE141" i="10"/>
  <c r="AC141" i="10"/>
  <c r="AA141" i="10"/>
  <c r="Y141" i="10"/>
  <c r="W141" i="10"/>
  <c r="U141" i="10"/>
  <c r="S141" i="10"/>
  <c r="AI140" i="10"/>
  <c r="AE140" i="10"/>
  <c r="AC140" i="10"/>
  <c r="AA140" i="10"/>
  <c r="Y140" i="10"/>
  <c r="W140" i="10"/>
  <c r="U140" i="10"/>
  <c r="S140" i="10"/>
  <c r="AI139" i="10"/>
  <c r="AE139" i="10"/>
  <c r="AC139" i="10"/>
  <c r="AA139" i="10"/>
  <c r="Y139" i="10"/>
  <c r="W139" i="10"/>
  <c r="U139" i="10"/>
  <c r="S139" i="10"/>
  <c r="N139" i="10"/>
  <c r="M139" i="10"/>
  <c r="K139" i="10"/>
  <c r="AI138" i="10"/>
  <c r="AE138" i="10"/>
  <c r="AC138" i="10"/>
  <c r="AA138" i="10"/>
  <c r="Y138" i="10"/>
  <c r="W138" i="10"/>
  <c r="U138" i="10"/>
  <c r="S138" i="10"/>
  <c r="AI137" i="10"/>
  <c r="AE137" i="10"/>
  <c r="AC137" i="10"/>
  <c r="AA137" i="10"/>
  <c r="Y137" i="10"/>
  <c r="W137" i="10"/>
  <c r="U137" i="10"/>
  <c r="S137" i="10"/>
  <c r="AI136" i="10"/>
  <c r="AE136" i="10"/>
  <c r="AC136" i="10"/>
  <c r="AA136" i="10"/>
  <c r="Y136" i="10"/>
  <c r="W136" i="10"/>
  <c r="U136" i="10"/>
  <c r="S136" i="10"/>
  <c r="AI135" i="10"/>
  <c r="AE135" i="10"/>
  <c r="AC135" i="10"/>
  <c r="AA135" i="10"/>
  <c r="Y135" i="10"/>
  <c r="W135" i="10"/>
  <c r="U135" i="10"/>
  <c r="S135" i="10"/>
  <c r="N135" i="10"/>
  <c r="M135" i="10"/>
  <c r="K135" i="10"/>
  <c r="AI134" i="10"/>
  <c r="AE134" i="10"/>
  <c r="AC134" i="10"/>
  <c r="AA134" i="10"/>
  <c r="Y134" i="10"/>
  <c r="W134" i="10"/>
  <c r="U134" i="10"/>
  <c r="S134" i="10"/>
  <c r="AI133" i="10"/>
  <c r="AE133" i="10"/>
  <c r="AC133" i="10"/>
  <c r="AA133" i="10"/>
  <c r="Y133" i="10"/>
  <c r="W133" i="10"/>
  <c r="U133" i="10"/>
  <c r="S133" i="10"/>
  <c r="AI132" i="10"/>
  <c r="AE132" i="10"/>
  <c r="AC132" i="10"/>
  <c r="AA132" i="10"/>
  <c r="Y132" i="10"/>
  <c r="W132" i="10"/>
  <c r="U132" i="10"/>
  <c r="S132" i="10"/>
  <c r="AI131" i="10"/>
  <c r="AE131" i="10"/>
  <c r="AC131" i="10"/>
  <c r="AA131" i="10"/>
  <c r="Y131" i="10"/>
  <c r="W131" i="10"/>
  <c r="U131" i="10"/>
  <c r="S131" i="10"/>
  <c r="N131" i="10"/>
  <c r="M131" i="10"/>
  <c r="K131" i="10"/>
  <c r="AI130" i="10"/>
  <c r="AE130" i="10"/>
  <c r="AC130" i="10"/>
  <c r="AA130" i="10"/>
  <c r="Y130" i="10"/>
  <c r="W130" i="10"/>
  <c r="U130" i="10"/>
  <c r="S130" i="10"/>
  <c r="AI129" i="10"/>
  <c r="AE129" i="10"/>
  <c r="AC129" i="10"/>
  <c r="AA129" i="10"/>
  <c r="Y129" i="10"/>
  <c r="W129" i="10"/>
  <c r="U129" i="10"/>
  <c r="S129" i="10"/>
  <c r="AI128" i="10"/>
  <c r="AE128" i="10"/>
  <c r="AC128" i="10"/>
  <c r="AA128" i="10"/>
  <c r="Y128" i="10"/>
  <c r="W128" i="10"/>
  <c r="U128" i="10"/>
  <c r="S128" i="10"/>
  <c r="AI127" i="10"/>
  <c r="AE127" i="10"/>
  <c r="AC127" i="10"/>
  <c r="AA127" i="10"/>
  <c r="Y127" i="10"/>
  <c r="W127" i="10"/>
  <c r="U127" i="10"/>
  <c r="S127" i="10"/>
  <c r="N127" i="10"/>
  <c r="M127" i="10"/>
  <c r="K127" i="10"/>
  <c r="AI126" i="10"/>
  <c r="AE126" i="10"/>
  <c r="AC126" i="10"/>
  <c r="AA126" i="10"/>
  <c r="Y126" i="10"/>
  <c r="W126" i="10"/>
  <c r="U126" i="10"/>
  <c r="S126" i="10"/>
  <c r="AI125" i="10"/>
  <c r="AE125" i="10"/>
  <c r="AC125" i="10"/>
  <c r="AA125" i="10"/>
  <c r="Y125" i="10"/>
  <c r="W125" i="10"/>
  <c r="U125" i="10"/>
  <c r="S125" i="10"/>
  <c r="AI124" i="10"/>
  <c r="AE124" i="10"/>
  <c r="AC124" i="10"/>
  <c r="AA124" i="10"/>
  <c r="Y124" i="10"/>
  <c r="W124" i="10"/>
  <c r="U124" i="10"/>
  <c r="S124" i="10"/>
  <c r="AI123" i="10"/>
  <c r="AE123" i="10"/>
  <c r="AC123" i="10"/>
  <c r="AA123" i="10"/>
  <c r="Y123" i="10"/>
  <c r="W123" i="10"/>
  <c r="U123" i="10"/>
  <c r="S123" i="10"/>
  <c r="N123" i="10"/>
  <c r="M123" i="10"/>
  <c r="K123" i="10"/>
  <c r="AI122" i="10"/>
  <c r="AE122" i="10"/>
  <c r="AC122" i="10"/>
  <c r="AA122" i="10"/>
  <c r="Y122" i="10"/>
  <c r="W122" i="10"/>
  <c r="U122" i="10"/>
  <c r="S122" i="10"/>
  <c r="AI121" i="10"/>
  <c r="AE121" i="10"/>
  <c r="AC121" i="10"/>
  <c r="AA121" i="10"/>
  <c r="Y121" i="10"/>
  <c r="W121" i="10"/>
  <c r="U121" i="10"/>
  <c r="S121" i="10"/>
  <c r="AI120" i="10"/>
  <c r="AE120" i="10"/>
  <c r="AC120" i="10"/>
  <c r="AA120" i="10"/>
  <c r="Y120" i="10"/>
  <c r="W120" i="10"/>
  <c r="U120" i="10"/>
  <c r="S120" i="10"/>
  <c r="AI119" i="10"/>
  <c r="AE119" i="10"/>
  <c r="AC119" i="10"/>
  <c r="AA119" i="10"/>
  <c r="Y119" i="10"/>
  <c r="W119" i="10"/>
  <c r="U119" i="10"/>
  <c r="S119" i="10"/>
  <c r="N119" i="10"/>
  <c r="M119" i="10"/>
  <c r="K119" i="10"/>
  <c r="AI118" i="10"/>
  <c r="AE118" i="10"/>
  <c r="AC118" i="10"/>
  <c r="AA118" i="10"/>
  <c r="Y118" i="10"/>
  <c r="W118" i="10"/>
  <c r="U118" i="10"/>
  <c r="S118" i="10"/>
  <c r="AI117" i="10"/>
  <c r="AE117" i="10"/>
  <c r="AC117" i="10"/>
  <c r="AA117" i="10"/>
  <c r="Y117" i="10"/>
  <c r="W117" i="10"/>
  <c r="U117" i="10"/>
  <c r="S117" i="10"/>
  <c r="AI116" i="10"/>
  <c r="AE116" i="10"/>
  <c r="AC116" i="10"/>
  <c r="AA116" i="10"/>
  <c r="Y116" i="10"/>
  <c r="W116" i="10"/>
  <c r="U116" i="10"/>
  <c r="S116" i="10"/>
  <c r="AI115" i="10"/>
  <c r="AE115" i="10"/>
  <c r="AC115" i="10"/>
  <c r="AA115" i="10"/>
  <c r="Y115" i="10"/>
  <c r="W115" i="10"/>
  <c r="U115" i="10"/>
  <c r="S115" i="10"/>
  <c r="N115" i="10"/>
  <c r="M115" i="10"/>
  <c r="K115" i="10"/>
  <c r="AI114" i="10"/>
  <c r="AE114" i="10"/>
  <c r="AC114" i="10"/>
  <c r="AA114" i="10"/>
  <c r="Y114" i="10"/>
  <c r="W114" i="10"/>
  <c r="U114" i="10"/>
  <c r="S114" i="10"/>
  <c r="AI113" i="10"/>
  <c r="AE113" i="10"/>
  <c r="AC113" i="10"/>
  <c r="AA113" i="10"/>
  <c r="Y113" i="10"/>
  <c r="W113" i="10"/>
  <c r="U113" i="10"/>
  <c r="S113" i="10"/>
  <c r="AI112" i="10"/>
  <c r="AE112" i="10"/>
  <c r="AC112" i="10"/>
  <c r="AA112" i="10"/>
  <c r="Y112" i="10"/>
  <c r="W112" i="10"/>
  <c r="U112" i="10"/>
  <c r="S112" i="10"/>
  <c r="AI111" i="10"/>
  <c r="AE111" i="10"/>
  <c r="AC111" i="10"/>
  <c r="AA111" i="10"/>
  <c r="Y111" i="10"/>
  <c r="W111" i="10"/>
  <c r="U111" i="10"/>
  <c r="S111" i="10"/>
  <c r="N111" i="10"/>
  <c r="M111" i="10"/>
  <c r="K111" i="10"/>
  <c r="AI110" i="10"/>
  <c r="AE110" i="10"/>
  <c r="AC110" i="10"/>
  <c r="AA110" i="10"/>
  <c r="Y110" i="10"/>
  <c r="W110" i="10"/>
  <c r="U110" i="10"/>
  <c r="S110" i="10"/>
  <c r="AI109" i="10"/>
  <c r="AE109" i="10"/>
  <c r="AC109" i="10"/>
  <c r="AA109" i="10"/>
  <c r="Y109" i="10"/>
  <c r="W109" i="10"/>
  <c r="U109" i="10"/>
  <c r="S109" i="10"/>
  <c r="AI108" i="10"/>
  <c r="AE108" i="10"/>
  <c r="AC108" i="10"/>
  <c r="AA108" i="10"/>
  <c r="Y108" i="10"/>
  <c r="W108" i="10"/>
  <c r="U108" i="10"/>
  <c r="S108" i="10"/>
  <c r="AI107" i="10"/>
  <c r="AE107" i="10"/>
  <c r="AC107" i="10"/>
  <c r="AA107" i="10"/>
  <c r="Y107" i="10"/>
  <c r="W107" i="10"/>
  <c r="U107" i="10"/>
  <c r="S107" i="10"/>
  <c r="N107" i="10"/>
  <c r="M107" i="10"/>
  <c r="K107" i="10"/>
  <c r="AI106" i="10"/>
  <c r="AE106" i="10"/>
  <c r="AC106" i="10"/>
  <c r="AA106" i="10"/>
  <c r="Y106" i="10"/>
  <c r="W106" i="10"/>
  <c r="U106" i="10"/>
  <c r="S106" i="10"/>
  <c r="AI105" i="10"/>
  <c r="AE105" i="10"/>
  <c r="AC105" i="10"/>
  <c r="AA105" i="10"/>
  <c r="Y105" i="10"/>
  <c r="W105" i="10"/>
  <c r="U105" i="10"/>
  <c r="S105" i="10"/>
  <c r="AI104" i="10"/>
  <c r="AE104" i="10"/>
  <c r="AC104" i="10"/>
  <c r="AA104" i="10"/>
  <c r="Y104" i="10"/>
  <c r="W104" i="10"/>
  <c r="U104" i="10"/>
  <c r="S104" i="10"/>
  <c r="AI103" i="10"/>
  <c r="AE103" i="10"/>
  <c r="AC103" i="10"/>
  <c r="AA103" i="10"/>
  <c r="Y103" i="10"/>
  <c r="W103" i="10"/>
  <c r="U103" i="10"/>
  <c r="S103" i="10"/>
  <c r="N103" i="10"/>
  <c r="M103" i="10"/>
  <c r="K103" i="10"/>
  <c r="AI102" i="10"/>
  <c r="AE102" i="10"/>
  <c r="AC102" i="10"/>
  <c r="AA102" i="10"/>
  <c r="Y102" i="10"/>
  <c r="W102" i="10"/>
  <c r="U102" i="10"/>
  <c r="S102" i="10"/>
  <c r="AI101" i="10"/>
  <c r="AE101" i="10"/>
  <c r="AC101" i="10"/>
  <c r="AA101" i="10"/>
  <c r="Y101" i="10"/>
  <c r="W101" i="10"/>
  <c r="U101" i="10"/>
  <c r="S101" i="10"/>
  <c r="AI100" i="10"/>
  <c r="AE100" i="10"/>
  <c r="AC100" i="10"/>
  <c r="AA100" i="10"/>
  <c r="Y100" i="10"/>
  <c r="W100" i="10"/>
  <c r="U100" i="10"/>
  <c r="S100" i="10"/>
  <c r="AI99" i="10"/>
  <c r="AE99" i="10"/>
  <c r="AC99" i="10"/>
  <c r="AA99" i="10"/>
  <c r="Y99" i="10"/>
  <c r="W99" i="10"/>
  <c r="U99" i="10"/>
  <c r="S99" i="10"/>
  <c r="AI98" i="10"/>
  <c r="AE98" i="10"/>
  <c r="AC98" i="10"/>
  <c r="AA98" i="10"/>
  <c r="Y98" i="10"/>
  <c r="W98" i="10"/>
  <c r="U98" i="10"/>
  <c r="S98" i="10"/>
  <c r="AI97" i="10"/>
  <c r="AE97" i="10"/>
  <c r="AC97" i="10"/>
  <c r="AA97" i="10"/>
  <c r="Y97" i="10"/>
  <c r="W97" i="10"/>
  <c r="U97" i="10"/>
  <c r="S97" i="10"/>
  <c r="AI96" i="10"/>
  <c r="AE96" i="10"/>
  <c r="AC96" i="10"/>
  <c r="AA96" i="10"/>
  <c r="Y96" i="10"/>
  <c r="W96" i="10"/>
  <c r="U96" i="10"/>
  <c r="S96" i="10"/>
  <c r="AI95" i="10"/>
  <c r="AE95" i="10"/>
  <c r="AC95" i="10"/>
  <c r="AA95" i="10"/>
  <c r="Y95" i="10"/>
  <c r="W95" i="10"/>
  <c r="U95" i="10"/>
  <c r="S95" i="10"/>
  <c r="AI94" i="10"/>
  <c r="AE94" i="10"/>
  <c r="AC94" i="10"/>
  <c r="AA94" i="10"/>
  <c r="Y94" i="10"/>
  <c r="W94" i="10"/>
  <c r="U94" i="10"/>
  <c r="S94" i="10"/>
  <c r="AI93" i="10"/>
  <c r="AE93" i="10"/>
  <c r="AC93" i="10"/>
  <c r="AA93" i="10"/>
  <c r="Y93" i="10"/>
  <c r="W93" i="10"/>
  <c r="U93" i="10"/>
  <c r="S93" i="10"/>
  <c r="AI92" i="10"/>
  <c r="AE92" i="10"/>
  <c r="AC92" i="10"/>
  <c r="AA92" i="10"/>
  <c r="Y92" i="10"/>
  <c r="W92" i="10"/>
  <c r="U92" i="10"/>
  <c r="S92" i="10"/>
  <c r="AI91" i="10"/>
  <c r="AE91" i="10"/>
  <c r="AC91" i="10"/>
  <c r="AA91" i="10"/>
  <c r="Y91" i="10"/>
  <c r="W91" i="10"/>
  <c r="U91" i="10"/>
  <c r="S91" i="10"/>
  <c r="AI90" i="10"/>
  <c r="AE90" i="10"/>
  <c r="AC90" i="10"/>
  <c r="AA90" i="10"/>
  <c r="Y90" i="10"/>
  <c r="W90" i="10"/>
  <c r="U90" i="10"/>
  <c r="S90" i="10"/>
  <c r="AI89" i="10"/>
  <c r="AE89" i="10"/>
  <c r="AC89" i="10"/>
  <c r="AA89" i="10"/>
  <c r="Y89" i="10"/>
  <c r="W89" i="10"/>
  <c r="U89" i="10"/>
  <c r="S89" i="10"/>
  <c r="AI88" i="10"/>
  <c r="AE88" i="10"/>
  <c r="AC88" i="10"/>
  <c r="AA88" i="10"/>
  <c r="Y88" i="10"/>
  <c r="W88" i="10"/>
  <c r="U88" i="10"/>
  <c r="S88" i="10"/>
  <c r="AI87" i="10"/>
  <c r="AE87" i="10"/>
  <c r="AC87" i="10"/>
  <c r="AA87" i="10"/>
  <c r="Y87" i="10"/>
  <c r="W87" i="10"/>
  <c r="U87" i="10"/>
  <c r="S87" i="10"/>
  <c r="N87" i="10"/>
  <c r="M87" i="10"/>
  <c r="K87" i="10"/>
  <c r="AI86" i="10"/>
  <c r="AE86" i="10"/>
  <c r="AC86" i="10"/>
  <c r="AA86" i="10"/>
  <c r="Y86" i="10"/>
  <c r="W86" i="10"/>
  <c r="U86" i="10"/>
  <c r="S86" i="10"/>
  <c r="AI85" i="10"/>
  <c r="AE85" i="10"/>
  <c r="AC85" i="10"/>
  <c r="AA85" i="10"/>
  <c r="Y85" i="10"/>
  <c r="W85" i="10"/>
  <c r="U85" i="10"/>
  <c r="S85" i="10"/>
  <c r="AI84" i="10"/>
  <c r="AE84" i="10"/>
  <c r="AC84" i="10"/>
  <c r="AA84" i="10"/>
  <c r="Y84" i="10"/>
  <c r="W84" i="10"/>
  <c r="U84" i="10"/>
  <c r="S84" i="10"/>
  <c r="AI83" i="10"/>
  <c r="AE83" i="10"/>
  <c r="AC83" i="10"/>
  <c r="AA83" i="10"/>
  <c r="Y83" i="10"/>
  <c r="W83" i="10"/>
  <c r="U83" i="10"/>
  <c r="S83" i="10"/>
  <c r="N83" i="10"/>
  <c r="M83" i="10"/>
  <c r="K83" i="10"/>
  <c r="AI82" i="10"/>
  <c r="AE82" i="10"/>
  <c r="AC82" i="10"/>
  <c r="AA82" i="10"/>
  <c r="Y82" i="10"/>
  <c r="W82" i="10"/>
  <c r="U82" i="10"/>
  <c r="S82" i="10"/>
  <c r="AI81" i="10"/>
  <c r="AE81" i="10"/>
  <c r="AC81" i="10"/>
  <c r="AA81" i="10"/>
  <c r="Y81" i="10"/>
  <c r="W81" i="10"/>
  <c r="U81" i="10"/>
  <c r="S81" i="10"/>
  <c r="AI80" i="10"/>
  <c r="AE80" i="10"/>
  <c r="AC80" i="10"/>
  <c r="AA80" i="10"/>
  <c r="Y80" i="10"/>
  <c r="W80" i="10"/>
  <c r="U80" i="10"/>
  <c r="S80" i="10"/>
  <c r="AI79" i="10"/>
  <c r="AE79" i="10"/>
  <c r="AC79" i="10"/>
  <c r="AA79" i="10"/>
  <c r="Y79" i="10"/>
  <c r="W79" i="10"/>
  <c r="U79" i="10"/>
  <c r="S79" i="10"/>
  <c r="N79" i="10"/>
  <c r="M79" i="10"/>
  <c r="K79" i="10"/>
  <c r="AI78" i="10"/>
  <c r="AE78" i="10"/>
  <c r="AC78" i="10"/>
  <c r="AA78" i="10"/>
  <c r="Y78" i="10"/>
  <c r="W78" i="10"/>
  <c r="U78" i="10"/>
  <c r="S78" i="10"/>
  <c r="AI77" i="10"/>
  <c r="AE77" i="10"/>
  <c r="AC77" i="10"/>
  <c r="AA77" i="10"/>
  <c r="Y77" i="10"/>
  <c r="W77" i="10"/>
  <c r="U77" i="10"/>
  <c r="S77" i="10"/>
  <c r="AI76" i="10"/>
  <c r="AE76" i="10"/>
  <c r="AC76" i="10"/>
  <c r="AA76" i="10"/>
  <c r="Y76" i="10"/>
  <c r="W76" i="10"/>
  <c r="U76" i="10"/>
  <c r="S76" i="10"/>
  <c r="AI75" i="10"/>
  <c r="AE75" i="10"/>
  <c r="AC75" i="10"/>
  <c r="AA75" i="10"/>
  <c r="Y75" i="10"/>
  <c r="W75" i="10"/>
  <c r="U75" i="10"/>
  <c r="S75" i="10"/>
  <c r="N75" i="10"/>
  <c r="M75" i="10"/>
  <c r="K75" i="10"/>
  <c r="AI74" i="10"/>
  <c r="AE74" i="10"/>
  <c r="AC74" i="10"/>
  <c r="AA74" i="10"/>
  <c r="Y74" i="10"/>
  <c r="W74" i="10"/>
  <c r="U74" i="10"/>
  <c r="S74" i="10"/>
  <c r="AI73" i="10"/>
  <c r="AE73" i="10"/>
  <c r="AC73" i="10"/>
  <c r="AA73" i="10"/>
  <c r="Y73" i="10"/>
  <c r="W73" i="10"/>
  <c r="U73" i="10"/>
  <c r="S73" i="10"/>
  <c r="AI72" i="10"/>
  <c r="AE72" i="10"/>
  <c r="AC72" i="10"/>
  <c r="AA72" i="10"/>
  <c r="Y72" i="10"/>
  <c r="W72" i="10"/>
  <c r="U72" i="10"/>
  <c r="S72" i="10"/>
  <c r="AI71" i="10"/>
  <c r="AE71" i="10"/>
  <c r="AC71" i="10"/>
  <c r="AA71" i="10"/>
  <c r="Y71" i="10"/>
  <c r="W71" i="10"/>
  <c r="U71" i="10"/>
  <c r="S71" i="10"/>
  <c r="N71" i="10"/>
  <c r="M71" i="10"/>
  <c r="K71" i="10"/>
  <c r="AI70" i="10"/>
  <c r="AE70" i="10"/>
  <c r="AC70" i="10"/>
  <c r="AA70" i="10"/>
  <c r="Y70" i="10"/>
  <c r="W70" i="10"/>
  <c r="U70" i="10"/>
  <c r="S70" i="10"/>
  <c r="AI69" i="10"/>
  <c r="AE69" i="10"/>
  <c r="AC69" i="10"/>
  <c r="AA69" i="10"/>
  <c r="Y69" i="10"/>
  <c r="W69" i="10"/>
  <c r="U69" i="10"/>
  <c r="S69" i="10"/>
  <c r="AI68" i="10"/>
  <c r="AE68" i="10"/>
  <c r="AC68" i="10"/>
  <c r="AA68" i="10"/>
  <c r="Y68" i="10"/>
  <c r="W68" i="10"/>
  <c r="U68" i="10"/>
  <c r="S68" i="10"/>
  <c r="AI67" i="10"/>
  <c r="AE67" i="10"/>
  <c r="AC67" i="10"/>
  <c r="AA67" i="10"/>
  <c r="Y67" i="10"/>
  <c r="W67" i="10"/>
  <c r="U67" i="10"/>
  <c r="S67" i="10"/>
  <c r="N67" i="10"/>
  <c r="M67" i="10"/>
  <c r="K67" i="10"/>
  <c r="AI66" i="10"/>
  <c r="AE66" i="10"/>
  <c r="AC66" i="10"/>
  <c r="AA66" i="10"/>
  <c r="Y66" i="10"/>
  <c r="W66" i="10"/>
  <c r="U66" i="10"/>
  <c r="S66" i="10"/>
  <c r="AI65" i="10"/>
  <c r="AE65" i="10"/>
  <c r="AC65" i="10"/>
  <c r="AA65" i="10"/>
  <c r="Y65" i="10"/>
  <c r="W65" i="10"/>
  <c r="U65" i="10"/>
  <c r="S65" i="10"/>
  <c r="AI64" i="10"/>
  <c r="AE64" i="10"/>
  <c r="AC64" i="10"/>
  <c r="AA64" i="10"/>
  <c r="Y64" i="10"/>
  <c r="W64" i="10"/>
  <c r="U64" i="10"/>
  <c r="S64" i="10"/>
  <c r="AI63" i="10"/>
  <c r="AE63" i="10"/>
  <c r="AC63" i="10"/>
  <c r="AA63" i="10"/>
  <c r="Y63" i="10"/>
  <c r="W63" i="10"/>
  <c r="U63" i="10"/>
  <c r="S63" i="10"/>
  <c r="N63" i="10"/>
  <c r="M63" i="10"/>
  <c r="K63" i="10"/>
  <c r="AI62" i="10"/>
  <c r="AE62" i="10"/>
  <c r="AC62" i="10"/>
  <c r="AA62" i="10"/>
  <c r="Y62" i="10"/>
  <c r="W62" i="10"/>
  <c r="U62" i="10"/>
  <c r="S62" i="10"/>
  <c r="AI61" i="10"/>
  <c r="AE61" i="10"/>
  <c r="AC61" i="10"/>
  <c r="AA61" i="10"/>
  <c r="Y61" i="10"/>
  <c r="W61" i="10"/>
  <c r="U61" i="10"/>
  <c r="S61" i="10"/>
  <c r="AI60" i="10"/>
  <c r="AE60" i="10"/>
  <c r="AC60" i="10"/>
  <c r="AA60" i="10"/>
  <c r="Y60" i="10"/>
  <c r="W60" i="10"/>
  <c r="U60" i="10"/>
  <c r="S60" i="10"/>
  <c r="AI59" i="10"/>
  <c r="AE59" i="10"/>
  <c r="AC59" i="10"/>
  <c r="AA59" i="10"/>
  <c r="Y59" i="10"/>
  <c r="W59" i="10"/>
  <c r="U59" i="10"/>
  <c r="S59" i="10"/>
  <c r="N59" i="10"/>
  <c r="M59" i="10"/>
  <c r="K59" i="10"/>
  <c r="AI58" i="10"/>
  <c r="AE58" i="10"/>
  <c r="AC58" i="10"/>
  <c r="AA58" i="10"/>
  <c r="Y58" i="10"/>
  <c r="W58" i="10"/>
  <c r="U58" i="10"/>
  <c r="S58" i="10"/>
  <c r="AI57" i="10"/>
  <c r="AE57" i="10"/>
  <c r="AC57" i="10"/>
  <c r="AA57" i="10"/>
  <c r="Y57" i="10"/>
  <c r="W57" i="10"/>
  <c r="U57" i="10"/>
  <c r="S57" i="10"/>
  <c r="AI56" i="10"/>
  <c r="AE56" i="10"/>
  <c r="AC56" i="10"/>
  <c r="AA56" i="10"/>
  <c r="Y56" i="10"/>
  <c r="W56" i="10"/>
  <c r="U56" i="10"/>
  <c r="S56" i="10"/>
  <c r="AI55" i="10"/>
  <c r="AE55" i="10"/>
  <c r="AC55" i="10"/>
  <c r="AA55" i="10"/>
  <c r="Y55" i="10"/>
  <c r="W55" i="10"/>
  <c r="U55" i="10"/>
  <c r="S55" i="10"/>
  <c r="N55" i="10"/>
  <c r="M55" i="10"/>
  <c r="K55" i="10"/>
  <c r="AI54" i="10"/>
  <c r="AE54" i="10"/>
  <c r="AC54" i="10"/>
  <c r="AA54" i="10"/>
  <c r="Y54" i="10"/>
  <c r="W54" i="10"/>
  <c r="U54" i="10"/>
  <c r="S54" i="10"/>
  <c r="AI53" i="10"/>
  <c r="AE53" i="10"/>
  <c r="AC53" i="10"/>
  <c r="AA53" i="10"/>
  <c r="Y53" i="10"/>
  <c r="W53" i="10"/>
  <c r="U53" i="10"/>
  <c r="S53" i="10"/>
  <c r="AI52" i="10"/>
  <c r="AE52" i="10"/>
  <c r="AC52" i="10"/>
  <c r="AA52" i="10"/>
  <c r="Y52" i="10"/>
  <c r="W52" i="10"/>
  <c r="U52" i="10"/>
  <c r="S52" i="10"/>
  <c r="AI51" i="10"/>
  <c r="AE51" i="10"/>
  <c r="AC51" i="10"/>
  <c r="AA51" i="10"/>
  <c r="Y51" i="10"/>
  <c r="W51" i="10"/>
  <c r="U51" i="10"/>
  <c r="S51" i="10"/>
  <c r="N51" i="10"/>
  <c r="M51" i="10"/>
  <c r="K51" i="10"/>
  <c r="AI50" i="10"/>
  <c r="AE50" i="10"/>
  <c r="AC50" i="10"/>
  <c r="AA50" i="10"/>
  <c r="Y50" i="10"/>
  <c r="W50" i="10"/>
  <c r="U50" i="10"/>
  <c r="S50" i="10"/>
  <c r="AI49" i="10"/>
  <c r="AE49" i="10"/>
  <c r="AC49" i="10"/>
  <c r="AA49" i="10"/>
  <c r="Y49" i="10"/>
  <c r="W49" i="10"/>
  <c r="U49" i="10"/>
  <c r="S49" i="10"/>
  <c r="AI48" i="10"/>
  <c r="AE48" i="10"/>
  <c r="AC48" i="10"/>
  <c r="AA48" i="10"/>
  <c r="Y48" i="10"/>
  <c r="W48" i="10"/>
  <c r="U48" i="10"/>
  <c r="S48" i="10"/>
  <c r="AI47" i="10"/>
  <c r="AE47" i="10"/>
  <c r="AC47" i="10"/>
  <c r="AA47" i="10"/>
  <c r="Y47" i="10"/>
  <c r="W47" i="10"/>
  <c r="U47" i="10"/>
  <c r="S47" i="10"/>
  <c r="N47" i="10"/>
  <c r="M47" i="10"/>
  <c r="K47" i="10"/>
  <c r="AI46" i="10"/>
  <c r="AE46" i="10"/>
  <c r="AC46" i="10"/>
  <c r="AA46" i="10"/>
  <c r="Y46" i="10"/>
  <c r="W46" i="10"/>
  <c r="U46" i="10"/>
  <c r="S46" i="10"/>
  <c r="AI45" i="10"/>
  <c r="AE45" i="10"/>
  <c r="AC45" i="10"/>
  <c r="AA45" i="10"/>
  <c r="Y45" i="10"/>
  <c r="W45" i="10"/>
  <c r="U45" i="10"/>
  <c r="S45" i="10"/>
  <c r="AI44" i="10"/>
  <c r="AE44" i="10"/>
  <c r="AC44" i="10"/>
  <c r="AA44" i="10"/>
  <c r="Y44" i="10"/>
  <c r="W44" i="10"/>
  <c r="U44" i="10"/>
  <c r="S44" i="10"/>
  <c r="AI43" i="10"/>
  <c r="AE43" i="10"/>
  <c r="AC43" i="10"/>
  <c r="AA43" i="10"/>
  <c r="Y43" i="10"/>
  <c r="W43" i="10"/>
  <c r="U43" i="10"/>
  <c r="S43" i="10"/>
  <c r="N43" i="10"/>
  <c r="M43" i="10"/>
  <c r="K43" i="10"/>
  <c r="AI42" i="10"/>
  <c r="AE42" i="10"/>
  <c r="AC42" i="10"/>
  <c r="AA42" i="10"/>
  <c r="Y42" i="10"/>
  <c r="W42" i="10"/>
  <c r="U42" i="10"/>
  <c r="S42" i="10"/>
  <c r="AI41" i="10"/>
  <c r="AE41" i="10"/>
  <c r="AC41" i="10"/>
  <c r="AA41" i="10"/>
  <c r="Y41" i="10"/>
  <c r="W41" i="10"/>
  <c r="U41" i="10"/>
  <c r="S41" i="10"/>
  <c r="AI40" i="10"/>
  <c r="AE40" i="10"/>
  <c r="AC40" i="10"/>
  <c r="AA40" i="10"/>
  <c r="Y40" i="10"/>
  <c r="W40" i="10"/>
  <c r="U40" i="10"/>
  <c r="S40" i="10"/>
  <c r="AI39" i="10"/>
  <c r="AE39" i="10"/>
  <c r="AC39" i="10"/>
  <c r="AA39" i="10"/>
  <c r="Y39" i="10"/>
  <c r="W39" i="10"/>
  <c r="U39" i="10"/>
  <c r="S39" i="10"/>
  <c r="N39" i="10"/>
  <c r="M39" i="10"/>
  <c r="K39" i="10"/>
  <c r="AI38" i="10"/>
  <c r="AE38" i="10"/>
  <c r="AC38" i="10"/>
  <c r="AA38" i="10"/>
  <c r="Y38" i="10"/>
  <c r="W38" i="10"/>
  <c r="U38" i="10"/>
  <c r="S38" i="10"/>
  <c r="AI37" i="10"/>
  <c r="AE37" i="10"/>
  <c r="AC37" i="10"/>
  <c r="AA37" i="10"/>
  <c r="Y37" i="10"/>
  <c r="W37" i="10"/>
  <c r="U37" i="10"/>
  <c r="S37" i="10"/>
  <c r="AI36" i="10"/>
  <c r="AE36" i="10"/>
  <c r="AC36" i="10"/>
  <c r="AA36" i="10"/>
  <c r="Y36" i="10"/>
  <c r="W36" i="10"/>
  <c r="U36" i="10"/>
  <c r="S36" i="10"/>
  <c r="AI35" i="10"/>
  <c r="AE35" i="10"/>
  <c r="AC35" i="10"/>
  <c r="AA35" i="10"/>
  <c r="Y35" i="10"/>
  <c r="W35" i="10"/>
  <c r="U35" i="10"/>
  <c r="S35" i="10"/>
  <c r="N35" i="10"/>
  <c r="M35" i="10"/>
  <c r="K35" i="10"/>
  <c r="AI32" i="10"/>
  <c r="AE32" i="10"/>
  <c r="AC32" i="10"/>
  <c r="AA32" i="10"/>
  <c r="Y32" i="10"/>
  <c r="W32" i="10"/>
  <c r="U32" i="10"/>
  <c r="S32" i="10"/>
  <c r="AI31" i="10"/>
  <c r="AE31" i="10"/>
  <c r="AC31" i="10"/>
  <c r="AA31" i="10"/>
  <c r="Y31" i="10"/>
  <c r="W31" i="10"/>
  <c r="U31" i="10"/>
  <c r="S31" i="10"/>
  <c r="N31" i="10"/>
  <c r="M31" i="10"/>
  <c r="K31" i="10"/>
  <c r="AI30" i="10"/>
  <c r="AE30" i="10"/>
  <c r="AC30" i="10"/>
  <c r="AA30" i="10"/>
  <c r="Y30" i="10"/>
  <c r="W30" i="10"/>
  <c r="U30" i="10"/>
  <c r="S30" i="10"/>
  <c r="AI28" i="10"/>
  <c r="AE28" i="10"/>
  <c r="AC28" i="10"/>
  <c r="AA28" i="10"/>
  <c r="Y28" i="10"/>
  <c r="W28" i="10"/>
  <c r="U28" i="10"/>
  <c r="S28" i="10"/>
  <c r="AI27" i="10"/>
  <c r="AE27" i="10"/>
  <c r="AC27" i="10"/>
  <c r="AA27" i="10"/>
  <c r="Y27" i="10"/>
  <c r="W27" i="10"/>
  <c r="U27" i="10"/>
  <c r="S27" i="10"/>
  <c r="N27" i="10"/>
  <c r="M27" i="10"/>
  <c r="K27" i="10"/>
  <c r="AI26" i="10"/>
  <c r="AE26" i="10"/>
  <c r="AC26" i="10"/>
  <c r="AA26" i="10"/>
  <c r="Y26" i="10"/>
  <c r="W26" i="10"/>
  <c r="U26" i="10"/>
  <c r="S26" i="10"/>
  <c r="AI25" i="10"/>
  <c r="AE25" i="10"/>
  <c r="AC25" i="10"/>
  <c r="AA25" i="10"/>
  <c r="Y25" i="10"/>
  <c r="W25" i="10"/>
  <c r="U25" i="10"/>
  <c r="S25" i="10"/>
  <c r="AI24" i="10"/>
  <c r="AE24" i="10"/>
  <c r="AC24" i="10"/>
  <c r="AA24" i="10"/>
  <c r="Y24" i="10"/>
  <c r="W24" i="10"/>
  <c r="U24" i="10"/>
  <c r="S24" i="10"/>
  <c r="AI23" i="10"/>
  <c r="AE23" i="10"/>
  <c r="AC23" i="10"/>
  <c r="AA23" i="10"/>
  <c r="Y23" i="10"/>
  <c r="W23" i="10"/>
  <c r="U23" i="10"/>
  <c r="S23" i="10"/>
  <c r="N23" i="10"/>
  <c r="M23" i="10"/>
  <c r="K23" i="10"/>
  <c r="AI22" i="10"/>
  <c r="AE22" i="10"/>
  <c r="AC22" i="10"/>
  <c r="AA22" i="10"/>
  <c r="Y22" i="10"/>
  <c r="W22" i="10"/>
  <c r="U22" i="10"/>
  <c r="S22" i="10"/>
  <c r="AI18" i="10"/>
  <c r="AE18" i="10"/>
  <c r="AC18" i="10"/>
  <c r="AA18" i="10"/>
  <c r="Y18" i="10"/>
  <c r="W18" i="10"/>
  <c r="U18" i="10"/>
  <c r="S18" i="10"/>
  <c r="AI17" i="10"/>
  <c r="AE17" i="10"/>
  <c r="AC17" i="10"/>
  <c r="AA17" i="10"/>
  <c r="Y17" i="10"/>
  <c r="W17" i="10"/>
  <c r="U17" i="10"/>
  <c r="S17" i="10"/>
  <c r="AI16" i="10"/>
  <c r="AE16" i="10"/>
  <c r="AC16" i="10"/>
  <c r="AA16" i="10"/>
  <c r="Y16" i="10"/>
  <c r="W16" i="10"/>
  <c r="U16" i="10"/>
  <c r="S16" i="10"/>
  <c r="N16" i="10"/>
  <c r="M16" i="10"/>
  <c r="K16" i="10"/>
  <c r="AI13" i="10"/>
  <c r="AE13" i="10"/>
  <c r="AC13" i="10"/>
  <c r="AA13" i="10"/>
  <c r="Y13" i="10"/>
  <c r="W13" i="10"/>
  <c r="U13" i="10"/>
  <c r="S13" i="10"/>
  <c r="AI11" i="10"/>
  <c r="AE11" i="10"/>
  <c r="AC11" i="10"/>
  <c r="AA11" i="10"/>
  <c r="Y11" i="10"/>
  <c r="W11" i="10"/>
  <c r="U11" i="10"/>
  <c r="S11" i="10"/>
  <c r="N11" i="10"/>
  <c r="M11" i="10"/>
  <c r="K11" i="10"/>
  <c r="AI8" i="10"/>
  <c r="AI9" i="10"/>
  <c r="AI10" i="10"/>
  <c r="AI7" i="10"/>
  <c r="AE8" i="10"/>
  <c r="AE9" i="10"/>
  <c r="AE10" i="10"/>
  <c r="AC8" i="10"/>
  <c r="AC9" i="10"/>
  <c r="AC10" i="10"/>
  <c r="AA8" i="10"/>
  <c r="AA9" i="10"/>
  <c r="AA10" i="10"/>
  <c r="Y8" i="10"/>
  <c r="Y9" i="10"/>
  <c r="Y10" i="10"/>
  <c r="W8" i="10"/>
  <c r="W9" i="10"/>
  <c r="W10" i="10"/>
  <c r="U8" i="10"/>
  <c r="U9" i="10"/>
  <c r="U10" i="10"/>
  <c r="S8" i="10"/>
  <c r="S9" i="10"/>
  <c r="S10" i="10"/>
  <c r="AE7" i="10"/>
  <c r="AC7" i="10"/>
  <c r="AA7" i="10"/>
  <c r="Y7" i="10"/>
  <c r="W7" i="10"/>
  <c r="S7" i="10"/>
  <c r="M7" i="10"/>
  <c r="K7" i="10"/>
  <c r="N7" i="10"/>
  <c r="AU8" i="12"/>
  <c r="AU9" i="12"/>
  <c r="AU10" i="12"/>
  <c r="AU11" i="12"/>
  <c r="AU12" i="12"/>
  <c r="AU13" i="12"/>
  <c r="AU14" i="12"/>
  <c r="AU15" i="12"/>
  <c r="AU16" i="12"/>
  <c r="AU17" i="12"/>
  <c r="AU18" i="12"/>
  <c r="AU19" i="12"/>
  <c r="AU20" i="12"/>
  <c r="AU21" i="12"/>
  <c r="AU22" i="12"/>
  <c r="AU23" i="12"/>
  <c r="AU24" i="12"/>
  <c r="AU25" i="12"/>
  <c r="AU26" i="12"/>
  <c r="AU27" i="12"/>
  <c r="AU28" i="12"/>
  <c r="AU29" i="12"/>
  <c r="AU30" i="12"/>
  <c r="AU31" i="12"/>
  <c r="AU32" i="12"/>
  <c r="AU33" i="12"/>
  <c r="AU34" i="12"/>
  <c r="AU35" i="12"/>
  <c r="AU36" i="12"/>
  <c r="AU37" i="12"/>
  <c r="AU38" i="12"/>
  <c r="AU39" i="12"/>
  <c r="AU40" i="12"/>
  <c r="AU41" i="12"/>
  <c r="AU42" i="12"/>
  <c r="AU43" i="12"/>
  <c r="AU44" i="12"/>
  <c r="AU45" i="12"/>
  <c r="AU46" i="12"/>
  <c r="AU47" i="12"/>
  <c r="AU48" i="12"/>
  <c r="AU49" i="12"/>
  <c r="AU50" i="12"/>
  <c r="AU51" i="12"/>
  <c r="AU52" i="12"/>
  <c r="AU53" i="12"/>
  <c r="AU54" i="12"/>
  <c r="AU55" i="12"/>
  <c r="AU56" i="12"/>
  <c r="AU57" i="12"/>
  <c r="AU58" i="12"/>
  <c r="AU59" i="12"/>
  <c r="AU60" i="12"/>
  <c r="AU61" i="12"/>
  <c r="AU62" i="12"/>
  <c r="AU63" i="12"/>
  <c r="AU64" i="12"/>
  <c r="AU65" i="12"/>
  <c r="AU66" i="12"/>
  <c r="AU67" i="12"/>
  <c r="AU68" i="12"/>
  <c r="AU69" i="12"/>
  <c r="AU70" i="12"/>
  <c r="AU71" i="12"/>
  <c r="AU72" i="12"/>
  <c r="AU73" i="12"/>
  <c r="AU74" i="12"/>
  <c r="AU75" i="12"/>
  <c r="AU76" i="12"/>
  <c r="AU77" i="12"/>
  <c r="AU78" i="12"/>
  <c r="AU79" i="12"/>
  <c r="AU80" i="12"/>
  <c r="AU81" i="12"/>
  <c r="AU82" i="12"/>
  <c r="AU83" i="12"/>
  <c r="AU84" i="12"/>
  <c r="AU85" i="12"/>
  <c r="AU86" i="12"/>
  <c r="AU87" i="12"/>
  <c r="AU88" i="12"/>
  <c r="AU89" i="12"/>
  <c r="AU90" i="12"/>
  <c r="AU91" i="12"/>
  <c r="AU92" i="12"/>
  <c r="AU93" i="12"/>
  <c r="AU94" i="12"/>
  <c r="AU95" i="12"/>
  <c r="AU96" i="12"/>
  <c r="AU97" i="12"/>
  <c r="AU98" i="12"/>
  <c r="AU99" i="12"/>
  <c r="AU100" i="12"/>
  <c r="AU101" i="12"/>
  <c r="AU102" i="12"/>
  <c r="AU103" i="12"/>
  <c r="AU104" i="12"/>
  <c r="AU105" i="12"/>
  <c r="AU106" i="12"/>
  <c r="AU107" i="12"/>
  <c r="AU108" i="12"/>
  <c r="AU109" i="12"/>
  <c r="AU110" i="12"/>
  <c r="AU111" i="12"/>
  <c r="AU112" i="12"/>
  <c r="AU113" i="12"/>
  <c r="AU114" i="12"/>
  <c r="AU115" i="12"/>
  <c r="AU116" i="12"/>
  <c r="AU117" i="12"/>
  <c r="AU118" i="12"/>
  <c r="AU119" i="12"/>
  <c r="AU120" i="12"/>
  <c r="AU121" i="12"/>
  <c r="AU122" i="12"/>
  <c r="AU123" i="12"/>
  <c r="AU124" i="12"/>
  <c r="AU125" i="12"/>
  <c r="AU126" i="12"/>
  <c r="AU7" i="12"/>
  <c r="AF121" i="10" l="1"/>
  <c r="AG121" i="10" s="1"/>
  <c r="AF187" i="10"/>
  <c r="AG187" i="10" s="1"/>
  <c r="AQ22" i="10"/>
  <c r="AQ19" i="10"/>
  <c r="AF169" i="10"/>
  <c r="AG169" i="10" s="1"/>
  <c r="AF190" i="10"/>
  <c r="AG190" i="10" s="1"/>
  <c r="AF30" i="10"/>
  <c r="AG30" i="10" s="1"/>
  <c r="AF35" i="10"/>
  <c r="AG35" i="10" s="1"/>
  <c r="AF46" i="10"/>
  <c r="AG46" i="10" s="1"/>
  <c r="AF197" i="10"/>
  <c r="AG197" i="10" s="1"/>
  <c r="AF210" i="10"/>
  <c r="AG210" i="10" s="1"/>
  <c r="AF212" i="10"/>
  <c r="AG212" i="10" s="1"/>
  <c r="AF217" i="10"/>
  <c r="AG217" i="10" s="1"/>
  <c r="AF246" i="10"/>
  <c r="AG246" i="10" s="1"/>
  <c r="AF37" i="10"/>
  <c r="AG37" i="10" s="1"/>
  <c r="AF57" i="10"/>
  <c r="AG57" i="10" s="1"/>
  <c r="AF82" i="10"/>
  <c r="AG82" i="10" s="1"/>
  <c r="AF94" i="10"/>
  <c r="AG94" i="10" s="1"/>
  <c r="AF129" i="10"/>
  <c r="AG129" i="10" s="1"/>
  <c r="AF149" i="10"/>
  <c r="AG149" i="10" s="1"/>
  <c r="AF176" i="10"/>
  <c r="AG176" i="10" s="1"/>
  <c r="AF249" i="10"/>
  <c r="AG249" i="10" s="1"/>
  <c r="AF167" i="10"/>
  <c r="AG167" i="10" s="1"/>
  <c r="AF102" i="10"/>
  <c r="AG102" i="10" s="1"/>
  <c r="AF215" i="10"/>
  <c r="AG215" i="10" s="1"/>
  <c r="AF221" i="10"/>
  <c r="AG221" i="10" s="1"/>
  <c r="AF80" i="10"/>
  <c r="AG80" i="10" s="1"/>
  <c r="AF136" i="10"/>
  <c r="AG136" i="10" s="1"/>
  <c r="AF53" i="10"/>
  <c r="AG53" i="10" s="1"/>
  <c r="AF65" i="10"/>
  <c r="AG65" i="10" s="1"/>
  <c r="AF81" i="10"/>
  <c r="AG81" i="10" s="1"/>
  <c r="AF90" i="10"/>
  <c r="AG90" i="10" s="1"/>
  <c r="AF99" i="10"/>
  <c r="AG99" i="10" s="1"/>
  <c r="AF112" i="10"/>
  <c r="AG112" i="10" s="1"/>
  <c r="AF114" i="10"/>
  <c r="AG114" i="10" s="1"/>
  <c r="AF128" i="10"/>
  <c r="AG128" i="10" s="1"/>
  <c r="AF147" i="10"/>
  <c r="AG147" i="10" s="1"/>
  <c r="AF159" i="10"/>
  <c r="AG159" i="10" s="1"/>
  <c r="AF162" i="10"/>
  <c r="AG162" i="10" s="1"/>
  <c r="AF195" i="10"/>
  <c r="AG195" i="10" s="1"/>
  <c r="AF205" i="10"/>
  <c r="AG205" i="10" s="1"/>
  <c r="AF224" i="10"/>
  <c r="AG224" i="10" s="1"/>
  <c r="AF87" i="10"/>
  <c r="AG87" i="10" s="1"/>
  <c r="AF113" i="10"/>
  <c r="AG113" i="10" s="1"/>
  <c r="AF122" i="10"/>
  <c r="AG122" i="10" s="1"/>
  <c r="AF156" i="10"/>
  <c r="AG156" i="10" s="1"/>
  <c r="AF168" i="10"/>
  <c r="AG168" i="10" s="1"/>
  <c r="AF177" i="10"/>
  <c r="AG177" i="10" s="1"/>
  <c r="AF23" i="10"/>
  <c r="AG23" i="10" s="1"/>
  <c r="AF85" i="10"/>
  <c r="AG85" i="10" s="1"/>
  <c r="AF124" i="10"/>
  <c r="AG124" i="10" s="1"/>
  <c r="AF11" i="10"/>
  <c r="AG11" i="10" s="1"/>
  <c r="AF36" i="10"/>
  <c r="AG36" i="10" s="1"/>
  <c r="AF44" i="10"/>
  <c r="AG44" i="10" s="1"/>
  <c r="AF50" i="10"/>
  <c r="AG50" i="10" s="1"/>
  <c r="AF60" i="10"/>
  <c r="AG60" i="10" s="1"/>
  <c r="AF73" i="10"/>
  <c r="AG73" i="10" s="1"/>
  <c r="AF91" i="10"/>
  <c r="AG91" i="10" s="1"/>
  <c r="AF107" i="10"/>
  <c r="AG107" i="10" s="1"/>
  <c r="AF120" i="10"/>
  <c r="AG120" i="10" s="1"/>
  <c r="AF166" i="10"/>
  <c r="AG166" i="10" s="1"/>
  <c r="AF204" i="10"/>
  <c r="AG204" i="10" s="1"/>
  <c r="AF230" i="10"/>
  <c r="AG230" i="10" s="1"/>
  <c r="AF236" i="10"/>
  <c r="AG236" i="10" s="1"/>
  <c r="AF242" i="10"/>
  <c r="AG242" i="10" s="1"/>
  <c r="AF155" i="10"/>
  <c r="AG155" i="10" s="1"/>
  <c r="AF238" i="10"/>
  <c r="AG238" i="10" s="1"/>
  <c r="AF250" i="10"/>
  <c r="AG250" i="10" s="1"/>
  <c r="AF8" i="10"/>
  <c r="AF27" i="10"/>
  <c r="AG27" i="10" s="1"/>
  <c r="AF83" i="10"/>
  <c r="AG83" i="10" s="1"/>
  <c r="AF105" i="10"/>
  <c r="AG105" i="10" s="1"/>
  <c r="AF141" i="10"/>
  <c r="AG141" i="10" s="1"/>
  <c r="AF158" i="10"/>
  <c r="AG158" i="10" s="1"/>
  <c r="AF181" i="10"/>
  <c r="AG181" i="10" s="1"/>
  <c r="AF182" i="10"/>
  <c r="AG182" i="10" s="1"/>
  <c r="AF203" i="10"/>
  <c r="AG203" i="10" s="1"/>
  <c r="AF216" i="10"/>
  <c r="AG216" i="10" s="1"/>
  <c r="AF245" i="10"/>
  <c r="AG245" i="10" s="1"/>
  <c r="AF16" i="10"/>
  <c r="AG16" i="10" s="1"/>
  <c r="AF51" i="10"/>
  <c r="AG51" i="10" s="1"/>
  <c r="AF71" i="10"/>
  <c r="AG71" i="10" s="1"/>
  <c r="AF165" i="10"/>
  <c r="AG165" i="10" s="1"/>
  <c r="AF189" i="10"/>
  <c r="AG189" i="10" s="1"/>
  <c r="AF199" i="10"/>
  <c r="AG199" i="10" s="1"/>
  <c r="AF207" i="10"/>
  <c r="AG207" i="10" s="1"/>
  <c r="AF225" i="10"/>
  <c r="AG225" i="10" s="1"/>
  <c r="AF233" i="10"/>
  <c r="AG233" i="10" s="1"/>
  <c r="AF235" i="10"/>
  <c r="AG235" i="10" s="1"/>
  <c r="AF72" i="10"/>
  <c r="AG72" i="10" s="1"/>
  <c r="AF97" i="10"/>
  <c r="AG97" i="10" s="1"/>
  <c r="AF32" i="10"/>
  <c r="AG32" i="10" s="1"/>
  <c r="AF56" i="10"/>
  <c r="AG56" i="10" s="1"/>
  <c r="AF62" i="10"/>
  <c r="AG62" i="10" s="1"/>
  <c r="AF89" i="10"/>
  <c r="AG89" i="10" s="1"/>
  <c r="AF111" i="10"/>
  <c r="AG111" i="10" s="1"/>
  <c r="AF148" i="10"/>
  <c r="AG148" i="10" s="1"/>
  <c r="AF188" i="10"/>
  <c r="AG188" i="10" s="1"/>
  <c r="AF240" i="10"/>
  <c r="AG240" i="10" s="1"/>
  <c r="AF13" i="10"/>
  <c r="AG13" i="10" s="1"/>
  <c r="AF79" i="10"/>
  <c r="AG79" i="10" s="1"/>
  <c r="AF86" i="10"/>
  <c r="AG86" i="10" s="1"/>
  <c r="AF93" i="10"/>
  <c r="AG93" i="10" s="1"/>
  <c r="AF96" i="10"/>
  <c r="AG96" i="10" s="1"/>
  <c r="AF117" i="10"/>
  <c r="AG117" i="10" s="1"/>
  <c r="AF133" i="10"/>
  <c r="AG133" i="10" s="1"/>
  <c r="AF140" i="10"/>
  <c r="AG140" i="10" s="1"/>
  <c r="AF10" i="10"/>
  <c r="AF41" i="10"/>
  <c r="AG41" i="10" s="1"/>
  <c r="AF54" i="10"/>
  <c r="AG54" i="10" s="1"/>
  <c r="AF63" i="10"/>
  <c r="AG63" i="10" s="1"/>
  <c r="AF78" i="10"/>
  <c r="AG78" i="10" s="1"/>
  <c r="AF116" i="10"/>
  <c r="AG116" i="10" s="1"/>
  <c r="AF119" i="10"/>
  <c r="AG119" i="10" s="1"/>
  <c r="AF132" i="10"/>
  <c r="AG132" i="10" s="1"/>
  <c r="AF146" i="10"/>
  <c r="AG146" i="10" s="1"/>
  <c r="AF150" i="10"/>
  <c r="AG150" i="10" s="1"/>
  <c r="AF157" i="10"/>
  <c r="AG157" i="10" s="1"/>
  <c r="AF172" i="10"/>
  <c r="AG172" i="10" s="1"/>
  <c r="AF196" i="10"/>
  <c r="AG196" i="10" s="1"/>
  <c r="AF243" i="10"/>
  <c r="AG243" i="10" s="1"/>
  <c r="AF48" i="10"/>
  <c r="AG48" i="10" s="1"/>
  <c r="AF77" i="10"/>
  <c r="AG77" i="10" s="1"/>
  <c r="AF95" i="10"/>
  <c r="AG95" i="10" s="1"/>
  <c r="AF100" i="10"/>
  <c r="AG100" i="10" s="1"/>
  <c r="AF101" i="10"/>
  <c r="AG101" i="10" s="1"/>
  <c r="AF103" i="10"/>
  <c r="AG103" i="10" s="1"/>
  <c r="AF142" i="10"/>
  <c r="AG142" i="10" s="1"/>
  <c r="AF154" i="10"/>
  <c r="AG154" i="10" s="1"/>
  <c r="AF161" i="10"/>
  <c r="AG161" i="10" s="1"/>
  <c r="AF164" i="10"/>
  <c r="AG164" i="10" s="1"/>
  <c r="AF194" i="10"/>
  <c r="AG194" i="10" s="1"/>
  <c r="AF198" i="10"/>
  <c r="AG198" i="10" s="1"/>
  <c r="AF202" i="10"/>
  <c r="AG202" i="10" s="1"/>
  <c r="AF239" i="10"/>
  <c r="AG239" i="10" s="1"/>
  <c r="AF39" i="10"/>
  <c r="AG39" i="10" s="1"/>
  <c r="AF247" i="10"/>
  <c r="AG247" i="10" s="1"/>
  <c r="AF76" i="10"/>
  <c r="AG76" i="10" s="1"/>
  <c r="AF66" i="10"/>
  <c r="AG66" i="10" s="1"/>
  <c r="AF84" i="10"/>
  <c r="AG84" i="10" s="1"/>
  <c r="AF92" i="10"/>
  <c r="AG92" i="10" s="1"/>
  <c r="AF98" i="10"/>
  <c r="AG98" i="10" s="1"/>
  <c r="AF108" i="10"/>
  <c r="AG108" i="10" s="1"/>
  <c r="AF109" i="10"/>
  <c r="AG109" i="10" s="1"/>
  <c r="AF153" i="10"/>
  <c r="AG153" i="10" s="1"/>
  <c r="AF171" i="10"/>
  <c r="AG171" i="10" s="1"/>
  <c r="AF178" i="10"/>
  <c r="AG178" i="10" s="1"/>
  <c r="AF201" i="10"/>
  <c r="AG201" i="10" s="1"/>
  <c r="AF209" i="10"/>
  <c r="AG209" i="10" s="1"/>
  <c r="AF237" i="10"/>
  <c r="AG237" i="10" s="1"/>
  <c r="AF244" i="10"/>
  <c r="AG244" i="10" s="1"/>
  <c r="AF25" i="10"/>
  <c r="AG25" i="10" s="1"/>
  <c r="AF28" i="10"/>
  <c r="AG28" i="10" s="1"/>
  <c r="AF17" i="10"/>
  <c r="AG17" i="10" s="1"/>
  <c r="AF74" i="10"/>
  <c r="AG74" i="10" s="1"/>
  <c r="AF70" i="10"/>
  <c r="AG70" i="10" s="1"/>
  <c r="AF75" i="10"/>
  <c r="AG75" i="10" s="1"/>
  <c r="AF69" i="10"/>
  <c r="AG69" i="10" s="1"/>
  <c r="AF68" i="10"/>
  <c r="AG68" i="10" s="1"/>
  <c r="AF45" i="10"/>
  <c r="AG45" i="10" s="1"/>
  <c r="AF52" i="10"/>
  <c r="AG52" i="10" s="1"/>
  <c r="AF55" i="10"/>
  <c r="AG55" i="10" s="1"/>
  <c r="AF64" i="10"/>
  <c r="AG64" i="10" s="1"/>
  <c r="AF38" i="10"/>
  <c r="AG38" i="10" s="1"/>
  <c r="AF42" i="10"/>
  <c r="AG42" i="10" s="1"/>
  <c r="AF43" i="10"/>
  <c r="AG43" i="10" s="1"/>
  <c r="AF49" i="10"/>
  <c r="AG49" i="10" s="1"/>
  <c r="AF59" i="10"/>
  <c r="AG59" i="10" s="1"/>
  <c r="AF61" i="10"/>
  <c r="AG61" i="10" s="1"/>
  <c r="AF67" i="10"/>
  <c r="AG67" i="10" s="1"/>
  <c r="AF58" i="10"/>
  <c r="AG58" i="10" s="1"/>
  <c r="AF40" i="10"/>
  <c r="AG40" i="10" s="1"/>
  <c r="AG14" i="10"/>
  <c r="AF47" i="10"/>
  <c r="AG47" i="10" s="1"/>
  <c r="AF26" i="10"/>
  <c r="AG26" i="10" s="1"/>
  <c r="AF31" i="10"/>
  <c r="AG31" i="10" s="1"/>
  <c r="AF18" i="10"/>
  <c r="AG18" i="10" s="1"/>
  <c r="AF22" i="10"/>
  <c r="AG22" i="10" s="1"/>
  <c r="AF88" i="10"/>
  <c r="AG88" i="10" s="1"/>
  <c r="AF24" i="10"/>
  <c r="AG24" i="10" s="1"/>
  <c r="AF110" i="10"/>
  <c r="AG110" i="10" s="1"/>
  <c r="AF134" i="10"/>
  <c r="AG134" i="10" s="1"/>
  <c r="AF170" i="10"/>
  <c r="AG170" i="10" s="1"/>
  <c r="AF175" i="10"/>
  <c r="AG175" i="10" s="1"/>
  <c r="AF179" i="10"/>
  <c r="AG179" i="10" s="1"/>
  <c r="AF184" i="10"/>
  <c r="AG184" i="10" s="1"/>
  <c r="AF185" i="10"/>
  <c r="AG185" i="10" s="1"/>
  <c r="AF241" i="10"/>
  <c r="AG241" i="10" s="1"/>
  <c r="AF118" i="10"/>
  <c r="AG118" i="10" s="1"/>
  <c r="AF130" i="10"/>
  <c r="AG130" i="10" s="1"/>
  <c r="AF131" i="10"/>
  <c r="AG131" i="10" s="1"/>
  <c r="AF138" i="10"/>
  <c r="AG138" i="10" s="1"/>
  <c r="AF139" i="10"/>
  <c r="AG139" i="10" s="1"/>
  <c r="AF183" i="10"/>
  <c r="AG183" i="10" s="1"/>
  <c r="AF222" i="10"/>
  <c r="AG222" i="10" s="1"/>
  <c r="AF234" i="10"/>
  <c r="AG234" i="10" s="1"/>
  <c r="AF145" i="10"/>
  <c r="AG145" i="10" s="1"/>
  <c r="AF151" i="10"/>
  <c r="AG151" i="10" s="1"/>
  <c r="AF152" i="10"/>
  <c r="AG152" i="10" s="1"/>
  <c r="AF163" i="10"/>
  <c r="AG163" i="10" s="1"/>
  <c r="AF214" i="10"/>
  <c r="AG214" i="10" s="1"/>
  <c r="AF229" i="10"/>
  <c r="AG229" i="10" s="1"/>
  <c r="AF115" i="10"/>
  <c r="AG115" i="10" s="1"/>
  <c r="AF137" i="10"/>
  <c r="AG137" i="10" s="1"/>
  <c r="AF208" i="10"/>
  <c r="AG208" i="10" s="1"/>
  <c r="AF218" i="10"/>
  <c r="AG218" i="10" s="1"/>
  <c r="AF226" i="10"/>
  <c r="AG226" i="10" s="1"/>
  <c r="AF228" i="10"/>
  <c r="AG228" i="10" s="1"/>
  <c r="AF135" i="10"/>
  <c r="AG135" i="10" s="1"/>
  <c r="AF143" i="10"/>
  <c r="AG143" i="10" s="1"/>
  <c r="AF206" i="10"/>
  <c r="AG206" i="10" s="1"/>
  <c r="AF213" i="10"/>
  <c r="AG213" i="10" s="1"/>
  <c r="AF223" i="10"/>
  <c r="AG223" i="10" s="1"/>
  <c r="AF227" i="10"/>
  <c r="AG227" i="10" s="1"/>
  <c r="AF231" i="10"/>
  <c r="AG231" i="10" s="1"/>
  <c r="AF232" i="10"/>
  <c r="AG232" i="10" s="1"/>
  <c r="AF144" i="10"/>
  <c r="AG144" i="10" s="1"/>
  <c r="AF219" i="10"/>
  <c r="AG219" i="10" s="1"/>
  <c r="AF220" i="10"/>
  <c r="AG220" i="10" s="1"/>
  <c r="AF106" i="10"/>
  <c r="AG106" i="10" s="1"/>
  <c r="AF123" i="10"/>
  <c r="AG123" i="10" s="1"/>
  <c r="AF125" i="10"/>
  <c r="AG125" i="10" s="1"/>
  <c r="AF126" i="10"/>
  <c r="AG126" i="10" s="1"/>
  <c r="AF174" i="10"/>
  <c r="AG174" i="10" s="1"/>
  <c r="AF186" i="10"/>
  <c r="AG186" i="10" s="1"/>
  <c r="AF193" i="10"/>
  <c r="AG193" i="10" s="1"/>
  <c r="AF200" i="10"/>
  <c r="AG200" i="10" s="1"/>
  <c r="AF211" i="10"/>
  <c r="AG211" i="10" s="1"/>
  <c r="AF248" i="10"/>
  <c r="AG248" i="10" s="1"/>
  <c r="AF104" i="10"/>
  <c r="AG104" i="10" s="1"/>
  <c r="AF173" i="10"/>
  <c r="AG173" i="10" s="1"/>
  <c r="AF127" i="10"/>
  <c r="AG127" i="10" s="1"/>
  <c r="AF160" i="10"/>
  <c r="AG160" i="10" s="1"/>
  <c r="AF180" i="10"/>
  <c r="AG180" i="10" s="1"/>
  <c r="AF191" i="10"/>
  <c r="AG191" i="10" s="1"/>
  <c r="AF192" i="10"/>
  <c r="AG192" i="10" s="1"/>
  <c r="AF9" i="10"/>
  <c r="AF7" i="10"/>
  <c r="AG7" i="10" s="1"/>
  <c r="AW9" i="12"/>
  <c r="AX9" i="12" s="1"/>
  <c r="AW10" i="12"/>
  <c r="AX10" i="12" s="1"/>
  <c r="AW12" i="12"/>
  <c r="AX12" i="12" s="1"/>
  <c r="AW13" i="12"/>
  <c r="AX13" i="12" s="1"/>
  <c r="AW14" i="12"/>
  <c r="AX14" i="12" s="1"/>
  <c r="AW15" i="12"/>
  <c r="AX15" i="12" s="1"/>
  <c r="AW16" i="12"/>
  <c r="AX16" i="12" s="1"/>
  <c r="AW17" i="12"/>
  <c r="AX17" i="12" s="1"/>
  <c r="AW18" i="12"/>
  <c r="AX18" i="12" s="1"/>
  <c r="AW19" i="12"/>
  <c r="AX19" i="12" s="1"/>
  <c r="AW20" i="12"/>
  <c r="AX20" i="12" s="1"/>
  <c r="AW21" i="12"/>
  <c r="AX21" i="12" s="1"/>
  <c r="AW22" i="12"/>
  <c r="AX22" i="12" s="1"/>
  <c r="AW23" i="12"/>
  <c r="AX23" i="12" s="1"/>
  <c r="AW24" i="12"/>
  <c r="AX24" i="12" s="1"/>
  <c r="AW25" i="12"/>
  <c r="AX25" i="12" s="1"/>
  <c r="AW26" i="12"/>
  <c r="AX26" i="12" s="1"/>
  <c r="AW27" i="12"/>
  <c r="AX27" i="12" s="1"/>
  <c r="AW28" i="12"/>
  <c r="AX28" i="12" s="1"/>
  <c r="AW29" i="12"/>
  <c r="AX29" i="12" s="1"/>
  <c r="AW30" i="12"/>
  <c r="AX30" i="12" s="1"/>
  <c r="AW31" i="12"/>
  <c r="AX31" i="12" s="1"/>
  <c r="AW32" i="12"/>
  <c r="AX32" i="12" s="1"/>
  <c r="AW33" i="12"/>
  <c r="AX33" i="12" s="1"/>
  <c r="AW34" i="12"/>
  <c r="AX34" i="12" s="1"/>
  <c r="AW35" i="12"/>
  <c r="AX35" i="12" s="1"/>
  <c r="AW36" i="12"/>
  <c r="AX36" i="12" s="1"/>
  <c r="AW37" i="12"/>
  <c r="AX37" i="12" s="1"/>
  <c r="AW38" i="12"/>
  <c r="AX38" i="12" s="1"/>
  <c r="AW39" i="12"/>
  <c r="AX39" i="12" s="1"/>
  <c r="AW40" i="12"/>
  <c r="AX40" i="12" s="1"/>
  <c r="AW41" i="12"/>
  <c r="AX41" i="12" s="1"/>
  <c r="AW42" i="12"/>
  <c r="AX42" i="12" s="1"/>
  <c r="AW43" i="12"/>
  <c r="AX43" i="12" s="1"/>
  <c r="AW44" i="12"/>
  <c r="AX44" i="12" s="1"/>
  <c r="AW45" i="12"/>
  <c r="AX45" i="12" s="1"/>
  <c r="AW46" i="12"/>
  <c r="AX46" i="12" s="1"/>
  <c r="AW47" i="12"/>
  <c r="AX47" i="12" s="1"/>
  <c r="AW48" i="12"/>
  <c r="AX48" i="12" s="1"/>
  <c r="AW49" i="12"/>
  <c r="AX49" i="12" s="1"/>
  <c r="AW50" i="12"/>
  <c r="AX50" i="12" s="1"/>
  <c r="AW51" i="12"/>
  <c r="AX51" i="12" s="1"/>
  <c r="AW52" i="12"/>
  <c r="AX52" i="12" s="1"/>
  <c r="AW53" i="12"/>
  <c r="AX53" i="12" s="1"/>
  <c r="AW54" i="12"/>
  <c r="AX54" i="12" s="1"/>
  <c r="AW55" i="12"/>
  <c r="AX55" i="12" s="1"/>
  <c r="AW56" i="12"/>
  <c r="AX56" i="12" s="1"/>
  <c r="AW57" i="12"/>
  <c r="AX57" i="12" s="1"/>
  <c r="AW58" i="12"/>
  <c r="AX58" i="12" s="1"/>
  <c r="AW59" i="12"/>
  <c r="AX59" i="12" s="1"/>
  <c r="AW60" i="12"/>
  <c r="AX60" i="12" s="1"/>
  <c r="AW61" i="12"/>
  <c r="AX61" i="12" s="1"/>
  <c r="AW62" i="12"/>
  <c r="AX62" i="12" s="1"/>
  <c r="AW63" i="12"/>
  <c r="AX63" i="12" s="1"/>
  <c r="AW64" i="12"/>
  <c r="AX64" i="12" s="1"/>
  <c r="AW65" i="12"/>
  <c r="AX65" i="12" s="1"/>
  <c r="AW66" i="12"/>
  <c r="AX66" i="12" s="1"/>
  <c r="AW67" i="12"/>
  <c r="AX67" i="12" s="1"/>
  <c r="AW68" i="12"/>
  <c r="AX68" i="12" s="1"/>
  <c r="AW69" i="12"/>
  <c r="AX69" i="12" s="1"/>
  <c r="AW70" i="12"/>
  <c r="AX70" i="12" s="1"/>
  <c r="AW71" i="12"/>
  <c r="AX71" i="12" s="1"/>
  <c r="AW72" i="12"/>
  <c r="AX72" i="12" s="1"/>
  <c r="AW73" i="12"/>
  <c r="AX73" i="12" s="1"/>
  <c r="AW74" i="12"/>
  <c r="AX74" i="12" s="1"/>
  <c r="AW75" i="12"/>
  <c r="AX75" i="12" s="1"/>
  <c r="AW76" i="12"/>
  <c r="AX76" i="12" s="1"/>
  <c r="AW77" i="12"/>
  <c r="AX77" i="12" s="1"/>
  <c r="AW78" i="12"/>
  <c r="AX78" i="12" s="1"/>
  <c r="AW79" i="12"/>
  <c r="AX79" i="12" s="1"/>
  <c r="AW80" i="12"/>
  <c r="AX80" i="12" s="1"/>
  <c r="AW81" i="12"/>
  <c r="AX81" i="12" s="1"/>
  <c r="AW82" i="12"/>
  <c r="AX82" i="12" s="1"/>
  <c r="AW83" i="12"/>
  <c r="AX83" i="12" s="1"/>
  <c r="AW84" i="12"/>
  <c r="AX84" i="12" s="1"/>
  <c r="AW85" i="12"/>
  <c r="AX85" i="12" s="1"/>
  <c r="AW86" i="12"/>
  <c r="AX86" i="12" s="1"/>
  <c r="AW87" i="12"/>
  <c r="AX87" i="12" s="1"/>
  <c r="AW88" i="12"/>
  <c r="AX88" i="12" s="1"/>
  <c r="AW89" i="12"/>
  <c r="AX89" i="12" s="1"/>
  <c r="AW90" i="12"/>
  <c r="AX90" i="12" s="1"/>
  <c r="AW91" i="12"/>
  <c r="AX91" i="12" s="1"/>
  <c r="AW92" i="12"/>
  <c r="AX92" i="12" s="1"/>
  <c r="AW93" i="12"/>
  <c r="AX93" i="12" s="1"/>
  <c r="AW94" i="12"/>
  <c r="AX94" i="12" s="1"/>
  <c r="AW95" i="12"/>
  <c r="AX95" i="12" s="1"/>
  <c r="AW96" i="12"/>
  <c r="AX96" i="12" s="1"/>
  <c r="AW97" i="12"/>
  <c r="AX97" i="12" s="1"/>
  <c r="AW98" i="12"/>
  <c r="AX98" i="12" s="1"/>
  <c r="AW99" i="12"/>
  <c r="AX99" i="12" s="1"/>
  <c r="AW100" i="12"/>
  <c r="AX100" i="12" s="1"/>
  <c r="AW101" i="12"/>
  <c r="AX101" i="12" s="1"/>
  <c r="AW102" i="12"/>
  <c r="AX102" i="12" s="1"/>
  <c r="AW103" i="12"/>
  <c r="AX103" i="12" s="1"/>
  <c r="AW104" i="12"/>
  <c r="AX104" i="12" s="1"/>
  <c r="AW105" i="12"/>
  <c r="AX105" i="12" s="1"/>
  <c r="AW106" i="12"/>
  <c r="AX106" i="12" s="1"/>
  <c r="AW107" i="12"/>
  <c r="AX107" i="12" s="1"/>
  <c r="AW108" i="12"/>
  <c r="AX108" i="12" s="1"/>
  <c r="AW109" i="12"/>
  <c r="AX109" i="12" s="1"/>
  <c r="AW110" i="12"/>
  <c r="AX110" i="12" s="1"/>
  <c r="AW111" i="12"/>
  <c r="AX111" i="12" s="1"/>
  <c r="AW112" i="12"/>
  <c r="AX112" i="12" s="1"/>
  <c r="AW113" i="12"/>
  <c r="AX113" i="12" s="1"/>
  <c r="AW114" i="12"/>
  <c r="AX114" i="12" s="1"/>
  <c r="AW115" i="12"/>
  <c r="AX115" i="12" s="1"/>
  <c r="AW116" i="12"/>
  <c r="AX116" i="12" s="1"/>
  <c r="AW117" i="12"/>
  <c r="AX117" i="12" s="1"/>
  <c r="AW118" i="12"/>
  <c r="AX118" i="12" s="1"/>
  <c r="AW119" i="12"/>
  <c r="AX119" i="12" s="1"/>
  <c r="AW120" i="12"/>
  <c r="AX120" i="12" s="1"/>
  <c r="AW121" i="12"/>
  <c r="AX121" i="12" s="1"/>
  <c r="AW122" i="12"/>
  <c r="AX122" i="12" s="1"/>
  <c r="AW123" i="12"/>
  <c r="AX123" i="12" s="1"/>
  <c r="AW124" i="12"/>
  <c r="AX124" i="12" s="1"/>
  <c r="AW125" i="12"/>
  <c r="AX125" i="12" s="1"/>
  <c r="AW126" i="12"/>
  <c r="AX126" i="12" s="1"/>
  <c r="AG8" i="10" l="1"/>
  <c r="AG10" i="10"/>
  <c r="AG9" i="10"/>
  <c r="AW7" i="12"/>
  <c r="AX7" i="12" s="1"/>
  <c r="AW8" i="12"/>
  <c r="AX8" i="12" s="1"/>
  <c r="AW11" i="12"/>
  <c r="AX11" i="12" s="1"/>
  <c r="AK126" i="12" l="1"/>
  <c r="AI126" i="12"/>
  <c r="AG126" i="12"/>
  <c r="AE126" i="12"/>
  <c r="AC126" i="12"/>
  <c r="AA126" i="12"/>
  <c r="Y126" i="12"/>
  <c r="AK125" i="12"/>
  <c r="AI125" i="12"/>
  <c r="AG125" i="12"/>
  <c r="AE125" i="12"/>
  <c r="AC125" i="12"/>
  <c r="AA125" i="12"/>
  <c r="Y125" i="12"/>
  <c r="AK124" i="12"/>
  <c r="AI124" i="12"/>
  <c r="AG124" i="12"/>
  <c r="AE124" i="12"/>
  <c r="AC124" i="12"/>
  <c r="AA124" i="12"/>
  <c r="Y124" i="12"/>
  <c r="AK123" i="12"/>
  <c r="AI123" i="12"/>
  <c r="AG123" i="12"/>
  <c r="AE123" i="12"/>
  <c r="AC123" i="12"/>
  <c r="AA123" i="12"/>
  <c r="Y123" i="12"/>
  <c r="AK122" i="12"/>
  <c r="AI122" i="12"/>
  <c r="AG122" i="12"/>
  <c r="AE122" i="12"/>
  <c r="AC122" i="12"/>
  <c r="AA122" i="12"/>
  <c r="Y122" i="12"/>
  <c r="AK121" i="12"/>
  <c r="AI121" i="12"/>
  <c r="AG121" i="12"/>
  <c r="AE121" i="12"/>
  <c r="AC121" i="12"/>
  <c r="AA121" i="12"/>
  <c r="Y121" i="12"/>
  <c r="Q121" i="12"/>
  <c r="R121" i="12" s="1"/>
  <c r="P121" i="12"/>
  <c r="N121" i="12"/>
  <c r="C121" i="12"/>
  <c r="AK120" i="12"/>
  <c r="AI120" i="12"/>
  <c r="AG120" i="12"/>
  <c r="AE120" i="12"/>
  <c r="AC120" i="12"/>
  <c r="AA120" i="12"/>
  <c r="Y120" i="12"/>
  <c r="AK119" i="12"/>
  <c r="AI119" i="12"/>
  <c r="AG119" i="12"/>
  <c r="AE119" i="12"/>
  <c r="AC119" i="12"/>
  <c r="AA119" i="12"/>
  <c r="Y119" i="12"/>
  <c r="AK118" i="12"/>
  <c r="AI118" i="12"/>
  <c r="AG118" i="12"/>
  <c r="AE118" i="12"/>
  <c r="AC118" i="12"/>
  <c r="AA118" i="12"/>
  <c r="Y118" i="12"/>
  <c r="AK117" i="12"/>
  <c r="AI117" i="12"/>
  <c r="AG117" i="12"/>
  <c r="AE117" i="12"/>
  <c r="AC117" i="12"/>
  <c r="AA117" i="12"/>
  <c r="Y117" i="12"/>
  <c r="AK116" i="12"/>
  <c r="AI116" i="12"/>
  <c r="AG116" i="12"/>
  <c r="AE116" i="12"/>
  <c r="AC116" i="12"/>
  <c r="AA116" i="12"/>
  <c r="Y116" i="12"/>
  <c r="AK115" i="12"/>
  <c r="AI115" i="12"/>
  <c r="AG115" i="12"/>
  <c r="AE115" i="12"/>
  <c r="AC115" i="12"/>
  <c r="AA115" i="12"/>
  <c r="Y115" i="12"/>
  <c r="Q115" i="12"/>
  <c r="R115" i="12" s="1"/>
  <c r="P115" i="12"/>
  <c r="N115" i="12"/>
  <c r="C115" i="12"/>
  <c r="AK114" i="12"/>
  <c r="AI114" i="12"/>
  <c r="AG114" i="12"/>
  <c r="AE114" i="12"/>
  <c r="AC114" i="12"/>
  <c r="AA114" i="12"/>
  <c r="Y114" i="12"/>
  <c r="AK113" i="12"/>
  <c r="AI113" i="12"/>
  <c r="AG113" i="12"/>
  <c r="AE113" i="12"/>
  <c r="AC113" i="12"/>
  <c r="AA113" i="12"/>
  <c r="Y113" i="12"/>
  <c r="AK112" i="12"/>
  <c r="AI112" i="12"/>
  <c r="AG112" i="12"/>
  <c r="AE112" i="12"/>
  <c r="AC112" i="12"/>
  <c r="AA112" i="12"/>
  <c r="Y112" i="12"/>
  <c r="AK111" i="12"/>
  <c r="AI111" i="12"/>
  <c r="AG111" i="12"/>
  <c r="AE111" i="12"/>
  <c r="AC111" i="12"/>
  <c r="AA111" i="12"/>
  <c r="Y111" i="12"/>
  <c r="AK110" i="12"/>
  <c r="AI110" i="12"/>
  <c r="AG110" i="12"/>
  <c r="AE110" i="12"/>
  <c r="AC110" i="12"/>
  <c r="AA110" i="12"/>
  <c r="Y110" i="12"/>
  <c r="AK109" i="12"/>
  <c r="AI109" i="12"/>
  <c r="AG109" i="12"/>
  <c r="AE109" i="12"/>
  <c r="AC109" i="12"/>
  <c r="AA109" i="12"/>
  <c r="Y109" i="12"/>
  <c r="Q109" i="12"/>
  <c r="R109" i="12" s="1"/>
  <c r="P109" i="12"/>
  <c r="N109" i="12"/>
  <c r="C109" i="12"/>
  <c r="AK108" i="12"/>
  <c r="AI108" i="12"/>
  <c r="AG108" i="12"/>
  <c r="AE108" i="12"/>
  <c r="AC108" i="12"/>
  <c r="AA108" i="12"/>
  <c r="Y108" i="12"/>
  <c r="AK107" i="12"/>
  <c r="AI107" i="12"/>
  <c r="AG107" i="12"/>
  <c r="AE107" i="12"/>
  <c r="AC107" i="12"/>
  <c r="AA107" i="12"/>
  <c r="Y107" i="12"/>
  <c r="AK106" i="12"/>
  <c r="AI106" i="12"/>
  <c r="AG106" i="12"/>
  <c r="AE106" i="12"/>
  <c r="AC106" i="12"/>
  <c r="AA106" i="12"/>
  <c r="Y106" i="12"/>
  <c r="AK105" i="12"/>
  <c r="AI105" i="12"/>
  <c r="AG105" i="12"/>
  <c r="AE105" i="12"/>
  <c r="AC105" i="12"/>
  <c r="AA105" i="12"/>
  <c r="Y105" i="12"/>
  <c r="AK104" i="12"/>
  <c r="AI104" i="12"/>
  <c r="AG104" i="12"/>
  <c r="AE104" i="12"/>
  <c r="AC104" i="12"/>
  <c r="AA104" i="12"/>
  <c r="Y104" i="12"/>
  <c r="AK103" i="12"/>
  <c r="AI103" i="12"/>
  <c r="AG103" i="12"/>
  <c r="AE103" i="12"/>
  <c r="AC103" i="12"/>
  <c r="AA103" i="12"/>
  <c r="Y103" i="12"/>
  <c r="Q103" i="12"/>
  <c r="R103" i="12" s="1"/>
  <c r="P103" i="12"/>
  <c r="N103" i="12"/>
  <c r="C103" i="12"/>
  <c r="AK102" i="12"/>
  <c r="AI102" i="12"/>
  <c r="AG102" i="12"/>
  <c r="AE102" i="12"/>
  <c r="AC102" i="12"/>
  <c r="AA102" i="12"/>
  <c r="Y102" i="12"/>
  <c r="AK101" i="12"/>
  <c r="AI101" i="12"/>
  <c r="AG101" i="12"/>
  <c r="AE101" i="12"/>
  <c r="AC101" i="12"/>
  <c r="AA101" i="12"/>
  <c r="Y101" i="12"/>
  <c r="AK100" i="12"/>
  <c r="AI100" i="12"/>
  <c r="AG100" i="12"/>
  <c r="AE100" i="12"/>
  <c r="AC100" i="12"/>
  <c r="AA100" i="12"/>
  <c r="Y100" i="12"/>
  <c r="AK99" i="12"/>
  <c r="AI99" i="12"/>
  <c r="AG99" i="12"/>
  <c r="AE99" i="12"/>
  <c r="AC99" i="12"/>
  <c r="AA99" i="12"/>
  <c r="Y99" i="12"/>
  <c r="AK98" i="12"/>
  <c r="AI98" i="12"/>
  <c r="AG98" i="12"/>
  <c r="AE98" i="12"/>
  <c r="AC98" i="12"/>
  <c r="AA98" i="12"/>
  <c r="Y98" i="12"/>
  <c r="AK97" i="12"/>
  <c r="AI97" i="12"/>
  <c r="AG97" i="12"/>
  <c r="AE97" i="12"/>
  <c r="AC97" i="12"/>
  <c r="AA97" i="12"/>
  <c r="Y97" i="12"/>
  <c r="Q97" i="12"/>
  <c r="R97" i="12" s="1"/>
  <c r="P97" i="12"/>
  <c r="N97" i="12"/>
  <c r="C97" i="12"/>
  <c r="AK96" i="12"/>
  <c r="AI96" i="12"/>
  <c r="AG96" i="12"/>
  <c r="AE96" i="12"/>
  <c r="AC96" i="12"/>
  <c r="AA96" i="12"/>
  <c r="Y96" i="12"/>
  <c r="AK95" i="12"/>
  <c r="AI95" i="12"/>
  <c r="AG95" i="12"/>
  <c r="AE95" i="12"/>
  <c r="AC95" i="12"/>
  <c r="AA95" i="12"/>
  <c r="Y95" i="12"/>
  <c r="AK94" i="12"/>
  <c r="AI94" i="12"/>
  <c r="AG94" i="12"/>
  <c r="AE94" i="12"/>
  <c r="AC94" i="12"/>
  <c r="AA94" i="12"/>
  <c r="Y94" i="12"/>
  <c r="AK93" i="12"/>
  <c r="AI93" i="12"/>
  <c r="AG93" i="12"/>
  <c r="AE93" i="12"/>
  <c r="AC93" i="12"/>
  <c r="AA93" i="12"/>
  <c r="Y93" i="12"/>
  <c r="AK92" i="12"/>
  <c r="AI92" i="12"/>
  <c r="AG92" i="12"/>
  <c r="AE92" i="12"/>
  <c r="AC92" i="12"/>
  <c r="AA92" i="12"/>
  <c r="Y92" i="12"/>
  <c r="AK91" i="12"/>
  <c r="AI91" i="12"/>
  <c r="AG91" i="12"/>
  <c r="AE91" i="12"/>
  <c r="AC91" i="12"/>
  <c r="AA91" i="12"/>
  <c r="Y91" i="12"/>
  <c r="Q91" i="12"/>
  <c r="R91" i="12" s="1"/>
  <c r="P91" i="12"/>
  <c r="N91" i="12"/>
  <c r="C91" i="12"/>
  <c r="AK90" i="12"/>
  <c r="AI90" i="12"/>
  <c r="AG90" i="12"/>
  <c r="AE90" i="12"/>
  <c r="AC90" i="12"/>
  <c r="AA90" i="12"/>
  <c r="Y90" i="12"/>
  <c r="AK89" i="12"/>
  <c r="AI89" i="12"/>
  <c r="AG89" i="12"/>
  <c r="AE89" i="12"/>
  <c r="AC89" i="12"/>
  <c r="AA89" i="12"/>
  <c r="Y89" i="12"/>
  <c r="AK88" i="12"/>
  <c r="AI88" i="12"/>
  <c r="AG88" i="12"/>
  <c r="AE88" i="12"/>
  <c r="AC88" i="12"/>
  <c r="AA88" i="12"/>
  <c r="Y88" i="12"/>
  <c r="AK87" i="12"/>
  <c r="AI87" i="12"/>
  <c r="AG87" i="12"/>
  <c r="AE87" i="12"/>
  <c r="AC87" i="12"/>
  <c r="AA87" i="12"/>
  <c r="Y87" i="12"/>
  <c r="AK86" i="12"/>
  <c r="AI86" i="12"/>
  <c r="AG86" i="12"/>
  <c r="AE86" i="12"/>
  <c r="AC86" i="12"/>
  <c r="AA86" i="12"/>
  <c r="Y86" i="12"/>
  <c r="AK85" i="12"/>
  <c r="AI85" i="12"/>
  <c r="AG85" i="12"/>
  <c r="AE85" i="12"/>
  <c r="AC85" i="12"/>
  <c r="AA85" i="12"/>
  <c r="Y85" i="12"/>
  <c r="Q85" i="12"/>
  <c r="R85" i="12" s="1"/>
  <c r="P85" i="12"/>
  <c r="N85" i="12"/>
  <c r="C85" i="12"/>
  <c r="AK84" i="12"/>
  <c r="AI84" i="12"/>
  <c r="AG84" i="12"/>
  <c r="AE84" i="12"/>
  <c r="AC84" i="12"/>
  <c r="AA84" i="12"/>
  <c r="Y84" i="12"/>
  <c r="AK83" i="12"/>
  <c r="AI83" i="12"/>
  <c r="AG83" i="12"/>
  <c r="AE83" i="12"/>
  <c r="AC83" i="12"/>
  <c r="AA83" i="12"/>
  <c r="Y83" i="12"/>
  <c r="AK82" i="12"/>
  <c r="AI82" i="12"/>
  <c r="AG82" i="12"/>
  <c r="AE82" i="12"/>
  <c r="AC82" i="12"/>
  <c r="AA82" i="12"/>
  <c r="Y82" i="12"/>
  <c r="AK81" i="12"/>
  <c r="AI81" i="12"/>
  <c r="AG81" i="12"/>
  <c r="AE81" i="12"/>
  <c r="AC81" i="12"/>
  <c r="AA81" i="12"/>
  <c r="Y81" i="12"/>
  <c r="AK80" i="12"/>
  <c r="AI80" i="12"/>
  <c r="AG80" i="12"/>
  <c r="AE80" i="12"/>
  <c r="AC80" i="12"/>
  <c r="AA80" i="12"/>
  <c r="Y80" i="12"/>
  <c r="AK79" i="12"/>
  <c r="AI79" i="12"/>
  <c r="AG79" i="12"/>
  <c r="AE79" i="12"/>
  <c r="AC79" i="12"/>
  <c r="AA79" i="12"/>
  <c r="Y79" i="12"/>
  <c r="Q79" i="12"/>
  <c r="R79" i="12" s="1"/>
  <c r="P79" i="12"/>
  <c r="N79" i="12"/>
  <c r="C79" i="12"/>
  <c r="AK78" i="12"/>
  <c r="AI78" i="12"/>
  <c r="AG78" i="12"/>
  <c r="AE78" i="12"/>
  <c r="AC78" i="12"/>
  <c r="AA78" i="12"/>
  <c r="Y78" i="12"/>
  <c r="AK77" i="12"/>
  <c r="AI77" i="12"/>
  <c r="AG77" i="12"/>
  <c r="AE77" i="12"/>
  <c r="AC77" i="12"/>
  <c r="AA77" i="12"/>
  <c r="Y77" i="12"/>
  <c r="AK76" i="12"/>
  <c r="AI76" i="12"/>
  <c r="AG76" i="12"/>
  <c r="AE76" i="12"/>
  <c r="AC76" i="12"/>
  <c r="AA76" i="12"/>
  <c r="Y76" i="12"/>
  <c r="AK75" i="12"/>
  <c r="AI75" i="12"/>
  <c r="AG75" i="12"/>
  <c r="AE75" i="12"/>
  <c r="AC75" i="12"/>
  <c r="AA75" i="12"/>
  <c r="Y75" i="12"/>
  <c r="AK74" i="12"/>
  <c r="AI74" i="12"/>
  <c r="AG74" i="12"/>
  <c r="AE74" i="12"/>
  <c r="AC74" i="12"/>
  <c r="AA74" i="12"/>
  <c r="Y74" i="12"/>
  <c r="AK73" i="12"/>
  <c r="AI73" i="12"/>
  <c r="AG73" i="12"/>
  <c r="AE73" i="12"/>
  <c r="AC73" i="12"/>
  <c r="AA73" i="12"/>
  <c r="Y73" i="12"/>
  <c r="Q73" i="12"/>
  <c r="R73" i="12" s="1"/>
  <c r="P73" i="12"/>
  <c r="N73" i="12"/>
  <c r="C73" i="12"/>
  <c r="AK72" i="12"/>
  <c r="AI72" i="12"/>
  <c r="AG72" i="12"/>
  <c r="AE72" i="12"/>
  <c r="AC72" i="12"/>
  <c r="AA72" i="12"/>
  <c r="Y72" i="12"/>
  <c r="AK71" i="12"/>
  <c r="AI71" i="12"/>
  <c r="AG71" i="12"/>
  <c r="AE71" i="12"/>
  <c r="AC71" i="12"/>
  <c r="AA71" i="12"/>
  <c r="Y71" i="12"/>
  <c r="AK70" i="12"/>
  <c r="AI70" i="12"/>
  <c r="AG70" i="12"/>
  <c r="AE70" i="12"/>
  <c r="AC70" i="12"/>
  <c r="AA70" i="12"/>
  <c r="Y70" i="12"/>
  <c r="AK69" i="12"/>
  <c r="AI69" i="12"/>
  <c r="AG69" i="12"/>
  <c r="AE69" i="12"/>
  <c r="AC69" i="12"/>
  <c r="AA69" i="12"/>
  <c r="Y69" i="12"/>
  <c r="AK68" i="12"/>
  <c r="AI68" i="12"/>
  <c r="AG68" i="12"/>
  <c r="AE68" i="12"/>
  <c r="AC68" i="12"/>
  <c r="AA68" i="12"/>
  <c r="Y68" i="12"/>
  <c r="AK67" i="12"/>
  <c r="AI67" i="12"/>
  <c r="AG67" i="12"/>
  <c r="AE67" i="12"/>
  <c r="AC67" i="12"/>
  <c r="AA67" i="12"/>
  <c r="Y67" i="12"/>
  <c r="Q67" i="12"/>
  <c r="R67" i="12" s="1"/>
  <c r="P67" i="12"/>
  <c r="N67" i="12"/>
  <c r="C67" i="12"/>
  <c r="AK66" i="12"/>
  <c r="AI66" i="12"/>
  <c r="AG66" i="12"/>
  <c r="AE66" i="12"/>
  <c r="AC66" i="12"/>
  <c r="AA66" i="12"/>
  <c r="Y66" i="12"/>
  <c r="AK65" i="12"/>
  <c r="AI65" i="12"/>
  <c r="AG65" i="12"/>
  <c r="AE65" i="12"/>
  <c r="AC65" i="12"/>
  <c r="AA65" i="12"/>
  <c r="Y65" i="12"/>
  <c r="AK64" i="12"/>
  <c r="AI64" i="12"/>
  <c r="AG64" i="12"/>
  <c r="AE64" i="12"/>
  <c r="AC64" i="12"/>
  <c r="AA64" i="12"/>
  <c r="Y64" i="12"/>
  <c r="AK63" i="12"/>
  <c r="AI63" i="12"/>
  <c r="AG63" i="12"/>
  <c r="AE63" i="12"/>
  <c r="AC63" i="12"/>
  <c r="AA63" i="12"/>
  <c r="Y63" i="12"/>
  <c r="AK62" i="12"/>
  <c r="AI62" i="12"/>
  <c r="AG62" i="12"/>
  <c r="AE62" i="12"/>
  <c r="AC62" i="12"/>
  <c r="AA62" i="12"/>
  <c r="Y62" i="12"/>
  <c r="AK61" i="12"/>
  <c r="AI61" i="12"/>
  <c r="AG61" i="12"/>
  <c r="AE61" i="12"/>
  <c r="AC61" i="12"/>
  <c r="AA61" i="12"/>
  <c r="Y61" i="12"/>
  <c r="Q61" i="12"/>
  <c r="R61" i="12" s="1"/>
  <c r="P61" i="12"/>
  <c r="N61" i="12"/>
  <c r="C61" i="12"/>
  <c r="AK60" i="12"/>
  <c r="AI60" i="12"/>
  <c r="AG60" i="12"/>
  <c r="AE60" i="12"/>
  <c r="AC60" i="12"/>
  <c r="AA60" i="12"/>
  <c r="Y60" i="12"/>
  <c r="AK59" i="12"/>
  <c r="AI59" i="12"/>
  <c r="AG59" i="12"/>
  <c r="AE59" i="12"/>
  <c r="AC59" i="12"/>
  <c r="AA59" i="12"/>
  <c r="Y59" i="12"/>
  <c r="AK58" i="12"/>
  <c r="AI58" i="12"/>
  <c r="AG58" i="12"/>
  <c r="AE58" i="12"/>
  <c r="AC58" i="12"/>
  <c r="AA58" i="12"/>
  <c r="Y58" i="12"/>
  <c r="AK57" i="12"/>
  <c r="AI57" i="12"/>
  <c r="AG57" i="12"/>
  <c r="AE57" i="12"/>
  <c r="AC57" i="12"/>
  <c r="AA57" i="12"/>
  <c r="Y57" i="12"/>
  <c r="AK56" i="12"/>
  <c r="AI56" i="12"/>
  <c r="AG56" i="12"/>
  <c r="AE56" i="12"/>
  <c r="AC56" i="12"/>
  <c r="AA56" i="12"/>
  <c r="Y56" i="12"/>
  <c r="AK55" i="12"/>
  <c r="AI55" i="12"/>
  <c r="AG55" i="12"/>
  <c r="AE55" i="12"/>
  <c r="AC55" i="12"/>
  <c r="AA55" i="12"/>
  <c r="Y55" i="12"/>
  <c r="Q55" i="12"/>
  <c r="R55" i="12" s="1"/>
  <c r="P55" i="12"/>
  <c r="N55" i="12"/>
  <c r="C55" i="12"/>
  <c r="AK54" i="12"/>
  <c r="AI54" i="12"/>
  <c r="AG54" i="12"/>
  <c r="AE54" i="12"/>
  <c r="AC54" i="12"/>
  <c r="AA54" i="12"/>
  <c r="Y54" i="12"/>
  <c r="AK53" i="12"/>
  <c r="AI53" i="12"/>
  <c r="AG53" i="12"/>
  <c r="AE53" i="12"/>
  <c r="AC53" i="12"/>
  <c r="AA53" i="12"/>
  <c r="Y53" i="12"/>
  <c r="AK52" i="12"/>
  <c r="AI52" i="12"/>
  <c r="AG52" i="12"/>
  <c r="AE52" i="12"/>
  <c r="AC52" i="12"/>
  <c r="AA52" i="12"/>
  <c r="Y52" i="12"/>
  <c r="AK51" i="12"/>
  <c r="AI51" i="12"/>
  <c r="AG51" i="12"/>
  <c r="AE51" i="12"/>
  <c r="AC51" i="12"/>
  <c r="AA51" i="12"/>
  <c r="Y51" i="12"/>
  <c r="AK50" i="12"/>
  <c r="AI50" i="12"/>
  <c r="AG50" i="12"/>
  <c r="AE50" i="12"/>
  <c r="AC50" i="12"/>
  <c r="AA50" i="12"/>
  <c r="Y50" i="12"/>
  <c r="AK49" i="12"/>
  <c r="AI49" i="12"/>
  <c r="AG49" i="12"/>
  <c r="AE49" i="12"/>
  <c r="AC49" i="12"/>
  <c r="AA49" i="12"/>
  <c r="Y49" i="12"/>
  <c r="Q49" i="12"/>
  <c r="R49" i="12" s="1"/>
  <c r="P49" i="12"/>
  <c r="N49" i="12"/>
  <c r="C49" i="12"/>
  <c r="AK48" i="12"/>
  <c r="AI48" i="12"/>
  <c r="AG48" i="12"/>
  <c r="AE48" i="12"/>
  <c r="AC48" i="12"/>
  <c r="AA48" i="12"/>
  <c r="Y48" i="12"/>
  <c r="AK47" i="12"/>
  <c r="AI47" i="12"/>
  <c r="AG47" i="12"/>
  <c r="AE47" i="12"/>
  <c r="AC47" i="12"/>
  <c r="AA47" i="12"/>
  <c r="Y47" i="12"/>
  <c r="AK46" i="12"/>
  <c r="AI46" i="12"/>
  <c r="AG46" i="12"/>
  <c r="AE46" i="12"/>
  <c r="AC46" i="12"/>
  <c r="AA46" i="12"/>
  <c r="Y46" i="12"/>
  <c r="AK45" i="12"/>
  <c r="AI45" i="12"/>
  <c r="AG45" i="12"/>
  <c r="AE45" i="12"/>
  <c r="AC45" i="12"/>
  <c r="AA45" i="12"/>
  <c r="Y45" i="12"/>
  <c r="AK44" i="12"/>
  <c r="AI44" i="12"/>
  <c r="AG44" i="12"/>
  <c r="AE44" i="12"/>
  <c r="AC44" i="12"/>
  <c r="AA44" i="12"/>
  <c r="Y44" i="12"/>
  <c r="AK43" i="12"/>
  <c r="AI43" i="12"/>
  <c r="AG43" i="12"/>
  <c r="AE43" i="12"/>
  <c r="AC43" i="12"/>
  <c r="AA43" i="12"/>
  <c r="Y43" i="12"/>
  <c r="Q43" i="12"/>
  <c r="R43" i="12" s="1"/>
  <c r="P43" i="12"/>
  <c r="N43" i="12"/>
  <c r="C43" i="12"/>
  <c r="AK42" i="12"/>
  <c r="AI42" i="12"/>
  <c r="AG42" i="12"/>
  <c r="AE42" i="12"/>
  <c r="AC42" i="12"/>
  <c r="AA42" i="12"/>
  <c r="Y42" i="12"/>
  <c r="AK41" i="12"/>
  <c r="AI41" i="12"/>
  <c r="AG41" i="12"/>
  <c r="AE41" i="12"/>
  <c r="AC41" i="12"/>
  <c r="AA41" i="12"/>
  <c r="Y41" i="12"/>
  <c r="AK40" i="12"/>
  <c r="AI40" i="12"/>
  <c r="AG40" i="12"/>
  <c r="AE40" i="12"/>
  <c r="AC40" i="12"/>
  <c r="AA40" i="12"/>
  <c r="Y40" i="12"/>
  <c r="AK39" i="12"/>
  <c r="AI39" i="12"/>
  <c r="AG39" i="12"/>
  <c r="AE39" i="12"/>
  <c r="AC39" i="12"/>
  <c r="AA39" i="12"/>
  <c r="Y39" i="12"/>
  <c r="AK38" i="12"/>
  <c r="AI38" i="12"/>
  <c r="AG38" i="12"/>
  <c r="AE38" i="12"/>
  <c r="AC38" i="12"/>
  <c r="AA38" i="12"/>
  <c r="Y38" i="12"/>
  <c r="AK37" i="12"/>
  <c r="AI37" i="12"/>
  <c r="AG37" i="12"/>
  <c r="AE37" i="12"/>
  <c r="AC37" i="12"/>
  <c r="AA37" i="12"/>
  <c r="Y37" i="12"/>
  <c r="Q37" i="12"/>
  <c r="R37" i="12" s="1"/>
  <c r="P37" i="12"/>
  <c r="N37" i="12"/>
  <c r="C37" i="12"/>
  <c r="AK36" i="12"/>
  <c r="AI36" i="12"/>
  <c r="AG36" i="12"/>
  <c r="AE36" i="12"/>
  <c r="AC36" i="12"/>
  <c r="AA36" i="12"/>
  <c r="Y36" i="12"/>
  <c r="AK35" i="12"/>
  <c r="AI35" i="12"/>
  <c r="AG35" i="12"/>
  <c r="AE35" i="12"/>
  <c r="AC35" i="12"/>
  <c r="AA35" i="12"/>
  <c r="Y35" i="12"/>
  <c r="AK34" i="12"/>
  <c r="AI34" i="12"/>
  <c r="AG34" i="12"/>
  <c r="AE34" i="12"/>
  <c r="AC34" i="12"/>
  <c r="AA34" i="12"/>
  <c r="Y34" i="12"/>
  <c r="AK33" i="12"/>
  <c r="AI33" i="12"/>
  <c r="AG33" i="12"/>
  <c r="AE33" i="12"/>
  <c r="AC33" i="12"/>
  <c r="AA33" i="12"/>
  <c r="Y33" i="12"/>
  <c r="AK32" i="12"/>
  <c r="AI32" i="12"/>
  <c r="AG32" i="12"/>
  <c r="AE32" i="12"/>
  <c r="AC32" i="12"/>
  <c r="AA32" i="12"/>
  <c r="Y32" i="12"/>
  <c r="AK31" i="12"/>
  <c r="AI31" i="12"/>
  <c r="AG31" i="12"/>
  <c r="AE31" i="12"/>
  <c r="AC31" i="12"/>
  <c r="AA31" i="12"/>
  <c r="Y31" i="12"/>
  <c r="Q31" i="12"/>
  <c r="R31" i="12" s="1"/>
  <c r="P31" i="12"/>
  <c r="N31" i="12"/>
  <c r="C31" i="12"/>
  <c r="AK30" i="12"/>
  <c r="AI30" i="12"/>
  <c r="AG30" i="12"/>
  <c r="AE30" i="12"/>
  <c r="AC30" i="12"/>
  <c r="AA30" i="12"/>
  <c r="Y30" i="12"/>
  <c r="AK29" i="12"/>
  <c r="AI29" i="12"/>
  <c r="AG29" i="12"/>
  <c r="AE29" i="12"/>
  <c r="AC29" i="12"/>
  <c r="AA29" i="12"/>
  <c r="Y29" i="12"/>
  <c r="AK28" i="12"/>
  <c r="AI28" i="12"/>
  <c r="AG28" i="12"/>
  <c r="AE28" i="12"/>
  <c r="AC28" i="12"/>
  <c r="AA28" i="12"/>
  <c r="Y28" i="12"/>
  <c r="AK27" i="12"/>
  <c r="AI27" i="12"/>
  <c r="AG27" i="12"/>
  <c r="AE27" i="12"/>
  <c r="AC27" i="12"/>
  <c r="AA27" i="12"/>
  <c r="Y27" i="12"/>
  <c r="AK26" i="12"/>
  <c r="AI26" i="12"/>
  <c r="AG26" i="12"/>
  <c r="AE26" i="12"/>
  <c r="AC26" i="12"/>
  <c r="AA26" i="12"/>
  <c r="Y26" i="12"/>
  <c r="AK25" i="12"/>
  <c r="AI25" i="12"/>
  <c r="AG25" i="12"/>
  <c r="AE25" i="12"/>
  <c r="AC25" i="12"/>
  <c r="AA25" i="12"/>
  <c r="Y25" i="12"/>
  <c r="Q25" i="12"/>
  <c r="R25" i="12" s="1"/>
  <c r="P25" i="12"/>
  <c r="N25" i="12"/>
  <c r="C25" i="12"/>
  <c r="AK24" i="12"/>
  <c r="AI24" i="12"/>
  <c r="AG24" i="12"/>
  <c r="AE24" i="12"/>
  <c r="AC24" i="12"/>
  <c r="AA24" i="12"/>
  <c r="Y24" i="12"/>
  <c r="AK23" i="12"/>
  <c r="AI23" i="12"/>
  <c r="AG23" i="12"/>
  <c r="AE23" i="12"/>
  <c r="AC23" i="12"/>
  <c r="AA23" i="12"/>
  <c r="Y23" i="12"/>
  <c r="AK22" i="12"/>
  <c r="AI22" i="12"/>
  <c r="AG22" i="12"/>
  <c r="AE22" i="12"/>
  <c r="AC22" i="12"/>
  <c r="AA22" i="12"/>
  <c r="Y22" i="12"/>
  <c r="AK21" i="12"/>
  <c r="AI21" i="12"/>
  <c r="AG21" i="12"/>
  <c r="AE21" i="12"/>
  <c r="AC21" i="12"/>
  <c r="AA21" i="12"/>
  <c r="Y21" i="12"/>
  <c r="AK20" i="12"/>
  <c r="AI20" i="12"/>
  <c r="AG20" i="12"/>
  <c r="AE20" i="12"/>
  <c r="AC20" i="12"/>
  <c r="AA20" i="12"/>
  <c r="Y20" i="12"/>
  <c r="AK19" i="12"/>
  <c r="AI19" i="12"/>
  <c r="AG19" i="12"/>
  <c r="AE19" i="12"/>
  <c r="AC19" i="12"/>
  <c r="AA19" i="12"/>
  <c r="Y19" i="12"/>
  <c r="Q19" i="12"/>
  <c r="R19" i="12" s="1"/>
  <c r="P19" i="12"/>
  <c r="N19" i="12"/>
  <c r="C19" i="12"/>
  <c r="AK18" i="12"/>
  <c r="AI18" i="12"/>
  <c r="AG18" i="12"/>
  <c r="AE18" i="12"/>
  <c r="AC18" i="12"/>
  <c r="AA18" i="12"/>
  <c r="Y18" i="12"/>
  <c r="AK17" i="12"/>
  <c r="AI17" i="12"/>
  <c r="AG17" i="12"/>
  <c r="AE17" i="12"/>
  <c r="AC17" i="12"/>
  <c r="AA17" i="12"/>
  <c r="Y17" i="12"/>
  <c r="AK16" i="12"/>
  <c r="AI16" i="12"/>
  <c r="AG16" i="12"/>
  <c r="AE16" i="12"/>
  <c r="AC16" i="12"/>
  <c r="AA16" i="12"/>
  <c r="Y16" i="12"/>
  <c r="AK15" i="12"/>
  <c r="AI15" i="12"/>
  <c r="AG15" i="12"/>
  <c r="AE15" i="12"/>
  <c r="AC15" i="12"/>
  <c r="AA15" i="12"/>
  <c r="Y15" i="12"/>
  <c r="AK14" i="12"/>
  <c r="AI14" i="12"/>
  <c r="AG14" i="12"/>
  <c r="AE14" i="12"/>
  <c r="AC14" i="12"/>
  <c r="AA14" i="12"/>
  <c r="Y14" i="12"/>
  <c r="AK13" i="12"/>
  <c r="AI13" i="12"/>
  <c r="AG13" i="12"/>
  <c r="AE13" i="12"/>
  <c r="AC13" i="12"/>
  <c r="AA13" i="12"/>
  <c r="Y13" i="12"/>
  <c r="Q13" i="12"/>
  <c r="R13" i="12" s="1"/>
  <c r="P13" i="12"/>
  <c r="N13" i="12"/>
  <c r="C13" i="12"/>
  <c r="AK12" i="12"/>
  <c r="AI12" i="12"/>
  <c r="AG12" i="12"/>
  <c r="AE12" i="12"/>
  <c r="AC12" i="12"/>
  <c r="AA12" i="12"/>
  <c r="Y12" i="12"/>
  <c r="AK11" i="12"/>
  <c r="AI11" i="12"/>
  <c r="AG11" i="12"/>
  <c r="AE11" i="12"/>
  <c r="AC11" i="12"/>
  <c r="AA11" i="12"/>
  <c r="Y11" i="12"/>
  <c r="AK10" i="12"/>
  <c r="AI10" i="12"/>
  <c r="AG10" i="12"/>
  <c r="AE10" i="12"/>
  <c r="AC10" i="12"/>
  <c r="AA10" i="12"/>
  <c r="Y10" i="12"/>
  <c r="AK9" i="12"/>
  <c r="AI9" i="12"/>
  <c r="AG9" i="12"/>
  <c r="AE9" i="12"/>
  <c r="AC9" i="12"/>
  <c r="AA9" i="12"/>
  <c r="Y9" i="12"/>
  <c r="AK8" i="12"/>
  <c r="AK7" i="12"/>
  <c r="Q7" i="12"/>
  <c r="R7" i="12" s="1"/>
  <c r="P7" i="12"/>
  <c r="N7" i="12"/>
  <c r="C7" i="12"/>
  <c r="B19" i="11"/>
  <c r="BL19" i="12" l="1"/>
  <c r="BJ19" i="12"/>
  <c r="BM19" i="12"/>
  <c r="BK19" i="12"/>
  <c r="BL25" i="12"/>
  <c r="BJ25" i="12"/>
  <c r="BM25" i="12"/>
  <c r="BK25" i="12"/>
  <c r="BL31" i="12"/>
  <c r="BJ31" i="12"/>
  <c r="BM31" i="12"/>
  <c r="BK31" i="12"/>
  <c r="BL37" i="12"/>
  <c r="BJ37" i="12"/>
  <c r="BM37" i="12"/>
  <c r="BK37" i="12"/>
  <c r="BL43" i="12"/>
  <c r="BJ43" i="12"/>
  <c r="BK43" i="12"/>
  <c r="BM43" i="12"/>
  <c r="BL49" i="12"/>
  <c r="BJ49" i="12"/>
  <c r="BM49" i="12"/>
  <c r="BK49" i="12"/>
  <c r="BL55" i="12"/>
  <c r="BJ55" i="12"/>
  <c r="BM55" i="12"/>
  <c r="BK55" i="12"/>
  <c r="BL61" i="12"/>
  <c r="BJ61" i="12"/>
  <c r="BM61" i="12"/>
  <c r="BK61" i="12"/>
  <c r="BL67" i="12"/>
  <c r="BJ67" i="12"/>
  <c r="BM67" i="12"/>
  <c r="BK67" i="12"/>
  <c r="BL73" i="12"/>
  <c r="BJ73" i="12"/>
  <c r="BM73" i="12"/>
  <c r="BK73" i="12"/>
  <c r="BL79" i="12"/>
  <c r="BJ79" i="12"/>
  <c r="BM79" i="12"/>
  <c r="BK79" i="12"/>
  <c r="BL85" i="12"/>
  <c r="BJ85" i="12"/>
  <c r="BM85" i="12"/>
  <c r="BK85" i="12"/>
  <c r="BL91" i="12"/>
  <c r="BJ91" i="12"/>
  <c r="BM91" i="12"/>
  <c r="BK91" i="12"/>
  <c r="BL97" i="12"/>
  <c r="BJ97" i="12"/>
  <c r="BM97" i="12"/>
  <c r="BK97" i="12"/>
  <c r="BL103" i="12"/>
  <c r="BJ103" i="12"/>
  <c r="BM103" i="12"/>
  <c r="BK103" i="12"/>
  <c r="BM109" i="12"/>
  <c r="BL109" i="12"/>
  <c r="BJ109" i="12"/>
  <c r="BK109" i="12"/>
  <c r="BM115" i="12"/>
  <c r="BK115" i="12"/>
  <c r="BL115" i="12"/>
  <c r="BJ115" i="12"/>
  <c r="BM121" i="12"/>
  <c r="BK121" i="12"/>
  <c r="BL121" i="12"/>
  <c r="BJ121" i="12"/>
  <c r="BM13" i="12"/>
  <c r="BL13" i="12"/>
  <c r="BJ13" i="12"/>
  <c r="BK13" i="12"/>
  <c r="BM7" i="12"/>
  <c r="BL7" i="12"/>
  <c r="BK7" i="12"/>
  <c r="BJ7" i="12"/>
  <c r="AL8" i="12"/>
  <c r="AM8" i="12" s="1"/>
  <c r="AL39" i="12"/>
  <c r="AM39" i="12" s="1"/>
  <c r="AL43" i="12"/>
  <c r="AM43" i="12" s="1"/>
  <c r="AL52" i="12"/>
  <c r="AM52" i="12" s="1"/>
  <c r="AL62" i="12"/>
  <c r="AM62" i="12" s="1"/>
  <c r="AL64" i="12"/>
  <c r="AM64" i="12" s="1"/>
  <c r="AL65" i="12"/>
  <c r="AM65" i="12" s="1"/>
  <c r="AL67" i="12"/>
  <c r="AM67" i="12" s="1"/>
  <c r="AL69" i="12"/>
  <c r="AM69" i="12" s="1"/>
  <c r="AL71" i="12"/>
  <c r="AM71" i="12" s="1"/>
  <c r="AL87" i="12"/>
  <c r="AM87" i="12" s="1"/>
  <c r="AL91" i="12"/>
  <c r="AM91" i="12" s="1"/>
  <c r="AL94" i="12"/>
  <c r="AM94" i="12" s="1"/>
  <c r="AL110" i="12"/>
  <c r="AM110" i="12" s="1"/>
  <c r="AL111" i="12"/>
  <c r="AM111" i="12" s="1"/>
  <c r="AL112" i="12"/>
  <c r="AM112" i="12" s="1"/>
  <c r="AL117" i="12"/>
  <c r="AM117" i="12" s="1"/>
  <c r="AL119" i="12"/>
  <c r="AM119" i="12" s="1"/>
  <c r="AL123" i="12"/>
  <c r="AM123" i="12" s="1"/>
  <c r="AL125" i="12"/>
  <c r="AM125" i="12" s="1"/>
  <c r="AL59" i="12"/>
  <c r="AM59" i="12" s="1"/>
  <c r="AL66" i="12"/>
  <c r="AM66" i="12" s="1"/>
  <c r="AL68" i="12"/>
  <c r="AM68" i="12" s="1"/>
  <c r="AL70" i="12"/>
  <c r="AM70" i="12" s="1"/>
  <c r="AL72" i="12"/>
  <c r="AM72" i="12" s="1"/>
  <c r="AL86" i="12"/>
  <c r="AM86" i="12" s="1"/>
  <c r="AL88" i="12"/>
  <c r="AM88" i="12" s="1"/>
  <c r="AL92" i="12"/>
  <c r="AM92" i="12" s="1"/>
  <c r="AL96" i="12"/>
  <c r="AM96" i="12" s="1"/>
  <c r="AL51" i="12"/>
  <c r="AM51" i="12" s="1"/>
  <c r="AL53" i="12"/>
  <c r="AM53" i="12" s="1"/>
  <c r="AL40" i="12"/>
  <c r="AM40" i="12" s="1"/>
  <c r="AL41" i="12"/>
  <c r="AM41" i="12" s="1"/>
  <c r="AL50" i="12"/>
  <c r="AM50" i="12" s="1"/>
  <c r="AL7" i="12"/>
  <c r="AL14" i="12"/>
  <c r="AM14" i="12" s="1"/>
  <c r="AL15" i="12"/>
  <c r="AM15" i="12" s="1"/>
  <c r="AL16" i="12"/>
  <c r="AM16" i="12" s="1"/>
  <c r="AL17" i="12"/>
  <c r="AM17" i="12" s="1"/>
  <c r="AL18" i="12"/>
  <c r="AM18" i="12" s="1"/>
  <c r="AL19" i="12"/>
  <c r="AM19" i="12" s="1"/>
  <c r="AL26" i="12"/>
  <c r="AM26" i="12" s="1"/>
  <c r="AL27" i="12"/>
  <c r="AM27" i="12" s="1"/>
  <c r="AL28" i="12"/>
  <c r="AM28" i="12" s="1"/>
  <c r="AL29" i="12"/>
  <c r="AM29" i="12" s="1"/>
  <c r="AL30" i="12"/>
  <c r="AM30" i="12" s="1"/>
  <c r="AL31" i="12"/>
  <c r="AM31" i="12" s="1"/>
  <c r="AL89" i="12"/>
  <c r="AM89" i="12" s="1"/>
  <c r="AL90" i="12"/>
  <c r="AM90" i="12" s="1"/>
  <c r="AL9" i="12"/>
  <c r="AM9" i="12" s="1"/>
  <c r="AL10" i="12"/>
  <c r="AM10" i="12" s="1"/>
  <c r="AL11" i="12"/>
  <c r="AM11" i="12" s="1"/>
  <c r="AL12" i="12"/>
  <c r="AM12" i="12" s="1"/>
  <c r="AL13" i="12"/>
  <c r="AM13" i="12" s="1"/>
  <c r="AL20" i="12"/>
  <c r="AM20" i="12" s="1"/>
  <c r="AL21" i="12"/>
  <c r="AM21" i="12" s="1"/>
  <c r="AL22" i="12"/>
  <c r="AM22" i="12" s="1"/>
  <c r="AL23" i="12"/>
  <c r="AM23" i="12" s="1"/>
  <c r="AL24" i="12"/>
  <c r="AM24" i="12" s="1"/>
  <c r="AL25" i="12"/>
  <c r="AM25" i="12" s="1"/>
  <c r="AL32" i="12"/>
  <c r="AM32" i="12" s="1"/>
  <c r="AL42" i="12"/>
  <c r="AM42" i="12" s="1"/>
  <c r="AL33" i="12"/>
  <c r="AM33" i="12" s="1"/>
  <c r="AL34" i="12"/>
  <c r="AM34" i="12" s="1"/>
  <c r="AL35" i="12"/>
  <c r="AM35" i="12" s="1"/>
  <c r="AL36" i="12"/>
  <c r="AM36" i="12" s="1"/>
  <c r="AL37" i="12"/>
  <c r="AM37" i="12" s="1"/>
  <c r="AL44" i="12"/>
  <c r="AM44" i="12" s="1"/>
  <c r="AL45" i="12"/>
  <c r="AM45" i="12" s="1"/>
  <c r="AL46" i="12"/>
  <c r="AM46" i="12" s="1"/>
  <c r="AL47" i="12"/>
  <c r="AM47" i="12" s="1"/>
  <c r="AL48" i="12"/>
  <c r="AM48" i="12" s="1"/>
  <c r="AL49" i="12"/>
  <c r="AM49" i="12" s="1"/>
  <c r="AL56" i="12"/>
  <c r="AM56" i="12" s="1"/>
  <c r="AL57" i="12"/>
  <c r="AM57" i="12" s="1"/>
  <c r="AL73" i="12"/>
  <c r="AM73" i="12" s="1"/>
  <c r="AL93" i="12"/>
  <c r="AM93" i="12" s="1"/>
  <c r="AL95" i="12"/>
  <c r="AM95" i="12" s="1"/>
  <c r="AL97" i="12"/>
  <c r="AM97" i="12" s="1"/>
  <c r="AL38" i="12"/>
  <c r="AM38" i="12" s="1"/>
  <c r="AL54" i="12"/>
  <c r="AM54" i="12" s="1"/>
  <c r="AL55" i="12"/>
  <c r="AM55" i="12" s="1"/>
  <c r="AL63" i="12"/>
  <c r="AM63" i="12" s="1"/>
  <c r="AL116" i="12"/>
  <c r="AM116" i="12" s="1"/>
  <c r="AL118" i="12"/>
  <c r="AM118" i="12" s="1"/>
  <c r="AL120" i="12"/>
  <c r="AM120" i="12" s="1"/>
  <c r="AL60" i="12"/>
  <c r="AM60" i="12" s="1"/>
  <c r="AL80" i="12"/>
  <c r="AM80" i="12" s="1"/>
  <c r="AL81" i="12"/>
  <c r="AM81" i="12" s="1"/>
  <c r="AL82" i="12"/>
  <c r="AM82" i="12" s="1"/>
  <c r="AL83" i="12"/>
  <c r="AM83" i="12" s="1"/>
  <c r="AL84" i="12"/>
  <c r="AM84" i="12" s="1"/>
  <c r="AL85" i="12"/>
  <c r="AM85" i="12" s="1"/>
  <c r="AL104" i="12"/>
  <c r="AM104" i="12" s="1"/>
  <c r="AL105" i="12"/>
  <c r="AM105" i="12" s="1"/>
  <c r="AL106" i="12"/>
  <c r="AM106" i="12" s="1"/>
  <c r="AL107" i="12"/>
  <c r="AM107" i="12" s="1"/>
  <c r="AL108" i="12"/>
  <c r="AM108" i="12" s="1"/>
  <c r="AL109" i="12"/>
  <c r="AM109" i="12" s="1"/>
  <c r="AL114" i="12"/>
  <c r="AM114" i="12" s="1"/>
  <c r="AL61" i="12"/>
  <c r="AM61" i="12" s="1"/>
  <c r="AL74" i="12"/>
  <c r="AM74" i="12" s="1"/>
  <c r="AL75" i="12"/>
  <c r="AM75" i="12" s="1"/>
  <c r="AL76" i="12"/>
  <c r="AM76" i="12" s="1"/>
  <c r="AL77" i="12"/>
  <c r="AM77" i="12" s="1"/>
  <c r="AL78" i="12"/>
  <c r="AM78" i="12" s="1"/>
  <c r="AL79" i="12"/>
  <c r="AM79" i="12" s="1"/>
  <c r="AL98" i="12"/>
  <c r="AM98" i="12" s="1"/>
  <c r="AL99" i="12"/>
  <c r="AM99" i="12" s="1"/>
  <c r="AL100" i="12"/>
  <c r="AM100" i="12" s="1"/>
  <c r="AL101" i="12"/>
  <c r="AM101" i="12" s="1"/>
  <c r="AL102" i="12"/>
  <c r="AM102" i="12" s="1"/>
  <c r="AL103" i="12"/>
  <c r="AM103" i="12" s="1"/>
  <c r="AL121" i="12"/>
  <c r="AM121" i="12" s="1"/>
  <c r="AL58" i="12"/>
  <c r="AM58" i="12" s="1"/>
  <c r="AL115" i="12"/>
  <c r="AM115" i="12" s="1"/>
  <c r="AL122" i="12"/>
  <c r="AM122" i="12" s="1"/>
  <c r="AL126" i="12"/>
  <c r="AM126" i="12" s="1"/>
  <c r="AL113" i="12"/>
  <c r="AM113" i="12" s="1"/>
  <c r="AL124" i="12"/>
  <c r="AM124" i="12" s="1"/>
  <c r="AM7" i="12" l="1"/>
  <c r="U4" i="7" l="1"/>
  <c r="U5" i="7"/>
  <c r="U6" i="7"/>
  <c r="U7" i="7"/>
  <c r="U8" i="7"/>
  <c r="U9" i="7"/>
  <c r="U10" i="7"/>
  <c r="U11" i="7"/>
  <c r="U3" i="7"/>
  <c r="BB37" i="6" s="1"/>
  <c r="BC37" i="6" s="1"/>
  <c r="BB20" i="6" l="1"/>
  <c r="BC20" i="6" s="1"/>
  <c r="BB21" i="6"/>
  <c r="BC21" i="6" s="1"/>
  <c r="AJ21" i="10"/>
  <c r="AK21" i="10" s="1"/>
  <c r="AJ20" i="10"/>
  <c r="AK20" i="10" s="1"/>
  <c r="AJ19" i="10"/>
  <c r="AK19" i="10" s="1"/>
  <c r="BB12" i="6"/>
  <c r="BC12" i="6" s="1"/>
  <c r="BB126" i="6"/>
  <c r="BC126" i="6" s="1"/>
  <c r="BB56" i="6"/>
  <c r="BC56" i="6" s="1"/>
  <c r="BB30" i="6"/>
  <c r="BC30" i="6" s="1"/>
  <c r="BB77" i="6"/>
  <c r="BC77" i="6" s="1"/>
  <c r="BB116" i="6"/>
  <c r="BC116" i="6" s="1"/>
  <c r="BB52" i="6"/>
  <c r="BC52" i="6" s="1"/>
  <c r="BB103" i="6"/>
  <c r="BC103" i="6" s="1"/>
  <c r="BB39" i="6"/>
  <c r="BC39" i="6" s="1"/>
  <c r="BB86" i="6"/>
  <c r="BC86" i="6" s="1"/>
  <c r="BB31" i="6"/>
  <c r="BC31" i="6" s="1"/>
  <c r="BB48" i="6"/>
  <c r="BC48" i="6" s="1"/>
  <c r="BB94" i="6"/>
  <c r="BC94" i="6" s="1"/>
  <c r="BB73" i="6"/>
  <c r="BC73" i="6" s="1"/>
  <c r="BB67" i="6"/>
  <c r="BC67" i="6" s="1"/>
  <c r="BB117" i="6"/>
  <c r="BC117" i="6" s="1"/>
  <c r="BB53" i="6"/>
  <c r="BC53" i="6" s="1"/>
  <c r="BB92" i="6"/>
  <c r="BC92" i="6" s="1"/>
  <c r="BB27" i="6"/>
  <c r="BC27" i="6" s="1"/>
  <c r="BB96" i="6"/>
  <c r="BC96" i="6" s="1"/>
  <c r="BB110" i="6"/>
  <c r="BC110" i="6" s="1"/>
  <c r="BB40" i="6"/>
  <c r="BC40" i="6" s="1"/>
  <c r="BB115" i="6"/>
  <c r="BC115" i="6" s="1"/>
  <c r="BB97" i="6"/>
  <c r="BC97" i="6" s="1"/>
  <c r="BB32" i="6"/>
  <c r="BC32" i="6" s="1"/>
  <c r="BB82" i="6"/>
  <c r="BC82" i="6" s="1"/>
  <c r="BB123" i="6"/>
  <c r="BC123" i="6" s="1"/>
  <c r="BB59" i="6"/>
  <c r="BC59" i="6" s="1"/>
  <c r="BB42" i="6"/>
  <c r="BC42" i="6" s="1"/>
  <c r="BB47" i="6"/>
  <c r="BC47" i="6" s="1"/>
  <c r="BB104" i="6"/>
  <c r="BC104" i="6" s="1"/>
  <c r="BB8" i="6"/>
  <c r="BC8" i="6" s="1"/>
  <c r="BB102" i="6"/>
  <c r="BC102" i="6" s="1"/>
  <c r="BB38" i="6"/>
  <c r="BC38" i="6" s="1"/>
  <c r="BB23" i="6"/>
  <c r="BC23" i="6" s="1"/>
  <c r="BB108" i="6"/>
  <c r="BC108" i="6" s="1"/>
  <c r="BB28" i="6"/>
  <c r="BC28" i="6" s="1"/>
  <c r="BB14" i="6"/>
  <c r="BC14" i="6" s="1"/>
  <c r="BB98" i="6"/>
  <c r="BC98" i="6" s="1"/>
  <c r="BB106" i="6"/>
  <c r="BC106" i="6" s="1"/>
  <c r="BB78" i="6"/>
  <c r="BC78" i="6" s="1"/>
  <c r="BB121" i="6"/>
  <c r="BC121" i="6" s="1"/>
  <c r="BB90" i="6"/>
  <c r="BC90" i="6" s="1"/>
  <c r="BB15" i="6"/>
  <c r="BC15" i="6" s="1"/>
  <c r="BB100" i="6"/>
  <c r="BC100" i="6" s="1"/>
  <c r="BB35" i="6"/>
  <c r="BC35" i="6" s="1"/>
  <c r="BB87" i="6"/>
  <c r="BC87" i="6" s="1"/>
  <c r="BB10" i="6"/>
  <c r="BC10" i="6" s="1"/>
  <c r="BB70" i="6"/>
  <c r="BC70" i="6" s="1"/>
  <c r="BB74" i="6"/>
  <c r="BC74" i="6" s="1"/>
  <c r="BB63" i="6"/>
  <c r="BC63" i="6" s="1"/>
  <c r="BB46" i="6"/>
  <c r="BC46" i="6" s="1"/>
  <c r="BB18" i="6"/>
  <c r="BC18" i="6" s="1"/>
  <c r="BB51" i="6"/>
  <c r="BC51" i="6" s="1"/>
  <c r="BB101" i="6"/>
  <c r="BC101" i="6" s="1"/>
  <c r="BB36" i="6"/>
  <c r="BC36" i="6" s="1"/>
  <c r="BB76" i="6"/>
  <c r="BC76" i="6" s="1"/>
  <c r="BB122" i="6"/>
  <c r="BC122" i="6" s="1"/>
  <c r="BB45" i="6"/>
  <c r="BC45" i="6" s="1"/>
  <c r="BB62" i="6"/>
  <c r="BC62" i="6" s="1"/>
  <c r="BB105" i="6"/>
  <c r="BC105" i="6" s="1"/>
  <c r="BB7" i="6"/>
  <c r="BC7" i="6" s="1"/>
  <c r="BB81" i="6"/>
  <c r="BC81" i="6" s="1"/>
  <c r="BB13" i="6"/>
  <c r="BC13" i="6" s="1"/>
  <c r="BB66" i="6"/>
  <c r="BC66" i="6" s="1"/>
  <c r="BB107" i="6"/>
  <c r="BC107" i="6" s="1"/>
  <c r="BB43" i="6"/>
  <c r="BC43" i="6" s="1"/>
  <c r="BB95" i="6"/>
  <c r="BC95" i="6" s="1"/>
  <c r="BB25" i="6"/>
  <c r="BC25" i="6" s="1"/>
  <c r="BB65" i="6"/>
  <c r="BC65" i="6" s="1"/>
  <c r="BB91" i="6"/>
  <c r="BC91" i="6" s="1"/>
  <c r="BB80" i="6"/>
  <c r="BC80" i="6" s="1"/>
  <c r="BB93" i="6"/>
  <c r="BC93" i="6" s="1"/>
  <c r="BB119" i="6"/>
  <c r="BC119" i="6" s="1"/>
  <c r="BB9" i="6"/>
  <c r="BC9" i="6" s="1"/>
  <c r="BB16" i="6"/>
  <c r="BC16" i="6" s="1"/>
  <c r="BB44" i="6"/>
  <c r="BC44" i="6" s="1"/>
  <c r="BB113" i="6"/>
  <c r="BC113" i="6" s="1"/>
  <c r="BB33" i="6"/>
  <c r="BC33" i="6" s="1"/>
  <c r="BB29" i="6"/>
  <c r="BC29" i="6" s="1"/>
  <c r="BB89" i="6"/>
  <c r="BC89" i="6" s="1"/>
  <c r="BB125" i="6"/>
  <c r="BC125" i="6" s="1"/>
  <c r="BB26" i="6"/>
  <c r="BC26" i="6" s="1"/>
  <c r="BB84" i="6"/>
  <c r="BC84" i="6" s="1"/>
  <c r="BB19" i="6"/>
  <c r="BC19" i="6" s="1"/>
  <c r="BB71" i="6"/>
  <c r="BC71" i="6" s="1"/>
  <c r="BB118" i="6"/>
  <c r="BC118" i="6" s="1"/>
  <c r="BB54" i="6"/>
  <c r="BC54" i="6" s="1"/>
  <c r="BB111" i="6"/>
  <c r="BC111" i="6" s="1"/>
  <c r="BB11" i="6"/>
  <c r="BC11" i="6" s="1"/>
  <c r="BB72" i="6"/>
  <c r="BC72" i="6" s="1"/>
  <c r="BB99" i="6"/>
  <c r="BC99" i="6" s="1"/>
  <c r="BB34" i="6"/>
  <c r="BC34" i="6" s="1"/>
  <c r="BB85" i="6"/>
  <c r="BC85" i="6" s="1"/>
  <c r="BB124" i="6"/>
  <c r="BC124" i="6" s="1"/>
  <c r="BB60" i="6"/>
  <c r="BC60" i="6" s="1"/>
  <c r="BB58" i="6"/>
  <c r="BC58" i="6" s="1"/>
  <c r="BB61" i="6"/>
  <c r="BC61" i="6" s="1"/>
  <c r="BB120" i="6"/>
  <c r="BC120" i="6" s="1"/>
  <c r="BB57" i="6"/>
  <c r="BC57" i="6" s="1"/>
  <c r="BB22" i="6"/>
  <c r="BC22" i="6" s="1"/>
  <c r="BB114" i="6"/>
  <c r="BC114" i="6" s="1"/>
  <c r="BB50" i="6"/>
  <c r="BC50" i="6" s="1"/>
  <c r="BB24" i="6"/>
  <c r="BC24" i="6" s="1"/>
  <c r="BB64" i="6"/>
  <c r="BC64" i="6" s="1"/>
  <c r="BB41" i="6"/>
  <c r="BC41" i="6" s="1"/>
  <c r="BB68" i="6"/>
  <c r="BC68" i="6" s="1"/>
  <c r="BB55" i="6"/>
  <c r="BC55" i="6" s="1"/>
  <c r="BB112" i="6"/>
  <c r="BC112" i="6" s="1"/>
  <c r="BB83" i="6"/>
  <c r="BC83" i="6" s="1"/>
  <c r="BB69" i="6"/>
  <c r="BC69" i="6" s="1"/>
  <c r="BB109" i="6"/>
  <c r="BC109" i="6" s="1"/>
  <c r="BB88" i="6"/>
  <c r="BC88" i="6" s="1"/>
  <c r="BB49" i="6"/>
  <c r="BC49" i="6" s="1"/>
  <c r="BB75" i="6"/>
  <c r="BC75" i="6" s="1"/>
  <c r="BB79" i="6"/>
  <c r="BC79" i="6" s="1"/>
  <c r="AJ121" i="10"/>
  <c r="AK121" i="10" s="1"/>
  <c r="AJ243" i="10"/>
  <c r="AK243" i="10" s="1"/>
  <c r="AJ187" i="10"/>
  <c r="AK187" i="10" s="1"/>
  <c r="AJ173" i="10"/>
  <c r="AK173" i="10" s="1"/>
  <c r="AJ241" i="10"/>
  <c r="AK241" i="10" s="1"/>
  <c r="AJ201" i="10"/>
  <c r="AK201" i="10" s="1"/>
  <c r="AJ96" i="10"/>
  <c r="AK96" i="10" s="1"/>
  <c r="AJ236" i="10"/>
  <c r="AK236" i="10" s="1"/>
  <c r="AJ136" i="10"/>
  <c r="AK136" i="10" s="1"/>
  <c r="AJ7" i="10"/>
  <c r="AK7" i="10" s="1"/>
  <c r="AJ125" i="10"/>
  <c r="AK125" i="10" s="1"/>
  <c r="AJ226" i="10"/>
  <c r="AK226" i="10" s="1"/>
  <c r="AJ131" i="10"/>
  <c r="AK131" i="10" s="1"/>
  <c r="AJ26" i="10"/>
  <c r="AK26" i="10" s="1"/>
  <c r="AJ68" i="10"/>
  <c r="AK68" i="10" s="1"/>
  <c r="AJ108" i="10"/>
  <c r="AK108" i="10" s="1"/>
  <c r="AJ103" i="10"/>
  <c r="AK103" i="10" s="1"/>
  <c r="AJ63" i="10"/>
  <c r="AK63" i="10" s="1"/>
  <c r="AJ89" i="10"/>
  <c r="AK89" i="10" s="1"/>
  <c r="AJ245" i="10"/>
  <c r="AK245" i="10" s="1"/>
  <c r="AJ230" i="10"/>
  <c r="AK230" i="10" s="1"/>
  <c r="AJ168" i="10"/>
  <c r="AK168" i="10" s="1"/>
  <c r="AJ81" i="10"/>
  <c r="AK81" i="10" s="1"/>
  <c r="AJ37" i="10"/>
  <c r="AK37" i="10" s="1"/>
  <c r="AJ232" i="10"/>
  <c r="AK232" i="10" s="1"/>
  <c r="AJ25" i="10"/>
  <c r="AK25" i="10" s="1"/>
  <c r="AJ233" i="10"/>
  <c r="AK233" i="10" s="1"/>
  <c r="AJ149" i="10"/>
  <c r="AK149" i="10" s="1"/>
  <c r="AJ218" i="10"/>
  <c r="AK218" i="10" s="1"/>
  <c r="AJ130" i="10"/>
  <c r="AK130" i="10" s="1"/>
  <c r="AJ47" i="10"/>
  <c r="AK47" i="10" s="1"/>
  <c r="AJ69" i="10"/>
  <c r="AK69" i="10" s="1"/>
  <c r="AJ98" i="10"/>
  <c r="AK98" i="10" s="1"/>
  <c r="AJ101" i="10"/>
  <c r="AK101" i="10" s="1"/>
  <c r="AJ54" i="10"/>
  <c r="AK54" i="10" s="1"/>
  <c r="AJ62" i="10"/>
  <c r="AK62" i="10" s="1"/>
  <c r="AJ216" i="10"/>
  <c r="AK216" i="10" s="1"/>
  <c r="AJ204" i="10"/>
  <c r="AK204" i="10" s="1"/>
  <c r="AJ156" i="10"/>
  <c r="AK156" i="10" s="1"/>
  <c r="AJ65" i="10"/>
  <c r="AK65" i="10" s="1"/>
  <c r="AJ246" i="10"/>
  <c r="AK246" i="10" s="1"/>
  <c r="AJ220" i="10"/>
  <c r="AK220" i="10" s="1"/>
  <c r="AJ31" i="10"/>
  <c r="AK31" i="10" s="1"/>
  <c r="AJ194" i="10"/>
  <c r="AK194" i="10" s="1"/>
  <c r="AJ16" i="10"/>
  <c r="AK16" i="10" s="1"/>
  <c r="AJ128" i="10"/>
  <c r="AK128" i="10" s="1"/>
  <c r="AJ123" i="10"/>
  <c r="AK123" i="10" s="1"/>
  <c r="AJ211" i="10"/>
  <c r="AK211" i="10" s="1"/>
  <c r="AJ135" i="10"/>
  <c r="AK135" i="10" s="1"/>
  <c r="AJ139" i="10"/>
  <c r="AK139" i="10" s="1"/>
  <c r="AJ18" i="10"/>
  <c r="AK18" i="10" s="1"/>
  <c r="AJ52" i="10"/>
  <c r="AK52" i="10" s="1"/>
  <c r="AJ153" i="10"/>
  <c r="AK153" i="10" s="1"/>
  <c r="AJ154" i="10"/>
  <c r="AK154" i="10" s="1"/>
  <c r="AJ41" i="10"/>
  <c r="AK41" i="10" s="1"/>
  <c r="AJ56" i="10"/>
  <c r="AK56" i="10" s="1"/>
  <c r="AJ203" i="10"/>
  <c r="AK203" i="10" s="1"/>
  <c r="AJ73" i="10"/>
  <c r="AK73" i="10" s="1"/>
  <c r="AJ205" i="10"/>
  <c r="AK205" i="10" s="1"/>
  <c r="AJ215" i="10"/>
  <c r="AK215" i="10" s="1"/>
  <c r="AJ46" i="10"/>
  <c r="AK46" i="10" s="1"/>
  <c r="AJ176" i="10"/>
  <c r="AK176" i="10" s="1"/>
  <c r="AJ126" i="10"/>
  <c r="AK126" i="10" s="1"/>
  <c r="AJ24" i="10"/>
  <c r="AK24" i="10" s="1"/>
  <c r="AJ39" i="10"/>
  <c r="AK39" i="10" s="1"/>
  <c r="AJ111" i="10"/>
  <c r="AK111" i="10" s="1"/>
  <c r="AJ11" i="10"/>
  <c r="AK11" i="10" s="1"/>
  <c r="AJ57" i="10"/>
  <c r="AK57" i="10" s="1"/>
  <c r="AJ180" i="10"/>
  <c r="AK180" i="10" s="1"/>
  <c r="AJ219" i="10"/>
  <c r="AK219" i="10" s="1"/>
  <c r="AJ115" i="10"/>
  <c r="AK115" i="10" s="1"/>
  <c r="AJ185" i="10"/>
  <c r="AK185" i="10" s="1"/>
  <c r="AJ58" i="10"/>
  <c r="AK58" i="10" s="1"/>
  <c r="AJ74" i="10"/>
  <c r="AK74" i="10" s="1"/>
  <c r="AJ66" i="10"/>
  <c r="AK66" i="10" s="1"/>
  <c r="AJ77" i="10"/>
  <c r="AK77" i="10" s="1"/>
  <c r="AJ140" i="10"/>
  <c r="AK140" i="10" s="1"/>
  <c r="AJ97" i="10"/>
  <c r="AK97" i="10" s="1"/>
  <c r="AJ181" i="10"/>
  <c r="AK181" i="10" s="1"/>
  <c r="AJ107" i="10"/>
  <c r="AK107" i="10" s="1"/>
  <c r="AJ87" i="10"/>
  <c r="AK87" i="10" s="1"/>
  <c r="AJ80" i="10"/>
  <c r="AK80" i="10" s="1"/>
  <c r="AJ210" i="10"/>
  <c r="AK210" i="10" s="1"/>
  <c r="AJ137" i="10"/>
  <c r="AK137" i="10" s="1"/>
  <c r="AJ84" i="10"/>
  <c r="AK84" i="10" s="1"/>
  <c r="AJ105" i="10"/>
  <c r="AK105" i="10" s="1"/>
  <c r="AJ248" i="10"/>
  <c r="AK248" i="10" s="1"/>
  <c r="AJ229" i="10"/>
  <c r="AK229" i="10" s="1"/>
  <c r="AJ184" i="10"/>
  <c r="AK184" i="10" s="1"/>
  <c r="AJ67" i="10"/>
  <c r="AK67" i="10" s="1"/>
  <c r="AJ17" i="10"/>
  <c r="AK17" i="10" s="1"/>
  <c r="AJ76" i="10"/>
  <c r="AK76" i="10" s="1"/>
  <c r="AJ48" i="10"/>
  <c r="AK48" i="10" s="1"/>
  <c r="AJ133" i="10"/>
  <c r="AK133" i="10" s="1"/>
  <c r="AJ72" i="10"/>
  <c r="AK72" i="10" s="1"/>
  <c r="AJ158" i="10"/>
  <c r="AK158" i="10" s="1"/>
  <c r="AJ91" i="10"/>
  <c r="AK91" i="10" s="1"/>
  <c r="AJ224" i="10"/>
  <c r="AK224" i="10" s="1"/>
  <c r="AJ221" i="10"/>
  <c r="AK221" i="10" s="1"/>
  <c r="AJ197" i="10"/>
  <c r="AK197" i="10" s="1"/>
  <c r="AJ213" i="10"/>
  <c r="AK213" i="10" s="1"/>
  <c r="AJ38" i="10"/>
  <c r="AK38" i="10" s="1"/>
  <c r="AJ95" i="10"/>
  <c r="AK95" i="10" s="1"/>
  <c r="AJ250" i="10"/>
  <c r="AK250" i="10" s="1"/>
  <c r="AJ102" i="10"/>
  <c r="AK102" i="10" s="1"/>
  <c r="AJ143" i="10"/>
  <c r="AK143" i="10" s="1"/>
  <c r="AJ174" i="10"/>
  <c r="AK174" i="10" s="1"/>
  <c r="AJ208" i="10"/>
  <c r="AK208" i="10" s="1"/>
  <c r="AJ118" i="10"/>
  <c r="AK118" i="10" s="1"/>
  <c r="AJ14" i="10"/>
  <c r="AK14" i="10" s="1"/>
  <c r="AJ75" i="10"/>
  <c r="AK75" i="10" s="1"/>
  <c r="AJ92" i="10"/>
  <c r="AK92" i="10" s="1"/>
  <c r="AJ100" i="10"/>
  <c r="AK100" i="10" s="1"/>
  <c r="AJ117" i="10"/>
  <c r="AK117" i="10" s="1"/>
  <c r="AJ235" i="10"/>
  <c r="AK235" i="10" s="1"/>
  <c r="AJ141" i="10"/>
  <c r="AK141" i="10" s="1"/>
  <c r="AJ36" i="10"/>
  <c r="AK36" i="10" s="1"/>
  <c r="AJ147" i="10"/>
  <c r="AK147" i="10" s="1"/>
  <c r="AJ169" i="10"/>
  <c r="AK169" i="10" s="1"/>
  <c r="AJ228" i="10"/>
  <c r="AK228" i="10" s="1"/>
  <c r="AJ40" i="10"/>
  <c r="AK40" i="10" s="1"/>
  <c r="AJ142" i="10"/>
  <c r="AK142" i="10" s="1"/>
  <c r="AJ189" i="10"/>
  <c r="AK189" i="10" s="1"/>
  <c r="AJ195" i="10"/>
  <c r="AK195" i="10" s="1"/>
  <c r="AJ212" i="10"/>
  <c r="AK212" i="10" s="1"/>
  <c r="AJ104" i="10"/>
  <c r="AK104" i="10" s="1"/>
  <c r="AJ231" i="10"/>
  <c r="AK231" i="10" s="1"/>
  <c r="AJ152" i="10"/>
  <c r="AK152" i="10" s="1"/>
  <c r="AJ170" i="10"/>
  <c r="AK170" i="10" s="1"/>
  <c r="AJ49" i="10"/>
  <c r="AK49" i="10" s="1"/>
  <c r="AJ244" i="10"/>
  <c r="AK244" i="10" s="1"/>
  <c r="AJ239" i="10"/>
  <c r="AK239" i="10" s="1"/>
  <c r="AJ172" i="10"/>
  <c r="AK172" i="10" s="1"/>
  <c r="AJ93" i="10"/>
  <c r="AK93" i="10" s="1"/>
  <c r="AJ225" i="10"/>
  <c r="AK225" i="10" s="1"/>
  <c r="AJ83" i="10"/>
  <c r="AK83" i="10" s="1"/>
  <c r="AJ50" i="10"/>
  <c r="AK50" i="10" s="1"/>
  <c r="AJ162" i="10"/>
  <c r="AK162" i="10" s="1"/>
  <c r="AJ167" i="10"/>
  <c r="AK167" i="10" s="1"/>
  <c r="AJ30" i="10"/>
  <c r="AK30" i="10" s="1"/>
  <c r="AJ175" i="10"/>
  <c r="AK175" i="10" s="1"/>
  <c r="AJ196" i="10"/>
  <c r="AK196" i="10" s="1"/>
  <c r="AJ120" i="10"/>
  <c r="AK120" i="10" s="1"/>
  <c r="AJ144" i="10"/>
  <c r="AK144" i="10" s="1"/>
  <c r="AJ151" i="10"/>
  <c r="AK151" i="10" s="1"/>
  <c r="AJ134" i="10"/>
  <c r="AK134" i="10" s="1"/>
  <c r="AJ43" i="10"/>
  <c r="AK43" i="10" s="1"/>
  <c r="AJ237" i="10"/>
  <c r="AK237" i="10" s="1"/>
  <c r="AJ202" i="10"/>
  <c r="AK202" i="10" s="1"/>
  <c r="AJ157" i="10"/>
  <c r="AK157" i="10" s="1"/>
  <c r="AJ86" i="10"/>
  <c r="AK86" i="10" s="1"/>
  <c r="AJ207" i="10"/>
  <c r="AK207" i="10" s="1"/>
  <c r="AJ27" i="10"/>
  <c r="AK27" i="10" s="1"/>
  <c r="AJ44" i="10"/>
  <c r="AK44" i="10" s="1"/>
  <c r="AJ159" i="10"/>
  <c r="AK159" i="10" s="1"/>
  <c r="AJ249" i="10"/>
  <c r="AK249" i="10" s="1"/>
  <c r="AJ190" i="10"/>
  <c r="AK190" i="10" s="1"/>
  <c r="AJ163" i="10"/>
  <c r="AK163" i="10" s="1"/>
  <c r="AJ70" i="10"/>
  <c r="AK70" i="10" s="1"/>
  <c r="AJ78" i="10"/>
  <c r="AK78" i="10" s="1"/>
  <c r="AJ60" i="10"/>
  <c r="AK60" i="10" s="1"/>
  <c r="AJ160" i="10"/>
  <c r="AK160" i="10" s="1"/>
  <c r="AJ192" i="10"/>
  <c r="AK192" i="10" s="1"/>
  <c r="AJ106" i="10"/>
  <c r="AK106" i="10" s="1"/>
  <c r="AJ214" i="10"/>
  <c r="AK214" i="10" s="1"/>
  <c r="AJ179" i="10"/>
  <c r="AK179" i="10" s="1"/>
  <c r="AJ61" i="10"/>
  <c r="AK61" i="10" s="1"/>
  <c r="AJ28" i="10"/>
  <c r="AK28" i="10" s="1"/>
  <c r="AJ247" i="10"/>
  <c r="AK247" i="10" s="1"/>
  <c r="AJ150" i="10"/>
  <c r="AK150" i="10" s="1"/>
  <c r="AJ79" i="10"/>
  <c r="AK79" i="10" s="1"/>
  <c r="AJ199" i="10"/>
  <c r="AK199" i="10" s="1"/>
  <c r="AJ242" i="10"/>
  <c r="AK242" i="10" s="1"/>
  <c r="AJ23" i="10"/>
  <c r="AK23" i="10" s="1"/>
  <c r="AJ99" i="10"/>
  <c r="AK99" i="10" s="1"/>
  <c r="AJ82" i="10"/>
  <c r="AK82" i="10" s="1"/>
  <c r="AJ234" i="10"/>
  <c r="AK234" i="10" s="1"/>
  <c r="AJ45" i="10"/>
  <c r="AK45" i="10" s="1"/>
  <c r="AJ146" i="10"/>
  <c r="AK146" i="10" s="1"/>
  <c r="AJ182" i="10"/>
  <c r="AK182" i="10" s="1"/>
  <c r="AJ90" i="10"/>
  <c r="AK90" i="10" s="1"/>
  <c r="AJ35" i="10"/>
  <c r="AK35" i="10" s="1"/>
  <c r="AJ193" i="10"/>
  <c r="AK193" i="10" s="1"/>
  <c r="AJ64" i="10"/>
  <c r="AK64" i="10" s="1"/>
  <c r="AJ240" i="10"/>
  <c r="AK240" i="10" s="1"/>
  <c r="AJ114" i="10"/>
  <c r="AK114" i="10" s="1"/>
  <c r="AJ13" i="10"/>
  <c r="AK13" i="10" s="1"/>
  <c r="AJ22" i="10"/>
  <c r="AK22" i="10" s="1"/>
  <c r="AJ119" i="10"/>
  <c r="AK119" i="10" s="1"/>
  <c r="AJ85" i="10"/>
  <c r="AK85" i="10" s="1"/>
  <c r="AJ138" i="10"/>
  <c r="AK138" i="10" s="1"/>
  <c r="AJ186" i="10"/>
  <c r="AK186" i="10" s="1"/>
  <c r="AJ110" i="10"/>
  <c r="AK110" i="10" s="1"/>
  <c r="AJ116" i="10"/>
  <c r="AK116" i="10" s="1"/>
  <c r="AJ122" i="10"/>
  <c r="AK122" i="10" s="1"/>
  <c r="AJ113" i="10"/>
  <c r="AK113" i="10" s="1"/>
  <c r="AJ198" i="10"/>
  <c r="AK198" i="10" s="1"/>
  <c r="AJ206" i="10"/>
  <c r="AK206" i="10" s="1"/>
  <c r="AJ178" i="10"/>
  <c r="AK178" i="10" s="1"/>
  <c r="AJ165" i="10"/>
  <c r="AK165" i="10" s="1"/>
  <c r="AJ129" i="10"/>
  <c r="AK129" i="10" s="1"/>
  <c r="AJ177" i="10"/>
  <c r="AK177" i="10" s="1"/>
  <c r="AJ55" i="10"/>
  <c r="AK55" i="10" s="1"/>
  <c r="AJ188" i="10"/>
  <c r="AK188" i="10" s="1"/>
  <c r="AJ112" i="10"/>
  <c r="AK112" i="10" s="1"/>
  <c r="AJ109" i="10"/>
  <c r="AK109" i="10" s="1"/>
  <c r="AJ127" i="10"/>
  <c r="AK127" i="10" s="1"/>
  <c r="AJ42" i="10"/>
  <c r="AK42" i="10" s="1"/>
  <c r="AJ148" i="10"/>
  <c r="AK148" i="10" s="1"/>
  <c r="AJ53" i="10"/>
  <c r="AK53" i="10" s="1"/>
  <c r="AJ155" i="10"/>
  <c r="AK155" i="10" s="1"/>
  <c r="AJ166" i="10"/>
  <c r="AK166" i="10" s="1"/>
  <c r="AJ222" i="10"/>
  <c r="AK222" i="10" s="1"/>
  <c r="AJ164" i="10"/>
  <c r="AK164" i="10" s="1"/>
  <c r="AJ238" i="10"/>
  <c r="AK238" i="10" s="1"/>
  <c r="AJ191" i="10"/>
  <c r="AK191" i="10" s="1"/>
  <c r="AJ227" i="10"/>
  <c r="AK227" i="10" s="1"/>
  <c r="AJ171" i="10"/>
  <c r="AK171" i="10" s="1"/>
  <c r="AJ71" i="10"/>
  <c r="AK71" i="10" s="1"/>
  <c r="AJ94" i="10"/>
  <c r="AK94" i="10" s="1"/>
  <c r="AJ32" i="10"/>
  <c r="AK32" i="10" s="1"/>
  <c r="AJ223" i="10"/>
  <c r="AK223" i="10" s="1"/>
  <c r="AJ209" i="10"/>
  <c r="AK209" i="10" s="1"/>
  <c r="AJ51" i="10"/>
  <c r="AK51" i="10" s="1"/>
  <c r="AJ217" i="10"/>
  <c r="AK217" i="10" s="1"/>
  <c r="AJ88" i="10"/>
  <c r="AK88" i="10" s="1"/>
  <c r="AJ132" i="10"/>
  <c r="AK132" i="10" s="1"/>
  <c r="AJ124" i="10"/>
  <c r="AK124" i="10" s="1"/>
  <c r="AJ59" i="10"/>
  <c r="AK59" i="10" s="1"/>
  <c r="AJ183" i="10"/>
  <c r="AK183" i="10" s="1"/>
  <c r="AJ161" i="10"/>
  <c r="AK161" i="10" s="1"/>
  <c r="AJ200" i="10"/>
  <c r="AK200" i="10" s="1"/>
  <c r="AJ145" i="10"/>
  <c r="AK145" i="10" s="1"/>
  <c r="AJ8" i="10"/>
  <c r="AK8" i="10" s="1"/>
  <c r="AJ9" i="10"/>
  <c r="AK9" i="10" s="1"/>
  <c r="AJ10" i="10"/>
  <c r="AK10" i="10" s="1"/>
  <c r="AY52" i="12"/>
  <c r="AZ52" i="12" s="1"/>
  <c r="AY8" i="12"/>
  <c r="AZ8" i="12" s="1"/>
  <c r="AY85" i="12"/>
  <c r="AZ85" i="12" s="1"/>
  <c r="AY125" i="12"/>
  <c r="AZ125" i="12" s="1"/>
  <c r="AY121" i="12"/>
  <c r="AZ121" i="12" s="1"/>
  <c r="AY114" i="12"/>
  <c r="AZ114" i="12" s="1"/>
  <c r="AY111" i="12"/>
  <c r="AZ111" i="12" s="1"/>
  <c r="AY122" i="12"/>
  <c r="AZ122" i="12" s="1"/>
  <c r="AY77" i="12"/>
  <c r="AZ77" i="12" s="1"/>
  <c r="AY86" i="12"/>
  <c r="AZ86" i="12" s="1"/>
  <c r="AY119" i="12"/>
  <c r="AZ119" i="12" s="1"/>
  <c r="AY91" i="12"/>
  <c r="AZ91" i="12" s="1"/>
  <c r="AY113" i="12"/>
  <c r="AZ113" i="12" s="1"/>
  <c r="AY76" i="12"/>
  <c r="AZ76" i="12" s="1"/>
  <c r="AY96" i="12"/>
  <c r="AZ96" i="12" s="1"/>
  <c r="AY57" i="12"/>
  <c r="AZ57" i="12" s="1"/>
  <c r="AY25" i="12"/>
  <c r="AZ25" i="12" s="1"/>
  <c r="AY19" i="12"/>
  <c r="AZ19" i="12" s="1"/>
  <c r="AY67" i="12"/>
  <c r="AZ67" i="12" s="1"/>
  <c r="AY56" i="12"/>
  <c r="AZ56" i="12" s="1"/>
  <c r="AY20" i="12"/>
  <c r="AZ20" i="12" s="1"/>
  <c r="AY14" i="12"/>
  <c r="AZ14" i="12" s="1"/>
  <c r="AY43" i="12"/>
  <c r="AZ43" i="12" s="1"/>
  <c r="AY35" i="12"/>
  <c r="AZ35" i="12" s="1"/>
  <c r="AY118" i="12"/>
  <c r="AZ118" i="12" s="1"/>
  <c r="AY112" i="12"/>
  <c r="AZ112" i="12" s="1"/>
  <c r="AY100" i="12"/>
  <c r="AZ100" i="12" s="1"/>
  <c r="AY106" i="12"/>
  <c r="AZ106" i="12" s="1"/>
  <c r="AY116" i="12"/>
  <c r="AZ116" i="12" s="1"/>
  <c r="AY97" i="12"/>
  <c r="AZ97" i="12" s="1"/>
  <c r="AY87" i="12"/>
  <c r="AZ87" i="12" s="1"/>
  <c r="AY79" i="12"/>
  <c r="AZ79" i="12" s="1"/>
  <c r="AY109" i="12"/>
  <c r="AZ109" i="12" s="1"/>
  <c r="AY110" i="12"/>
  <c r="AZ110" i="12" s="1"/>
  <c r="AY101" i="12"/>
  <c r="AZ101" i="12" s="1"/>
  <c r="AY90" i="12"/>
  <c r="AZ90" i="12" s="1"/>
  <c r="AY115" i="12"/>
  <c r="AZ115" i="12" s="1"/>
  <c r="AY108" i="12"/>
  <c r="AZ108" i="12" s="1"/>
  <c r="AY93" i="12"/>
  <c r="AZ93" i="12" s="1"/>
  <c r="AY72" i="12"/>
  <c r="AZ72" i="12" s="1"/>
  <c r="AY117" i="12"/>
  <c r="AZ117" i="12" s="1"/>
  <c r="AY47" i="12"/>
  <c r="AZ47" i="12" s="1"/>
  <c r="AY21" i="12"/>
  <c r="AZ21" i="12" s="1"/>
  <c r="AY15" i="12"/>
  <c r="AZ15" i="12" s="1"/>
  <c r="AY61" i="12"/>
  <c r="AZ61" i="12" s="1"/>
  <c r="AY46" i="12"/>
  <c r="AZ46" i="12" s="1"/>
  <c r="AY10" i="12"/>
  <c r="AZ10" i="12" s="1"/>
  <c r="AY53" i="12"/>
  <c r="AZ53" i="12" s="1"/>
  <c r="AY55" i="12"/>
  <c r="AZ55" i="12" s="1"/>
  <c r="AY42" i="12"/>
  <c r="AZ42" i="12" s="1"/>
  <c r="AY73" i="12"/>
  <c r="AZ73" i="12" s="1"/>
  <c r="AY78" i="12"/>
  <c r="AZ78" i="12" s="1"/>
  <c r="AY84" i="12"/>
  <c r="AZ84" i="12" s="1"/>
  <c r="AY107" i="12"/>
  <c r="AZ107" i="12" s="1"/>
  <c r="AY103" i="12"/>
  <c r="AZ103" i="12" s="1"/>
  <c r="AY105" i="12"/>
  <c r="AZ105" i="12" s="1"/>
  <c r="AY102" i="12"/>
  <c r="AZ102" i="12" s="1"/>
  <c r="AY104" i="12"/>
  <c r="AZ104" i="12" s="1"/>
  <c r="AY94" i="12"/>
  <c r="AZ94" i="12" s="1"/>
  <c r="AY37" i="12"/>
  <c r="AZ37" i="12" s="1"/>
  <c r="AY11" i="12"/>
  <c r="AZ11" i="12" s="1"/>
  <c r="AY40" i="12"/>
  <c r="AZ40" i="12" s="1"/>
  <c r="AY60" i="12"/>
  <c r="AZ60" i="12" s="1"/>
  <c r="AY36" i="12"/>
  <c r="AZ36" i="12" s="1"/>
  <c r="AY28" i="12"/>
  <c r="AZ28" i="12" s="1"/>
  <c r="AY68" i="12"/>
  <c r="AZ68" i="12" s="1"/>
  <c r="AY49" i="12"/>
  <c r="AZ49" i="12" s="1"/>
  <c r="AY23" i="12"/>
  <c r="AZ23" i="12" s="1"/>
  <c r="AY126" i="12"/>
  <c r="AZ126" i="12" s="1"/>
  <c r="AY89" i="12"/>
  <c r="AZ89" i="12" s="1"/>
  <c r="AY124" i="12"/>
  <c r="AZ124" i="12" s="1"/>
  <c r="AY33" i="12"/>
  <c r="AZ33" i="12" s="1"/>
  <c r="AY24" i="12"/>
  <c r="AZ24" i="12" s="1"/>
  <c r="AY13" i="12"/>
  <c r="AZ13" i="12" s="1"/>
  <c r="AY17" i="12"/>
  <c r="AZ17" i="12" s="1"/>
  <c r="AY64" i="12"/>
  <c r="AZ64" i="12" s="1"/>
  <c r="AY48" i="12"/>
  <c r="AZ48" i="12" s="1"/>
  <c r="AY22" i="12"/>
  <c r="AZ22" i="12" s="1"/>
  <c r="AY16" i="12"/>
  <c r="AZ16" i="12" s="1"/>
  <c r="AY69" i="12"/>
  <c r="AZ69" i="12" s="1"/>
  <c r="AY30" i="12"/>
  <c r="AZ30" i="12" s="1"/>
  <c r="AY41" i="12"/>
  <c r="AZ41" i="12" s="1"/>
  <c r="AY38" i="12"/>
  <c r="AZ38" i="12" s="1"/>
  <c r="AY27" i="12"/>
  <c r="AZ27" i="12" s="1"/>
  <c r="AY54" i="12"/>
  <c r="AZ54" i="12" s="1"/>
  <c r="AY59" i="12"/>
  <c r="AZ59" i="12" s="1"/>
  <c r="AY74" i="12"/>
  <c r="AZ74" i="12" s="1"/>
  <c r="AY88" i="12"/>
  <c r="AZ88" i="12" s="1"/>
  <c r="AY99" i="12"/>
  <c r="AZ99" i="12" s="1"/>
  <c r="AY95" i="12"/>
  <c r="AZ95" i="12" s="1"/>
  <c r="AY98" i="12"/>
  <c r="AZ98" i="12" s="1"/>
  <c r="AY120" i="12"/>
  <c r="AZ120" i="12" s="1"/>
  <c r="AY29" i="12"/>
  <c r="AZ29" i="12" s="1"/>
  <c r="AY18" i="12"/>
  <c r="AZ18" i="12" s="1"/>
  <c r="AY9" i="12"/>
  <c r="AZ9" i="12" s="1"/>
  <c r="AY51" i="12"/>
  <c r="AZ51" i="12" s="1"/>
  <c r="AY39" i="12"/>
  <c r="AZ39" i="12" s="1"/>
  <c r="AY44" i="12"/>
  <c r="AZ44" i="12" s="1"/>
  <c r="AY12" i="12"/>
  <c r="AZ12" i="12" s="1"/>
  <c r="AY50" i="12"/>
  <c r="AZ50" i="12" s="1"/>
  <c r="AY62" i="12"/>
  <c r="AZ62" i="12" s="1"/>
  <c r="AY34" i="12"/>
  <c r="AZ34" i="12" s="1"/>
  <c r="AY63" i="12"/>
  <c r="AZ63" i="12" s="1"/>
  <c r="AY71" i="12"/>
  <c r="AZ71" i="12" s="1"/>
  <c r="AY26" i="12"/>
  <c r="AZ26" i="12" s="1"/>
  <c r="AY80" i="12"/>
  <c r="AZ80" i="12" s="1"/>
  <c r="AY123" i="12"/>
  <c r="AZ123" i="12" s="1"/>
  <c r="AY81" i="12"/>
  <c r="AZ81" i="12" s="1"/>
  <c r="AY83" i="12"/>
  <c r="AZ83" i="12" s="1"/>
  <c r="AY92" i="12"/>
  <c r="AZ92" i="12" s="1"/>
  <c r="AY82" i="12"/>
  <c r="AZ82" i="12" s="1"/>
  <c r="AY70" i="12"/>
  <c r="AZ70" i="12" s="1"/>
  <c r="AY65" i="12"/>
  <c r="AZ65" i="12" s="1"/>
  <c r="AY31" i="12"/>
  <c r="AZ31" i="12" s="1"/>
  <c r="AY66" i="12"/>
  <c r="AZ66" i="12" s="1"/>
  <c r="AY58" i="12"/>
  <c r="AZ58" i="12" s="1"/>
  <c r="AY45" i="12"/>
  <c r="AZ45" i="12" s="1"/>
  <c r="AY32" i="12"/>
  <c r="AZ32" i="12" s="1"/>
  <c r="AY75" i="12"/>
  <c r="AZ75" i="12" s="1"/>
  <c r="AY7" i="12"/>
  <c r="AZ7" i="12" s="1"/>
  <c r="AL23" i="10" l="1"/>
  <c r="AM23" i="10" s="1"/>
  <c r="AO23" i="10" s="1"/>
  <c r="AQ23" i="10" s="1"/>
  <c r="AS23" i="10" s="1"/>
  <c r="AL71" i="10"/>
  <c r="AM71" i="10" s="1"/>
  <c r="AO71" i="10" s="1"/>
  <c r="AQ71" i="10" s="1"/>
  <c r="AS71" i="10" s="1"/>
  <c r="AL55" i="10"/>
  <c r="AM55" i="10" s="1"/>
  <c r="AO55" i="10" s="1"/>
  <c r="AQ55" i="10" s="1"/>
  <c r="AS55" i="10" s="1"/>
  <c r="BD75" i="6"/>
  <c r="BE75" i="6" s="1"/>
  <c r="BF75" i="6" s="1"/>
  <c r="BG75" i="6" s="1"/>
  <c r="BH75" i="6" s="1"/>
  <c r="BJ75" i="6" s="1"/>
  <c r="BD83" i="6"/>
  <c r="BE83" i="6" s="1"/>
  <c r="BF83" i="6" s="1"/>
  <c r="BG83" i="6" s="1"/>
  <c r="BH83" i="6" s="1"/>
  <c r="BJ83" i="6" s="1"/>
  <c r="AL155" i="10"/>
  <c r="AM155" i="10" s="1"/>
  <c r="AN155" i="10" s="1"/>
  <c r="AP155" i="10" s="1"/>
  <c r="AR155" i="10" s="1"/>
  <c r="AL127" i="10"/>
  <c r="AM127" i="10" s="1"/>
  <c r="AO127" i="10" s="1"/>
  <c r="AQ127" i="10" s="1"/>
  <c r="AS127" i="10" s="1"/>
  <c r="AL99" i="10"/>
  <c r="AM99" i="10" s="1"/>
  <c r="AO99" i="10" s="1"/>
  <c r="AQ99" i="10" s="1"/>
  <c r="AS99" i="10" s="1"/>
  <c r="AL231" i="10"/>
  <c r="AM231" i="10" s="1"/>
  <c r="AO231" i="10" s="1"/>
  <c r="AQ231" i="10" s="1"/>
  <c r="AS231" i="10" s="1"/>
  <c r="AL75" i="10"/>
  <c r="AM75" i="10" s="1"/>
  <c r="AN75" i="10" s="1"/>
  <c r="AP75" i="10" s="1"/>
  <c r="AR75" i="10" s="1"/>
  <c r="AL95" i="10"/>
  <c r="AM95" i="10" s="1"/>
  <c r="AO95" i="10" s="1"/>
  <c r="AQ95" i="10" s="1"/>
  <c r="AS95" i="10" s="1"/>
  <c r="BD26" i="6"/>
  <c r="BE26" i="6" s="1"/>
  <c r="BF26" i="6" s="1"/>
  <c r="BG26" i="6" s="1"/>
  <c r="BH26" i="6" s="1"/>
  <c r="BJ26" i="6" s="1"/>
  <c r="AL183" i="10"/>
  <c r="AM183" i="10" s="1"/>
  <c r="AN183" i="10" s="1"/>
  <c r="AP183" i="10" s="1"/>
  <c r="AR183" i="10" s="1"/>
  <c r="AL35" i="10"/>
  <c r="AM35" i="10" s="1"/>
  <c r="AN35" i="10" s="1"/>
  <c r="AP35" i="10" s="1"/>
  <c r="AR35" i="10" s="1"/>
  <c r="BD7" i="6"/>
  <c r="BE7" i="6" s="1"/>
  <c r="BF7" i="6" s="1"/>
  <c r="BG7" i="6" s="1"/>
  <c r="BH7" i="6" s="1"/>
  <c r="BJ7" i="6" s="1"/>
  <c r="AL227" i="10"/>
  <c r="AM227" i="10" s="1"/>
  <c r="AO227" i="10" s="1"/>
  <c r="AQ227" i="10" s="1"/>
  <c r="AS227" i="10" s="1"/>
  <c r="AL115" i="10"/>
  <c r="AM115" i="10" s="1"/>
  <c r="AN115" i="10" s="1"/>
  <c r="AP115" i="10" s="1"/>
  <c r="AR115" i="10" s="1"/>
  <c r="AL47" i="10"/>
  <c r="AM47" i="10" s="1"/>
  <c r="AO47" i="10" s="1"/>
  <c r="AQ47" i="10" s="1"/>
  <c r="AS47" i="10" s="1"/>
  <c r="AL79" i="10"/>
  <c r="AM79" i="10" s="1"/>
  <c r="AO79" i="10" s="1"/>
  <c r="AQ79" i="10" s="1"/>
  <c r="AS79" i="10" s="1"/>
  <c r="AL43" i="10"/>
  <c r="AM43" i="10" s="1"/>
  <c r="AO43" i="10" s="1"/>
  <c r="AQ43" i="10" s="1"/>
  <c r="AS43" i="10" s="1"/>
  <c r="AL167" i="10"/>
  <c r="AM167" i="10" s="1"/>
  <c r="AN167" i="10" s="1"/>
  <c r="AP167" i="10" s="1"/>
  <c r="AR167" i="10" s="1"/>
  <c r="AL31" i="10"/>
  <c r="AM31" i="10" s="1"/>
  <c r="AO31" i="10" s="1"/>
  <c r="AQ31" i="10" s="1"/>
  <c r="AS31" i="10" s="1"/>
  <c r="BD9" i="6"/>
  <c r="BE9" i="6" s="1"/>
  <c r="BF9" i="6" s="1"/>
  <c r="BG9" i="6" s="1"/>
  <c r="BH9" i="6" s="1"/>
  <c r="BJ9" i="6" s="1"/>
  <c r="BD91" i="6"/>
  <c r="BE91" i="6" s="1"/>
  <c r="BF91" i="6" s="1"/>
  <c r="BG91" i="6" s="1"/>
  <c r="BH91" i="6" s="1"/>
  <c r="BJ91" i="6" s="1"/>
  <c r="BD43" i="6"/>
  <c r="BE43" i="6" s="1"/>
  <c r="BF43" i="6" s="1"/>
  <c r="BG43" i="6" s="1"/>
  <c r="BH43" i="6" s="1"/>
  <c r="BJ43" i="6" s="1"/>
  <c r="BD107" i="6"/>
  <c r="BE107" i="6" s="1"/>
  <c r="BF107" i="6" s="1"/>
  <c r="BG107" i="6" s="1"/>
  <c r="BH107" i="6" s="1"/>
  <c r="BJ107" i="6" s="1"/>
  <c r="BD79" i="6"/>
  <c r="BE79" i="6" s="1"/>
  <c r="BF79" i="6" s="1"/>
  <c r="BG79" i="6" s="1"/>
  <c r="BH79" i="6" s="1"/>
  <c r="BJ79" i="6" s="1"/>
  <c r="BD51" i="6"/>
  <c r="BE51" i="6" s="1"/>
  <c r="BF51" i="6" s="1"/>
  <c r="BG51" i="6" s="1"/>
  <c r="BH51" i="6" s="1"/>
  <c r="BJ51" i="6" s="1"/>
  <c r="BD87" i="6"/>
  <c r="BE87" i="6" s="1"/>
  <c r="BF87" i="6" s="1"/>
  <c r="BG87" i="6" s="1"/>
  <c r="BH87" i="6" s="1"/>
  <c r="BJ87" i="6" s="1"/>
  <c r="BD14" i="6"/>
  <c r="BE14" i="6" s="1"/>
  <c r="BF14" i="6" s="1"/>
  <c r="BG14" i="6" s="1"/>
  <c r="BH14" i="6" s="1"/>
  <c r="BJ14" i="6" s="1"/>
  <c r="BD123" i="6"/>
  <c r="BE123" i="6" s="1"/>
  <c r="BF123" i="6" s="1"/>
  <c r="BG123" i="6" s="1"/>
  <c r="BH123" i="6" s="1"/>
  <c r="BJ123" i="6" s="1"/>
  <c r="BD115" i="6"/>
  <c r="BE115" i="6" s="1"/>
  <c r="BF115" i="6" s="1"/>
  <c r="BG115" i="6" s="1"/>
  <c r="BH115" i="6" s="1"/>
  <c r="BJ115" i="6" s="1"/>
  <c r="BD67" i="6"/>
  <c r="BE67" i="6" s="1"/>
  <c r="BF67" i="6" s="1"/>
  <c r="BG67" i="6" s="1"/>
  <c r="BH67" i="6" s="1"/>
  <c r="BJ67" i="6" s="1"/>
  <c r="BD47" i="6"/>
  <c r="BE47" i="6" s="1"/>
  <c r="BF47" i="6" s="1"/>
  <c r="BG47" i="6" s="1"/>
  <c r="BH47" i="6" s="1"/>
  <c r="BJ47" i="6" s="1"/>
  <c r="AL159" i="10"/>
  <c r="AM159" i="10" s="1"/>
  <c r="AL235" i="10"/>
  <c r="AM235" i="10" s="1"/>
  <c r="AL11" i="10"/>
  <c r="AM11" i="10" s="1"/>
  <c r="AL123" i="10"/>
  <c r="AM123" i="10" s="1"/>
  <c r="AL187" i="10"/>
  <c r="AM187" i="10" s="1"/>
  <c r="AL223" i="10"/>
  <c r="AM223" i="10" s="1"/>
  <c r="AL171" i="10"/>
  <c r="AM171" i="10" s="1"/>
  <c r="AL179" i="10"/>
  <c r="AM179" i="10" s="1"/>
  <c r="AL163" i="10"/>
  <c r="AM163" i="10" s="1"/>
  <c r="AL147" i="10"/>
  <c r="AM147" i="10" s="1"/>
  <c r="AL143" i="10"/>
  <c r="AM143" i="10" s="1"/>
  <c r="AL67" i="10"/>
  <c r="AM67" i="10" s="1"/>
  <c r="AL219" i="10"/>
  <c r="AM219" i="10" s="1"/>
  <c r="AL111" i="10"/>
  <c r="AM111" i="10" s="1"/>
  <c r="AL139" i="10"/>
  <c r="AM139" i="10" s="1"/>
  <c r="AL63" i="10"/>
  <c r="AM63" i="10" s="1"/>
  <c r="AL7" i="10"/>
  <c r="AM7" i="10" s="1"/>
  <c r="AL243" i="10"/>
  <c r="AM243" i="10" s="1"/>
  <c r="BD71" i="6"/>
  <c r="BE71" i="6" s="1"/>
  <c r="BF71" i="6" s="1"/>
  <c r="BG71" i="6" s="1"/>
  <c r="BH71" i="6" s="1"/>
  <c r="BJ71" i="6" s="1"/>
  <c r="BD111" i="6"/>
  <c r="BE111" i="6" s="1"/>
  <c r="BF111" i="6" s="1"/>
  <c r="BG111" i="6" s="1"/>
  <c r="BH111" i="6" s="1"/>
  <c r="BJ111" i="6" s="1"/>
  <c r="BD119" i="6"/>
  <c r="BE119" i="6" s="1"/>
  <c r="BF119" i="6" s="1"/>
  <c r="BG119" i="6" s="1"/>
  <c r="BH119" i="6" s="1"/>
  <c r="BJ119" i="6" s="1"/>
  <c r="AL59" i="10"/>
  <c r="AM59" i="10" s="1"/>
  <c r="AL119" i="10"/>
  <c r="AM119" i="10" s="1"/>
  <c r="AL247" i="10"/>
  <c r="AM247" i="10" s="1"/>
  <c r="AL27" i="10"/>
  <c r="AM27" i="10" s="1"/>
  <c r="AL151" i="10"/>
  <c r="AM151" i="10" s="1"/>
  <c r="AL175" i="10"/>
  <c r="AM175" i="10" s="1"/>
  <c r="AL91" i="10"/>
  <c r="AM91" i="10" s="1"/>
  <c r="AL87" i="10"/>
  <c r="AM87" i="10" s="1"/>
  <c r="AL39" i="10"/>
  <c r="AM39" i="10" s="1"/>
  <c r="AL203" i="10"/>
  <c r="AM203" i="10" s="1"/>
  <c r="AL135" i="10"/>
  <c r="AM135" i="10" s="1"/>
  <c r="AL16" i="10"/>
  <c r="AM16" i="10" s="1"/>
  <c r="AL103" i="10"/>
  <c r="AM103" i="10" s="1"/>
  <c r="AL131" i="10"/>
  <c r="AM131" i="10" s="1"/>
  <c r="BD63" i="6"/>
  <c r="BE63" i="6" s="1"/>
  <c r="BF63" i="6" s="1"/>
  <c r="BG63" i="6" s="1"/>
  <c r="BH63" i="6" s="1"/>
  <c r="BJ63" i="6" s="1"/>
  <c r="BD22" i="6"/>
  <c r="BE22" i="6" s="1"/>
  <c r="BF22" i="6" s="1"/>
  <c r="BG22" i="6" s="1"/>
  <c r="BH22" i="6" s="1"/>
  <c r="BJ22" i="6" s="1"/>
  <c r="BD34" i="6"/>
  <c r="BE34" i="6" s="1"/>
  <c r="BF34" i="6" s="1"/>
  <c r="BG34" i="6" s="1"/>
  <c r="BH34" i="6" s="1"/>
  <c r="BJ34" i="6" s="1"/>
  <c r="BD18" i="6"/>
  <c r="BE18" i="6" s="1"/>
  <c r="BF18" i="6" s="1"/>
  <c r="BG18" i="6" s="1"/>
  <c r="BH18" i="6" s="1"/>
  <c r="BJ18" i="6" s="1"/>
  <c r="BD39" i="6"/>
  <c r="BE39" i="6" s="1"/>
  <c r="BF39" i="6" s="1"/>
  <c r="BG39" i="6" s="1"/>
  <c r="BH39" i="6" s="1"/>
  <c r="BJ39" i="6" s="1"/>
  <c r="AL51" i="10"/>
  <c r="AM51" i="10" s="1"/>
  <c r="AL191" i="10"/>
  <c r="AM191" i="10" s="1"/>
  <c r="AL199" i="10"/>
  <c r="AM199" i="10" s="1"/>
  <c r="AL207" i="10"/>
  <c r="AM207" i="10" s="1"/>
  <c r="AL83" i="10"/>
  <c r="AM83" i="10" s="1"/>
  <c r="AL239" i="10"/>
  <c r="AM239" i="10" s="1"/>
  <c r="AL195" i="10"/>
  <c r="AM195" i="10" s="1"/>
  <c r="AL107" i="10"/>
  <c r="AM107" i="10" s="1"/>
  <c r="AL215" i="10"/>
  <c r="AM215" i="10" s="1"/>
  <c r="AL211" i="10"/>
  <c r="AM211" i="10" s="1"/>
  <c r="BD55" i="6"/>
  <c r="BE55" i="6" s="1"/>
  <c r="BF55" i="6" s="1"/>
  <c r="BG55" i="6" s="1"/>
  <c r="BH55" i="6" s="1"/>
  <c r="BJ55" i="6" s="1"/>
  <c r="BD99" i="6"/>
  <c r="BE99" i="6" s="1"/>
  <c r="BF99" i="6" s="1"/>
  <c r="BG99" i="6" s="1"/>
  <c r="BH99" i="6" s="1"/>
  <c r="BJ99" i="6" s="1"/>
  <c r="BD95" i="6"/>
  <c r="BE95" i="6" s="1"/>
  <c r="BF95" i="6" s="1"/>
  <c r="BG95" i="6" s="1"/>
  <c r="BH95" i="6" s="1"/>
  <c r="BJ95" i="6" s="1"/>
  <c r="BD59" i="6"/>
  <c r="BE59" i="6" s="1"/>
  <c r="BF59" i="6" s="1"/>
  <c r="BG59" i="6" s="1"/>
  <c r="BH59" i="6" s="1"/>
  <c r="BJ59" i="6" s="1"/>
  <c r="BD103" i="6"/>
  <c r="BE103" i="6" s="1"/>
  <c r="BF103" i="6" s="1"/>
  <c r="BG103" i="6" s="1"/>
  <c r="BH103" i="6" s="1"/>
  <c r="BJ103" i="6" s="1"/>
  <c r="BD30" i="6"/>
  <c r="BE30" i="6" s="1"/>
  <c r="BF30" i="6" s="1"/>
  <c r="BG30" i="6" s="1"/>
  <c r="BH30" i="6" s="1"/>
  <c r="BJ30" i="6" s="1"/>
  <c r="BA7" i="12"/>
  <c r="BB7" i="12" s="1"/>
  <c r="BD9" i="12" s="1"/>
  <c r="BF9" i="12" s="1"/>
  <c r="BA97" i="12"/>
  <c r="BB97" i="12" s="1"/>
  <c r="BC101" i="12" s="1"/>
  <c r="BE101" i="12" s="1"/>
  <c r="BA13" i="12"/>
  <c r="BB13" i="12" s="1"/>
  <c r="BD18" i="12" s="1"/>
  <c r="BF18" i="12" s="1"/>
  <c r="BA31" i="12"/>
  <c r="BB31" i="12" s="1"/>
  <c r="BC32" i="12" s="1"/>
  <c r="BE32" i="12" s="1"/>
  <c r="BA121" i="12"/>
  <c r="BB121" i="12" s="1"/>
  <c r="BA103" i="12"/>
  <c r="BB103" i="12" s="1"/>
  <c r="BA25" i="12"/>
  <c r="BB25" i="12" s="1"/>
  <c r="BA115" i="12"/>
  <c r="BB115" i="12" s="1"/>
  <c r="BA37" i="12"/>
  <c r="BB37" i="12" s="1"/>
  <c r="BA79" i="12"/>
  <c r="BB79" i="12" s="1"/>
  <c r="BA43" i="12"/>
  <c r="BB43" i="12" s="1"/>
  <c r="BA67" i="12"/>
  <c r="BB67" i="12" s="1"/>
  <c r="BA91" i="12"/>
  <c r="BB91" i="12" s="1"/>
  <c r="BA49" i="12"/>
  <c r="BB49" i="12" s="1"/>
  <c r="BA73" i="12"/>
  <c r="BB73" i="12" s="1"/>
  <c r="BA55" i="12"/>
  <c r="BB55" i="12" s="1"/>
  <c r="BA61" i="12"/>
  <c r="BB61" i="12" s="1"/>
  <c r="BA109" i="12"/>
  <c r="BB109" i="12" s="1"/>
  <c r="BA19" i="12"/>
  <c r="BB19" i="12" s="1"/>
  <c r="BA85" i="12"/>
  <c r="BB85" i="12" s="1"/>
  <c r="AN23" i="10" l="1"/>
  <c r="AP23" i="10" s="1"/>
  <c r="AR23" i="10" s="1"/>
  <c r="AN55" i="10"/>
  <c r="AP55" i="10" s="1"/>
  <c r="AR55" i="10" s="1"/>
  <c r="AT55" i="10" s="1"/>
  <c r="AU55" i="10" s="1"/>
  <c r="AO115" i="10"/>
  <c r="AQ115" i="10" s="1"/>
  <c r="AS115" i="10" s="1"/>
  <c r="AT115" i="10" s="1"/>
  <c r="AU115" i="10" s="1"/>
  <c r="AN95" i="10"/>
  <c r="AP95" i="10" s="1"/>
  <c r="AR95" i="10" s="1"/>
  <c r="AT95" i="10" s="1"/>
  <c r="AU95" i="10" s="1"/>
  <c r="AN79" i="10"/>
  <c r="AP79" i="10" s="1"/>
  <c r="AR79" i="10" s="1"/>
  <c r="AT79" i="10" s="1"/>
  <c r="AU79" i="10" s="1"/>
  <c r="AN47" i="10"/>
  <c r="AP47" i="10" s="1"/>
  <c r="AR47" i="10" s="1"/>
  <c r="AT47" i="10" s="1"/>
  <c r="AU47" i="10" s="1"/>
  <c r="AO167" i="10"/>
  <c r="AQ167" i="10" s="1"/>
  <c r="AS167" i="10" s="1"/>
  <c r="AT167" i="10" s="1"/>
  <c r="AU167" i="10" s="1"/>
  <c r="AN127" i="10"/>
  <c r="AP127" i="10" s="1"/>
  <c r="AR127" i="10" s="1"/>
  <c r="AT127" i="10" s="1"/>
  <c r="AU127" i="10" s="1"/>
  <c r="AO155" i="10"/>
  <c r="AQ155" i="10" s="1"/>
  <c r="AS155" i="10" s="1"/>
  <c r="AT155" i="10" s="1"/>
  <c r="AU155" i="10" s="1"/>
  <c r="AN71" i="10"/>
  <c r="AP71" i="10" s="1"/>
  <c r="AR71" i="10" s="1"/>
  <c r="AT71" i="10" s="1"/>
  <c r="AU71" i="10" s="1"/>
  <c r="BD11" i="12"/>
  <c r="BF11" i="12" s="1"/>
  <c r="AO35" i="10"/>
  <c r="AQ35" i="10" s="1"/>
  <c r="AS35" i="10" s="1"/>
  <c r="AT35" i="10" s="1"/>
  <c r="AU35" i="10" s="1"/>
  <c r="AN31" i="10"/>
  <c r="AP31" i="10" s="1"/>
  <c r="AR31" i="10" s="1"/>
  <c r="AT31" i="10" s="1"/>
  <c r="AU31" i="10" s="1"/>
  <c r="AN43" i="10"/>
  <c r="AP43" i="10" s="1"/>
  <c r="AR43" i="10" s="1"/>
  <c r="AT43" i="10" s="1"/>
  <c r="AU43" i="10" s="1"/>
  <c r="AO183" i="10"/>
  <c r="AQ183" i="10" s="1"/>
  <c r="AS183" i="10" s="1"/>
  <c r="AT183" i="10" s="1"/>
  <c r="AU183" i="10" s="1"/>
  <c r="BD10" i="12"/>
  <c r="BF10" i="12" s="1"/>
  <c r="AN227" i="10"/>
  <c r="AP227" i="10" s="1"/>
  <c r="AR227" i="10" s="1"/>
  <c r="AT227" i="10" s="1"/>
  <c r="AU227" i="10" s="1"/>
  <c r="BC7" i="12"/>
  <c r="BE7" i="12" s="1"/>
  <c r="BG7" i="12" s="1"/>
  <c r="BD8" i="12"/>
  <c r="BF8" i="12" s="1"/>
  <c r="AN231" i="10"/>
  <c r="AP231" i="10" s="1"/>
  <c r="AR231" i="10" s="1"/>
  <c r="AT231" i="10" s="1"/>
  <c r="AU231" i="10" s="1"/>
  <c r="AN99" i="10"/>
  <c r="AP99" i="10" s="1"/>
  <c r="AR99" i="10" s="1"/>
  <c r="AT99" i="10" s="1"/>
  <c r="AU99" i="10" s="1"/>
  <c r="BD98" i="12"/>
  <c r="BF98" i="12" s="1"/>
  <c r="BD99" i="12"/>
  <c r="BF99" i="12" s="1"/>
  <c r="AO75" i="10"/>
  <c r="AQ75" i="10" s="1"/>
  <c r="AS75" i="10" s="1"/>
  <c r="AT75" i="10" s="1"/>
  <c r="AU75" i="10" s="1"/>
  <c r="BC98" i="12"/>
  <c r="BE98" i="12" s="1"/>
  <c r="BC10" i="12"/>
  <c r="BE10" i="12" s="1"/>
  <c r="BC100" i="12"/>
  <c r="BE100" i="12" s="1"/>
  <c r="BD12" i="12"/>
  <c r="BF12" i="12" s="1"/>
  <c r="BD102" i="12"/>
  <c r="BF102" i="12" s="1"/>
  <c r="BC12" i="12"/>
  <c r="BE12" i="12" s="1"/>
  <c r="BC11" i="12"/>
  <c r="BE11" i="12" s="1"/>
  <c r="BC8" i="12"/>
  <c r="BE8" i="12" s="1"/>
  <c r="AN107" i="10"/>
  <c r="AP107" i="10" s="1"/>
  <c r="AR107" i="10" s="1"/>
  <c r="AO107" i="10"/>
  <c r="AQ107" i="10" s="1"/>
  <c r="AS107" i="10" s="1"/>
  <c r="AN207" i="10"/>
  <c r="AP207" i="10" s="1"/>
  <c r="AR207" i="10" s="1"/>
  <c r="AO207" i="10"/>
  <c r="AQ207" i="10" s="1"/>
  <c r="AS207" i="10" s="1"/>
  <c r="AN91" i="10"/>
  <c r="AP91" i="10" s="1"/>
  <c r="AR91" i="10" s="1"/>
  <c r="AO91" i="10"/>
  <c r="AQ91" i="10" s="1"/>
  <c r="AS91" i="10" s="1"/>
  <c r="AO247" i="10"/>
  <c r="AQ247" i="10" s="1"/>
  <c r="AS247" i="10" s="1"/>
  <c r="AN247" i="10"/>
  <c r="AP247" i="10" s="1"/>
  <c r="AR247" i="10" s="1"/>
  <c r="AO243" i="10"/>
  <c r="AQ243" i="10" s="1"/>
  <c r="AS243" i="10" s="1"/>
  <c r="AN243" i="10"/>
  <c r="AP243" i="10" s="1"/>
  <c r="AR243" i="10" s="1"/>
  <c r="AO111" i="10"/>
  <c r="AQ111" i="10" s="1"/>
  <c r="AS111" i="10" s="1"/>
  <c r="AN111" i="10"/>
  <c r="AP111" i="10" s="1"/>
  <c r="AR111" i="10" s="1"/>
  <c r="AO147" i="10"/>
  <c r="AQ147" i="10" s="1"/>
  <c r="AS147" i="10" s="1"/>
  <c r="AN147" i="10"/>
  <c r="AP147" i="10" s="1"/>
  <c r="AR147" i="10" s="1"/>
  <c r="AO223" i="10"/>
  <c r="AQ223" i="10" s="1"/>
  <c r="AS223" i="10" s="1"/>
  <c r="AN223" i="10"/>
  <c r="AP223" i="10" s="1"/>
  <c r="AR223" i="10" s="1"/>
  <c r="AO235" i="10"/>
  <c r="AQ235" i="10" s="1"/>
  <c r="AS235" i="10" s="1"/>
  <c r="AN235" i="10"/>
  <c r="AP235" i="10" s="1"/>
  <c r="AR235" i="10" s="1"/>
  <c r="AO131" i="10"/>
  <c r="AQ131" i="10" s="1"/>
  <c r="AS131" i="10" s="1"/>
  <c r="AN131" i="10"/>
  <c r="AP131" i="10" s="1"/>
  <c r="AR131" i="10" s="1"/>
  <c r="AO175" i="10"/>
  <c r="AQ175" i="10" s="1"/>
  <c r="AS175" i="10" s="1"/>
  <c r="AN175" i="10"/>
  <c r="AP175" i="10" s="1"/>
  <c r="AR175" i="10" s="1"/>
  <c r="AO119" i="10"/>
  <c r="AQ119" i="10" s="1"/>
  <c r="AS119" i="10" s="1"/>
  <c r="AN119" i="10"/>
  <c r="AP119" i="10" s="1"/>
  <c r="AR119" i="10" s="1"/>
  <c r="AO13" i="10"/>
  <c r="AQ13" i="10" s="1"/>
  <c r="AN14" i="10"/>
  <c r="AP14" i="10" s="1"/>
  <c r="AO11" i="10"/>
  <c r="AQ11" i="10" s="1"/>
  <c r="AS11" i="10" s="1"/>
  <c r="AN11" i="10"/>
  <c r="AP11" i="10" s="1"/>
  <c r="AN13" i="10"/>
  <c r="AP13" i="10" s="1"/>
  <c r="AO14" i="10"/>
  <c r="AQ14" i="10" s="1"/>
  <c r="BC9" i="12"/>
  <c r="BE9" i="12" s="1"/>
  <c r="BD7" i="12"/>
  <c r="BF7" i="12" s="1"/>
  <c r="BH7" i="12" s="1"/>
  <c r="AO211" i="10"/>
  <c r="AQ211" i="10" s="1"/>
  <c r="AS211" i="10" s="1"/>
  <c r="AN211" i="10"/>
  <c r="AP211" i="10" s="1"/>
  <c r="AR211" i="10" s="1"/>
  <c r="AN239" i="10"/>
  <c r="AP239" i="10" s="1"/>
  <c r="AR239" i="10" s="1"/>
  <c r="AO239" i="10"/>
  <c r="AQ239" i="10" s="1"/>
  <c r="AS239" i="10" s="1"/>
  <c r="AN191" i="10"/>
  <c r="AP191" i="10" s="1"/>
  <c r="AR191" i="10" s="1"/>
  <c r="AO191" i="10"/>
  <c r="AQ191" i="10" s="1"/>
  <c r="AS191" i="10" s="1"/>
  <c r="AN103" i="10"/>
  <c r="AP103" i="10" s="1"/>
  <c r="AR103" i="10" s="1"/>
  <c r="AO103" i="10"/>
  <c r="AQ103" i="10" s="1"/>
  <c r="AS103" i="10" s="1"/>
  <c r="AN39" i="10"/>
  <c r="AP39" i="10" s="1"/>
  <c r="AR39" i="10" s="1"/>
  <c r="AO39" i="10"/>
  <c r="AQ39" i="10" s="1"/>
  <c r="AS39" i="10" s="1"/>
  <c r="AN151" i="10"/>
  <c r="AP151" i="10" s="1"/>
  <c r="AR151" i="10" s="1"/>
  <c r="AO151" i="10"/>
  <c r="AQ151" i="10" s="1"/>
  <c r="AS151" i="10" s="1"/>
  <c r="AO63" i="10"/>
  <c r="AQ63" i="10" s="1"/>
  <c r="AS63" i="10" s="1"/>
  <c r="AN63" i="10"/>
  <c r="AP63" i="10" s="1"/>
  <c r="AR63" i="10" s="1"/>
  <c r="AO67" i="10"/>
  <c r="AQ67" i="10" s="1"/>
  <c r="AS67" i="10" s="1"/>
  <c r="AN67" i="10"/>
  <c r="AP67" i="10" s="1"/>
  <c r="AR67" i="10" s="1"/>
  <c r="AN179" i="10"/>
  <c r="AP179" i="10" s="1"/>
  <c r="AR179" i="10" s="1"/>
  <c r="AO179" i="10"/>
  <c r="AQ179" i="10" s="1"/>
  <c r="AS179" i="10" s="1"/>
  <c r="AN135" i="10"/>
  <c r="AP135" i="10" s="1"/>
  <c r="AR135" i="10" s="1"/>
  <c r="AO135" i="10"/>
  <c r="AQ135" i="10" s="1"/>
  <c r="AS135" i="10" s="1"/>
  <c r="AN59" i="10"/>
  <c r="AP59" i="10" s="1"/>
  <c r="AR59" i="10" s="1"/>
  <c r="AO59" i="10"/>
  <c r="AQ59" i="10" s="1"/>
  <c r="AS59" i="10" s="1"/>
  <c r="AN123" i="10"/>
  <c r="AP123" i="10" s="1"/>
  <c r="AR123" i="10" s="1"/>
  <c r="AO123" i="10"/>
  <c r="AQ123" i="10" s="1"/>
  <c r="AS123" i="10" s="1"/>
  <c r="AN195" i="10"/>
  <c r="AP195" i="10" s="1"/>
  <c r="AR195" i="10" s="1"/>
  <c r="AO195" i="10"/>
  <c r="AQ195" i="10" s="1"/>
  <c r="AS195" i="10" s="1"/>
  <c r="AO199" i="10"/>
  <c r="AQ199" i="10" s="1"/>
  <c r="AS199" i="10" s="1"/>
  <c r="AN199" i="10"/>
  <c r="AP199" i="10" s="1"/>
  <c r="AR199" i="10" s="1"/>
  <c r="AO203" i="10"/>
  <c r="AQ203" i="10" s="1"/>
  <c r="AS203" i="10" s="1"/>
  <c r="AN203" i="10"/>
  <c r="AP203" i="10" s="1"/>
  <c r="AR203" i="10" s="1"/>
  <c r="AN8" i="10"/>
  <c r="AP8" i="10" s="1"/>
  <c r="AO7" i="10"/>
  <c r="AQ7" i="10" s="1"/>
  <c r="AS7" i="10" s="1"/>
  <c r="AN9" i="10"/>
  <c r="AP9" i="10" s="1"/>
  <c r="AN7" i="10"/>
  <c r="AP7" i="10" s="1"/>
  <c r="AO8" i="10"/>
  <c r="AQ8" i="10" s="1"/>
  <c r="AO9" i="10"/>
  <c r="AQ9" i="10" s="1"/>
  <c r="AO219" i="10"/>
  <c r="AQ219" i="10" s="1"/>
  <c r="AS219" i="10" s="1"/>
  <c r="AN219" i="10"/>
  <c r="AP219" i="10" s="1"/>
  <c r="AR219" i="10" s="1"/>
  <c r="AN163" i="10"/>
  <c r="AP163" i="10" s="1"/>
  <c r="AR163" i="10" s="1"/>
  <c r="AO163" i="10"/>
  <c r="AQ163" i="10" s="1"/>
  <c r="AS163" i="10" s="1"/>
  <c r="AN215" i="10"/>
  <c r="AP215" i="10" s="1"/>
  <c r="AR215" i="10" s="1"/>
  <c r="AO215" i="10"/>
  <c r="AQ215" i="10" s="1"/>
  <c r="AS215" i="10" s="1"/>
  <c r="AO83" i="10"/>
  <c r="AQ83" i="10" s="1"/>
  <c r="AS83" i="10" s="1"/>
  <c r="AN83" i="10"/>
  <c r="AP83" i="10" s="1"/>
  <c r="AR83" i="10" s="1"/>
  <c r="AO51" i="10"/>
  <c r="AQ51" i="10" s="1"/>
  <c r="AS51" i="10" s="1"/>
  <c r="AN51" i="10"/>
  <c r="AP51" i="10" s="1"/>
  <c r="AR51" i="10" s="1"/>
  <c r="AO21" i="10"/>
  <c r="AQ21" i="10" s="1"/>
  <c r="AN17" i="10"/>
  <c r="AP17" i="10" s="1"/>
  <c r="AN22" i="10"/>
  <c r="AP22" i="10" s="1"/>
  <c r="AN16" i="10"/>
  <c r="AP16" i="10" s="1"/>
  <c r="AN18" i="10"/>
  <c r="AP18" i="10" s="1"/>
  <c r="AN20" i="10"/>
  <c r="AP20" i="10" s="1"/>
  <c r="AO20" i="10"/>
  <c r="AQ20" i="10" s="1"/>
  <c r="AN21" i="10"/>
  <c r="AP21" i="10" s="1"/>
  <c r="AO18" i="10"/>
  <c r="AQ18" i="10" s="1"/>
  <c r="AO17" i="10"/>
  <c r="AQ17" i="10" s="1"/>
  <c r="AO16" i="10"/>
  <c r="AQ16" i="10" s="1"/>
  <c r="AN19" i="10"/>
  <c r="AP19" i="10" s="1"/>
  <c r="AN87" i="10"/>
  <c r="AP87" i="10" s="1"/>
  <c r="AR87" i="10" s="1"/>
  <c r="AO87" i="10"/>
  <c r="AQ87" i="10" s="1"/>
  <c r="AS87" i="10" s="1"/>
  <c r="AN27" i="10"/>
  <c r="AP27" i="10" s="1"/>
  <c r="AR27" i="10" s="1"/>
  <c r="AO27" i="10"/>
  <c r="AQ27" i="10" s="1"/>
  <c r="AS27" i="10" s="1"/>
  <c r="AO139" i="10"/>
  <c r="AQ139" i="10" s="1"/>
  <c r="AS139" i="10" s="1"/>
  <c r="AN139" i="10"/>
  <c r="AP139" i="10" s="1"/>
  <c r="AR139" i="10" s="1"/>
  <c r="AO143" i="10"/>
  <c r="AQ143" i="10" s="1"/>
  <c r="AS143" i="10" s="1"/>
  <c r="AN143" i="10"/>
  <c r="AP143" i="10" s="1"/>
  <c r="AR143" i="10" s="1"/>
  <c r="AT23" i="10"/>
  <c r="AU23" i="10" s="1"/>
  <c r="AO171" i="10"/>
  <c r="AQ171" i="10" s="1"/>
  <c r="AS171" i="10" s="1"/>
  <c r="AN171" i="10"/>
  <c r="AP171" i="10" s="1"/>
  <c r="AR171" i="10" s="1"/>
  <c r="AO187" i="10"/>
  <c r="AQ187" i="10" s="1"/>
  <c r="AS187" i="10" s="1"/>
  <c r="AN187" i="10"/>
  <c r="AP187" i="10" s="1"/>
  <c r="AR187" i="10" s="1"/>
  <c r="AO159" i="10"/>
  <c r="AQ159" i="10" s="1"/>
  <c r="AS159" i="10" s="1"/>
  <c r="AN159" i="10"/>
  <c r="AP159" i="10" s="1"/>
  <c r="AR159" i="10" s="1"/>
  <c r="BD14" i="12"/>
  <c r="BF14" i="12" s="1"/>
  <c r="BC14" i="12"/>
  <c r="BE14" i="12" s="1"/>
  <c r="BD101" i="12"/>
  <c r="BF101" i="12" s="1"/>
  <c r="BD97" i="12"/>
  <c r="BF97" i="12" s="1"/>
  <c r="BH97" i="12" s="1"/>
  <c r="BC99" i="12"/>
  <c r="BE99" i="12" s="1"/>
  <c r="BD100" i="12"/>
  <c r="BF100" i="12" s="1"/>
  <c r="BC97" i="12"/>
  <c r="BE97" i="12" s="1"/>
  <c r="BG97" i="12" s="1"/>
  <c r="BC102" i="12"/>
  <c r="BE102" i="12" s="1"/>
  <c r="BC34" i="12"/>
  <c r="BE34" i="12" s="1"/>
  <c r="BD36" i="12"/>
  <c r="BF36" i="12" s="1"/>
  <c r="BC33" i="12"/>
  <c r="BE33" i="12" s="1"/>
  <c r="BC36" i="12"/>
  <c r="BE36" i="12" s="1"/>
  <c r="BD33" i="12"/>
  <c r="BF33" i="12" s="1"/>
  <c r="BC35" i="12"/>
  <c r="BE35" i="12" s="1"/>
  <c r="BD34" i="12"/>
  <c r="BF34" i="12" s="1"/>
  <c r="BD35" i="12"/>
  <c r="BF35" i="12" s="1"/>
  <c r="BC15" i="12"/>
  <c r="BE15" i="12" s="1"/>
  <c r="BC17" i="12"/>
  <c r="BE17" i="12" s="1"/>
  <c r="BC18" i="12"/>
  <c r="BE18" i="12" s="1"/>
  <c r="BD16" i="12"/>
  <c r="BF16" i="12" s="1"/>
  <c r="BD17" i="12"/>
  <c r="BF17" i="12" s="1"/>
  <c r="BD13" i="12"/>
  <c r="BF13" i="12" s="1"/>
  <c r="BH13" i="12" s="1"/>
  <c r="BD32" i="12"/>
  <c r="BF32" i="12" s="1"/>
  <c r="BD31" i="12"/>
  <c r="BF31" i="12" s="1"/>
  <c r="BH31" i="12" s="1"/>
  <c r="BC31" i="12"/>
  <c r="BE31" i="12" s="1"/>
  <c r="BG31" i="12" s="1"/>
  <c r="BD15" i="12"/>
  <c r="BF15" i="12" s="1"/>
  <c r="BC16" i="12"/>
  <c r="BE16" i="12" s="1"/>
  <c r="BC13" i="12"/>
  <c r="BE13" i="12" s="1"/>
  <c r="BG13" i="12" s="1"/>
  <c r="BC20" i="12"/>
  <c r="BE20" i="12" s="1"/>
  <c r="BC23" i="12"/>
  <c r="BE23" i="12" s="1"/>
  <c r="BD24" i="12"/>
  <c r="BF24" i="12" s="1"/>
  <c r="BD23" i="12"/>
  <c r="BF23" i="12" s="1"/>
  <c r="BC22" i="12"/>
  <c r="BE22" i="12" s="1"/>
  <c r="BD20" i="12"/>
  <c r="BF20" i="12" s="1"/>
  <c r="BC19" i="12"/>
  <c r="BE19" i="12" s="1"/>
  <c r="BG19" i="12" s="1"/>
  <c r="BC21" i="12"/>
  <c r="BE21" i="12" s="1"/>
  <c r="BD19" i="12"/>
  <c r="BF19" i="12" s="1"/>
  <c r="BH19" i="12" s="1"/>
  <c r="BC24" i="12"/>
  <c r="BE24" i="12" s="1"/>
  <c r="BD21" i="12"/>
  <c r="BF21" i="12" s="1"/>
  <c r="BD22" i="12"/>
  <c r="BF22" i="12" s="1"/>
  <c r="BC57" i="12"/>
  <c r="BE57" i="12" s="1"/>
  <c r="BC55" i="12"/>
  <c r="BE55" i="12" s="1"/>
  <c r="BG55" i="12" s="1"/>
  <c r="BC58" i="12"/>
  <c r="BE58" i="12" s="1"/>
  <c r="BD56" i="12"/>
  <c r="BF56" i="12" s="1"/>
  <c r="BD59" i="12"/>
  <c r="BF59" i="12" s="1"/>
  <c r="BC60" i="12"/>
  <c r="BE60" i="12" s="1"/>
  <c r="BC56" i="12"/>
  <c r="BE56" i="12" s="1"/>
  <c r="BC59" i="12"/>
  <c r="BE59" i="12" s="1"/>
  <c r="BD57" i="12"/>
  <c r="BF57" i="12" s="1"/>
  <c r="BD58" i="12"/>
  <c r="BF58" i="12" s="1"/>
  <c r="BD60" i="12"/>
  <c r="BF60" i="12" s="1"/>
  <c r="BD55" i="12"/>
  <c r="BF55" i="12" s="1"/>
  <c r="BH55" i="12" s="1"/>
  <c r="BC49" i="12"/>
  <c r="BE49" i="12" s="1"/>
  <c r="BG49" i="12" s="1"/>
  <c r="BC50" i="12"/>
  <c r="BE50" i="12" s="1"/>
  <c r="BC53" i="12"/>
  <c r="BE53" i="12" s="1"/>
  <c r="BC54" i="12"/>
  <c r="BE54" i="12" s="1"/>
  <c r="BC52" i="12"/>
  <c r="BE52" i="12" s="1"/>
  <c r="BC51" i="12"/>
  <c r="BE51" i="12" s="1"/>
  <c r="BD51" i="12"/>
  <c r="BF51" i="12" s="1"/>
  <c r="BD53" i="12"/>
  <c r="BF53" i="12" s="1"/>
  <c r="BD54" i="12"/>
  <c r="BF54" i="12" s="1"/>
  <c r="BD49" i="12"/>
  <c r="BF49" i="12" s="1"/>
  <c r="BH49" i="12" s="1"/>
  <c r="BD50" i="12"/>
  <c r="BF50" i="12" s="1"/>
  <c r="BD52" i="12"/>
  <c r="BF52" i="12" s="1"/>
  <c r="BD81" i="12"/>
  <c r="BF81" i="12" s="1"/>
  <c r="BD82" i="12"/>
  <c r="BF82" i="12" s="1"/>
  <c r="BD84" i="12"/>
  <c r="BF84" i="12" s="1"/>
  <c r="BD79" i="12"/>
  <c r="BF79" i="12" s="1"/>
  <c r="BH79" i="12" s="1"/>
  <c r="BD80" i="12"/>
  <c r="BF80" i="12" s="1"/>
  <c r="BD83" i="12"/>
  <c r="BF83" i="12" s="1"/>
  <c r="BC83" i="12"/>
  <c r="BE83" i="12" s="1"/>
  <c r="BC79" i="12"/>
  <c r="BE79" i="12" s="1"/>
  <c r="BG79" i="12" s="1"/>
  <c r="BC82" i="12"/>
  <c r="BE82" i="12" s="1"/>
  <c r="BC81" i="12"/>
  <c r="BE81" i="12" s="1"/>
  <c r="BC84" i="12"/>
  <c r="BE84" i="12" s="1"/>
  <c r="BC80" i="12"/>
  <c r="BE80" i="12" s="1"/>
  <c r="BD107" i="12"/>
  <c r="BF107" i="12" s="1"/>
  <c r="BD105" i="12"/>
  <c r="BF105" i="12" s="1"/>
  <c r="BC107" i="12"/>
  <c r="BE107" i="12" s="1"/>
  <c r="BC103" i="12"/>
  <c r="BE103" i="12" s="1"/>
  <c r="BG103" i="12" s="1"/>
  <c r="BD106" i="12"/>
  <c r="BF106" i="12" s="1"/>
  <c r="BC105" i="12"/>
  <c r="BE105" i="12" s="1"/>
  <c r="BD104" i="12"/>
  <c r="BF104" i="12" s="1"/>
  <c r="BD108" i="12"/>
  <c r="BF108" i="12" s="1"/>
  <c r="BC104" i="12"/>
  <c r="BE104" i="12" s="1"/>
  <c r="BD103" i="12"/>
  <c r="BF103" i="12" s="1"/>
  <c r="BH103" i="12" s="1"/>
  <c r="BC108" i="12"/>
  <c r="BE108" i="12" s="1"/>
  <c r="BC106" i="12"/>
  <c r="BE106" i="12" s="1"/>
  <c r="BD77" i="12"/>
  <c r="BF77" i="12" s="1"/>
  <c r="BD74" i="12"/>
  <c r="BF74" i="12" s="1"/>
  <c r="BD76" i="12"/>
  <c r="BF76" i="12" s="1"/>
  <c r="BC78" i="12"/>
  <c r="BE78" i="12" s="1"/>
  <c r="BD78" i="12"/>
  <c r="BF78" i="12" s="1"/>
  <c r="BC73" i="12"/>
  <c r="BE73" i="12" s="1"/>
  <c r="BG73" i="12" s="1"/>
  <c r="BC75" i="12"/>
  <c r="BE75" i="12" s="1"/>
  <c r="BC76" i="12"/>
  <c r="BE76" i="12" s="1"/>
  <c r="BD73" i="12"/>
  <c r="BF73" i="12" s="1"/>
  <c r="BH73" i="12" s="1"/>
  <c r="BC74" i="12"/>
  <c r="BE74" i="12" s="1"/>
  <c r="BD75" i="12"/>
  <c r="BF75" i="12" s="1"/>
  <c r="BC77" i="12"/>
  <c r="BE77" i="12" s="1"/>
  <c r="BD95" i="12"/>
  <c r="BF95" i="12" s="1"/>
  <c r="BD93" i="12"/>
  <c r="BF93" i="12" s="1"/>
  <c r="BD96" i="12"/>
  <c r="BF96" i="12" s="1"/>
  <c r="BD91" i="12"/>
  <c r="BF91" i="12" s="1"/>
  <c r="BH91" i="12" s="1"/>
  <c r="BC96" i="12"/>
  <c r="BE96" i="12" s="1"/>
  <c r="BD94" i="12"/>
  <c r="BF94" i="12" s="1"/>
  <c r="BC94" i="12"/>
  <c r="BE94" i="12" s="1"/>
  <c r="BC91" i="12"/>
  <c r="BE91" i="12" s="1"/>
  <c r="BG91" i="12" s="1"/>
  <c r="BD92" i="12"/>
  <c r="BF92" i="12" s="1"/>
  <c r="BC93" i="12"/>
  <c r="BE93" i="12" s="1"/>
  <c r="BC92" i="12"/>
  <c r="BE92" i="12" s="1"/>
  <c r="BC95" i="12"/>
  <c r="BE95" i="12" s="1"/>
  <c r="BC70" i="12"/>
  <c r="BE70" i="12" s="1"/>
  <c r="BC67" i="12"/>
  <c r="BE67" i="12" s="1"/>
  <c r="BG67" i="12" s="1"/>
  <c r="BC72" i="12"/>
  <c r="BE72" i="12" s="1"/>
  <c r="BC71" i="12"/>
  <c r="BE71" i="12" s="1"/>
  <c r="BC69" i="12"/>
  <c r="BE69" i="12" s="1"/>
  <c r="BC68" i="12"/>
  <c r="BE68" i="12" s="1"/>
  <c r="BD68" i="12"/>
  <c r="BF68" i="12" s="1"/>
  <c r="BD67" i="12"/>
  <c r="BF67" i="12" s="1"/>
  <c r="BH67" i="12" s="1"/>
  <c r="BD69" i="12"/>
  <c r="BF69" i="12" s="1"/>
  <c r="BD71" i="12"/>
  <c r="BF71" i="12" s="1"/>
  <c r="BD72" i="12"/>
  <c r="BF72" i="12" s="1"/>
  <c r="BD70" i="12"/>
  <c r="BF70" i="12" s="1"/>
  <c r="BD116" i="12"/>
  <c r="BF116" i="12" s="1"/>
  <c r="BD117" i="12"/>
  <c r="BF117" i="12" s="1"/>
  <c r="BD119" i="12"/>
  <c r="BF119" i="12" s="1"/>
  <c r="BC116" i="12"/>
  <c r="BE116" i="12" s="1"/>
  <c r="BC119" i="12"/>
  <c r="BE119" i="12" s="1"/>
  <c r="BC115" i="12"/>
  <c r="BE115" i="12" s="1"/>
  <c r="BG115" i="12" s="1"/>
  <c r="BD118" i="12"/>
  <c r="BF118" i="12" s="1"/>
  <c r="BC117" i="12"/>
  <c r="BE117" i="12" s="1"/>
  <c r="BC120" i="12"/>
  <c r="BE120" i="12" s="1"/>
  <c r="BD120" i="12"/>
  <c r="BF120" i="12" s="1"/>
  <c r="BD115" i="12"/>
  <c r="BF115" i="12" s="1"/>
  <c r="BH115" i="12" s="1"/>
  <c r="BC118" i="12"/>
  <c r="BE118" i="12" s="1"/>
  <c r="BD126" i="12"/>
  <c r="BF126" i="12" s="1"/>
  <c r="BD121" i="12"/>
  <c r="BF121" i="12" s="1"/>
  <c r="BH121" i="12" s="1"/>
  <c r="BD123" i="12"/>
  <c r="BF123" i="12" s="1"/>
  <c r="BD125" i="12"/>
  <c r="BF125" i="12" s="1"/>
  <c r="BD122" i="12"/>
  <c r="BF122" i="12" s="1"/>
  <c r="BD124" i="12"/>
  <c r="BF124" i="12" s="1"/>
  <c r="BC124" i="12"/>
  <c r="BE124" i="12" s="1"/>
  <c r="BC126" i="12"/>
  <c r="BE126" i="12" s="1"/>
  <c r="BC123" i="12"/>
  <c r="BE123" i="12" s="1"/>
  <c r="BC122" i="12"/>
  <c r="BE122" i="12" s="1"/>
  <c r="BC125" i="12"/>
  <c r="BE125" i="12" s="1"/>
  <c r="BC121" i="12"/>
  <c r="BE121" i="12" s="1"/>
  <c r="BG121" i="12" s="1"/>
  <c r="BD110" i="12"/>
  <c r="BF110" i="12" s="1"/>
  <c r="BD112" i="12"/>
  <c r="BF112" i="12" s="1"/>
  <c r="BD109" i="12"/>
  <c r="BF109" i="12" s="1"/>
  <c r="BH109" i="12" s="1"/>
  <c r="BC110" i="12"/>
  <c r="BE110" i="12" s="1"/>
  <c r="BC111" i="12"/>
  <c r="BE111" i="12" s="1"/>
  <c r="BD111" i="12"/>
  <c r="BF111" i="12" s="1"/>
  <c r="BC109" i="12"/>
  <c r="BE109" i="12" s="1"/>
  <c r="BG109" i="12" s="1"/>
  <c r="BD114" i="12"/>
  <c r="BF114" i="12" s="1"/>
  <c r="BC114" i="12"/>
  <c r="BE114" i="12" s="1"/>
  <c r="BC113" i="12"/>
  <c r="BE113" i="12" s="1"/>
  <c r="BD113" i="12"/>
  <c r="BF113" i="12" s="1"/>
  <c r="BC112" i="12"/>
  <c r="BE112" i="12" s="1"/>
  <c r="BC45" i="12"/>
  <c r="BE45" i="12" s="1"/>
  <c r="BC47" i="12"/>
  <c r="BE47" i="12" s="1"/>
  <c r="BC48" i="12"/>
  <c r="BE48" i="12" s="1"/>
  <c r="BC43" i="12"/>
  <c r="BE43" i="12" s="1"/>
  <c r="BG43" i="12" s="1"/>
  <c r="BC46" i="12"/>
  <c r="BE46" i="12" s="1"/>
  <c r="BC44" i="12"/>
  <c r="BE44" i="12" s="1"/>
  <c r="BD45" i="12"/>
  <c r="BF45" i="12" s="1"/>
  <c r="BD46" i="12"/>
  <c r="BF46" i="12" s="1"/>
  <c r="BD48" i="12"/>
  <c r="BF48" i="12" s="1"/>
  <c r="BD47" i="12"/>
  <c r="BF47" i="12" s="1"/>
  <c r="BD44" i="12"/>
  <c r="BF44" i="12" s="1"/>
  <c r="BD43" i="12"/>
  <c r="BF43" i="12" s="1"/>
  <c r="BH43" i="12" s="1"/>
  <c r="BC29" i="12"/>
  <c r="BE29" i="12" s="1"/>
  <c r="BC25" i="12"/>
  <c r="BE25" i="12" s="1"/>
  <c r="BG25" i="12" s="1"/>
  <c r="BC30" i="12"/>
  <c r="BE30" i="12" s="1"/>
  <c r="BC28" i="12"/>
  <c r="BE28" i="12" s="1"/>
  <c r="BC26" i="12"/>
  <c r="BE26" i="12" s="1"/>
  <c r="BC27" i="12"/>
  <c r="BE27" i="12" s="1"/>
  <c r="BD27" i="12"/>
  <c r="BF27" i="12" s="1"/>
  <c r="BD29" i="12"/>
  <c r="BF29" i="12" s="1"/>
  <c r="BD30" i="12"/>
  <c r="BF30" i="12" s="1"/>
  <c r="BD25" i="12"/>
  <c r="BF25" i="12" s="1"/>
  <c r="BH25" i="12" s="1"/>
  <c r="BD26" i="12"/>
  <c r="BF26" i="12" s="1"/>
  <c r="BD28" i="12"/>
  <c r="BF28" i="12" s="1"/>
  <c r="BD87" i="12"/>
  <c r="BF87" i="12" s="1"/>
  <c r="BD89" i="12"/>
  <c r="BF89" i="12" s="1"/>
  <c r="BC85" i="12"/>
  <c r="BE85" i="12" s="1"/>
  <c r="BG85" i="12" s="1"/>
  <c r="BC86" i="12"/>
  <c r="BE86" i="12" s="1"/>
  <c r="BD90" i="12"/>
  <c r="BF90" i="12" s="1"/>
  <c r="BC89" i="12"/>
  <c r="BE89" i="12" s="1"/>
  <c r="BD85" i="12"/>
  <c r="BF85" i="12" s="1"/>
  <c r="BH85" i="12" s="1"/>
  <c r="BD86" i="12"/>
  <c r="BF86" i="12" s="1"/>
  <c r="BC87" i="12"/>
  <c r="BE87" i="12" s="1"/>
  <c r="BD88" i="12"/>
  <c r="BF88" i="12" s="1"/>
  <c r="BC88" i="12"/>
  <c r="BE88" i="12" s="1"/>
  <c r="BC90" i="12"/>
  <c r="BE90" i="12" s="1"/>
  <c r="BC63" i="12"/>
  <c r="BE63" i="12" s="1"/>
  <c r="BC65" i="12"/>
  <c r="BE65" i="12" s="1"/>
  <c r="BC61" i="12"/>
  <c r="BE61" i="12" s="1"/>
  <c r="BG61" i="12" s="1"/>
  <c r="BC66" i="12"/>
  <c r="BE66" i="12" s="1"/>
  <c r="BC64" i="12"/>
  <c r="BE64" i="12" s="1"/>
  <c r="BC62" i="12"/>
  <c r="BE62" i="12" s="1"/>
  <c r="BD61" i="12"/>
  <c r="BF61" i="12" s="1"/>
  <c r="BH61" i="12" s="1"/>
  <c r="BD66" i="12"/>
  <c r="BF66" i="12" s="1"/>
  <c r="BD64" i="12"/>
  <c r="BF64" i="12" s="1"/>
  <c r="BD63" i="12"/>
  <c r="BF63" i="12" s="1"/>
  <c r="BD65" i="12"/>
  <c r="BF65" i="12" s="1"/>
  <c r="BD62" i="12"/>
  <c r="BF62" i="12" s="1"/>
  <c r="BC42" i="12"/>
  <c r="BE42" i="12" s="1"/>
  <c r="BC39" i="12"/>
  <c r="BE39" i="12" s="1"/>
  <c r="BC37" i="12"/>
  <c r="BE37" i="12" s="1"/>
  <c r="BG37" i="12" s="1"/>
  <c r="BC41" i="12"/>
  <c r="BE41" i="12" s="1"/>
  <c r="BC38" i="12"/>
  <c r="BE38" i="12" s="1"/>
  <c r="BD40" i="12"/>
  <c r="BF40" i="12" s="1"/>
  <c r="BC40" i="12"/>
  <c r="BE40" i="12" s="1"/>
  <c r="BD42" i="12"/>
  <c r="BF42" i="12" s="1"/>
  <c r="BD41" i="12"/>
  <c r="BF41" i="12" s="1"/>
  <c r="BD39" i="12"/>
  <c r="BF39" i="12" s="1"/>
  <c r="BD37" i="12"/>
  <c r="BF37" i="12" s="1"/>
  <c r="BH37" i="12" s="1"/>
  <c r="BD38" i="12"/>
  <c r="BF38" i="12" s="1"/>
  <c r="BI37" i="12" l="1"/>
  <c r="AT51" i="10"/>
  <c r="AU51" i="10" s="1"/>
  <c r="BI43" i="12"/>
  <c r="AT219" i="10"/>
  <c r="AU219" i="10" s="1"/>
  <c r="AT171" i="10"/>
  <c r="AU171" i="10" s="1"/>
  <c r="AT203" i="10"/>
  <c r="AU203" i="10" s="1"/>
  <c r="AT67" i="10"/>
  <c r="AU67" i="10" s="1"/>
  <c r="AT191" i="10"/>
  <c r="AU191" i="10" s="1"/>
  <c r="AT119" i="10"/>
  <c r="AU119" i="10" s="1"/>
  <c r="AT223" i="10"/>
  <c r="AU223" i="10" s="1"/>
  <c r="AT247" i="10"/>
  <c r="AU247" i="10" s="1"/>
  <c r="AT135" i="10"/>
  <c r="AU135" i="10" s="1"/>
  <c r="AT159" i="10"/>
  <c r="AU159" i="10" s="1"/>
  <c r="AS16" i="10"/>
  <c r="AT179" i="10"/>
  <c r="AU179" i="10" s="1"/>
  <c r="AT39" i="10"/>
  <c r="AU39" i="10" s="1"/>
  <c r="AT123" i="10"/>
  <c r="AU123" i="10" s="1"/>
  <c r="BI85" i="12"/>
  <c r="AT143" i="10"/>
  <c r="AU143" i="10" s="1"/>
  <c r="AR7" i="10"/>
  <c r="AT7" i="10" s="1"/>
  <c r="AU7" i="10" s="1"/>
  <c r="AR11" i="10"/>
  <c r="AT11" i="10" s="1"/>
  <c r="AU11" i="10" s="1"/>
  <c r="AT131" i="10"/>
  <c r="AU131" i="10" s="1"/>
  <c r="AT111" i="10"/>
  <c r="AU111" i="10" s="1"/>
  <c r="AT139" i="10"/>
  <c r="AU139" i="10" s="1"/>
  <c r="AT107" i="10"/>
  <c r="AU107" i="10" s="1"/>
  <c r="AT83" i="10"/>
  <c r="AU83" i="10" s="1"/>
  <c r="AT175" i="10"/>
  <c r="AU175" i="10" s="1"/>
  <c r="AT91" i="10"/>
  <c r="AU91" i="10" s="1"/>
  <c r="AT59" i="10"/>
  <c r="AU59" i="10" s="1"/>
  <c r="AT199" i="10"/>
  <c r="AU199" i="10" s="1"/>
  <c r="AT151" i="10"/>
  <c r="AU151" i="10" s="1"/>
  <c r="AT103" i="10"/>
  <c r="AU103" i="10" s="1"/>
  <c r="AT239" i="10"/>
  <c r="AU239" i="10" s="1"/>
  <c r="AT235" i="10"/>
  <c r="AU235" i="10" s="1"/>
  <c r="AT147" i="10"/>
  <c r="AU147" i="10" s="1"/>
  <c r="AT243" i="10"/>
  <c r="AU243" i="10" s="1"/>
  <c r="AR16" i="10"/>
  <c r="AT27" i="10"/>
  <c r="AU27" i="10" s="1"/>
  <c r="AT215" i="10"/>
  <c r="AU215" i="10" s="1"/>
  <c r="AT195" i="10"/>
  <c r="AU195" i="10" s="1"/>
  <c r="AT207" i="10"/>
  <c r="AU207" i="10" s="1"/>
  <c r="AT187" i="10"/>
  <c r="AU187" i="10" s="1"/>
  <c r="AT87" i="10"/>
  <c r="AU87" i="10" s="1"/>
  <c r="AT163" i="10"/>
  <c r="AU163" i="10" s="1"/>
  <c r="AT63" i="10"/>
  <c r="AU63" i="10" s="1"/>
  <c r="AT211" i="10"/>
  <c r="AU211" i="10" s="1"/>
  <c r="BI97" i="12"/>
  <c r="BI61" i="12"/>
  <c r="BI31" i="12"/>
  <c r="BI103" i="12"/>
  <c r="BI121" i="12"/>
  <c r="BI73" i="12"/>
  <c r="BI13" i="12"/>
  <c r="BI49" i="12"/>
  <c r="BI7" i="12"/>
  <c r="BI79" i="12"/>
  <c r="BI109" i="12"/>
  <c r="BI115" i="12"/>
  <c r="BI67" i="12"/>
  <c r="BI91" i="12"/>
  <c r="BI55" i="12"/>
  <c r="BI25" i="12"/>
  <c r="BI19" i="12"/>
  <c r="AT16" i="10" l="1"/>
  <c r="AU16"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DIGITAL EXITO</author>
  </authors>
  <commentList>
    <comment ref="O6" authorId="0" shapeId="0" xr:uid="{00000000-0006-0000-0000-000001000000}">
      <text>
        <r>
          <rPr>
            <b/>
            <sz val="9"/>
            <color indexed="81"/>
            <rFont val="Tahoma"/>
            <family val="2"/>
          </rPr>
          <t>MJD:</t>
        </r>
        <r>
          <rPr>
            <sz val="9"/>
            <color indexed="81"/>
            <rFont val="Tahoma"/>
            <family val="2"/>
          </rPr>
          <t xml:space="preserve">
Para una CORRECTA descripción del Control, remitirse a la Hoja CONTROLES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DIGITAL EXITO</author>
  </authors>
  <commentList>
    <comment ref="AG6" authorId="0" shapeId="0" xr:uid="{00000000-0006-0000-0100-000001000000}">
      <text>
        <r>
          <rPr>
            <b/>
            <sz val="9"/>
            <color rgb="FF000000"/>
            <rFont val="Tahoma"/>
            <family val="2"/>
          </rPr>
          <t xml:space="preserve">MJD:
</t>
        </r>
        <r>
          <rPr>
            <b/>
            <sz val="9"/>
            <color rgb="FF000000"/>
            <rFont val="Tahoma"/>
            <family val="2"/>
          </rPr>
          <t xml:space="preserve">
</t>
        </r>
        <r>
          <rPr>
            <sz val="9"/>
            <color rgb="FF000000"/>
            <rFont val="Tahoma"/>
            <family val="2"/>
          </rPr>
          <t>Para una CORRECTA descripción del Control, remitirse a la Hoja CONTROLES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DIGITAL EXITO</author>
    <author>Usuario de Windows</author>
  </authors>
  <commentList>
    <comment ref="BJ4" authorId="0" shapeId="0" xr:uid="{00000000-0006-0000-0400-000001000000}">
      <text>
        <r>
          <rPr>
            <b/>
            <sz val="9"/>
            <color indexed="81"/>
            <rFont val="Tahoma"/>
            <family val="2"/>
          </rPr>
          <t>DIGITAL EXITO:</t>
        </r>
        <r>
          <rPr>
            <sz val="9"/>
            <color indexed="81"/>
            <rFont val="Tahoma"/>
            <family val="2"/>
          </rPr>
          <t xml:space="preserve">
Diligenciar cuando la medida de respuesta sea diferente a </t>
        </r>
        <r>
          <rPr>
            <b/>
            <i/>
            <sz val="14"/>
            <color indexed="81"/>
            <rFont val="Tahoma"/>
            <family val="2"/>
          </rPr>
          <t>Asumir el Riesgo</t>
        </r>
      </text>
    </comment>
    <comment ref="M6" authorId="1" shapeId="0" xr:uid="{00000000-0006-0000-0400-000002000000}">
      <text>
        <r>
          <rPr>
            <b/>
            <sz val="16"/>
            <color indexed="81"/>
            <rFont val="Tahoma"/>
            <family val="2"/>
          </rPr>
          <t xml:space="preserve">MJD:
</t>
        </r>
        <r>
          <rPr>
            <sz val="16"/>
            <color indexed="81"/>
            <rFont val="Tahoma"/>
            <family val="2"/>
          </rPr>
          <t>Remitirse a la pestaña Probabilidad Seguridad Informac</t>
        </r>
      </text>
    </comment>
    <comment ref="O6" authorId="1" shapeId="0" xr:uid="{00000000-0006-0000-0400-000003000000}">
      <text>
        <r>
          <rPr>
            <b/>
            <sz val="18"/>
            <color indexed="81"/>
            <rFont val="Tahoma"/>
            <family val="2"/>
          </rPr>
          <t>MJD:</t>
        </r>
        <r>
          <rPr>
            <sz val="18"/>
            <color indexed="81"/>
            <rFont val="Tahoma"/>
            <family val="2"/>
          </rPr>
          <t xml:space="preserve">
Remitirse a la Guía de Administración de Riesgos - G-MC-04 para la tabla de Impactos de Riesgos de Seguridad Digital</t>
        </r>
      </text>
    </comment>
    <comment ref="U6" authorId="0" shapeId="0" xr:uid="{00000000-0006-0000-0400-000004000000}">
      <text>
        <r>
          <rPr>
            <b/>
            <sz val="9"/>
            <color indexed="81"/>
            <rFont val="Tahoma"/>
            <family val="2"/>
          </rPr>
          <t>MJD:</t>
        </r>
        <r>
          <rPr>
            <sz val="9"/>
            <color indexed="81"/>
            <rFont val="Tahoma"/>
            <family val="2"/>
          </rPr>
          <t xml:space="preserve">
Para una CORRECTA descripción del Control, remitirse a la Hoja CONTROLES</t>
        </r>
      </text>
    </comment>
    <comment ref="BG6" authorId="1" shapeId="0" xr:uid="{00000000-0006-0000-0400-000005000000}">
      <text>
        <r>
          <rPr>
            <b/>
            <sz val="9"/>
            <color indexed="81"/>
            <rFont val="Tahoma"/>
            <family val="2"/>
          </rPr>
          <t xml:space="preserve">Ministerio de Justicia y del Derecho: </t>
        </r>
        <r>
          <rPr>
            <sz val="9"/>
            <color indexed="81"/>
            <rFont val="Tahoma"/>
            <family val="2"/>
          </rPr>
          <t>Revisar la pestaña de probabilidad de seg. De la información</t>
        </r>
        <r>
          <rPr>
            <sz val="9"/>
            <color indexed="81"/>
            <rFont val="Tahoma"/>
            <family val="2"/>
          </rPr>
          <t xml:space="preserve">
</t>
        </r>
      </text>
    </comment>
    <comment ref="BH6" authorId="1" shapeId="0" xr:uid="{00000000-0006-0000-0400-000006000000}">
      <text>
        <r>
          <rPr>
            <b/>
            <sz val="9"/>
            <color indexed="81"/>
            <rFont val="Tahoma"/>
            <family val="2"/>
          </rPr>
          <t>Ministerio de Justicia y del Derecho:</t>
        </r>
        <r>
          <rPr>
            <sz val="9"/>
            <color indexed="81"/>
            <rFont val="Tahoma"/>
            <family val="2"/>
          </rPr>
          <t xml:space="preserve">
Revisar Guía de  administración de riesgos del Ministerio de Justicia y del Derecho</t>
        </r>
      </text>
    </comment>
  </commentList>
</comments>
</file>

<file path=xl/sharedStrings.xml><?xml version="1.0" encoding="utf-8"?>
<sst xmlns="http://schemas.openxmlformats.org/spreadsheetml/2006/main" count="3135" uniqueCount="1025">
  <si>
    <t>Código: F-MC-G04-01
Versión: 6</t>
  </si>
  <si>
    <t>Herramienta de Administración de Riesgos</t>
  </si>
  <si>
    <t>IDENTIFICACIÓN DEL RIESGO</t>
  </si>
  <si>
    <t>ÁNALISIS DEL RIESGO</t>
  </si>
  <si>
    <t>EVALUACIÓN DEL RIESGO</t>
  </si>
  <si>
    <t>MEDIDAS DE RESPUESTA</t>
  </si>
  <si>
    <t>PLAN DE TRATAMIENTO</t>
  </si>
  <si>
    <t>MONITOREO
(líder del proceso)</t>
  </si>
  <si>
    <t>SEGUIMIENTO
Oficina de Control Interno</t>
  </si>
  <si>
    <t>Riesgo Inherente</t>
  </si>
  <si>
    <t>CONTROLES</t>
  </si>
  <si>
    <t>Diseño del Control</t>
  </si>
  <si>
    <t>Ejecución del Control</t>
  </si>
  <si>
    <t>Solidez Individual de cada Control</t>
  </si>
  <si>
    <t>Solidez del Conjunto de Controles</t>
  </si>
  <si>
    <t>Riesgo Residual</t>
  </si>
  <si>
    <t>N°</t>
  </si>
  <si>
    <t>PROCESO</t>
  </si>
  <si>
    <t>OBJETIVO DEL PROCESO</t>
  </si>
  <si>
    <t xml:space="preserve"> RIESGO</t>
  </si>
  <si>
    <t>Tipo de Riesgo</t>
  </si>
  <si>
    <t>OBJETIVOS ESTRATÉGICOS RELACIONADOS</t>
  </si>
  <si>
    <t>CAUSA</t>
  </si>
  <si>
    <t>Clasificación de la Causa</t>
  </si>
  <si>
    <t>CONSECUENCIAS</t>
  </si>
  <si>
    <t>PROBABILIDAD</t>
  </si>
  <si>
    <t>IMPACTO</t>
  </si>
  <si>
    <t xml:space="preserve">EVALUACIÓN </t>
  </si>
  <si>
    <t>DESCRIPCIÓN DEL CONTROL</t>
  </si>
  <si>
    <t>Causa que ataca</t>
  </si>
  <si>
    <t>CLASE DE CONTROL EXISTENTE</t>
  </si>
  <si>
    <t>1. ¿Existe un responsable asignado de la ejecución?</t>
  </si>
  <si>
    <t>2. ¿El responsable tiene la autoridad y adecuada segregación de funciones en la ejecución del control?</t>
  </si>
  <si>
    <t>3. ¿La oportunidad en que se ejecuta el control ayuda a prevenir la mitigación del riesgo o a detectar la materialización del riesgo en manera oportuna?</t>
  </si>
  <si>
    <t>4. ¿Las actividades que desarrollan en el control realmente buscan por si sola prevenir o detectar las causas que puedan dar origen al riesgo, ejemplo: Verificar, Validar, Cotejar, Comparar, Revisar?</t>
  </si>
  <si>
    <t>5. ¿La fuente de Información que se utiliza en el desarrollo del control es información confiable que permita mitigar el riesgo?</t>
  </si>
  <si>
    <t>6. ¿Las observaciones, desviaciones o diferencias identificadas como resultados de la ejecución del control son investigadas y resueltas de manera oportuna?</t>
  </si>
  <si>
    <t>7. ¿Se deja evidencia o rastro de la ejecución del control, que permita cualquier tercero con la evidencia, llegar a la misma conclusión?</t>
  </si>
  <si>
    <t>Total Diseño de Control</t>
  </si>
  <si>
    <t>RANGO DE CALIFICACIÓN DEL DISEÑO</t>
  </si>
  <si>
    <t>NIVEL DE EJECUCIÓN DEL CONTROL</t>
  </si>
  <si>
    <t>RANGO DE CALIFICACIÓN DE LA EJECUCIÓN</t>
  </si>
  <si>
    <t>SOLIDEZ INDIVIDUAL DE CADA CONTROL</t>
  </si>
  <si>
    <t>Total Solidez Individual</t>
  </si>
  <si>
    <t xml:space="preserve">Promedio de los Controles de  Riesgo </t>
  </si>
  <si>
    <t xml:space="preserve">CALIFICACIÓN DE LA SOLIDEZ DEL CONJUNTO DE CONTROLES </t>
  </si>
  <si>
    <t>Casillas que mueve en Probabilidad</t>
  </si>
  <si>
    <t>Casillas que mueve en Impacto</t>
  </si>
  <si>
    <t>OPCIONES DE MANEJO</t>
  </si>
  <si>
    <t>ACCIONES</t>
  </si>
  <si>
    <t>PERIODICIDAD</t>
  </si>
  <si>
    <t>FECHA INICIO</t>
  </si>
  <si>
    <t>FECHA FINAL</t>
  </si>
  <si>
    <t>RESPONSABLE</t>
  </si>
  <si>
    <t>REGISTRO O EVIDENCIA</t>
  </si>
  <si>
    <t>MONITOREO 1</t>
  </si>
  <si>
    <t>MONITOREO 2</t>
  </si>
  <si>
    <t>MONITOREO 3</t>
  </si>
  <si>
    <t>SEGUIMIENTO 1</t>
  </si>
  <si>
    <t>SEGUIMIENTO 2</t>
  </si>
  <si>
    <t>SEGUIMIENTO 3</t>
  </si>
  <si>
    <t>Gestión Documental</t>
  </si>
  <si>
    <t>Orientar la ejecución de las actividades necesarias para garantizar el acceso, la administración y conservación de los documentos físicos y electrónicos producidos y recibidos por la Entidad,
en cumplimiento de las disposiciones emanadas por parte del Archivo General de la Nación “Jorge Palacios Preciado” y el Ministerio de Tecnologías de la Información – MinTic.</t>
  </si>
  <si>
    <t>Posibilidad de afectación económica por la inoportunidad en la radicación y entrega de comunicaciones oficiales, debido a errores en el direccionamiento y asignación de tipificaciones a las comunicaciones.</t>
  </si>
  <si>
    <t>Riesgo Financiero</t>
  </si>
  <si>
    <t>7-Fortalecer la gestión institucional, para asegurar la calidad en el servicio con eficiencia, transparencia, innovación y enfoque diferencial e inclusivo, soportada en la gestión de la información, el uso de las tecnologías y el desarrollo humano.</t>
  </si>
  <si>
    <t xml:space="preserve">Direccionamiento erróneo de las comunicaciones por la falta de capacitación del personal que realiza la radicación y de las dependencias sobre el tipo de solicitud </t>
  </si>
  <si>
    <t>Interna</t>
  </si>
  <si>
    <t xml:space="preserve">1-Sanciones por incumplimiento de los términos establecidos para la respuesta de comunicaciones </t>
  </si>
  <si>
    <t>Casi seguro</t>
  </si>
  <si>
    <t>Menor</t>
  </si>
  <si>
    <t xml:space="preserve"> El Técnico, Profesional o Contratista del Grupo de Gestión Documental designado, semestralmente, programará  capacitaciones a las dependencias sobre uso del Sistema de Gestión Documental Electrónica y de Archivos (SGDEA) y las políticas de radicación, con el fin de garantizar una adecuada gestión de las comunicaciones al interior de la entidad. Se identificarán a las personas que no asistan a las capacitaciones inicialmente programadas, para ser convocadas nuevamente en una sesión en el segundo semestre de la vigencia.
Evidencia: Registro de asistencia de las capacitaciones realizadas y reporte de inasistencia </t>
  </si>
  <si>
    <t>Preventivo</t>
  </si>
  <si>
    <t>Si</t>
  </si>
  <si>
    <t>Completa</t>
  </si>
  <si>
    <t>Siempre</t>
  </si>
  <si>
    <t>Falta de controles en la distribución de comunicaciones.</t>
  </si>
  <si>
    <t>2-Reprocesos por la rectificación y/o corrección de errores.</t>
  </si>
  <si>
    <t>El Auxiliar, Técnico, Profesional o Contratista designado del Grupo de Gestión Documental  designado, semanalmente, realizara un muestreo de la totalidad de las comunicaciones oficiales radicadas, con el propósito de verificar la calidad de la radicación, en caso de identificar inconsistencias en la asignación de la tipificación y en el direccionamiento a las dependencias, se realizará la corrección inmediata de las comunicaciones con registros erróneos en la tipificación y asignación de la dependencia responsable.
Evidencia: Reporte en excel del formulario Muestreo de Control del Proceso de Radicación, y una muestra de las correciones con imagenes de la Trazabilidad en el SGDEA.</t>
  </si>
  <si>
    <t>El Auxiliar, Técnico o Contratista del Grupo de Gestión Documental  designado revisará de manera permanente y tramitará el cambio de tipificaciones de acuerdo con la justificación técnica y jurídica que se soliciten al correo electrónico tipologiasdocumentales@minjusticia.gov.co. En los casos en que se identifiquen errores en la radicación se retroalimentará durante las reuniones mensuales de seguimiento con el personal de servicios postales 472.
Evidencia: Reporte en excel del registro de cambio de tipificaciones.</t>
  </si>
  <si>
    <t>Detectivo</t>
  </si>
  <si>
    <t>Posibilidad de afectación reputacional por incumplimiento de las disposiciones emanadas por parte del Archivo General de la Nación, debido a debilidades en los controles establecidos para la administración de la Gestión Documental.</t>
  </si>
  <si>
    <t>Riesgo de Cumplimiento</t>
  </si>
  <si>
    <t>Inadecuada aplicación de la normatividad archivística vigente por desconocimiento.</t>
  </si>
  <si>
    <t>Pérdida de la memoria institucional. por deterioro, extravió  de los documentos  que compromete la integridad y accesibilidad del archivo.</t>
  </si>
  <si>
    <t>Posible</t>
  </si>
  <si>
    <t>Moderado</t>
  </si>
  <si>
    <t>El Técnico, Profesional o Contratista del Grupo de Gestión Documental designado, semestralmente realizara mesas técnicas con las dependencias con el fin de verificar la aplicación de lineamientos de gestion documental. En caso de identificar inconsistencias se realizarán planes de trabajo con las dependencias para seguimiento durante la vigencia.
Evidencia: Registro de Asistencias Técnicas con los temas tratados y compromisos con el plan de trabajo.</t>
  </si>
  <si>
    <t>Ausencia ó Incumplimiento de los procedimientos para la adecuada operación del Grupo de Gestion Documental</t>
  </si>
  <si>
    <t>Inapropiadas condiciones Ambientales,  de Infraestructura física y tecnológica para la debida Gestión Documental</t>
  </si>
  <si>
    <t>El Profesional o Contratista del Grupo de Gestión Documental designado, realizará trimestralmente la verificación del cumplimiento de las condiciones ambientales, de conservación y preservación necesarias para una adecuada gestión documental. En caso de que se identifiquen desviaciones o condiciones inadecuadas, se documentarán las medidas correctivas para la evaluación de viabilidad.
Evidencia: Informe  de Implementación del Sistema Integrado de Conservación.</t>
  </si>
  <si>
    <t>Pérdida de expedientes en custodia del Grupo de Gestion Documental</t>
  </si>
  <si>
    <t>Investigación disciplinarias o penales por la Pérdida parcial o total de expedientes.</t>
  </si>
  <si>
    <t>El Técnico, Profesional o Contratista del Grupo de Gestión Documental designado, de manera  permanente realizara el control de Préstamo y Consulta de Documentos y Expedientes conforme a lo definido en el  Procedimiento P-GD-06. En caso de que no se pueda registrar la solicitud en formulario dispuesto se deberá remitir correo al Grupo de Gestion Documental. 
Evidencia: 
-Reporte de Power BI con el registro solicitudes de prestamos en form de la intranet.
-F-GD-06-02-Formato de prestamos  de expedientes y consulta de documentos.
-F-GD-06-03-Control de Ingreso y Salida de Bodegas de archivo</t>
  </si>
  <si>
    <t>Pérdidas económicas por carencia de documentación necesaria para el  cobro de obligaciones a favor MJD</t>
  </si>
  <si>
    <t>Gestión Contractual</t>
  </si>
  <si>
    <t>Establecer los lineamientos para la selección, suscripción, ejecución y liquidación de contratos en el Ministerio de Justicia y del Derecho, con el fin de suplir las diferentes necesidades de adquisición de bienes y servicios que permitan el cumplimiento de las funciones y competencias que le asigna la Ley a la entidad.</t>
  </si>
  <si>
    <t>Posibilidad de afectación económica o reputacional por la no suscripción, ejecución y/o liquidación de los contratos, debido a debilidades en los controles establecidos en las diferentes etapas de la contratación</t>
  </si>
  <si>
    <t xml:space="preserve">Causa 1: Documentos incompletos o con errores en su elaboración </t>
  </si>
  <si>
    <t>Afectar la prestación de los servicios misionales del Ministerio de Justicia y del Derecho</t>
  </si>
  <si>
    <t>Probable</t>
  </si>
  <si>
    <t>El funcionario o contratista designado por el /la Coordinador(a) del GGC, cada vez que se va a efectuar la suscripción de un contrato, verifica que la información radicada por parte de cada dependencia corresponda con los requisitos establecidos,  a través de una lista de chequeo la cual debera consultar en el SIG,  donde están los documentos requeridos y la revisión con la información física suministrada por el contratista. En caso de encontrar documentación faltante, requiere al enlace a través de correo electronico el suministro de la documentación faltante o incompleta para poder continuar con el proceso de contratación, en un plazo prudente de tal forma que no se retrase el proceso de suscripción. Evidencia: la lista de chequeo diligenciada, la información de la carpeta del contratista y los correos a que hubo lugar en donde solicitó la información faltante o incompleta (en los casos que aplique).</t>
  </si>
  <si>
    <t>Causa 2: Falta de seguimiento a la oportunidad de radicación y respuesta en la gestión de la etapa precontractual</t>
  </si>
  <si>
    <t>Indisponibilidad de los bienes y servicios requeridos por el MJD para su funcionamiento.</t>
  </si>
  <si>
    <t>El/la Coordinaror (a) del Grupo de Gestión Contractual mensualmente enviará por correo electrónico el PAA actualizado con el cruce de información presupuestal registrada en SIIF a la Secretaria General, Oficina Asesora de Planeación, el Grupo de Gestión Financiera y Contable y a quien considere, con el fin de que las mismas tomen como insumo para los diferentes reportes en los comités de seguimiento presupuestal y demás actividades de seguimiento de la ejecución del PAA en aras de contribuir con una adecuada ejecución del PAA. Evidencia: Correos electrónicos con el PAA</t>
  </si>
  <si>
    <t>Causa 3: Deficiencia en la definición de los criterios técnicos, legales y/o financieros para la contrucción de los estudios previos y documentos soporte.</t>
  </si>
  <si>
    <t>Castigo al prespuesto de Adquisición de Bienes y Servicios para la siguiente vigencia por parte del MHCP por inejecución del presupuesto</t>
  </si>
  <si>
    <t>El funcionario o contratista designado por el /la Coordinador(a) del GGC cada vez que se va a efectuar la suscripción de un contrato, revisa los estudios previos y los documentos soporte de la contratación a fin de verificar que el proceso pre contractual cumpla con los requisitos técnicos, legales y financieros. En caso de encontrar inconsistencias o información faltante y si el hecho es subsanable, se solicita la modificación o complemento a la dependencia responsable en un plazo prudente de tal forma que no se retrase el proceso de suscripción. Si por otro lado la situación no es subsanable, se hace devolución de la documentación completa junto a un memorando donde se explican las razones de esta decisión y se solicita la modificación de la documentación existente. Evidencia: Correo electrónico o memorando.</t>
  </si>
  <si>
    <t>El funcionario o contratista designado por el /la Coordinador(a) del GGC cada vez que le sea asignado un proceso de contratación con pluralidad de oferentes, verificará el cumplimiento de los requistios técnicos, jurídicos y financieros de la evaluación del proceso para que cumplan en estricto sentido con lo solicitado en el pliego de condiciones de tal manera que el proceso se adjudique en debida forma. En caso de que la evaluacion no cumpla con lo establecido, se devolverá mediante correo electrónico a la dependencia responsable para que realicen los ajustes del caso. Evidencias: Correo electrónico.</t>
  </si>
  <si>
    <t>Causa 4: Debilidad en el proceso de seguimiento a la ejecución de los contratos</t>
  </si>
  <si>
    <t>Requerimientos de entes de control</t>
  </si>
  <si>
    <t>El supervisor e interventor, según la periodicidad pactada en el contrato, verificará el avance de la ejecución del contrato, las actividades realizadas, los bienes suministrados, los servicios prestados, las obras ejecutadas, las cantidades recibidas y demás que correspondan, según la naturaleza del contrato. Los cuales deberán referirse al cumplimiento y seguimiento del contrato, en el aspecto jurídico, técnico, administrativo, financiero y contable. en caso de encontrarr novedades o atrasos en la ejecución dle contrato, lo registrará en el formato F-GC-07-01 Segumiento periódico a los riesgos del contrato o convenio. Evidencias: Base de datos de los contratos o convenios en ejecución con su respectivo link de consulta en Secop.</t>
  </si>
  <si>
    <t>Causa 5: Falta de seguimiento a la liquidación de los contratos</t>
  </si>
  <si>
    <t>Pérdida de competencia para liquidar los contratos</t>
  </si>
  <si>
    <t>El supervisor para cada informe de pago, realizará el seguimiento periódico a los riesgos del contrato en el formato F-GC-07-01 con el fin de detectar la materialización del riesgo o la alta probabilidad de ocurrencia. Si se evidencia que el riesgo se materializó o que tiene alta probabilidad de ocurrencia deberá informar al Grupo de Gestión Contractual mediante memorando. Evidencias: Base de datos de los contratos o convenios en ejecución con su respectivo link de consulta en Secop y memorando cuando aplique.</t>
  </si>
  <si>
    <t>El Coordinador del GGC o quien delegue, trimestralmente realizará seguimiento al cumplimiento del "Plan de liquidaciones de contratos" definido por el Grupo de Gestión Contractual de acuerdo con los criterios de priorización, con el fin de evitar la pérdida de competencia para liquidar los contratos de la entidad. Si se evidencia el no cumplimiento en la radicación del trámite de liquidación, el GGC remite correo electrónico o memorando al supervisor del contrato conminándolo al cumplimiento. Evidencia: Plan de liquidaciones de contratos, reporte trimestral y correo electrónico o memorando (si aplica este último).</t>
  </si>
  <si>
    <t>Gestión Financiera</t>
  </si>
  <si>
    <t>Administrar el ciclo financiero de ingresos y egresos, derechos y obligaciones, asignado al Ministerio de Justicia y del Derecho mediante la aplicación de procedimientos contables, presupuestales y de tesorería, acordescon la normatividad vigente, con el fin de optimizar el uso y ejecución de los recursos financieros del MJD.</t>
  </si>
  <si>
    <t>Posibilidad de efecto dañoso sobre los recursos públicos por generar o líquidar pagos de forma inadecuada, a causa de la falta de controles en la verificación de requisitos para el tramite de cuentas y facturas.</t>
  </si>
  <si>
    <t>Riesgo Fiscal</t>
  </si>
  <si>
    <t>Entrega incompleta o inconsistente de los documentos soporte por parte de las dependencias, en la radicación de cuentas de proveedores y contratistas, ante el GGFC.</t>
  </si>
  <si>
    <t>Externa</t>
  </si>
  <si>
    <t>Demandas al MJD por parte de los proveedores y/o contratistas</t>
  </si>
  <si>
    <t>Catastrófico</t>
  </si>
  <si>
    <t>1. El Profesional de Central de Cuentas, cada vez que reciba el "formato unico para pago de Contratistas - Persona Natural F-GC-06-03 y/o el "formato unico para pago de Contratistas - Persona Jurídica F-GC-06-06 Persona Jurídica", verifica la completitud de los requisitos para el trámite de cuentas de proveedores y contratistas, conforme al procedimiento " P-GF-25 Tramite de Cuentas y Facturas", con el fin de evitar errores en la liquidación de impuestos y de las obligaciones presupuestales. En caso de encontrar información faltante o inconsistente, devuelve la solicitud a la dependencia responsable, a través de correo electrónico solicitando la corrección.
Evidencia: 
1) Trazabilidad de las cuentas en el "Formato de Radicación de Cuentas F-GF-25-04", en donde se precisan las devoluciones y correcciones que eventualmente pueden tener las cuentas radicadas ante el GGFC.
2) Correo de devolución a las dependencias solicitando el ajuste (cuando aplique).</t>
  </si>
  <si>
    <t>1. Enviar circular a las dependencias generadoras de información contable y financiera, con el fin de reiterar el cumplimiento de los requisitos acorde al procedimiento establecido para el trámite y pago de cuentas.</t>
  </si>
  <si>
    <t>Anual</t>
  </si>
  <si>
    <t>Coordinador (a) GGFC</t>
  </si>
  <si>
    <t>Memorando Enviado</t>
  </si>
  <si>
    <t>Incumplimiento de los criterios técnicos y/o normativos en materia contable y tributaria, por ausencia  o desconocimiento  de controles para el trámite y pago de obligaciones.</t>
  </si>
  <si>
    <t>Requerimientos por parte de los Entes de Control - posibles hallazgos de indole financiero y contable.</t>
  </si>
  <si>
    <t xml:space="preserve">2. El Profesional de área de Tesorería cada vez que reciba un comprobante de obligacion presupuestal, revisa contra los documentos soporte de la solicitud de pago, que se encuentren debidamente liquidados y con los respectvos documentos soporte. En caso de encontrar inconsistencias, se devuleve a través de correo electrónico, al profesional de Central de Cuentas para el respectivo ajuste.
Evidencia: 
1.Correos de devolución de cuentas solicitando la corrección de la obligación. </t>
  </si>
  <si>
    <t>2. Enviar correo electrónico a los profesionales de central de cuentas, cada vez que se realicen actualizaciones en materia tributaria y contable.</t>
  </si>
  <si>
    <t xml:space="preserve">Contador </t>
  </si>
  <si>
    <t>Correo enviado a los Profesionales de Central de Cuentas</t>
  </si>
  <si>
    <t xml:space="preserve">
3. Realizar capacitación a los enlaces financieros de las dependencias, con el fin de efectuar retroalimentación,  reiterando los requistos mínimos requeridos para el trámite de cuentas.</t>
  </si>
  <si>
    <t>Lider Central de Cuentas</t>
  </si>
  <si>
    <t>Lista de Aistencia</t>
  </si>
  <si>
    <t>4. Realizar retroalimentación con los profesionales de Central de Cuentas, socializando los incidentes que se están presentando al momento de registrar la obligación prespuestal, con el fin de identifcar mecanismos para minimizar y/o eliminar el margen de error.</t>
  </si>
  <si>
    <t>Líder Central Tesorería</t>
  </si>
  <si>
    <t>Posibilidad de afectación reputacional por la presentación y publicación de información inexacta o inoportuna en los Estados Financieros, debido a la no depuración y conciliación de  las cuentas de acuerdo con la normatividad vigente.</t>
  </si>
  <si>
    <t>Inoportunidad en la presentación y entrega de los reportes por parte de las dependencias generadoras de la información contable al GGFC.</t>
  </si>
  <si>
    <t>Pérdida de credibilidad, confiabilidad y fiabilidad en la información Contable y Financiera</t>
  </si>
  <si>
    <t>Improbable</t>
  </si>
  <si>
    <t>1. El Profesional de Contabilidad designado por parte del Coordinador(a) del GGFC verifica mensualmente la recepción de los reportes por parte de las dependencias generadoras de la información financiera y contable del MJD, de acuerdo con lo establecido en el procedimiento de Gestión Contable, con el fin de realizar la depuración y conciliación de las cuentas, para la elaboración y presentación de los Estados Financieros, dentro de los plazos establecidos y de acuerdo con la normatividad vigente para las Entidades de Gobierno. Las dependencias que no cumplan con la entrega oportuna de la información, desde el GGFC se solicitará esta información vía correo electrónico.
Evidencia: 1. Correo electrónico solicitando la información (cuando aplique).</t>
  </si>
  <si>
    <r>
      <rPr>
        <b/>
        <sz val="11"/>
        <color theme="1"/>
        <rFont val="Calibri"/>
        <family val="2"/>
        <scheme val="minor"/>
      </rPr>
      <t xml:space="preserve">Nota: </t>
    </r>
    <r>
      <rPr>
        <sz val="11"/>
        <color theme="1"/>
        <rFont val="Calibri"/>
        <family val="2"/>
        <scheme val="minor"/>
      </rPr>
      <t>Teniendo en cuenta que el riesgo residual quedó en una zona moderada, no se generan acciones para su tratamiento y se asume el riesgo.</t>
    </r>
  </si>
  <si>
    <t>Entrega incompleta o inconsistente de los reportes por parte de las dependencias generadoras de la información contable, para realizar los registros contables.</t>
  </si>
  <si>
    <t>Presentación extemporánea de la información contable a la Contaduría General de la Nación y demas partes interesadas.</t>
  </si>
  <si>
    <t xml:space="preserve">2. El Profesional de Contabilidad designado por parte del Coordinador(a) del GGFC responsable de la conciliación, mensualmente realiza la conciliación de cifras, con el fin de validar la consistencia de la información remitida por las areás. En caso de encontrar diferencias, se solicita aclaración al área generadora de la información contable a través de correo electrónico. De no recibir respuesta se dejará registro en la conciliación para ser subsanado en el mes siguiente.
Evidencias: 
1) Solicitud de aclaración a través de correo electrónico (cuando aplique).
2) Conciliaciónes </t>
  </si>
  <si>
    <t>Deficiencia en la definición de los criterios técnicos - normativos en materia contable y/o financiera para los reportes realizados por parte de las dependencias generadoras de la información contable.</t>
  </si>
  <si>
    <t>Requerimientos por parte de los Entes de Control.</t>
  </si>
  <si>
    <t>Pérdida de imagen institucional.</t>
  </si>
  <si>
    <t>Administrar el ciclo financiero de ingresos y egresos, derechos y obligaciones, asignado alMinisterio de Justicia y del Derecho mediante la aplicación de procedimientos contables, presupuestales y de tesorería, acordescon la normatividad vigente, con el fin de optimizar el uso y ejecución de los recursos financieros del MJD.</t>
  </si>
  <si>
    <t>Posibilidad de afectación reputacional por la constitución de reservas no justificadas, debido a las debilidades en el seguimiento por parte del GGFC, y gestión por parte Supervisores de de los Contratos.</t>
  </si>
  <si>
    <t>Deficiente seguimiento y control por parte de los Supervisores de Contrato.</t>
  </si>
  <si>
    <t xml:space="preserve">1. Deficiente ejecución presupuestal 
</t>
  </si>
  <si>
    <t>1. El Coordinador del GGFC mensualmente remite a las dependencias ejecutoras de recursos, memorando sobre la ejecución vigente y el estado de las reservas presupuestales, con el fin de mejorar la gestión en la ejecución presupuestal y reservas presupuestales. En el caso de no poderse enviar memorando se envía correo electrónico informando sobre el estado de la ejecución.
Evidencia: Memorando o el correo electrónico enviado a las dependencias, con el reporte de ejecución presupuestal y de reservas.</t>
  </si>
  <si>
    <t>Falta de conocimiento por parte de los Supervisores de Contrato en la definición de los criterios técnicos, al momento de efectuar la justificación en la constitución de reservas presupuestales.</t>
  </si>
  <si>
    <t>2. Hallazgos administrativos y/o disciplinarios por parte de la CGR</t>
  </si>
  <si>
    <t>2. El Coordinador del GGFC cada vez que las dependencias solicitan la constitución de reservas prespuestales, validará que el formato "F-GF-01-06 Constitución de Reservas Presupuestales" cumpla con las condiciones y criterios requeridos en la justificación de la misma. En el caso de no cumplir con los criterios establecidos, se devuelve a la dependencia mediante correo electrónico, solicitando el ajuste correspondiente.
Evidencia: 
1. Formato "F-GF-01-06 Constitución de Reservas Presupuestales"
2. Correo electrónico de devolución a las dependencias, solicitando el ajuste (cuando aplique).</t>
  </si>
  <si>
    <t>Inoportunidad en la radicación de los formatos de constitución de reservas presupuestales por parte de las dependencias, ante el GGFC.</t>
  </si>
  <si>
    <t xml:space="preserve">3. Posible reducción del presupuesto por malas prácticas en la constitución de las reservas.
</t>
  </si>
  <si>
    <t>Falta de revisión por parte del GGFC, de la justificación registrada en los formatos de constitución de reservas presupuestales, que den cumplimiento a los criterios establecidos para la constitución de la misma.</t>
  </si>
  <si>
    <t>4. Requerimiento por parte de los Entes de Control</t>
  </si>
  <si>
    <t>Gestión Administrativa</t>
  </si>
  <si>
    <t>Fijar los lineamientos, parámetros y actividades requeridas para garantizar la gestión de los servicios administrativos, logisticos y la administración de los bienes necesario para la operación del Ministerio de Justicia y del Derecho.</t>
  </si>
  <si>
    <t>Posibilidad de afectación reputacional y economica por incumplimiento en los controles para el ingreso y salida de las instalaciones debido a el desconocimiento de los lineamientos de seguridad para las sedes de la entidad por parte del proveedor del servicio de vigilancia.</t>
  </si>
  <si>
    <t>Deficiencias en la definición de los controles establecidos para el ingreso y salida de las instalaciones.</t>
  </si>
  <si>
    <t>1. Robo, pérdida o daño de equipos, documentos y elementos físicos de la entidad.
2. Personal no autorizado podrían ingresar, poniendo en riesgo la seguridad física y la de la información.</t>
  </si>
  <si>
    <t xml:space="preserve">El personal de vigilancia permanentemente verificará en el ingreso la autorización para visitantes y la tarjeta de acceso para colaboradores con en fin de asegurar el acceso al personal autorizado.En caso de que el  visitante no cuente con autorización se procederá a informar vía telefonica y se registrará en la minuta el funcionario que autoriza y el area donde permanecera el visitante.
Evidencia:
1.Reporte de ingresos y salidas de la entidad.
2.Correo de autorización del ingreso de visitantes.
3.Registro Fotografico de una muestra tomada de la minuta de vigilancia.
</t>
  </si>
  <si>
    <t>Falta de capacitación al personal de vigilancia de acuerdo a los lineamientos de la entidad por parte de la empresa contratista.</t>
  </si>
  <si>
    <t>3. Eventos críticos que puedan derivar en la suspensión parcial o total de las actividades de la entidad.
4.Pérdida de confianza por parte de la ciudadanía o entidades de control frente a la capacidad de proteger la infraestructura.</t>
  </si>
  <si>
    <t>El Coordinador del GGA o a quien delegue mensualmente verificará las capacitaciones realizadas por la empresa de vigilancia al personal que presta el servicio en la entidad con en el fin de asegurar la socialización de los lineamientos internos para la administración de servicios de vigilancia y seguridad privada. En caso de que no se evidencie la realización de la capacitación se remitira un correo electronico a la empresa de vigilancia solicitando el cumplimiento de la programación de capacitación establecida contractualmente.
Evidencia: 
1.Informe de supervisión
2. Correo electronico.  (Si aplica)</t>
  </si>
  <si>
    <t>Debilidades en la supervisión del contrato de vigilancia.</t>
  </si>
  <si>
    <t xml:space="preserve">5. Peligro de la integridad fisica de los colaboradores y visitantes de la entidad.
</t>
  </si>
  <si>
    <t xml:space="preserve">El personal de vigilancia permanentemente constatará la entrada y salida de elementos a traves  del escáner de rayos x y del registro en la minuta, con en el fin de salvaguardar los bienes de la entidad.En caso de identificar alguna novedad comunicara al supervisor de seguridad para realizar el debido procedimiento.
Evidencia
Minuta de ingreso de personal.
Minuta de ingreso y salida de elementos. 
</t>
  </si>
  <si>
    <t>Posibilidad de afectación reputacional y economica por interrupción de los servicios de la entidad debido a deficiencias en el mantenimiento preventivo y correctivo de ascensores, redes eléctricas e hidráulicas,estabilidad estructural del edificio y parque automotor</t>
  </si>
  <si>
    <t>Riesgo Operativo</t>
  </si>
  <si>
    <t>Falta de planeación y cumplimiento de los mantenimientos preventivos del parque automotor, infraesctrutura y equipamento de la entidad</t>
  </si>
  <si>
    <t xml:space="preserve">1.Retraso o suspensión en el normal desarrollo de las actividades del MJD.
2.Retrasos en el cumplimiento de agenda de la alta dirección (Ministro, Viceministros y Directivos)
</t>
  </si>
  <si>
    <t>El colaborador del GGA designado mensualmente revisará el diligenciamiento del plan anual de mantenimientos preventivos del parque automotor , infraesctrutura y equipamento de la entidad, con en el fin de asegurar su cumplimiento. En caso de identifcar novedades se reportarán al profesional responsable de su ejecución y reporte por medio de correo electronico. 
Evidencia:
Seguimiento al Plan Anual preventivo parque automotor, infraesctrutura y equipamento de la entidad.
Correo electronico de novedades en caso de que aplique.</t>
  </si>
  <si>
    <t>Oportuna y adecuada atención de los mantenimientos preventivos y correctivos del parque automotor, infraesctrutura y equipamento de la entidad.</t>
  </si>
  <si>
    <t>3. Afectación en la seguridad e integridad de los colaboradores y visitantes de la entidad.</t>
  </si>
  <si>
    <t>El coordinador del GGA o a quien delegue trimestralmente verificará la atención adecuada y oportuna  de los mantenimientos  preventivos y correctivos del parque automotor, infraesctrutura y equipamento de la entidad con en el fin de constatar el cumplimiento al Plan Anual de mantenimientos preventivos y la oportunidad de atención a los mantenimientos correctivos por medio del reporte del aplicativo de Aranda y la matriz interna de parque automotor .En caso de identificar novedades se reportaran al profesional responsable de su ejecución para completar la actividad.
Evidencia
Acta de reunión
Correo electronico de novedades en caso de que aplique.</t>
  </si>
  <si>
    <t xml:space="preserve">
Deficiencia en la planeación y trámite de la contratación de los mantenimientos preventivos y correcitvos del parque automotor, infraesctrutura y equipamento de la entidad</t>
  </si>
  <si>
    <t>4. Pérdida de vida util o sobrecostos en el mantenimiento de los activos de la entidad</t>
  </si>
  <si>
    <t>El colaborador del GGA designado, semanalmente validará el estado  los procesos pre-contractuales y contractueles establecidos en el Plan Anual  Adquisiciones Inicial registrando su seguimiento en cada una de las lineas del PAA, con en el fin de presentar oportunamente la radicación  de los procesos de contratación del GGA de acuerdo al plan anual de mantenimientos.En caso de encontrar alguna inconsistencia será reportado al profesional encargado por medio de correo electronico.
Evidencia:
Seguimiento Plan Anual de Adquisiciones. 
Correo electronico de novedades en caso de que aplique.</t>
  </si>
  <si>
    <t>Gestión del Talento Humano</t>
  </si>
  <si>
    <t>Liderar y ejecutar las actividades propias de la administración y gestión del talento humano, aplicando la normativa vigente y los procedimientos establecidos en la entidad para contribuir a la consecución de los objetivos institucionales.</t>
  </si>
  <si>
    <t>Posibilidad de efecto dañoso a los recursos públicos por la inoportunidad o inadecuado trámite en la generación de la nómina por parte del grupo de gestión humana a causa de las inconsistencias o cobro de incapacidades.</t>
  </si>
  <si>
    <t>Causa 1: Novedades registradas extemporáneamente.</t>
  </si>
  <si>
    <t xml:space="preserve">Incumplimiento de lineamiento normativo </t>
  </si>
  <si>
    <t>El profesional delegado de nómina del Grupo de Gestión Humana, mensualmente, revisa las novedades  entregadas por las areas, los servidores y terceros, teniendo en cuenta las fechas establecidas en la circular anual, si al momento de recibir la novedad esta se encuentra fuera del plazo establecido en la circular puede causarse en el mes siguiente; posteriormente, el profesional ingresa en el sistema nómina las novedades, con el fin de generar la prenómina, para verficación por parte del líder del proceso en conjunto con quienes realizarón el cargue de las mismas. Si al realizar esta última revisión se encuentran inconsistencias, se procede al ajuste en el sistema y se informa al líder del proceso. 
Evidencias: Prénomina</t>
  </si>
  <si>
    <t>Causa 2: Desconocimiento y/o incumplimiento de los funcionarios para la presentación de novedades o presentación de incapacidades.</t>
  </si>
  <si>
    <t>Investigación disciplinaria</t>
  </si>
  <si>
    <t>El profesional delegado de nómina del Grupo de Gestión Humana, anualmente, realiza la programación del cierre de novedades de nómina (fechas máximas de posesión, vacaciones, licencias no remuneradas, encargos, entrega de la nómina, libranzas, etc.) la cual es presentada al coordinador del Grupo de Gestión Humana con el fin de generar su visto bueno, para posterior aprobación del ordenador del gasto, en caso de presentar inconsistencias, se solicita ajuste al profesional de nómina responsable, generada la corrección se remite nuevamente para firma. 
Evidencia: Circular anual programación novedades</t>
  </si>
  <si>
    <t>Causa 3:Falta de cobro de las incapacidades a la EPS en el término legal establecido.</t>
  </si>
  <si>
    <t>Detrimento patrimonial</t>
  </si>
  <si>
    <t>El profesional de nómina delegado del Grupo de Gestión Humana, mensualmente, con el propósito de evitar que hayan incapacidades sin radicar en las respectivas EPS, recibe la incapacidad por correo electrónico o por EPX y registra en el cuadro de control de incapacidades, posteriormente se radica en la página web de la EPS y a fin de mes se ingresa en el aplicativo de nómina. Si se identifica una incapacidad que no ha sido radicada, se procede a buscar el documento en la historia laboral del funcionario y se empieza el proceso de radicación.
Evidencia: Cuadro control Incapacidades</t>
  </si>
  <si>
    <t>Posibilidad de perdida reputacional por falta de formación para el desarrollo de sus funciones, desanimo por no generar espacios que permitan calidad de vida en el ambiente laboral y ausentismo por insuficiente prevención y promoción de cuidados de salud, debido a una inadecuada formulación de los Planes de Talento Humano o inejecución de estos.</t>
  </si>
  <si>
    <t>Causa 1: Falta de inclusión de las necesidades de los colaboradores en los planes de Bienestar y Capacitación.</t>
  </si>
  <si>
    <t xml:space="preserve">Los profesionales responsables de los procesos de capacitación y bienestar del Grupo de Gestión Humana realizan la detección de temas a incluir en los planes a través de los diagnósticos de necesidades elaborados en último trimestre de cada vigencia, una vez validados sus resultados son priorizadas las necesidades de los servidores e incluidas en los planes anuales de bienestar y capacitación, estos planes son revisados y validados por el coordinador(a) del Grupo de Gestión Humana y el Comité de Bienestar Social, Capacitación, Estímulos e Incentivos, si se presentan inconsistencia, solicitan ajuste y una vez corregidos se públican en la página web para su implementación. 
Evidencia: Planes de Talento Humano con inclusión de diagnóstico </t>
  </si>
  <si>
    <t>Causa 2: Falta de atención e intervención a las necesidades identificadas en los colaboradores a tráves de las encuestas, exámenes y revisiones periodicas, entre otras.</t>
  </si>
  <si>
    <t>Enfermedades de los colaboradores</t>
  </si>
  <si>
    <t xml:space="preserve">El profesional del equipo de Seguridad y Salud en el Trabajo, del Grupo de Gestión Humana, realiza el programa de vigilancia epimiológica respectivo, programa de medicina preventiva o programa de entorno laboral saludable cuando se requiera, teniendo en cuenta las necesidades identificadas en los colaboradores a tráves de las encuestas, exámenes y revisiones periodicas, entre otras,con el fin de establecer las actividades adecuadas previniendo o interviniendo, situaciones presentadas, es presentado al lider de Seguridad y Salud y trabajo para su aprobación y en caso de señalarse ajustes, se debe corregir para iniciar su ejecución. 
Evidencia: revisión y Programas vigilancia epimiológica donde se evidencia el insumo para su formulación. </t>
  </si>
  <si>
    <t>Causa 3:Falta de seguimiento a la ejecución y cumplimiento de los planes de Talento Humano</t>
  </si>
  <si>
    <t>Incumplimiento de las metas por falta de compromiso de los colaboradores</t>
  </si>
  <si>
    <t>Los lideres de temas en el Grupo de Gestión Humana junto con el enlace de calidad realizan seguimiento trimestral de las actividades programadas en los distintos planes con el fin de verfificar su cumplimiento de acuerdo al cronograma establecido, en caso de evidenciarse dificultades en el cumplimiento de las actividades, se realizar una reprogramación con su respectiva justificación. 
Evidencia: Informes de seguimiento planes Talento Humano</t>
  </si>
  <si>
    <t>Posibilidad de perdida reputacional por inasistencia a eventos en el exterior, debido a retrasos o incumplimientos de lineamientos para el trámite ante el DAPRE.</t>
  </si>
  <si>
    <t>Causa 1: Falencia en la revisión de requisitos por parte del GGH para el trámite ante el DAPRE.</t>
  </si>
  <si>
    <t>Falta de representación de la entidad, en temas de su competencia y misionalidad</t>
  </si>
  <si>
    <t xml:space="preserve">El profesional encargado del Grupo de Gestión Humana cada vez que se realiza solicitud de comisión o autorización de viaje al exterior por parte de un colaborador de la entidad, revisa la documentación remitida de acuerdo con lo establecido en la guía "Comisión de servicios o autorización de viajes internacionales"con el fin de establecer el cumplimieto con los lineamientos internos,   procedimiento acorde con lo requerido por el DAPRE o la normativa vigente , en caso de no cumplir con el procedimiento, se solicita los ajustes correspondientes al colaborador de la entidad que requiere la autorización  o aprobación del viaje para continuar con el trámite respectivo.
Evidencia: Correos solicitud de ajuste </t>
  </si>
  <si>
    <t>Causa 2: Falta de cumplimiento de lineamientos internos para la aprobación de las comisiones o autorización de viajes al exterior.</t>
  </si>
  <si>
    <t>Reprocesos internos</t>
  </si>
  <si>
    <t>El profesional encargado del Grupo de Gestión Humana revisa la aprobación por parte de la Presidencia de la República de la comisión de servicios al exterior (funcionarios) o de viaje internacional (contratistas) y de ser aprobado, elabora el acto administrativo para la firma del competente (Ministro(a) o Secretario General), el cual es revisado por el coordinador del Grupo de Gestión Humana en cuanto al cumplimiento de los lineamientos internos de la entidad, así como del DAPRE y en caso de requerir ajustes, solicita al funcionario que elaboró la resolución, su ajuste correspondiente.  
Evidencia: resolución de aprobación de la comisión o de autorización de viaje al exterior firmada.</t>
  </si>
  <si>
    <t>Gestión contra la Criminalidad y la Reincidencia</t>
  </si>
  <si>
    <t>Generar acciones que contribuyan a la implementación de la política pública de drogas, criminal y penitenciaria, de los mecanismos de cooperación juridica internacional y la justicia transicional con el fin de fortalecer la gestión publica entorno a lucha contra la criminalidad y reincidencia</t>
  </si>
  <si>
    <t>Posibilidad de daño reputacional por la disminución de la confianza por parte de los entes territoriales, debido a la no contratación oportuna del recurso humano necesario para brindarles el acompañamiento y la asistencia técnica que requieren para la implementación integral de la Política de Drogas. Asimismo, convocatoria  inadecuada de los entes territoriales a los consejos seccionales de estupefacientes para la implementación de la Política de Drogas a nivel regional.</t>
  </si>
  <si>
    <t>Riesgo Estratégico</t>
  </si>
  <si>
    <t>6-Contribuir a la transformación de los territorios, el cuidado de la vida y el ambiente, a través de una nueva política de drogas.</t>
  </si>
  <si>
    <t>Causa 1: No contratación del recurso humano en los tiempos requeridos para realizar el acompañamiento y asistencia técnica a los entes territoriales.</t>
  </si>
  <si>
    <t>Pérdida de legitimidad o debilitamiento del liderazgo institucional frente a los entes territoriales.</t>
  </si>
  <si>
    <t>La medida de control más adecuada es la asignación de un asesor jurídico en la Dirección de Política de Drogas y Actividades Relacionadas, quien será responsable de revisar y ajustar la documentación y la información durante la etapa precontractual de cada proceso de contratación. Este asesor asegurará que todos los aspectos técnicos y jurídicos estén en conformidad con las necesidades de la dependencia antes de la entrega de la documentación a la Secretaría General. Además, se establecerá un mecanismo de comunicación oficial para recibir y documentar cualquier solicitud de ajuste por parte del líder de la Entidad, con el fin de evitar devoluciones y asegurar un proceso de contratación eficiente y efectivo.</t>
  </si>
  <si>
    <t>Proceder con la corrección de la información precontracual  inconsistente o no clara y solicitud de la información faltante.</t>
  </si>
  <si>
    <t>Cada vez que se requiera</t>
  </si>
  <si>
    <t>Director de Política de Drogas y Actividades Relacionadas</t>
  </si>
  <si>
    <t>Diferentes versiones de los documentos previos y contractuales necesarios para gestionar los procesos de contratación, al igual que las solicitudes de gestión adelantadas por correo electrónico, en los cuales se observa la realización de actividades de control a cada uno de los textos y soportes de cada proceso contractual.</t>
  </si>
  <si>
    <t>Causa 2: Convocatoria  inadecuada de los entes territoriales a los consejos seccionales de estupefacientes para la implementación de la Política de Drogas a nivel regional.</t>
  </si>
  <si>
    <t xml:space="preserve">Menor impacto en los territorios de las acciones previstas en el Plan de Acción de la Política de Drogas. </t>
  </si>
  <si>
    <t>La Dirección de Política de Drogas y Actividades Relacionadas, de acuerdo con lo estableido en el plan de acción de la política de drogas, oficiará a los entes territoriales para la programación de los consejos seccionales de estupefacientes y demás reuniones relacionadas con la asistencia y participación. En caso de no genearse los espacios de diálogo, se reiterarán las comunicaciones. Como evidencia quedan los oficios de convocatoria y/o reiteración</t>
  </si>
  <si>
    <t>Reiterar a los entes territoriales sobre la importancia y la necesidad de abrir espacios de diálogo para recibir la asistencia técnica en materia de política de drogas</t>
  </si>
  <si>
    <t>Cada vez que no haya respuesta de los entes territoriales</t>
  </si>
  <si>
    <t>Oficios, listados de asistencia y documentos de trabajo relacionados que el equipo de formulación de política de drogas y territorios de la Dirección, esta información está bajo la custodia del equipo de formulación de la nueva política nacional de drogas</t>
  </si>
  <si>
    <t>Fortalecimiento del Principio de Seguridad Jurídica</t>
  </si>
  <si>
    <t>Fortalecer el Principio Constitucional de Seguridad Jurídica mediante la defensa del Ordenamiento Jurídico, la formulación de lineamientos o metodologías para desarrollar procesos de depuración del Ordenamiento Jurídico y la divulgación normativa a través de la administración funcional del sistema SUIN-JURISCOL.</t>
  </si>
  <si>
    <t>[Impacto]  Inoportunidad de la intervención de la DDDOJ en los procesos de control abstracto de constitucionalidad o de nulidad en que deba intervenir ante la Corte Constitucional o el Consejo de Estado, [Causa inmediata] por incumplimiento de los términos procesales establecidos legalmente para intervenir en los procesos de  control abstracto de constitucionalidad o de nulidad, [Causa raíz] debido a fallas en el seguimiento procesal de los procesos de control abstracto de constitucionalidad o de nulidad en que la DDDOJ deba intervenir.</t>
  </si>
  <si>
    <t>3-Propiciar el acceso y la divulgación del ordenamiento jurídico a través de herramientas digitales, con enfoques diferenciales, para masificar el conocimiento de las normas vigentes.</t>
  </si>
  <si>
    <t>Causa 1:Que el seguimiento no se haga de forma oportuna</t>
  </si>
  <si>
    <t>Deterioro de la imagen institucional</t>
  </si>
  <si>
    <t>El funcionario designado, semanalmente, a fin de evitar que el seguimiento no se realice de forma oportuna o tenga fallas de la información, revisa y actualiza la información que consigna en los formatos de seguimiento procesal de la Corte Constitucional y del Consejo de Estado, excepto durante la vacancia judicial. 
Cuando al actualizar uno de los formatos de seguimiento se encuentre información relevante que merezca ser actualizada o corregida, la corrección o actualización se incluirá en las siguientes actualizaciones de los formatos.Evidencia: Formatos de seguimiento procesal de la Corte Constitucional y del Consejo de Estado (F-SJ-02-01 y F-SJ-02-02)</t>
  </si>
  <si>
    <t>Cada vez que se actualiza la información procesal en los formatos de seguimiento procesal o de vencimientos de Corte Constitucional y Consejo de Estado se revisa la información previamente registrada frente a la que esté publicada digitalmente en las páginas web de estas corporaciones.</t>
  </si>
  <si>
    <t>Cada vez que se detecten errores en la información que se registra.</t>
  </si>
  <si>
    <t>Director DDDOJ</t>
  </si>
  <si>
    <t>Correo electrónico institucional</t>
  </si>
  <si>
    <t>Causa 2:Que el seguimiento no refleje la realidad</t>
  </si>
  <si>
    <t>No se fortalece la seguridad jurídica</t>
  </si>
  <si>
    <t xml:space="preserve">El funcionario designado, luego de fijadas en lista las demandas de la Corte Constitucional o notificadas las demandas o actuaciones del Consejo de Estado, para evitar el incumplimiento de los términos en los procesos en los que se vaya a intervenir, confirma los términos de los procesos. En caso de registrarse información imprecisa en el formato de control, esta se corregirá. Evidencia: Formato de control de vencimientos de términos procesales de Corte Constitucional y Consejo de Estado F-SJ-02-03    </t>
  </si>
  <si>
    <t>Investigación de carácter disciplinarios para el funcionario</t>
  </si>
  <si>
    <t>[Impacto] Afectación negativa de la imagen  del Sistema Único de Información Normativa -SUIN-Juriscol- ante la ciudadanía [Causa inmediata] por desactualización de la información normativa incorporada en  el sistema [Causa raíz] por incumplimiento de la programación establecida para cargar en el sistema la información normativa obtenida de las fuentes primarias (quienes la producen: Diario Oficial, Corte Constitucional y Consejo de Estado).</t>
  </si>
  <si>
    <t>Causa 1:Incumplimiento de la programación de cargue del sistema por parte del funcionario designado .</t>
  </si>
  <si>
    <t>Pérdida de imagen del sistema SUIN-Juriscol del Ministerio de Justicia y del Derecho</t>
  </si>
  <si>
    <t>Mayor</t>
  </si>
  <si>
    <t>El funcionario designado, mensualmente, a fin de llevar un control de las tareas asignadas y evitar el incumplimiento de la programación de cargue del sistema, hace seguimiento y revisión del avance de la ejecución de la programación de carguer del sistema. Si al momento de hacer el seguimiento se identifica que una normativa no ha sido cargada en el sistema de acuerdo con lo programado, se hace el requerimiento al funcionario o contratista al que se asignó cargarla para que lo haga. Si por alguna razón el funcionario o contratista no puede realizar el cargue se designara a otro que deberá hacerlo en el menor tiempo posible. Evidencia: Formato Control General
Correos electronicos 
Reasignación del cargue de ser necesario</t>
  </si>
  <si>
    <t xml:space="preserve">El funcionario designado programa y asigna el cargue de información normativa en el sistema teniendo en cuenta la carga laboral y la eficacia operativa de las personas encargadas de cargar información normativa en el sistema, esto, para reducir la posibilidad de que se afecte el cumplimiento de la programación de cargue del sistema. </t>
  </si>
  <si>
    <t>Cada vez que se presente un incumplimiento injustificado o irrazonable en la programación de cargue de alguna información normativa programada</t>
  </si>
  <si>
    <t>Causa 2:Fallas en la herramienta tecnológica que afecten el correcto funcionamiento del sistema</t>
  </si>
  <si>
    <t>No se fortalece el principio de seguridad jurídica del país</t>
  </si>
  <si>
    <t>El funcionario designado, cada vez que se presente un incidente grave de la herramienta tecnológica, con el fin de detectar y corregir las posibles fallas cuado ello sea factible, informará a la DTGIJ  para que esa direccion tome las decisiones e implemente las acciones que considere necesarias. Si al momento de detectar los incidentes estos se puede resolver directemente por parte del equipo de trabajo de la DDDOJ se procederá a remediarlo de forma inmediata y posteriormente se comunicará a la DTGIJ. Evidencia: Registro de incidentes en el sistema de mesa de ayuda ARANDA.
Solución, cuando sea posible, por parte de la DDDOJ.</t>
  </si>
  <si>
    <t xml:space="preserve"> Causa 2:Fallas en la herramienta tecnológica que afecten el correcto funcionamiento del sistema</t>
  </si>
  <si>
    <t>El funcionario designado, cada vez que detecta incumplimientos de la programación de cargue del Sistema SUIN-Juriscol y con fin de fortalecer en el equipo de trabajo el conocimiento del procedimiento y la guía de cargue de la información normativa, realiza virtual o presencialmente capacitaciones o talleres para el equipo de trabajo. Si al momento de realizar la capacitación o taller virtual o presencial se presenta una inasistencia mayor o igual a la tercera parte de los citados, se deberá realizar un segundo ejercicio para de esta manera poder dar cobertura a la totalidad del personal invitado. Si aún despues de la segunda citación se sigue presentando inasistencia, se enviará a través de correo la guía para conocimiento de los no asistentes. Evidencia: Asistencia a la capacitación o taller 
Presentación o grabación de la capacitación o taller virtual
Programación o citación a la capacitación
Envío de la guía a los no asistentes cuando así sea necesario</t>
  </si>
  <si>
    <t>[Impacto] Deficiente depuración (derogación expresa) de disposiciones normativas formalmente vigentes que no debían depurarse [Causa inmediata], porque la entidad que desarrolla un proceso de depuración normativa aplica incorrectamente los criterios de depuración normativa establecidos por la DDDOJ   [Causa raíz], por falta de claridad jurídica de la redacción de los criterios de depuración normativa establecidos por la DDDOJ en los lineamientos o metodologías de depuración normativa</t>
  </si>
  <si>
    <t>Causa 1:Redacción insuficientemente clara, desde el punto de vista estrictamente tecnico-jurídico, de los criterios de depuración normativa que se incluyen en los lineamientos o metodologías de depuración normativa.</t>
  </si>
  <si>
    <t>Una deficiente depuración de la normativa objeto del  proceso de depuración del ordenamiento jurídico</t>
  </si>
  <si>
    <t>El equipo de trabajo del grupo de calidad normativa, cada vez que se va a redactar un nuevo documento de lineamientos o metodología de depuración normativa, revisa que la redacción de los criterios de depuración normativa sea jurídicamente clara. para facilitar que los criterios de depuración sean correctamente usados por las entidades que desarrollen procesos de depuración normativa. 
Si al momento de revisar el documento de lineamientos o metodología se identifica que  la redacción de algún criterio de depuración normativa no es jurídicamente clara,  el equipo de trabajo analiza, discute y  mejora la redacción para que resulte jurídicamente clara. 
Evidencia: documento con redacción corregido - correo electrónico</t>
  </si>
  <si>
    <t>El grupo de calidad normativa mejora la claridad jurídica de la redacción de los criterios de depuración normativa incluidos en los lineamientos o metodologías de depuración normativa, cuado una entidad que implementa un proceso de depuración normativa formule observaciones jurídicamente concretas, ciertas y pertinentes sobre la falta de claridad jurídica de los criterios de depuración normativa, para reducir el riesgo de que sean incorrectamente aplicados.</t>
  </si>
  <si>
    <t xml:space="preserve">Cada vez que que las entidades que implementen los lineamientos o metodologías de depuración normativa hagan observaciones o sugerencias en relación con la claridad jurídica de los criterios de depuración. </t>
  </si>
  <si>
    <t>Acceso a la Justicia</t>
  </si>
  <si>
    <t>Generar lineamientos, herramientas y acciones que propicien el acceso a la justicia a trav´pes de la articulación y coordinación para el desarrollo de iniciativas sectoriales, la implementación de estrategias y actividades con enfoque étnico, de género y para las personas con discapacidad, la promoción y uso de los métodos de resolución de conflictos en los territorios, la implementación de modelos de atención y el fortalecimiento de Comisarías de Familia y Consultorios Jurídicos, en desarrollo de las políticas y las competencias del Ministerio de Justicia y del Derecho</t>
  </si>
  <si>
    <t>Afectación en la prestación de los servicios de las comisarías de familia por la generación de instrumentos inadecuados a las necesidades del servicio que prestan, al no generarlos articuladamente con entidades rectoras en el tema</t>
  </si>
  <si>
    <t>Causa 1: Desarticulación en la generación de instrumentos técnicos</t>
  </si>
  <si>
    <t>Las decisiones o rutas implementadas sean inadecuadas para la prestación del servicio</t>
  </si>
  <si>
    <t>Rara Vez</t>
  </si>
  <si>
    <t>La Directora de Justicia Formal , cada vez que se genere un instrumento, lo socializará con las entidades o dependencias rectoras en el tema, con el fin de recibir retroalimentación sobre su idoneidad, pertienencia y aplicabilidad. En caso de no recibir retroalimentación se reiterará la solicitud mediante oficio.
Evidencia: Correo, memorando, oficio o publicación del instrumento.</t>
  </si>
  <si>
    <t>Realizar tutorías para la profundización de los temas vistos en los módulos y absolución de dudas</t>
  </si>
  <si>
    <t>Bimestral</t>
  </si>
  <si>
    <t>Coordinador del Grupo de Gestión para el Fortalecimiento de Comisarías de Familia</t>
  </si>
  <si>
    <t>Listado de asistencia, grabaciones, citaciones, ayudas de memoria</t>
  </si>
  <si>
    <t>En el primes bimestre de la vigencia 2025 se realizo socializacion de la estrategia para implementacion de Comisarias de Familia Moviles, el cual se realizo por medio de un webinar el cual tuvo lugar el 27 de febrero de 2025, atravez del Subsitio de Conexcion Justicia, este seminario conto con la participacion de 532 personas
En el segundo bimestre de la vigencia 2025 se realizo socializacion de la actualización de los Lineamientos para el servicio de atención comisarial, el cual se realizo por medio de un webinar el cual tuvo lugar el 06 de marzo de 2025, atravez del Subsitio de Conexcion Justicia, este seminario conto con la participacion de 541 persona</t>
  </si>
  <si>
    <t>Causa 2: Desconocimiento de las funciones y competencias de las entidades</t>
  </si>
  <si>
    <t>La directora de Justicia Formal, cada vez que se genera un instrumento, revisa que cumpla los conceptos jurídicos, técnicos y de diseño, con el fin de verificar que sea coherente con el ordenamiento jurídico vigente. En caso de encontrar inconsistencias lo devuelva al grupo de Comisarías de Familia para su ajuste.
Evidencia: Correos electrónicos</t>
  </si>
  <si>
    <t>Causa 3: Desconocimiento de las funciones de las comisarías de familia</t>
  </si>
  <si>
    <t>Generar lineamientos, herramientas y acciones que propicien el acceso a la justicia a través de la articulación y coordinación para el desarrollo de iniciativas sectoriales, la implementación de estrategias y actividades con enfoque étnico, de género y para las personas con discapacidad, la promoción y uso de los métodos de resolución de conflictos en los territorios, la implementación de modelos de atención y el fortalecimiento de Comisarías de Familia y Consultorios Jurídicos, en desarrollo de las políticas y las competencias del Ministerio de Justicia y del Derecho</t>
  </si>
  <si>
    <t xml:space="preserve">Posibilidad de afectación reputacional por incorrecta aplicación de los métodos de resolución de conflictos (MRC) en la implementación de los Programas y Estrategias de la Dirección de Métodos Alternativos de Solución de Conflictos, debido al desconocimiento de las ventajas y beneficios de su uso en los territorios </t>
  </si>
  <si>
    <t>Desconocimiento e inadecuada aplicación de los lineamientos establecidos en el procedimiento interno para la implementación del Programa Nacional de Casas de Justicia y Convivencia Cudadana, por parte del grupo de casas de justicia y convivencia ciudadana</t>
  </si>
  <si>
    <t>Aporte deficiente a la convivencia y a la solución de los conflictos en las comunidades</t>
  </si>
  <si>
    <t>El(la) coordinador(a) del grupo de casas de justicia y convivencia ciudadana, quien designe o el enlace de calidad de la DMASC, realiza al menos una vez al año, una capacitación o socialización sobre los lineamientos establecidos en el procedimiento vigente del Programa Nacional de Casas de Justicia y Convivencia Ciudadana para fortalecer su ejecución; y efectúa una evaluación a los asistentes. Si no asiste la mayoría de los integrantes se envía el material a través del correo electrónico. 
Evidencia: soporte de asistencia a la capacitación o socialización con el material y evaluación respectiva, correo de envío del material. 
Este control aplica para el grupo de casas de justicia y convivencia ciudadana.</t>
  </si>
  <si>
    <t xml:space="preserve">No se generó Plan de tratamiento adicional, conforme con la valoración del riesgo. </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</si>
  <si>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en el marco del proceso de actualización de la guía para la expedición del concepto de viabilidad de los proyectos de ampliación, mantenimiento y/o dotación de la infraestructura física de los modelos de atención del Programa Nacional de Casas de Justicia y Convivencia Ciudadana, se realizaron dos sesiones de trabajo y la socialización de la propuesta de los documentos actualizados con el grupo interno. Por otra parte, en el marco del proceso de actualización del Manual operativo del Programa Nacional de Casas de Justicia y Convivencia Ciudadana, se llevaron a cabo cinco sesiones de trabajo orientadas al fortalecimiento de sus lineamientos.
Una vez culmine el proceso de actualización, se llevará a cabo la capacitación con los integrantes del grupo interno, con el fin de fortalecer la aplicación de los lineamientos.</t>
    </r>
    <r>
      <rPr>
        <i/>
        <sz val="11"/>
        <rFont val="Calibri"/>
        <family val="2"/>
        <scheme val="minor"/>
      </rPr>
      <t xml:space="preserve">
</t>
    </r>
    <r>
      <rPr>
        <i/>
        <sz val="11"/>
        <color rgb="FFFF0000"/>
        <rFont val="Calibri"/>
        <family val="2"/>
        <scheme val="minor"/>
      </rPr>
      <t xml:space="preserve">
</t>
    </r>
    <r>
      <rPr>
        <b/>
        <i/>
        <sz val="11"/>
        <rFont val="Calibri"/>
        <family val="2"/>
        <scheme val="minor"/>
      </rPr>
      <t xml:space="preserve">Evidencias: </t>
    </r>
    <r>
      <rPr>
        <i/>
        <sz val="11"/>
        <rFont val="Calibri"/>
        <family val="2"/>
        <scheme val="minor"/>
      </rPr>
      <t>actas y correo de socialización (actualización guía de viabilidad), actas (actualización manual operatiivo).
Link de evidencias carpeta denominada R36 Implementación Programas - subcarpeta Control 1 Capacitación PNCJCC:</t>
    </r>
    <r>
      <rPr>
        <i/>
        <sz val="11"/>
        <color rgb="FFFF0000"/>
        <rFont val="Calibri"/>
        <family val="2"/>
        <scheme val="minor"/>
      </rPr>
      <t xml:space="preserve"> </t>
    </r>
    <r>
      <rPr>
        <i/>
        <u/>
        <sz val="11"/>
        <color rgb="FF3366CC"/>
        <rFont val="Calibri"/>
        <family val="2"/>
        <scheme val="minor"/>
      </rPr>
      <t>https://minjusticiagovco-my.sharepoint.com/:f:/g/personal/mauricio_ordonez_minjusticia_gov_co/ElyTBrTPaqxIigLuvRfhMisB-5OOidavf8TZCOE48PEG2g?e=xjmrlb</t>
    </r>
    <r>
      <rPr>
        <i/>
        <sz val="11"/>
        <color rgb="FFFF0000"/>
        <rFont val="Calibri"/>
        <family val="2"/>
        <scheme val="minor"/>
      </rPr>
      <t xml:space="preserve">
</t>
    </r>
    <r>
      <rPr>
        <i/>
        <sz val="11"/>
        <rFont val="Calibri"/>
        <family val="2"/>
        <scheme val="minor"/>
      </rPr>
      <t xml:space="preserve">
Nota: En este periodo se realizó la revisión y ajuste en su totalidad del mapa de riesgos de gestión a cargo de la DMASC, con la asesoría y acompañamiento de la OAP. </t>
    </r>
  </si>
  <si>
    <t>Desconocimiento e inadecuada aplicación de los lineamientos establecidos en el procedimiento interno para brindar acompañamiento técnico para la implementación de la conciliación en equidad, por parte del grupo de justicia en equidad</t>
  </si>
  <si>
    <t>Incumplimiento en la ejecución  de las actividades misionales</t>
  </si>
  <si>
    <t xml:space="preserve">El(la) coordinador(a) del grupo de justicia en equidad, quien designe o el enlace de calidad de la DMASC, realiza al menos una vez al año, una capacitación o socialización sobre los lineamientos establecidos en el procedimiento vigente del Programa Nacional de Justicia en Equidad para fortalecer  su ejecución; y efectúa una evaluación a los asistentes. Si no asiste la mayoría de los integrantes se envía el material a través del correo electrónico. 
Evidencia: soporte de asistencia a la capacitación o socialización con el material y evaluación respectiva, correo de envío del material. 
Este control aplica para el grupo de justicia en equidad. </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</si>
  <si>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se realizó capacitación para fortalecer al grupo de justicia en equidad y a integrantes del equipo transversal de la DMASC, en la aplicación del procedimiento que fue formalizado en el SIG el 30 de septiembre de 2024 P-AJ-17 (V01), denominado: “a</t>
    </r>
    <r>
      <rPr>
        <i/>
        <sz val="11"/>
        <rFont val="Calibri"/>
        <family val="2"/>
        <scheme val="minor"/>
      </rPr>
      <t>compañamiento, asesoría técnica y operativa para la implementación de la conciliación en equidad”</t>
    </r>
    <r>
      <rPr>
        <sz val="11"/>
        <rFont val="Calibri"/>
        <family val="2"/>
        <scheme val="minor"/>
      </rPr>
      <t>. Durante la sesión se generó la evaluación y retroalimentación correspondiente, lo cual quedó consignado en el acta respectiva.</t>
    </r>
    <r>
      <rPr>
        <i/>
        <sz val="11"/>
        <rFont val="Calibri"/>
        <family val="2"/>
        <scheme val="minor"/>
      </rPr>
      <t xml:space="preserve">
</t>
    </r>
    <r>
      <rPr>
        <b/>
        <i/>
        <sz val="11"/>
        <rFont val="Calibri"/>
        <family val="2"/>
        <scheme val="minor"/>
      </rPr>
      <t xml:space="preserve">Evidencias: </t>
    </r>
    <r>
      <rPr>
        <i/>
        <sz val="11"/>
        <rFont val="Calibri"/>
        <family val="2"/>
        <scheme val="minor"/>
      </rPr>
      <t xml:space="preserve">Acta, presentación, correo de envío del acta.
Link de evidencias carpeta denominada R36 Implementación Programas - subcarpeta Control 2 Capacitación PNJE: </t>
    </r>
    <r>
      <rPr>
        <i/>
        <u/>
        <sz val="11"/>
        <color rgb="FF3366CC"/>
        <rFont val="Calibri"/>
        <family val="2"/>
        <scheme val="minor"/>
      </rPr>
      <t>https://minjusticiagovco-my.sharepoint.com/:f:/g/personal/mauricio_ordonez_minjusticia_gov_co/EmtVHZqI2pxKr2Mqgl-YFjEBkTlQSA_CPK9DTu6a0nuSnQ?e=uJbEnj</t>
    </r>
    <r>
      <rPr>
        <i/>
        <sz val="11"/>
        <rFont val="Calibri"/>
        <family val="2"/>
        <scheme val="minor"/>
      </rPr>
      <t xml:space="preserve">
Nota: En este periodo se realizó la revisión y ajuste en su totalidad del mapa de riesgos de gestión a cargo de la DMASC, con la asesoría y acompañamiento de la OAP. </t>
    </r>
  </si>
  <si>
    <t>Desconocimiento e inadecuada aplicación de los lineamientos establecidos en los procedimientos internos para la implementación del Programa Nacional de Conciliación Extrajudicial en Derecho, Arbitraje y Amigable Composición, por parte del grupo de conciliación en Derecho, Arbitraje y Amigable Composición</t>
  </si>
  <si>
    <t>Afectación en temas de convivencia y solución de conflictos en el orden territorial</t>
  </si>
  <si>
    <t>El(la) coordinador(a) del grupo de conciliación extrajudicial en derecho, arbitraje y amigable composición, quien designe o el enlace de calidad de la DMASC realiza al menos una vez al año, una capacitación o socialización sobre los lineamientos establecidos en los procedimientos vigentes del Programa Nacional de Conciliación Extrajudicial en Derecho, Arbitraje y Amigable Composición para fortalecer  su ejecución; y efectúa una evaluación a los asistentes. Si no asiste la mayoría de los integrantes se envía el material a través del correo electrónico. 
Evidencia: soporte de asistencia a la capacitación o socialización con el material y evaluación respectiva, correo de envío del material. 
Este control aplica para el  grupo de conciliación extrajudicial en derecho, arbitraje y amigable composición</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</si>
  <si>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se llevó a cabo la socialización de la propuesta actualizada del procedimiento y de los instrumentos de visitas de control, inspección y vigilancia a los centros de conciliación, arbitraje y amigable composición con el Grupo de Conciliación Extrajudicial en Derecho, Arbitraje y Amigable Composición, con el fin de presentarla y fortalecer su aplicación, conforme con lo establecido en la normatividad vigente. Igualmente, se efectuó la socialización con la Directora y con el Viceministerio de Promoción de la Justicia. En mayo de 2025 se proyecta realizar la capacitación respectiva.</t>
    </r>
    <r>
      <rPr>
        <i/>
        <sz val="11"/>
        <rFont val="Calibri"/>
        <family val="2"/>
        <scheme val="minor"/>
      </rPr>
      <t xml:space="preserve">
</t>
    </r>
    <r>
      <rPr>
        <b/>
        <i/>
        <sz val="11"/>
        <rFont val="Calibri"/>
        <family val="2"/>
        <scheme val="minor"/>
      </rPr>
      <t>Evidencias</t>
    </r>
    <r>
      <rPr>
        <i/>
        <sz val="11"/>
        <rFont val="Calibri"/>
        <family val="2"/>
        <scheme val="minor"/>
      </rPr>
      <t xml:space="preserve">: Actas, presentación, envio de documentos.
Link de evidencias carpeta denominada R36 Implementación Programas - subcarpeta Control 3 Capacitación PNCEDAAC: </t>
    </r>
    <r>
      <rPr>
        <i/>
        <u/>
        <sz val="11"/>
        <color rgb="FF3366CC"/>
        <rFont val="Calibri"/>
        <family val="2"/>
        <scheme val="minor"/>
      </rPr>
      <t>https://minjusticiagovco-my.sharepoint.com/:f:/g/personal/mauricio_ordonez_minjusticia_gov_co/EnZgYjwMNFdDsssm8FrnpeIBLJY8MoYESqCqSBpjgo6Btg?e=T9GTO8</t>
    </r>
    <r>
      <rPr>
        <i/>
        <sz val="11"/>
        <rFont val="Calibri"/>
        <family val="2"/>
        <scheme val="minor"/>
      </rPr>
      <t xml:space="preserve">
</t>
    </r>
    <r>
      <rPr>
        <i/>
        <sz val="11"/>
        <color rgb="FFFF0000"/>
        <rFont val="Calibri"/>
        <family val="2"/>
        <scheme val="minor"/>
      </rPr>
      <t xml:space="preserve">
</t>
    </r>
    <r>
      <rPr>
        <i/>
        <sz val="11"/>
        <rFont val="Calibri"/>
        <family val="2"/>
        <scheme val="minor"/>
      </rPr>
      <t xml:space="preserve">Nota: En este periodo se realizó la revisión y ajuste en su totalidad del mapa de riesgos de gestión a cargo de la DMASC, con la asesoría y acompañamiento de la OAP. </t>
    </r>
  </si>
  <si>
    <t>Desconocimiento e inadecuada aplicación de los lineamientos establecidos en el manual interno para la implementación de la Estrategia Sistemas Locales de Justicia, por parte del grupo de sistemas locales de justicia</t>
  </si>
  <si>
    <t>Hallazgos por parte de los entes de control</t>
  </si>
  <si>
    <t>El(la) coordinador(a) del grupo de sistemas locales de justicia, quien designe o el enlace de calidad de la DMASC, realiza al menos una vez al año, una capacitación o socialización sobre los lineamientos vigentes de la Estrategia Sistemas Locales de Justicia para fortalecer su ejecución; al final, y efectúa una evaluación a los asistentes. Si no asiste la mayoría de los integrantes se envía el material a través del correo electrónico. 
Evidencia: soporte de asistencia a la capacitación o socialización con el material y evaluación respectiva, correo de envío del material. 
Este control aplica para el  grupo de sistemas locales de justicia.</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</si>
  <si>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Esta actividad se reportará en el segundo monitoreo. 
</t>
    </r>
    <r>
      <rPr>
        <i/>
        <sz val="11"/>
        <rFont val="Calibri"/>
        <family val="2"/>
        <scheme val="minor"/>
      </rPr>
      <t xml:space="preserve">Nota: En este periodo se realizó la revisión y ajuste en su totalidad del mapa de riesgos de gestión a cargo de la DMASC, con la asesoría y acompañamiento de la OAP. </t>
    </r>
  </si>
  <si>
    <t xml:space="preserve"> Posibilidad de afectación reputacional por debilidades en la realización de las visitas de control, inspección y vigilancia que se ejercen sobre los centros de conciliación, arbitraje y amigable composición, debido a deficiencias en la planeación, la ejecución y en el diligenciamiento de los instrumentos, de conformidad con la normatividad vigente</t>
  </si>
  <si>
    <t>2-Impulsar el acceso inclusivo a la justicia y el reconocimiento de las justicias propias de los pueblos étnicos, para atender las necesidades jurídicas de las personas y comunidades a partir de enfoques diferenciales y diferenciados.</t>
  </si>
  <si>
    <t>Deficiencias en la planeación, ejecución  y diligenciamiento de instrumentos de las visitas de control, inspección y vigilancia que se realizan a los centros de conciliación, arbitraje y amigable composición</t>
  </si>
  <si>
    <t>Afectación en la calidad del servicio que prestan los centros de conciliación, arbitraje y amigable composición</t>
  </si>
  <si>
    <r>
      <t xml:space="preserve">El(la) coordinador(a) del grupo de conciliación extrajudicial en derecho, arbitraje y amigable composición o el servidor designado, periódicamente, a fin de evitar el incumplimiento en la realización de las visitas de control, inspección y vigilancia de los centros de conciliación, arbitraje y amigable composición que deberán ser visitados en la vigencia, realizará la planeación acorde con los criterios establecidos e implementará medidas de seguimiento a su ejecución. Si las visitas no se pueden realizar de acuerdo con la planeación establecida, se gestionará su modificación.
</t>
    </r>
    <r>
      <rPr>
        <i/>
        <sz val="11"/>
        <color theme="1"/>
        <rFont val="Abadi"/>
        <family val="2"/>
      </rPr>
      <t xml:space="preserve">Evidencia: Planeación y seguimiento de las visitas, soportes de la modificación (si aplica).
</t>
    </r>
    <r>
      <rPr>
        <sz val="11"/>
        <color theme="1"/>
        <rFont val="Abadi"/>
        <family val="2"/>
      </rPr>
      <t xml:space="preserve">
</t>
    </r>
    <r>
      <rPr>
        <u/>
        <sz val="11"/>
        <color theme="1"/>
        <rFont val="Abadi"/>
        <family val="2"/>
      </rPr>
      <t>Este control aplica para el  grupo de conciliación extrajudicial en derecho, arbitraje y amigable composición</t>
    </r>
  </si>
  <si>
    <t>Desconocimiento de los procedimientos o lineamientos establecidos para la realización de las visitas de control,  inspección y vigilancia a los centros de conciliación, arbitraje y amigable composición</t>
  </si>
  <si>
    <t>Incumplimiento en la aplicación de la normatividad vigente e investigaciones disciplinarias</t>
  </si>
  <si>
    <r>
      <t xml:space="preserve">El(la) coordinador(a) del grupo de conciliación extrajudicial en derecho, arbitraje y amigable composición, quien designe o el enlace de calidad de la DMASC, realiza al menos una vez al año, una capacitación o socialización sobre los lineamientos y formatos establecidos en el procedimiento vigente de visitas de control, inspección y vigilancia, así como, sobre el diligenciamiento de los instrumentos de visita, con el fin de fortalecer su ejecución; y efectúa una evaluación a los asistentes. Si no asiste la mayoría de los integrantes se envía el material a través del correo electrónico. 
</t>
    </r>
    <r>
      <rPr>
        <i/>
        <sz val="11"/>
        <color theme="1"/>
        <rFont val="Abadi"/>
        <family val="2"/>
      </rPr>
      <t xml:space="preserve">Evidencia: soporte de asistencia a la capacitación o socialización con el material y evaluación respectiva, correo de envío del material. </t>
    </r>
    <r>
      <rPr>
        <sz val="11"/>
        <color theme="1"/>
        <rFont val="Abadi"/>
        <family val="2"/>
      </rPr>
      <t xml:space="preserve">
</t>
    </r>
    <r>
      <rPr>
        <u/>
        <sz val="11"/>
        <color theme="1"/>
        <rFont val="Abadi"/>
        <family val="2"/>
      </rPr>
      <t>Este control aplica para el grupo de conciliación extrajudicial en derecho, arbitraje y amigable composición</t>
    </r>
  </si>
  <si>
    <t>Generar acciones que contribuyan a la implementación de la política pública de drogas y criminal y penitenciaria, de los mecanismos de cooperación jurídica internacional y la justicia transicional con el fin de fortalecer la gestión pública entorno a lucha contra la criminalidad y reincidencia.</t>
  </si>
  <si>
    <t>Posibidad de afectación reputacional por no gestionar la solicitud ante la Comisión Intersectorial para el Estudio de Solicitudes de Repatriación de Presos, debido a la demora injustificada en el estudio de requisitos.</t>
  </si>
  <si>
    <t>8-Liderar la cooperación judicial internacional en materia de justicia y del derecho.​</t>
  </si>
  <si>
    <t>Demora injustificada en el estudio de requisitos de la solicitud.</t>
  </si>
  <si>
    <t>Sobreacumulación de peticiones sobre un caso</t>
  </si>
  <si>
    <t>El coordinador del Grupo de traslado de personas condenadas, previo al estudio del caso por parte de la Comisión Intersectorial para el estudio de repatriación de presos y posterior a la revisión y gestión del profesional designado de este, a fin de verificar que la información y la documentación del expediente se encuentre completa, revisará que la información consignada en la hoja de vida del condenado corresponda con la documentación que conforma el expediente, En caso de que al momento de revisar la hoja de vida del condenado, se identifique que el expediente se encuentra incompleto o que la información este incorrecta, en el primer caso se solicita al profesional encargado del caso para que este gestione la documentación faltante, en el segundo caso se solicitara al profesional las correcciones a las que haya lugar. Evidencia: Estudio del caso por parte de la comisión.
Gestión de la documentación faltante a las autoridades correspondientes por parte del profesional encargado del caso, cuando haya lugar.
Recepción por segunda vez de la hoja de vida con las correcciones por parte del profesional encargado del caso.</t>
  </si>
  <si>
    <t>No gestionar la solicitud ante la Comisión Intersectorial para Estudio de Solicitudes de Repatriación de Presos.</t>
  </si>
  <si>
    <t>El coordinador del Grupo de traslado de personas condenadas, cada dos meses, a fin de verificar que se este realizando la gestión a la solicitud y determinar en que fase se encuentra, revisará los casos en la base de datos de solicitudes de traslado. En caso de que al momento de realizar la verificación se identifique una solicitud que aparece en la base de datos en estado Recibida luego de dos meses, pero no aparece ninguna otra actuación se solicitará al profesional encargado del caso la debida justificación del tema y se procederá a informar a este la prioridad de la gestión de la misma. Evidencia: Observaciones por parte del coordinador en la base de datos sobre el caso
Requerimiento al profesional de la justificación, en el caso que se requiera</t>
  </si>
  <si>
    <t>La no comunicación del acto administrativo a las instancias pertinentes para el eventual cumplimiento de la decisión.</t>
  </si>
  <si>
    <t>El coordinador del Grupo de traslado de personas condenadas, revisará periódicamente los casos en la base de datos de solicitudes de traslado, a fin de determinar si se comunicó la firmeza del acto administrativo que decide una solicitud o resuelve un recurso. En caso de que al momento de realizar la verificación se identifique una solicitud que aparece en la base de datos en estado recibida luego de dos meses, pero no aparece ninguna otra actuación se solicitará al profesional encargado del caso la debida justificación del tema y se procederá a informarle la prioridad de la gestión. Evidencia: Registro de observaciones por parte del coordinador en la base de datos sobre el caso:
Requerimiento por correo electrónico al profesional de la justificación, en el caso que se requiera</t>
  </si>
  <si>
    <t>Posibilidad de afectación reputacional por análisis incorrecto de solicitudes de asistencia judicial elevadas por autoridad competente, debido al incumplimiento de requisitos de fondo y forma previstos en el convenio aplicable.</t>
  </si>
  <si>
    <t>Análisis incorrecto de solicitudes de asistencia judicial elevadas por autoridad competente,</t>
  </si>
  <si>
    <t>Afectación al proceso penal de cual se deriva la solicitud de asistencia judicial</t>
  </si>
  <si>
    <t xml:space="preserve">El coordinador del Grupo de Asistencia Judicial en Materia Penal de la Dirección de Asuntos Internacionales, cada vez que se reciba una solicitud de asistencia judicial  y previo al envío de esta a la autoridad central correspondiente, a fin de determinar la viabilidad de la solicitud y  evitar devoluciones o reprocesos por documentación incompleta o inconsistente por parte de la Autoridad Central, revisará el cumplimiento de los requisitos de fondo y forma, previstos en el instrumento internacional aplicable al caso concreto. En caso de que al momento de recibir la solicitud, esta se encuentre sin el lleno de los requisitos, se devuelve a la autoridad judicial requirente con las observaciones del caso. Evidencia: Oficio por parte del Ministerio con las respectivas observaciones en los casos que aplique a la solicitud de la autoridad judicial. </t>
  </si>
  <si>
    <t>El incumplimiento de requisitos de fondo y forma previstos en el convenio aplicable.</t>
  </si>
  <si>
    <t>Dilatación en los tiempos previstos por el Despacho Judicial requirente
Investigación disciplinaria por el Ministerio de Justicia y del Derecho
Requerimiento por parte de un ente de control</t>
  </si>
  <si>
    <t>Posibilidad de afectación reputacional por el incumplimiento a los tratados de extradición y/o a la norma interna debido a la falta de gestión y al trámite inadecuado de las solicitudes de extradición pasiva  o activa</t>
  </si>
  <si>
    <t xml:space="preserve">
Demora en la atención de solicitud de extradición activa o  pasiva, Devolución de la documentación soporte de la solicitud de extradición pasiva que se envía a la CSJ</t>
  </si>
  <si>
    <t>La persona designada por el Coordinador del Grupo de Extradiciones, cada vez que se reciba una solicitud de extradición pasiva y previo a su envío a la Corte Suprema de Justicia, verifica que la solicitud se encuentre completa y conforme a la norma o tratado aplicable, revisará la documentación allegada por el Ministerio de Relaciones Exteriores y realiza el oficio remisorio correspondiente. En caso de que al momento de realizar la verificación se identifique una solicitud incompleta, que no cumpla con la normatividad o el tratado o que no es clara, se solicita la respectiva complementación ante el Ministerio de Relaciones Exteriores. Evidencia: Oficio remisorio de la documentación al órgano judicial y oficio de solicitud de complementación ante el Ministerio de Relaciones Exteriores en los casos donde haya lugar, ambos con revisión del Coordinador del Grupo de Extradiciones.</t>
  </si>
  <si>
    <t>Demoras en la notificación a las partes interesadas del acto administrativo de extradición pasiva.</t>
  </si>
  <si>
    <t>Requerimiento por parte de un ente de control</t>
  </si>
  <si>
    <t>La persona designada por el Coordinador del Grupo de Extradiciones, cada vez que se reciba una solicitud de extradición activa y previa su remisión al Ministerio de Relaciones Exteriores, verifica que la solicitud se encuentre completa  y conforme a la norma o tratado aplicable, revisa la documentación enviada por la autoridad judicial requirente y realiza el oficio remisorio correspondiente. En caso de que al momento de realizar la verificación, se identifique una solicitud incompleta, que no cumpla con la normatividad o el tratado o que no es clara, se solicita la respectiva complementación a la autoridad judicial requirente. Evidencia: Oficio de remisión de la documentación y oficio de solicitud de complementación a la autoridad judicial requirente, si es del caso, ambos con la revisión del Coordinador del Grupo de Extradiciones.</t>
  </si>
  <si>
    <t>Enviar a Cancillería de manera incompleta la documentación requerida para la extradición activa al tratado aplicable al caso</t>
  </si>
  <si>
    <t>Devolución de Cancillería por errores en la documentación enviada para la solicitud de extradición activa.</t>
  </si>
  <si>
    <t>Herramienta de Administración de riesgos</t>
  </si>
  <si>
    <t>ANÁLISIS DEL RIESGO</t>
  </si>
  <si>
    <t>Análisis de Impacto Riesgos de Corrupción</t>
  </si>
  <si>
    <t>1. ¿Afecta al grupo de funcionarios del proceso?</t>
  </si>
  <si>
    <t>2. ¿Afecta el cumplimiento de metas y objetivos de la dependencia?</t>
  </si>
  <si>
    <t>3. ¿Afecta el cumplimiento de misión de la Entidad?</t>
  </si>
  <si>
    <t>4. ¿Afecta el cumplimiento de la misión del sector al que pertenece la Entidad?</t>
  </si>
  <si>
    <t>5. ¿Genera pérdida de confianza de la entidad, afectando la reputación?</t>
  </si>
  <si>
    <t>6. ¿Genera pérdida de Recursos Económicos?</t>
  </si>
  <si>
    <t>7. ¿Afecta la generación de los productos o la prestación de servicios?</t>
  </si>
  <si>
    <t>8. ¿Da lugar al detrimento de calidad de vida de la comunidad por la pérdida del bien, servicios o recursos públicos?</t>
  </si>
  <si>
    <t>9. ¿Genera pérdida de información de la Entidad?</t>
  </si>
  <si>
    <t>10. ¿Genera intervención de los órganos de control, de la Fiscalía u otro ente?</t>
  </si>
  <si>
    <t>11. ¿Da lugar a procesos sancionatorios?</t>
  </si>
  <si>
    <t>12. ¿Da lugar a procesos disciplinarios?</t>
  </si>
  <si>
    <t>13. ¿Da lugar a procesos fiscales?</t>
  </si>
  <si>
    <t>14. ¿Da lugar a procesos penales</t>
  </si>
  <si>
    <t>15. ¿Genera pérdida de credibilidad del sector?</t>
  </si>
  <si>
    <t>16. ¿Ocasiona lesiones físicas o pérdida de vidas humanas?</t>
  </si>
  <si>
    <t>17. ¿Afecta la imagen regional?</t>
  </si>
  <si>
    <t>18. ¿Afecta la imagen nacional?</t>
  </si>
  <si>
    <t>19. ¿Genera daño ambiental?</t>
  </si>
  <si>
    <t>CONTADOR DE IMPACTO</t>
  </si>
  <si>
    <t xml:space="preserve">Orientar la ejecución de las actividades necesarias para garantizar el acceso, la administración y conservación de los documentos físicos y electrónicos producidos y recibidos por la Entidad,
en cumplimiento de las disposiciones emanadas por parte del Archivo General de la Nación “Jorge Palacios Preciado” y el Ministerio de Tecnologías de la Información </t>
  </si>
  <si>
    <t>Posibilidad de manipular, incluir o extraer documentos no autorizados haciendo uso del poder, accediendo a los archivos de gestión y el archivo central para favorecer intereses privados o particulares.</t>
  </si>
  <si>
    <t>Debilidades en los controles de acceso a los Archivos de Gestión y Archivo Central</t>
  </si>
  <si>
    <t xml:space="preserve">1. Sanciones de entes de Control </t>
  </si>
  <si>
    <t>No</t>
  </si>
  <si>
    <t>El Técnico, Profesional o Contratista del Grupo de Gestión Documental  designado, implementará el control de Préstamo y Consulta de Documentos y Expedientes conforme al Procedimiento P-GD-06. Para el acceso de personal tras cualquier cambio en los permisos de acceso a los archivos, el GGD enviará un correo electrónico al Grupo de Gestión Administrativa (GGA) y al supervisor del contrato de vigilancia, adjuntando la lista actualizada de personas autorizadas. Además, todos los accesos quedarán registrados en el Formato F-GD-06-03 - Control de Ingreso y Salida de Bodegas de Archivo, garantizando la evidencia de quienes ingresaron al archivo de gestión. En caso de detectarse el ingreso de personal no autorizado, se notificará inmediatamente al GGA, Secretaría General (SG) y la Oficina de Control Interno (OCI) para la adopción de las medidas correctivas pertinentes.
Evidencia: 1. -Reporte de Power BI con el registro solicitudes de prestamos en form de la intranet.
Evidencia: 2. -F-GD-06-02-Formato de prestamos  de expedientes y consulta de documentos.
Evidencia: 3. -F-GD-06-03-Control de Ingreso y Salida de Bodegas de archivo</t>
  </si>
  <si>
    <t>El Profesional o Contratista del Grupo de Gestión Documental  designado, cada vez que sea requerido solicitara a Todo el personal, contratistas y vinculado por outsourcing que requiera acceso a los archivos de gestión y archivo central del Ministerio firmar un Acuerdo de Confidencialidad de la Información.
Evidencia :  Firma F-GC-04-44- Compromiso de Confidencialidad</t>
  </si>
  <si>
    <t xml:space="preserve"> Establecer los lineamientos para la selección, suscripción, ejecución y liquidación de contratos en
el Ministerio de Justicia y del Derecho, con el fin de suplir las diferentes necesidades de adquisición de bienes y servicios que
permitan el cumplimiento de las funciones y competencias que le asigna la Ley a la entidad.	</t>
  </si>
  <si>
    <t>Posibilidad de omitir deliberadamente los incumplimientos contractuales o alterar los informes de supervisión o interventoría, a cambio de beneficios personales o de terceros, comprometiendo la adecuada ejecución del contrato y/o los recursos de la entidad.</t>
  </si>
  <si>
    <t>Deficiente seguimiento por parte del supervisor o interventor sin cumplir con lo establecido en la normatividad vigente.</t>
  </si>
  <si>
    <t>Investigaciones disciplinarias, fiscales y penales</t>
  </si>
  <si>
    <t>El supervisor e interventor deberá presentar informes de ejecución según la periodicidad pactada en el contrato, en los cuales se verifique el avance de la ejecución del contrato, las actividades realizadas, los bienes suministrados, los servicios prestados, las obras ejecutadas, las cantidades recibidas y de más que correspondan, según la naturaleza del contrato. Los cuales deberán referirse al cumplimiento y seguimiento del contrato, en el aspecto jurídico, técnico, administrativo, financiero y contable. Evidencias: Base de datos de los contratos o convenios en ejecución con su respectivo link de consulta en Secop.</t>
  </si>
  <si>
    <t>Debilidades en la definición  y/o aplicación de controles para la supervisión e interventoría de los contratos.</t>
  </si>
  <si>
    <t>Pérdida reputacional de la imagen institucional</t>
  </si>
  <si>
    <t>El supervisor para cada informe de pago, realizará el seguimiento periódico a los riesgos del contrato en el formato F-GC-07-01 con el fin de detectar la materialización del riesgo o la alta probabilidad de ocurrencia. Si se evidencia que el riesgo se materializó o que tiene alta probabilidad de ocurrencia deberá informar al Grupo de Gestión Contractual mediante memorando. Evidencias: Base de datos de los contratos o convenios en ejecución con su respectivo link de consulta en Secop y memorando.</t>
  </si>
  <si>
    <t xml:space="preserve">Autorizar el pago del contrato sin el cumplimiento de las obligaciones pactadas y sin la respectiva documentación soporte que de cuenta del cumplimiento del contrato. 
</t>
  </si>
  <si>
    <t>Posibles demandas</t>
  </si>
  <si>
    <t>El/la Funcionario (a) y/o Contratista del GGC,  dentro de los cinco (5) días hábiles siguientes a la fecha de reparto del trámite de solicitud de liquidación del convenio, contrato u orden de compra o área encargada de adelantar el trámite, revisará la completitud y coherencia de los documentos de conformidad con el formato F-GC-05-02 Lista de chequeo para liquidación de contrato, convenio, orden de compra o cierre de convenio de cooperación internacional, y control de legalidad de los documentos contra la información que repose dentro del expediente contractual y/o en la plataforma Secop II. En caso de no cumplir con los requisitos se solicitan ajustes al supervisor por correo electrónico para que subsanen en un término máximo de cinco (5) días hábiles. De no realizar los ajustes se devuelve el trámite por medio de memorando. Evidencias:  Memorando de solicitud de liquidación, F-GC-05-02 Lista de chequeo para liquidación de contrato, convenio, orden de compra o cierre de convenio de cooperación internacional   formato, Correo electrónico solicitud de ajustes o memorando de devolución en los casos que aplique</t>
  </si>
  <si>
    <t>Radicación inadecuada o inoportuna de los documentos por parte del supervisor para la liquidacion de contratos.</t>
  </si>
  <si>
    <t>Demoras o reprocesos internos</t>
  </si>
  <si>
    <t>El /la Coordinador(a) del GGC o quien delegue, realizará una revisión de carácter aleatorio a los informes de ejecución de actividades presentados por los contratistas los cuales deben encontrarse debidamente publicados y avalados por el supervisor del contrato en la plataforma SECOP II, de tal manera que se pueda brindar apoyo en el seguimiento a la ejecución contractual de ser necesario, con el fin de generar las alertas a que haya lugar. En caso de encontrarse inconformidades con la publicación de los informes de ejecución de los contratistas en la plataforma Secop II, se remitirá correo electrónico a la dependencia y se realizará el seguimiento hasta corregir la falta de publicidad. Evidencia; Informe de seguimiento y correos electrónicos (si aplica correo)</t>
  </si>
  <si>
    <t>El supervisor cada vez que se tramite el pago de una factura o cuenta cobro, valida el cargue en SECOP o tienda virtual, según corresponda y aprobación de las facturas emitidas por el contratista, revisando la información diligenciada en las secciones (i) identificación del pago; (ii) número de la factura; (iii) fecha de emisión (iv) valor neto y valor total; (v) notas que haya dejado el contratista; (vi) fecha de recepción original (es la fecha en la que el contratista cargó los documentos en la plataforma) (vii) número de radicación; y (viii) documentos soportes y la información de la planilla de seguridad social.  En caso de encontrar inconsistencias, rechazará la cuenta para que el contratista pueda hacer los ajustes e iniciar nuevamente flujo de aprobación.
Evidencia: Trazabildad en SECOP II (Se adjunta base de datos)</t>
  </si>
  <si>
    <t>Posibilidad de hacer uso del poder para realizar pagos o movimientos de recursos públicos sin el cumplimiento de los requisitos legales o administrativos, debido a la omisión en la verificación de los documentos soporte, para un beneficio personal o favorecer a un tercero</t>
  </si>
  <si>
    <t>Efectuar pagos sin el cumplimiento de los requisitos legales en los documentos soportes de las cuentas de cobro de proveedores y contratistas.</t>
  </si>
  <si>
    <t>1. Detrimentro patrimonial
2. Investigaciones Disciplinarias
3. Requerimientos por parte de los Entes de Control</t>
  </si>
  <si>
    <t>1.Los profesionales del área de Tesorería, cada vez que llega una solicitud de pago con la respectiva obligación presupuestal, y con el fin realizar el pago cumpliendo con los requisitos legales, revisan cada obligación con sus soportes, verificando que las deducciones estén conformes a lo solicitado por el proveedor o contratista. Si se encuentran inconsistencias se devuelve al Profesional de Central de Cuentas mediante correo electronico, solicitando los ajustes correspondientes.
Evidencia:
1.Correo electrónico de devolución.</t>
  </si>
  <si>
    <t>Favorecimiento o preferencias en la asignación de PAC</t>
  </si>
  <si>
    <t>2. El Profesional de Tesorería responsable de revisar las obligaciones, cada vez que se recibe una cuenta y con el propósito de no tramitar cuentas sin asignación de recursos, valida en la planilla "Consolidado de PAC" que la solicitud de pago tenga asignación de PAC en estado aprobado. En caso de no radicarse las cuentas dentro de los tiempos establecidos, se reasignarán los recursos a aquellas cuentas que no tengan PAC aprobado.
Evidencia: 
1. Planilla de asignación de PAC.</t>
  </si>
  <si>
    <t>Realizar evaluaciones financieras inadecuadas con el fin de favorecer a un tercero.</t>
  </si>
  <si>
    <r>
      <t xml:space="preserve">3.El Profesional de Contabilidad designado por el Coordinador(a) del Grupo de Gestión Financiera, cada vez que se radica una solicitud de evaluación financiera ante el GGFC y con el fin de emitir concepto sobre el cumplimiento de los requisitos habilitantes en temas financieros, revisa que la evaluación financiera cumpla con los requisitos establecidos en el pliego de condiciones. En caso de no cumplir con los requisitos mínimos, se emite concepto desfavorable y en el caso de ser una observación subsanable, se solicita la documentación requerida a través de correo electrónico.
Evidencia: 
</t>
    </r>
    <r>
      <rPr>
        <sz val="10"/>
        <rFont val="Arial"/>
        <family val="2"/>
      </rPr>
      <t>1. Correos enviados al GGC, con la respectiva evaluación financiera.
2. Correos enviados al GGC, con las observaciones realizadas (cuando aplique).</t>
    </r>
  </si>
  <si>
    <t>Posibilidad de manipular u omitir deliberadamente información de cumplimiento de requisitos mínimos, motivado por presiones internas o externas o por entrega de dadivas para la vinculación de personal en la entidad, para favorecer intereses privados o particulares.</t>
  </si>
  <si>
    <t>Causa 1: Debilidad en la aplicación de lineamientos establecidos en la documentación Grupo de Gestión Humana para la vinculación de funcionarios.</t>
  </si>
  <si>
    <t>Pérdida de credibilidad institucional.</t>
  </si>
  <si>
    <t>El profesional del GGH encargado de la validación de los documentos de cumplimiento de requisitos, cada vez que se realice proceso de vinculación de un funcionario a la entidad, deberá tener en cuenta lo señalado en el procedimiento P-TH-01 "ingreso y retiro de funcionarios",  recibir y verificar el listado de cumplimiento de los documentos requeridosF-TH-01-08  y validar la experiencia y estudio en los formatos  y F-TH-01-09 para LNR. Si al momento de hacer la verificación, identifica información que no es clara, esta incorrecta o el aspirante no cumple con los requisitos, se solicita al aspirante que subsane o la aclare la información, si luego de este proceso se concluye que el aspirante no cumple se informa al aspirante su improcedencia de vinculación a la entidad. 
Evidencia: Formatos F-TH-01-08 y F-TH-01-09.</t>
  </si>
  <si>
    <t>Causa 2: Falta de controles en la revisión del cumplimiento de requisitos mínimos para vinculación de personal.</t>
  </si>
  <si>
    <t>Investigaciones disciplinarias, penales y fiscales.</t>
  </si>
  <si>
    <t>El Coordinador (a) del Grupo de Gestión Humana cada vez que se realice proceso de vinculación deberá revisar y certificar el cumplimiento de los requisitos mediante la expedición de formato F-TH-01-05 “Formato de Certificado de Cumplimiento de Requisitos”. Si al momento de hacer la verificación, identifica información que no es clara, esta incorrecta o el aspirante no cumple con los requisitos, solicita al funcionario del Grupo de Gestión Humana que valide con el aspirante la información, para que subsane o la aclare lo pertinente, si luego de este proceso se concluye que el aspirante no cumple se informa al aspirante su improcedencia de vinculación a la entidad. 
Evidencia: Formato lista de documentos para posesión. F-TH-01-05</t>
  </si>
  <si>
    <t xml:space="preserve">Causa 3: Falta de sensibilización y aplicación de los temas de integridad. </t>
  </si>
  <si>
    <t xml:space="preserve">Incumplimiento normativo </t>
  </si>
  <si>
    <t xml:space="preserve">Los profesionales responsables de los temas de integridad del Grupo de Gestión Humana realizan la detección de temas a incluir en el plan anual de integridad y transparencia teniendo en cuenta los resultados de la vigencia anterior, el PTEP, la politica de integridad y los distintos reportes generados por la OCDI. Durante la vigencia ejecutan el plan de integridad y transpaerencia y realizan informes trimestrales que incluyen el cumplimiento del cronograma previsto. 
Evidencia: Plan de Integridad e informe trimestral de seguimiento. </t>
  </si>
  <si>
    <t>Posibilidad de impacto económico y reputacional derivado de la pérdida de recursos al financiar una iniciativa asociada a Justicia étnica que no cumpla con los requisitos establecidos para el Banco de Iniciativas y Proyectos, beneficiando con ello a un tercero.</t>
  </si>
  <si>
    <t>*Investigaciones disciplinarias, fiscales
*Pérdida de Credibilidad</t>
  </si>
  <si>
    <t>Causa 1: Fallas en alguna de las etapas de revisión de requisitos y documentos en el marco del Banco de Iniciativas y Proyectos.</t>
  </si>
  <si>
    <t>Causa 2: Intermediarios que manipulan o capturan la iniciativa para beneficiarse con los recursos.</t>
  </si>
  <si>
    <t>Posibles demandas o acciones judiciales</t>
  </si>
  <si>
    <t>El coordinador del Grupo de Fortalecimiento a la Justicia étnica después de la reunión con el equipo de validación de requisitos mínimos y antes de la publicación de la matriz de las propuestas, a fin de complementar el trabajo desarrollado por el equipo, realizará la revisión y validación aleatoria del 6% de las iniciativas adicionales a las ya revisadas, contrastando los requisitos vs la información diligenciada. Si en el momento de la revisión, se encuentra alguna inconsistencia en el diligenciamiento de la matriz se procede a realizar el ajuste y la decisión de mantener o no la iniciativa en el proceso. Evidencia: Campo diligenciado de la revisión por parte de la coordinación de aquellas iniciativas seleccionadas con la respectiva decisión.</t>
  </si>
  <si>
    <t>Causa 3: Manipulación de puntajes o criterios de viabilidad para aprobar proyectos que no cumplen requisitos.</t>
  </si>
  <si>
    <t xml:space="preserve">
Perdidas económicas y presupuestales </t>
  </si>
  <si>
    <t>El Grupo de Fortalecimiento a la Justicia étnica cada vez que se reciba una solicitud de aclaración, información, queja, reclamo o sugerencia de la matriz de iniciativas publicada, a fin de determinar la validez o no de la solicitud y dar respuesta a la misma, realizará la revisión de la solicitud contrastando los requisitos vs la información diligenciada. Si en el momento de la revisión, se encuentra alguna inconsistencia en el diligenciamiento de la matriz se procede a realizar el ajuste y la decisión de mantener o no la iniciativa en el proceso, allegando copia de la misma al solicitante. Evidencia: Solicitud recibida Respuesta a la solicitud</t>
  </si>
  <si>
    <t>Causa 4: Influencia de actores externos en la priorización o asignación de recursos.</t>
  </si>
  <si>
    <t>Perdida Reputacional e integridad</t>
  </si>
  <si>
    <t>El Grupo de Fortalecimiento a la Justicia étnica una vez se determinen las iniciativas priorizadas, verificará la validez de los requisitos y documentos que demuestren la relación de representación legal vigente, para efectos de contratar con la persona que esté legalmente habilitada para este efecto. En el caso de no poder realizar la verificación con el Ministerio del Interior, se verificarán otros documentos como la inscripción de autoridad en la Alcaldía correspondiente.</t>
  </si>
  <si>
    <t>Causa 2: Injerencia de terceros en el proceso de selección de iniciativas y proyectos en el marco del Banco de Iniciativas y Proyectos.</t>
  </si>
  <si>
    <t xml:space="preserve">Inadecuada aplicación del procedimiento interno por parte del grupo de Conciliación Extrajudicial en Derecho, Arbitraje y Amigable Composición (CEDAAC) perteneciente a la Dirección de Métodos Alternativos de Solución de Conflictos (DMASC). </t>
  </si>
  <si>
    <t>Pérdida de credibilidad en la gestión institucional del Programa Nacional  deConciliación Extrajudicial en Derecho, Arbitraje y Amigable Composición (CEDAAC)</t>
  </si>
  <si>
    <r>
      <rPr>
        <sz val="11"/>
        <color rgb="FF000000"/>
        <rFont val="Calibri"/>
        <family val="2"/>
        <scheme val="minor"/>
      </rPr>
      <t xml:space="preserve">El(la) coordinador(a) del grupo de conciliación extrajudicial en derecho, arbitraje y amigable composición, el servidor designado por éste, o el enlace de calidad de la DMASC, al menos una vez al año realiza una capacitación o socialización a los miembros del grupo CEDAAC, con el fin de fortalecer el conocimiento y la aplicación de los lineamientos establecidos en el procedimiento asociado al ejercicio de las funciones de control, inspección y vigilancia. Si no asiste la mayoría de los integrantes se envía el material a través del correo electrónico. 
Evidencia: soporte de asistencia a la capacitación o socialización con el material respectivo, correo de envío del material. 
</t>
    </r>
    <r>
      <rPr>
        <u/>
        <sz val="11"/>
        <color rgb="FF000000"/>
        <rFont val="Calibri"/>
        <family val="2"/>
        <scheme val="minor"/>
      </rPr>
      <t>Este control aplica para el grupo de conciliación extrajudicial en derecho, arbitraje y amigable composición.</t>
    </r>
  </si>
  <si>
    <t xml:space="preserve">Interpretación errónea de la normativa en materia de control, inspección y vigilancia, por parte del grupo de Conciliación Extrajudicial en Derecho, Arbitraje y Amigable Composición (CEDAAC) perteneciente a la Dirección de Métodos Alternativos de Solución de Conflictos (DMASC). </t>
  </si>
  <si>
    <t>Incremento de quejas o acciones legales contra el Ministerio de Justicia y del Derecho</t>
  </si>
  <si>
    <r>
      <rPr>
        <sz val="11"/>
        <color rgb="FF000000"/>
        <rFont val="Calibri"/>
        <family val="2"/>
        <scheme val="minor"/>
      </rPr>
      <t xml:space="preserve">El(la) coordinador(a) del grupo de conciliación extrajudicial en derecho, arbitraje y amigable composición o el servidor designado por éste, al menos una vez al año realiza una socialización o transferencia de conocimientos a los miembros del grupo CEDAAC, con el fin de fortalecer normativamente en el ejercicio de las funciones de control, inspección y vigilancia que se ejercen sobre los centros de conciliación, arbitraje y/o amigable composición. Si no asiste la mayoría de los integrantes se envía el material a través del correo electrónico. 
Evidencia: soporte de asistencia a la socialización con el material respectivo, correo de envío del material. 
</t>
    </r>
    <r>
      <rPr>
        <u/>
        <sz val="11"/>
        <color rgb="FF000000"/>
        <rFont val="Calibri"/>
        <family val="2"/>
        <scheme val="minor"/>
      </rPr>
      <t>Este control aplica para el grupo de conciliación extrajudicial en derecho, arbitraje y amigable composición.</t>
    </r>
  </si>
  <si>
    <t xml:space="preserve">Ausencia de mecanismos de seguimiento sobre actividades derivadas de las funciones de control, inspección y vigilancia, por parte del grupo de Conciliación Extrajudicial en Derecho, Arbitraje y Amigable Composición (CEDAAC) perteneciente a la Dirección de Métodos Alternativos de Solución de Conflictos (DMASC). </t>
  </si>
  <si>
    <t>Aplicación inadecuada de la norma por errores reiterados en sanciones y procesos en el marco de la implementación del Programa Nacional de Conciliación Extrajudicial en Derecho, Arbitraje y Amigable Composición (CEDAAC).</t>
  </si>
  <si>
    <r>
      <rPr>
        <sz val="11"/>
        <color rgb="FF000000"/>
        <rFont val="Calibri"/>
        <family val="2"/>
        <scheme val="minor"/>
      </rPr>
      <t xml:space="preserve">El(la) coordinador(a) del grupo de conciliación extrajudicial en derecho, arbitraje y amigable composición, el servidor designado por éste, o el enlace de calidad de la DMASC, al menos dos veces al año, realiza reuniones de seguimiento con los miembros del grupo CEDAAC, con el fin de identificar situaciones que se hayan presentado o elementos que se deban fortalecer en el ejercicio de las funciones de control, inspección y vigilancia o en la aplicación de los instrumentos establecidos. Si no asiste la mayoría de los integrantes se envía el acta a través del correo electrónico. 
Evidencias: acta de la reunión de seguimiento, correo de envío.
</t>
    </r>
    <r>
      <rPr>
        <u/>
        <sz val="11"/>
        <color rgb="FF000000"/>
        <rFont val="Calibri"/>
        <family val="2"/>
        <scheme val="minor"/>
      </rPr>
      <t>Este control aplica para el grupo de conciliación extrajudicial en derecho, arbitraje y amigable composición.</t>
    </r>
  </si>
  <si>
    <t>Gestión de la Información y las comunicaciones</t>
  </si>
  <si>
    <t>Diseñar, implementar, controlar y hacer seguimiento a los lineamientos, directrices y políticas para lagestión, administración y control de la información de responsabilidad del Ministerio de Justicia y del Derecho, que permitan la organización,control, estandarización, difusión y conservación de esta, dando cumplimiento al marco normativo y legal del Gobierno Nacional.</t>
  </si>
  <si>
    <t>Posibilidad de aprovechamiento indebido, pérdida o uso fraudulento de información reservada de la entidad, debido a la falta de controles adecuados de acceso, con el propósito de obtener beneficios propios o de terceros mediante el uso de información privilegiada</t>
  </si>
  <si>
    <t>Debilidades en los controles de acceso a informacion privilegiada por ausencia de perfiles de usuario diferenciados.</t>
  </si>
  <si>
    <t xml:space="preserve">Pérdida de trazabilidad y dificultad para identificar responsables causando pérdida de imagen institucional
Investigaciones disciplinarias,y
Sanciones  
</t>
  </si>
  <si>
    <r>
      <rPr>
        <sz val="11"/>
        <color rgb="FF000000"/>
        <rFont val="Calibri"/>
        <family val="2"/>
        <scheme val="minor"/>
      </rPr>
      <t xml:space="preserve">El profesional o equipo de trabajo de mesa de ayuda segun demanda realiza la activación, modificación o desactivación de una credencial  en cumplimiento del procedimiento  P-TI-02 Gestión de acceso a recursos informáticos, a través del cual  se aplica para los sistemas de información y herramientas tecnológicas, entregando los  accesos  solicitados a través de la mesa de ayuda segun el rol de usuario que corresponda.
</t>
    </r>
    <r>
      <rPr>
        <b/>
        <sz val="11"/>
        <color rgb="FF000000"/>
        <rFont val="Calibri"/>
        <family val="2"/>
        <scheme val="minor"/>
      </rPr>
      <t>Evidencia</t>
    </r>
    <r>
      <rPr>
        <sz val="11"/>
        <color rgb="FF000000"/>
        <rFont val="Calibri"/>
        <family val="2"/>
        <scheme val="minor"/>
      </rPr>
      <t>:
- Reporte  de mesa de ayuda con el listado  de solicitudes registradas,atendidas y cerradas en el periodo,  por concepto de gestión de cuentas de usuario para acceso a sistemas de información y herramientas tecnológicas.</t>
    </r>
  </si>
  <si>
    <t>La Inexistencia de un control de acceso a la información privilegiada.</t>
  </si>
  <si>
    <t>Falta de políticas de tratamiento y custodia de información.</t>
  </si>
  <si>
    <t xml:space="preserve">Los profesionales o contratistas designados, anualmente generan revision y actualizacion de la politica G-IC-07 Politica de seguridad de la informacion  politica G-IC-16 Politica de tratamiento y proteccion de datos personales, resultando en la actualizacion, publicacion y socalizacion de dichos documentos. 
Evidencia: Documentos actualizados, publicados y socializados. </t>
  </si>
  <si>
    <t>si</t>
  </si>
  <si>
    <t>Generar acciones que contribuyan a la implementación de la política pública de drogas y criminal y penitenciaria, de los mecanismos de cooperación juridica internacional y la justicia transicional con el fin de fortalecer la gestión publica entorno a lucha contra la criminalidad y reincidencia</t>
  </si>
  <si>
    <t>Posibilidad de perdida reputacional por recibir o solicitar cualquier dádiva o beneficio a nombre propio o de terceros, con el fin de conceder el beneficio jurídico del indulto sin el lleno de los requisito legales.</t>
  </si>
  <si>
    <t>Errores u omisiones en la revisión y verificación de la documentación que soporta el trámite de indulto.</t>
  </si>
  <si>
    <t>Obtencion del indulto sin cumplimiento de los requisitos.
Procesos Penales y disciplinarios</t>
  </si>
  <si>
    <t>El coordinador del grupo de accciones legales y constitucionales,  el (la) Director(a) de Justicia Transicional, El Viceministro de Política Crimminal y el Director Jurídico, en el marco de sus competencias y cada vez que se vaya a expedir el proyecto de resolución a través del cual se decide la solicitud de indulto,  revisará la información del expediente y el proyecto de resolución emitido por el profesional que realizó la verificación inicial, de acuerdo al flujo de aprobación establecido en el procedimiento P-CR-16, para la correcta expedición. 
La evidencia de este control es, los vistos buenos del proyecto de resolución.</t>
  </si>
  <si>
    <t>Falta de integridad, valores éticos y compromiso con la legalidad por parte del servidor público involucrado en el trámite.</t>
  </si>
  <si>
    <t xml:space="preserve">Molestias al interior del equipo
Falta de compromisos laborales
Procesos Penales y disciplinarios
</t>
  </si>
  <si>
    <t xml:space="preserve">El Coordinador del Grupo de Acciones Legales y Constitucionales, en el marco de sus competencias, una vez designados los funcionarios o contratistas que se encargarán del trámite de indultos, procederá a informar a los mismos el contenido del Formato de compromiso anticorrupción que se cree para el efecto, el cual deberá ser firmado por dichos servidores y constar en cada uno de los trámites de indulto que les sean asignados. 
La evidencia de este control serán los formatos de Compromiso Anticorrupción debidamente firmados. </t>
  </si>
  <si>
    <t>Alteración, manipulación o falsificación de la documentación que soporta el proceso de otorgamiento del indulto.</t>
  </si>
  <si>
    <t>Presiones indebidas, amenazas o riesgos contra la vida e integridad del servidor público que pueden incidir en la decisión administrativa.</t>
  </si>
  <si>
    <t>Obtencion del indulto sin cumplimiento de los requisitos
Procesos Penales</t>
  </si>
  <si>
    <t>El Coordinador del Grupo de Acciones Legales y Constitucionales, así como los servidores públicos asignados al trámite de indultos, para efectos de las comunicaciones, tanto internas como externas, solo podrán utilizar el gestor documental SGDEA del Ministerio de Justicia y del Derecho, a fin de que no se tenga contacto directo con el solicitante ni con terceros , relacionados con el trámite de indulto. La evidencia serán las comunicaciones del SGDEA y correos electrónicos</t>
  </si>
  <si>
    <t>Insuficiente implementación de controles internos y de seguimientos sobre los trámites de indulto, que facilita la materialización de actos de corrupción.</t>
  </si>
  <si>
    <t>El Coordinador del Grupo de Acciones Legales y Constitucionales y el Lider de calidad de la Dirección de Justicia Transicional, procederán a realizar una revisión del procedimiento P-CR-16, en el que se verificarán los puntos de control en las diferentes actividades, a fin de fortalecer el procedimiento y evitar posibles actos de corrupción generados a partir de las actividades propias del proceso.  
La evidencia de este control será el procedimiento ajustado y publicado en el SIG</t>
  </si>
  <si>
    <t>Generar acciones que contribuyan a la implementación de la política pública de drogas y criminal y penitenciaria, de los
mecanismos de cooperación juridica internacional y la justicia transicional con el fin de fortalecer la gestión publica entorno a lucha contra la criminalidad y
reincidencia</t>
  </si>
  <si>
    <t xml:space="preserve">
Posibilidad afectación reputacional y económica por omisión en la verificación de los requisitos legales, manipulación y/o entorpecimiento del proceso de expedición de licencias de cannabis mediante el uso indebido del poder conferido a los profesionales que intervienen en el proceso de licenciamiento motivados por intereses personales o con el propósito de favorecer a terceros.  
</t>
  </si>
  <si>
    <t>Prebendas a los ingenieros agrónomos en el marco de las visitas técnicas.</t>
  </si>
  <si>
    <t>Otorgamiento de licencias sin el cumplimiento los requisitos contemplados en el marco normativo vigente.
Investigaciones disciplinarias, fiscales y/o penales por parte de los entes de control.
Afectación de la imagen institucional</t>
  </si>
  <si>
    <t>Manipulación indebida de la información por parte de los profesionales que intervienen en el trámite.</t>
  </si>
  <si>
    <t xml:space="preserve">Las personas designadas por el Grupo de Control de Cannabis para llevar a cabo los trámites de Licencias de Cannabis, obtendrán el acceso al MICC a través de la asignación de un perfil acorde a las funciones a realizar y al rol establecido con el objetivo de controlar el acceso a la información de las solicitudes. En el caso que una o más personas soliciten acceso a información que no corresponde a las funciones asignadas, las personas encargadas al interior de la Subdirección informarán del hecho al coordinador del grupo Control de Cannabis. Adicionalmente, una vez se desvincule el personal de planta o el contratista, se deberá desactivar el correspondiente usuario.
Como evidencia qurda: 
Trazabilidad en el MICC donde se evidencian los roles. 
Correo de solicitud al profesional de sistemas de Subdirección encargado de la asignación de roles. </t>
  </si>
  <si>
    <t>Posibilidad afectación reputacional y económica por omisión en la verificación de los requisitos legales, manipulación y/o entorpecimiento del proceso de expedición del Certificado de Carencia de Informes por Tráfico de Estupefacientes y Autorizaciones Extraordinarias mediante el uso indebido del poder conferido a los profesionales que intervienen en el proceso de evaluación de las solicitudes motivados por intereses personales o con el propósito de favorecer a terceros</t>
  </si>
  <si>
    <t>Expedir el certificado de carencia a una persona con informes por tráfico de estupefacientes
Permitir el desvío de sustancias químicas controladas para la producción ilícita de drogas
libre circulación de la cadena de producción de estupefacientes con sujeción a un certificado de carencia de informes por tráfico de estupefacientes indebidamente expedido</t>
  </si>
  <si>
    <t xml:space="preserve">Las personas designadas por el Grupo de Control de Sustancias Químicas para llevar a cabo los trámites de Certificado de Carencia de Informes por Tráfico de Estupefacientes, a fin de controlar el acceso a la información de las solicitudes, obtendrán el acceso a la plataforma SICOQ a través de la asignación de un perfil acorde a las funciones a realizar y al rol establecido. En el caso que una o más personas soliciten acceso a información que no corresponde al proceso asignado, las personas encargadas al interior de la subdirección informarán del hecho al coordinador del grupo Control de Sustancias Químicas.
Como evidencia queda: 
Trazabilidad en la plataformael SICOQ donde se evidencian los roles. 
Correo de solicitud al profesional de sistemas de Subdirección encargado de la asignación de roles. </t>
  </si>
  <si>
    <t xml:space="preserve">Prebendas a los ingenieros químicos, personal juridico y personal técnico. </t>
  </si>
  <si>
    <t>Los funcionarios y/o contratistas asignados por la Subdirección de Control y Fiscalización de Sustancias Químicas y Estupefacientes- Grupo Control de Sustancias Químicas cada vez que llegue una solicitud para el trámite de expedición de CCITE realizaran validación juridica y tecnica conforme al marco normativo vigente, esta actividad se llevará a cabo por medio del SICOQ; en caso de no cumplir con los requisitos estipulados en el marco normativo, se deberá realizar el requerimiento al usuario solicitante. 
Posterior a la revisión inicial, el revisor final de la solicitud para el trámite de expedición de CCITE validara el cumplimiento de los requisitos juridicos, tecnicos, antecedentes por el delito de la ley 30 verificación y corroboración del pago generado. En caso de incumplir con alguno de los requisitos anteriormente mencionados, se deberá realizar la devolución al profesional que proyectó para su corrección antes de ser expedido el CCITE.
Como evidencia queda: 
Trazabilidad en SICOQ donde se evidencie la revisión del profesional encargado de expedir el CCITE.
Correos de devolución</t>
  </si>
  <si>
    <t>Posibilidad afectación  reputacional y económica al no reflejar la realidad económica en los estados financieros de la entidad, por subestimación de los registros contables al  manipular los valores reales de los hechos económicos  para beneficio de los funcionarios que intervienen en el proceso o de los licenciatarios  al momento de registrar las cuentas por cobrar de licencias de cannabis otorgadas en la modalidad de cuotas..</t>
  </si>
  <si>
    <t>Suministrar  o registrar información errada por parte de los profesionales que intervienen en el trámite.</t>
  </si>
  <si>
    <t>Investigaciones disciplinarias, fiscales y/o penales por parte de los entes de control.
Detrimento patrimonial.
Afectación de la imagen institucional.</t>
  </si>
  <si>
    <t xml:space="preserve">El encargado del grupo financiero asignado por la Subdirección, mensualmente envia al GGFC el informe de cuentas por cobrar de los licenciatarios a los cuales se les ha otorgado licencias de cannabis por la modalidad de cuotas con el objetivo de validar que se registre la totalidad de los hechos económicos, en el evento de que se generen diferencias en la conciliación se registrará la situación en campo de observaciones y se hará seguimiento en la siguiente conciliación para solucionar la observación presentada. El GGFC, envia a la SCFSQyE la conciliación de cuentas por cobrar donde se verifica que todo lo reportado se encuentra registrado en SIIF Nación. 
Como evidencia queda:  
Informes y conciliaciones  mensuales de cuentas por cobrar. </t>
  </si>
  <si>
    <t>Suministrar  o registrar información errada</t>
  </si>
  <si>
    <t>La no liquidación de los intereses moratorios con la tasa correcta</t>
  </si>
  <si>
    <t>El equipo financiero de la SCFSQyE realiza los correspondientes estados de cuenta para cada licenciatario en el marco de las actividades de seguimiento y control, en donde se verifican datos como la fecha de la constancia de ejecutaria de las licencias que determinan las fechas para empezar a cobrar las cuotas de seguimiento y así mismo los intereses moratorios que le aplican, este estado de cuenta es revisado por el líder del equipo financiero. 
Evidencia: Estados de cuenta</t>
  </si>
  <si>
    <t xml:space="preserve">No adelantar las actuaciones administrativas necesarias para recuperar las cuentas por cobrar identificadas de las licencias de cannabis. </t>
  </si>
  <si>
    <t>El equipo financiero de la Subdirección realiza requerimientos anuales a los licenciatarios paras que realicen el pago de las cuotas de seguimiento adeudadas a través del gestor documental con el propósito de realizar la gestión de cobro de manera oportuna. Adicionalmente, el lider del equipo financiero, informa al equipo de seguimiento y control sobre los licenciatarios clasificados en categoria C y D, quienes conformarán el expediente para posterior remisión al Grupo de Actuaciones Administrativas a fin de iniciar las actuaciones de cobro coactivo.</t>
  </si>
  <si>
    <t>Control Disciplinario Interno</t>
  </si>
  <si>
    <t>Determinar la posible responsabilidad y/o si los hechos son o no constitutivos de falta disciplinaria de los funcionarios o exfuncionarios públicos del Ministerio de Justicia y del Derecho y así preservar el correcto desarrollo de la función pública</t>
  </si>
  <si>
    <t>Posibilidad de adelantar una actuación disciplinaria, pese a estar incurso en conflicto de interés, inhabilidad, impedimento o incompatibilidad, haciendo uso de la autoridad disciplinaria conferida para comprometer la imparcialidad, objetividad y transparencia del proceso, con el fin de favorecer intereses personales o de terceros</t>
  </si>
  <si>
    <t>Omisión al deber de declararse impedido para actuar en presencia de conflicto de interés,inhabilidad, impedimento o incompatibilidad de un proceso disciplinario.</t>
  </si>
  <si>
    <t>Procesos disciplinarios viciados
Beneficios indebidos
Sanciones a funcionarios
Daño a la transparencia
Violación del debido proceso</t>
  </si>
  <si>
    <t>El jefe del proceso disciplinario  realiza seguimiento quincenal de la declaración oportuna y clara de cualquier conflicto de interés, inhabilidad, impedimento o incompatibilidad en la fase de instrucción del proceso disciplinario, la cual es diligenciada por los abogados en el formato interno dispuesto para este fin, con el fin de prevenir que los funcionarios actúen estando incursos en situaciones que comprometan su imparcialidad, como respuesta a la falta de mecanismos efectivos para identificar y gestionar el riesgo.</t>
  </si>
  <si>
    <t>Falta de mecanismos efectivos para identificar y gestionar conflictos de interés inhabilidad, impedimento o incompatibilidad en el proceso disciplinario.</t>
  </si>
  <si>
    <t>Actuaciones sesgadas
- Pérdida de confianza institucional pública
- Materialización de corrupción
- Quejas y demandas
- Altos costos jurídicos</t>
  </si>
  <si>
    <t>Seguimiento y Evaluación</t>
  </si>
  <si>
    <t>Evaluar y/o hacer seguimiento a la planeación, ejecución y control en la gestión de los procesos (SIG), programas, planes y proyectos del Ministerio de Justicia y del Derecho para el mejoramiento continuo de la gestión de la Entidad.</t>
  </si>
  <si>
    <t xml:space="preserve">Posibilidad de emitir resultados de auditoria no objetivos aprovechando la posición como auditor para beneficiar o afectar al auditado o a terceros favoreciendo intereses particulares. </t>
  </si>
  <si>
    <t>Solicitudes de terceros o partes interesadas</t>
  </si>
  <si>
    <t xml:space="preserve">1.Incumplimiento del principio de confidencialidad en el ejercicio de la actividad de auditoria. </t>
  </si>
  <si>
    <t>El Jefe o el auditor de la OCI  cada vez que se desarrolla una auditoria y antes de ser remitido a las partes interesadas, a fin de evitar imprecisiones en el contenido del mismo revisa el informe preliminar y sus papeles de trabajo. En caso de observar inconsistencias solicita las justificaciones o correcciones al auditor para realizar los respectivos ajustes al informe. 
Evidencia: Informe con sus respectivas modificaciones; Solicitudes de modificación a los informes; Comunicaciones de las modificaciones; Informe final remitido a las partes interesadas</t>
  </si>
  <si>
    <t>Presión de superiores para la modificación</t>
  </si>
  <si>
    <t>2.Pérdida de imagen institucional</t>
  </si>
  <si>
    <t>El Jefe o cualquier miembro de la OCI  cada vez que al revisar un informe se vea presionado por una parte interesada o un superior para la modificación del mismo, a fin de evitar presentar un informe que no sea fiel a la realidad, que omita información o que  vaya en contravía de la ley, realizará la denuncia respectiva siguiendo el conducto regular estipulado para ello. 
Evidencia: Denuncia, Informe con las modificaciones</t>
  </si>
  <si>
    <t>Falencias en la revisión de informes</t>
  </si>
  <si>
    <t>3.Pérdida de confianza y credibilidad en el proceso.</t>
  </si>
  <si>
    <t xml:space="preserve">4. Investigaciones Disciplinarias
Sanciones legales </t>
  </si>
  <si>
    <t>pobreza en colombia</t>
  </si>
  <si>
    <t>hora pico</t>
  </si>
  <si>
    <t>afan</t>
  </si>
  <si>
    <t>Lleves joyas</t>
  </si>
  <si>
    <t>hable por el celular</t>
  </si>
  <si>
    <t>atraco en trasmilenio</t>
  </si>
  <si>
    <t>perdida $$</t>
  </si>
  <si>
    <t>susto</t>
  </si>
  <si>
    <t>perdida de contactos</t>
  </si>
  <si>
    <t>hacer daño fisio, psiclógico</t>
  </si>
  <si>
    <t>incomunidada</t>
  </si>
  <si>
    <t>perder la vida</t>
  </si>
  <si>
    <t>Tipo de Proceso</t>
  </si>
  <si>
    <t>Procesos</t>
  </si>
  <si>
    <t>Objetivos</t>
  </si>
  <si>
    <t>Tipo_de_Riesgo</t>
  </si>
  <si>
    <t>Clase de Causa</t>
  </si>
  <si>
    <t>Probabilidad</t>
  </si>
  <si>
    <t>Impacto</t>
  </si>
  <si>
    <t>Opciones_de_Manejo</t>
  </si>
  <si>
    <t>Control_Existente</t>
  </si>
  <si>
    <t>Evaluación</t>
  </si>
  <si>
    <t>Medidas_de_Respuesta</t>
  </si>
  <si>
    <t>Solidez Controles</t>
  </si>
  <si>
    <t>Objetivos Estratégicos</t>
  </si>
  <si>
    <t>Estratégico</t>
  </si>
  <si>
    <t xml:space="preserve">Gestión del Conocimiento </t>
  </si>
  <si>
    <t>Raro</t>
  </si>
  <si>
    <t>Insignificante</t>
  </si>
  <si>
    <t>Aceptar el Riesgo</t>
  </si>
  <si>
    <t>Rara vezInsignificante</t>
  </si>
  <si>
    <t>Bajo</t>
  </si>
  <si>
    <t>Asumir el riesgo</t>
  </si>
  <si>
    <t>Fuerte</t>
  </si>
  <si>
    <t>1-Incrementar el uso de los Mecanismos de Resolución de Conflictos para la reconstrucción del tejido social y la mitigación del impacto en el sistema judicial.</t>
  </si>
  <si>
    <t>Proveer información oportuna, confiable, veraz y accesible a clientes internos y externos del Ministerio de Justicia y del Derecho.</t>
  </si>
  <si>
    <t>Evitar el Riesgo</t>
  </si>
  <si>
    <t>Correctivo</t>
  </si>
  <si>
    <t>Rara vezMenor</t>
  </si>
  <si>
    <t xml:space="preserve"> Reducir el riesgo</t>
  </si>
  <si>
    <t>Gestión de la Relación con los Grupos de Interés</t>
  </si>
  <si>
    <t>Gestionar la relación con los grupos de interés del Ministerio de Justicia y del Derecho, mediante el diseño y desarrollo de instrumentos, actividades y estrategias de servicio y participación ciudadana, la atención de sus requerimientos y la promoción del gobierno abierto. Con el propósito de contribuir a la generación de valor público en la Entidad, en alineación con los objetivos institucionales y las buenas prácticas nacionales e internacionales</t>
  </si>
  <si>
    <t>Moderada</t>
  </si>
  <si>
    <t>Compartir el Riesgo</t>
  </si>
  <si>
    <t>Rara vezModerado</t>
  </si>
  <si>
    <t>Alto</t>
  </si>
  <si>
    <t>Reducir el riesgo</t>
  </si>
  <si>
    <t>Débil</t>
  </si>
  <si>
    <t>Mejora Integral de la Gestión Institucional</t>
  </si>
  <si>
    <t xml:space="preserve">Coordinar y administrar la implementación del Sistema Integrado de Gestión del Ministerio de Justicia y de Derecho, con el fin de 
asegurar su mejora contlnua, conveniencia, eficacia y eficiencia conforme con los estándares adoptados. </t>
  </si>
  <si>
    <t>Reducir el Riesgo</t>
  </si>
  <si>
    <t>Rara vezMayor</t>
  </si>
  <si>
    <t>Extremo</t>
  </si>
  <si>
    <t>4-Incrementar el acceso a los diferentes mecanismos de Justicia Transicional, especialmente en las poblaciones y territorios más afectados por el conflicto armado, para contribuir a la paz total.</t>
  </si>
  <si>
    <t>Evitar el riesgo</t>
  </si>
  <si>
    <t>Direccionamiento y Planeación Institucional</t>
  </si>
  <si>
    <t xml:space="preserve">Orientar la gestion de la entidad y del sector para que las acciones se deriven de una planeación eficiente y articulada que optimice 
el uso de los recursos en el logro de los objetivos institucionales. </t>
  </si>
  <si>
    <t>Riesgo de Tecnología</t>
  </si>
  <si>
    <t>Rara vezCatastrófico</t>
  </si>
  <si>
    <t>5-Desarrollar mecanismos de justicia restaurativa y de alternatividad penal, para transformar la política criminal, mediante la adopción de un enfoque centrado en el respeto de los DDHH y el avance en la superación de las cosas inconstitucionales del Sistema Penitenciario y Carcelario.</t>
  </si>
  <si>
    <t>Misional</t>
  </si>
  <si>
    <t>Riesgo de Imagen</t>
  </si>
  <si>
    <t>ImprobableInsignificante</t>
  </si>
  <si>
    <t>Formulación y Seguimiento de las Políticas Públicas</t>
  </si>
  <si>
    <t>Formularlos criterios,parámetros o lineamientos generales elegidos para abordar las prioridades de la agenda pública en materia de justicia y del derecho y orientar las decisiones respecto a una necesidad o situación de interés público en las materias de competencia del sector de Justicia y del Derecho;hacer seguimiento a las acciones definidas para su implementación o desarrollo y efectuar los ajustes que se requieran.</t>
  </si>
  <si>
    <t>ImprobableMenor</t>
  </si>
  <si>
    <t>Formulación y Seguimiento de Proyectos Normativos</t>
  </si>
  <si>
    <t>Formular proyectos de actos normativos de acuerdo con las políticas que orientan el sector Justicia y del Derecho,que sirven de herramienta para cumplir con los objetivos del Ministerio en beneficio de la comunidad y partes interesadas de acuerdo con el ordenamiento jurídico vigente.</t>
  </si>
  <si>
    <t>ImprobableModerado</t>
  </si>
  <si>
    <t>ImprobableMayor</t>
  </si>
  <si>
    <t>ImprobableCatastrófico</t>
  </si>
  <si>
    <t>Apoyo</t>
  </si>
  <si>
    <t>Fijar los lineamientos, parámetros y actividades requeridas para garantizar la gestión de los servicios administrativos, logísticos y la administración de los bienes necesario para la operación del Ministerio de Justicia y del Derecho.</t>
  </si>
  <si>
    <t>PosibleInsignificante</t>
  </si>
  <si>
    <t>Establecer los procedimientos, las estancias y responsables para el reconocimiento, registro y revelación de todos los hechos, transacciones y operaciones financieras, sociales, económicas y ambientales en los que tome parte el Ministerio de Justicia y del Derecho, con el fin de brindar información confiable, relevante y comprensible para la toma de decisiones.</t>
  </si>
  <si>
    <t>PosibleMenor</t>
  </si>
  <si>
    <t>Gestión de las Tecnologías y la Información</t>
  </si>
  <si>
    <t>Optimizar la operación de los procesos del MJD, mediante la gestión efectiva de los recursos tecnológicos, con el fin de brindar una adecuada disponibilidad de los servicios informáticos que soportan la operación del Ministerio, aplicando las iniciativas estratégicas definidas en las arquitecturas de la organización de TI, información, aplicaciones y tecnológicas. </t>
  </si>
  <si>
    <t>PosibleModerado</t>
  </si>
  <si>
    <t>PosibleMayor</t>
  </si>
  <si>
    <t>Gestión Jurídica</t>
  </si>
  <si>
    <t>Apoyar a las diferentes dependencias de la Entidad y del Sector Justicia en el cumplimiento de su función administrativa, emitir conceptos jurídicos, defender y representar jurídicamente al Ministerio de Justicia y del Derecho</t>
  </si>
  <si>
    <t>PosibleCatastrófico</t>
  </si>
  <si>
    <t>Orientar la realización de las actividades necesarias para garantizar el acceso, la administración y conservación de los documentos producidos y recibidos por la Entidad, en cumplimiento de las disposiciones emanadas por parte del Archivo General de la Nación “Jorge Palacios Preciado”.</t>
  </si>
  <si>
    <t>ProbableInsignificante</t>
  </si>
  <si>
    <t>Contar con  personal idoneo y calificado para el ejercicio de las funciones de la entidad, así mismo fortelcer las competencias, habilidades, conocimientos y mejoramiento de la calidad de la vida laboral de los servidores públicos, cumpliendo con todas las disposiciones legales vigentes.</t>
  </si>
  <si>
    <t>ProbableMenor</t>
  </si>
  <si>
    <t>ProbableModerado</t>
  </si>
  <si>
    <t>ProbableMayor</t>
  </si>
  <si>
    <t>ProbableCatastrófico</t>
  </si>
  <si>
    <t>Casi seguroInsignificante</t>
  </si>
  <si>
    <t>Casi seguroMenor</t>
  </si>
  <si>
    <t>Calificación de Impacto</t>
  </si>
  <si>
    <t>Evidencia</t>
  </si>
  <si>
    <t>Control</t>
  </si>
  <si>
    <t>Casi seguroModerado</t>
  </si>
  <si>
    <t>Casi seguroMayor</t>
  </si>
  <si>
    <t>Incompleta</t>
  </si>
  <si>
    <t>Algunas Veces</t>
  </si>
  <si>
    <t>Casi seguroCatastrófico</t>
  </si>
  <si>
    <t>No existe</t>
  </si>
  <si>
    <t>No se ejecuta</t>
  </si>
  <si>
    <t>Detectivo/Correctivo</t>
  </si>
  <si>
    <t>ACTIVO</t>
  </si>
  <si>
    <t>PRINCIPIO DE SEGURIDAD DEL ACTIVO</t>
  </si>
  <si>
    <t>PRINCIPIO DE SEGURIDAD PARA EL RIESGO</t>
  </si>
  <si>
    <t>RIESGO</t>
  </si>
  <si>
    <t>AMENAZA</t>
  </si>
  <si>
    <t>PRINCIPIO DE SEGURIDAD DE LA VULNERABILIDAD</t>
  </si>
  <si>
    <t>VULNERABILIDAD / CAUSA</t>
  </si>
  <si>
    <t>CLASIFICACIÓN DE LA VULNERABILIDAD</t>
  </si>
  <si>
    <t>DOMINIO DEL CONTROL</t>
  </si>
  <si>
    <t>Vulnerabilidad a reducir</t>
  </si>
  <si>
    <t>¿Cuál es la naturaleza del control?</t>
  </si>
  <si>
    <t xml:space="preserve"> ¿Qué nivel de oficialidad tiene el control?</t>
  </si>
  <si>
    <t>¿El control es medible?</t>
  </si>
  <si>
    <t>¿Al momento de realizar las pruebas de recorrido el control ha demostrado ser?</t>
  </si>
  <si>
    <t>Total Ejecución de Control</t>
  </si>
  <si>
    <t>Meta</t>
  </si>
  <si>
    <t>Inicio</t>
  </si>
  <si>
    <t>Duración</t>
  </si>
  <si>
    <t>Acción si se materializa</t>
  </si>
  <si>
    <t>Para una correcta descripción del Control Remitase a la Hoja CONTROLES</t>
  </si>
  <si>
    <t>NO</t>
  </si>
  <si>
    <t>INCOMPLETA</t>
  </si>
  <si>
    <t>no</t>
  </si>
  <si>
    <t>PASOS</t>
  </si>
  <si>
    <t>Componente</t>
  </si>
  <si>
    <t>Ejemplo</t>
  </si>
  <si>
    <t>Paso 1</t>
  </si>
  <si>
    <t>Responsable de llevar a cabo el Control</t>
  </si>
  <si>
    <t>El tesorero, el secretario general y/o el cordinador del grupo de gestión financiera,</t>
  </si>
  <si>
    <t>Paso 2</t>
  </si>
  <si>
    <t>Periodicidad definida para su
ejecución.</t>
  </si>
  <si>
    <t>Cada vez que se requiera realizar un movimiento bancario y</t>
  </si>
  <si>
    <t>Paso 3</t>
  </si>
  <si>
    <t>Indicar cuál es el propósito del control</t>
  </si>
  <si>
    <t>Con el fin de prevenir que los movimientos que se den por ventanilla sean suplantados,</t>
  </si>
  <si>
    <t>Suplantación de representante legal para retiro de dinero de cuentas Bancarias de Minjusticia</t>
  </si>
  <si>
    <t>Paso 4</t>
  </si>
  <si>
    <t>Establecer el cómo se realiza la actividad de control.</t>
  </si>
  <si>
    <t>Todas las solicitudes de débitos o traslados se realizarán mediante oficio con dos firmas de aprobación que se encuentren autorizadas ante la entidad bancaria.</t>
  </si>
  <si>
    <t>Paso 5</t>
  </si>
  <si>
    <t>Indicar qué pasa con las observaciones o desviaciones resultantes de ejecutar el control</t>
  </si>
  <si>
    <t>Si no se cuenta con las dos firmas de aprobación, no se podrá realizar el débito o traslado bancario.</t>
  </si>
  <si>
    <t>Paso 6</t>
  </si>
  <si>
    <t>Evidencia de la ejecución del control</t>
  </si>
  <si>
    <t>Como evidencia queda el oficio radicado ante entidad bancaria con las dos firmas.</t>
  </si>
  <si>
    <t>Paso 7</t>
  </si>
  <si>
    <t>Está en el procedimiento</t>
  </si>
  <si>
    <t>SI</t>
  </si>
  <si>
    <t>Paso 8</t>
  </si>
  <si>
    <t>Si su respuesta es afirmativa, ¿en cuál procedimiento?</t>
  </si>
  <si>
    <t>Manejo de Bienes y Servicios</t>
  </si>
  <si>
    <t>Paso 9</t>
  </si>
  <si>
    <t>Si su respuesta es negativa, ¿en dónde esta documentado el control? Política - Manual - Guía</t>
  </si>
  <si>
    <t>-</t>
  </si>
  <si>
    <t>Control completo</t>
  </si>
  <si>
    <t>El equipo seleccionado del Grupo de Fortalecimiento a la Justicia étnica una vez el grupo culmina la revisión de los requisitos mínimos y  a fin de establecer si este ánalisis es correcto, realizará la revisión y validación aleatoria del 10% de las iniciativas, contrastando los requisitos vs la información diligenciada en una reunión grupal donde participan un numero impar de integrantes con voz y voto. Si en el momento de la revisión, se encuentra alguna inconsistencia en el diligenciamiento de la matriz se procede a realizar el ajuste y la decisión de mantener o no la iniciativa en el proceso. Evidencia: Grabación de la reunión si se realiza de forma virtual
Acta de reunión si esta se realiza de forma presencial. En ambas se concluirá sobre las iniciativas revisadas y validadas.</t>
  </si>
  <si>
    <t>El coordinador del Grupo de Fortalecimiento a la Justicia étnica después de la reunión con el equipo de validación de requisitos mínimos y antes de la publicación de la matriz de las propuestas, a fin de complementar el trabajo desarrollado por el equipo, realizará la revisión y validación aleatoria del 6% de las iniciativas adicionales a las ya reviasadas, contrastando los requisitos vs la información diligenciada. Si en el momento de la revisión, se encuentra alguna inconsistencia en el diligenciamiento de la matriz se procede a realizar el ajuste y la decisión de mantener o no la iniciativa en el proceso. Evidencia: Campo diligenciado de la revisión por parte de la coordinación de aquellas iniciativas seleccionadas con la respectiva decisión</t>
  </si>
  <si>
    <t>El Grupo de Fortalecimiento a la Justicia étnica cada vez que se reciba una solicitud de aclaración, información, queja, reclamo o sugerencia de la matriz de iniciativas publicada, a fin de determinar la validez o no de la solicitud y dar respuesta a la misma, realizará la revisión de la solicitud contrastando los requisitos vs la información diligenciada. Si en el momento de la revisión, se encuentra alguna inconsistencia en el diligenciamiento de la matriz se procede a realizar el ajuste y la decisión de mantener o no la iniciativa en el proceso, allegando copia de la misma al solicitante. Evidencia: Solicitud recibida
Respuesta a la solicitud</t>
  </si>
  <si>
    <t>Recuerde que el Riesgo de CORRUPCIÓN debe contar con los cuatro elementos descritos a continuación, para cada riesgo que ud describa, identifique claramente si esta presente cada elemento colocando una X</t>
  </si>
  <si>
    <t>Descripción</t>
  </si>
  <si>
    <t>Acción u omisión</t>
  </si>
  <si>
    <t>Uso del poder</t>
  </si>
  <si>
    <t>Desviar la gestión de lo público</t>
  </si>
  <si>
    <t>Beneficio privado</t>
  </si>
  <si>
    <t>Seleccionar una inciativa que no cumpla con los requisitos</t>
  </si>
  <si>
    <t xml:space="preserve">aprovechando la concentración de la información </t>
  </si>
  <si>
    <t>a fin de que esta sea favorecida con recursos públicos</t>
  </si>
  <si>
    <t>y recibiendo un beneficio o beneficiando a un tercero</t>
  </si>
  <si>
    <t>Seleccionar una inciativa que no cumpla con los requisitos aprovechando la concentración de la información a fin de que esta sea favorecida con recursos públicos permitiendo la recepción de un beneficio o beneficiando a un tercero</t>
  </si>
  <si>
    <t>Principios de Seguridad</t>
  </si>
  <si>
    <t>AMENAZAS</t>
  </si>
  <si>
    <t>Confidencialidad</t>
  </si>
  <si>
    <t>Confidencialidad y disponibilidad</t>
  </si>
  <si>
    <t>Confidencialidad e integridad</t>
  </si>
  <si>
    <t>Confidencialidad, Integridad y Disponibilidad</t>
  </si>
  <si>
    <t>Disponibilidad</t>
  </si>
  <si>
    <t>Integridad y Disponibilidad</t>
  </si>
  <si>
    <t>Integridad</t>
  </si>
  <si>
    <t>Divulgación no autorizada</t>
  </si>
  <si>
    <t>Ataque malicioso (explosivos, químicos, vandalismo, hurto, radiación electromagnética, entre otros).</t>
  </si>
  <si>
    <t>Uso no autorizado de recursos (equipos de comunicación, medios de almacenamiento, sistemas de información, computadores)</t>
  </si>
  <si>
    <t xml:space="preserve">Acceso no autorizado (a oficinas, edificio, sala, centro de cómputo, sistema de información, documentación, información, entre otros). </t>
  </si>
  <si>
    <t>Cierre de operación de un proveedor o contratista crítico para la Entidad</t>
  </si>
  <si>
    <t>Ataques contra  el sistema (negación del servicio, manipulación de software, manipulación  de equipo informático entre otros)</t>
  </si>
  <si>
    <t>Daño físico (Daño por agua, polvo o corrosión)</t>
  </si>
  <si>
    <t>Falla o corrupción del software.</t>
  </si>
  <si>
    <t>Abuso de derechos (de usuario, administrador)</t>
  </si>
  <si>
    <t>Código malicioso (troyanos, gusanos, bomba lógica, entre otros)</t>
  </si>
  <si>
    <t xml:space="preserve">Contaminación, Pandemias, virus </t>
  </si>
  <si>
    <t>Destrucción de equipos o medios</t>
  </si>
  <si>
    <t>Falla técnica (Mal funcionamiento del equipo, Mal funcionamiento del software )</t>
  </si>
  <si>
    <t>Confidencialidad_integridad</t>
  </si>
  <si>
    <t>Hurto o robo (información, documentos, medios o equipos)</t>
  </si>
  <si>
    <t>Actos fraudulentos (suplantación, fraude,  venta de información, soborno, extorsión, falsificación de derechos, entre otros)</t>
  </si>
  <si>
    <t>Funcionarios (Acciones involuntarias y/o deliberadas)</t>
  </si>
  <si>
    <t>Daño físico (fuego, agua, humedad, contaminación química, construcción, entre otros)</t>
  </si>
  <si>
    <t>Deterioro del sistema o medio de almacenaje</t>
  </si>
  <si>
    <t>Acciones no autorizadas (Uso no autorizado del equipo, Corrupción de los datos, Abuso de derechos, Falsificación de derechos)</t>
  </si>
  <si>
    <t>Confidencialidad_disponibilidad</t>
  </si>
  <si>
    <t>Incumplimiento  de leyes o regulaciones (propiedad intelectual, entre otros)</t>
  </si>
  <si>
    <t>Espionaje (interceptación, ingeniería social)</t>
  </si>
  <si>
    <t>Déficit de personal</t>
  </si>
  <si>
    <t>Error en el uso (de equipos, medios, información, sistemas o servicios de información)</t>
  </si>
  <si>
    <t>Error en el uso</t>
  </si>
  <si>
    <t>Integridad_Disponibilidad</t>
  </si>
  <si>
    <t>Piratería</t>
  </si>
  <si>
    <t>Incumplimiento de políticas o procedimientos internos.</t>
  </si>
  <si>
    <t>Desastre natural (temblor, terremoto,  inundación, incendio, rayos, contaminación química entre otros)</t>
  </si>
  <si>
    <t>Errores de transmisión o almacenamiento</t>
  </si>
  <si>
    <t>Confidencialidad_Integridad_Disponibilidad</t>
  </si>
  <si>
    <t>Recuperación de medios reciclados o desechados</t>
  </si>
  <si>
    <t>Intrusión o acceso forzado (instalaciones, sistemas de información, información)</t>
  </si>
  <si>
    <t>Falla de la red interna</t>
  </si>
  <si>
    <t>Falla / degradación o mal funcionamiento del software o hardware</t>
  </si>
  <si>
    <t>Uso de software no licenciado o no autorizado</t>
  </si>
  <si>
    <t>Intruso externo (Ejemplo: Exempleados, delincuente informático,  competidores)</t>
  </si>
  <si>
    <t>Falla de suministro de servicios esenciales (agua, gas, aire acondicionado)</t>
  </si>
  <si>
    <t>Proveedor o contratista</t>
  </si>
  <si>
    <t>Falla en el suministro de energía  (pérdida suministro de energia,planta eléctrica, UPS, banco de baterías)</t>
  </si>
  <si>
    <t>Falla para respaldar la información.</t>
  </si>
  <si>
    <t>RIESGOS</t>
  </si>
  <si>
    <t>Falla sistema de comunicaciones (Internet, canales, Radio, entre otros).</t>
  </si>
  <si>
    <t>CONFIDENCIALIDAD_</t>
  </si>
  <si>
    <t>INTEGRIDAD_</t>
  </si>
  <si>
    <t>DISPONIBILIDAD_</t>
  </si>
  <si>
    <t>CONFIDENCIALIDAD_INTEGRIDAD_</t>
  </si>
  <si>
    <t>CONFIDENCIALIDAD_DISPONIBILIDAD_</t>
  </si>
  <si>
    <t>INTEGRIDAD_DISPONIBILIDAD_</t>
  </si>
  <si>
    <t>CONFIDENCIALIDAD_INTEGRIDAD_DISPONIBILIDAD_</t>
  </si>
  <si>
    <t>Fuego, agua, humedad, variaciones de temperatura/voltaje, radioactividad, polvo, gases, oxidación, campos electromagnéticos, entre otros.</t>
  </si>
  <si>
    <t>Fuga, revelación o divulgación de información sensible y/o confidencial</t>
  </si>
  <si>
    <t>Alteración, daño total o parcial de la información procesada y/o almacenada en… Información inexacta e incompleta.</t>
  </si>
  <si>
    <t>Interrupción total o parcial de los procesos del negocio por falla/daño/degradación de los equipos informáticos, equipos de comunicaciones (dispositivos de red, planta telefónica, servidores, UPS, entre otros), debido a cualquier evento o incidente</t>
  </si>
  <si>
    <t>Pérdida, alteración, acceso no autorizado, divulgación no autorizada y/o fuga de información  confidencial/sensible procesada y/o almacenada en…</t>
  </si>
  <si>
    <t>Destrucción, pérdida, extravío, robo, daño o alteración de información en medio físico o lógico.</t>
  </si>
  <si>
    <t>Pérdida de información debido a errores en la ejecución del procedimiento de backup, fallas en el software de backup.</t>
  </si>
  <si>
    <t>Incumplimiento contractual y/o sanciones.</t>
  </si>
  <si>
    <t xml:space="preserve">Incumplimiento en el mantenimiento </t>
  </si>
  <si>
    <t>Divulgación no autorizada o fuga de información por la pérdida/robo de equipos de cómputo o medios removibles en los que se almacena información confidencial/sensible en texto claro.</t>
  </si>
  <si>
    <t>Problemas, fallas o no disponibilidad de los servicios esenciales (internet, teléfonos, aire acondicionado, energía, agua, etc.)</t>
  </si>
  <si>
    <t>Actos vandálicos y/o terrorismo</t>
  </si>
  <si>
    <t>Incumplimiento en el servicio de mantenimiento</t>
  </si>
  <si>
    <t>Pérdida, robo, daño, alteración, divulgación no autorizada y/o fuga de información como consecuencia del acceso físico a las oficinas.</t>
  </si>
  <si>
    <t>Degradación del rendimiento de las aplicaciones o la red,  Retraso o interrupción de los sistemas de información y/o la información</t>
  </si>
  <si>
    <t>Hurto, fraude  o sabotaje de equipos, medios, información o documentos.</t>
  </si>
  <si>
    <t>Incumplimiento en los SLA´s</t>
  </si>
  <si>
    <t>Acción Industrial / Espionaje (infiltración canales de comunicación, servicios de información, servicios informáticos)</t>
  </si>
  <si>
    <t>Pérdida de información (contenida en documentación física o digital)</t>
  </si>
  <si>
    <t>VULNERABILIDADES</t>
  </si>
  <si>
    <t>Saturación del sistema de información</t>
  </si>
  <si>
    <t>CONFIDENCIALIDAD.</t>
  </si>
  <si>
    <t>INTEGRIDAD.</t>
  </si>
  <si>
    <t>DISPONIBILIDAD.</t>
  </si>
  <si>
    <t>CONFIDENCIALIDAD_INTEGRIDAD.</t>
  </si>
  <si>
    <t>CONFIDENCIALIDAD_DISPONIBILIDAD.</t>
  </si>
  <si>
    <t>INTEGRIDAD_DISPONIBILIDAD.</t>
  </si>
  <si>
    <t>CONFIDENCIALIDAD_INTEGRIDAD_DISPONIBILIDAD.</t>
  </si>
  <si>
    <t>Ausencia de procedimiento formal para la autorización de la información disponible al público.</t>
  </si>
  <si>
    <t>Ausencia o insuficiencia de actualizaciones.</t>
  </si>
  <si>
    <t>Ausencia de esquemas de respaldo.</t>
  </si>
  <si>
    <t>Acceso no controlado a información sensible / confidencial.</t>
  </si>
  <si>
    <t>Hurto, fraude o sabotaje de equipos, medios, información o documentos.</t>
  </si>
  <si>
    <t>Ausencia de procedimiento de control de cambios.</t>
  </si>
  <si>
    <t>Almacenamiento de equipos sin protección.</t>
  </si>
  <si>
    <t>Ausencia o insuficiencia de cláusulas contractuales y/o acuerdos de confidencialidad.</t>
  </si>
  <si>
    <t>Documentación insuficiente o desactualizada.</t>
  </si>
  <si>
    <t>Ausencia de planes de continuidad.</t>
  </si>
  <si>
    <t>Acceso o uso no controlado del sistema de información (software, aplicativo).</t>
  </si>
  <si>
    <t>Ausencia o insuficiencia de control de cambios en la configuración.</t>
  </si>
  <si>
    <t>Almacenamiento de información sin protección</t>
  </si>
  <si>
    <t>Ausencia o insuficiencia de disposiciones (con respecto a la seguridad) en los contratos con los empleados y/o terceras partes.</t>
  </si>
  <si>
    <t>Especificaciones o requerimientos incompletos, inadecuados o no claros.</t>
  </si>
  <si>
    <t>Ausencia de responsables sobre la gestión en seguridad de la información y/o continuidad de negocio.</t>
  </si>
  <si>
    <t>Acceso o uso no controlado.</t>
  </si>
  <si>
    <t>Ausencia o insuficiencia de procedimientos de monitoreo de los recursos de procesamiento de información.</t>
  </si>
  <si>
    <t>Arquitectura insegura de la red.</t>
  </si>
  <si>
    <t>Relojes no sincronizados.</t>
  </si>
  <si>
    <t>Ausencia o insuficiencia de controles de monitoreo de las instalaciones (por ej. detección o extinción de incendios, líquidos inflamables, CCTV, entre otros).</t>
  </si>
  <si>
    <t>Ausencia de logs o registros de auditoría.</t>
  </si>
  <si>
    <t>Dependencia de personal clave, ausentismo y/o personal insuficiente.</t>
  </si>
  <si>
    <t>Ausencia de "terminación/bloqueo de la sesión" cuando se abandona la estación de trabajo.</t>
  </si>
  <si>
    <t>Ausencia o insuficiencia de procedimientos para el manejo información clasificada.</t>
  </si>
  <si>
    <t>Testeo inadecuado o insuficiente</t>
  </si>
  <si>
    <t>Ausencia o insuficiencia de copias de respaldo.</t>
  </si>
  <si>
    <t>Ausencia de mecanismos de monitoreo a la actividad de los empleados y/o terceros.</t>
  </si>
  <si>
    <t>Incumplimiento de las condiciones técnicas y/o ambientales provistas por el fabricante.</t>
  </si>
  <si>
    <t>Ausencia de control de los activos que se encuentran fuera de la instalaciones.</t>
  </si>
  <si>
    <t>Ausencia o insuficiencia de un procedimiento para el manejo de comunicaciones externas.</t>
  </si>
  <si>
    <t>Ausencia o insuficiencia de mantenimiento.</t>
  </si>
  <si>
    <t>Ausencia de segmentación de la red.</t>
  </si>
  <si>
    <t>Insuficiente entrenamiento, capacitación o sensibilización.</t>
  </si>
  <si>
    <t>Ausencia de controles y verificaciones en los procesos de selección y contratación de personal.</t>
  </si>
  <si>
    <t>Ausencia o insuficiencia de un proceso para clasificar y etiquetar la información.</t>
  </si>
  <si>
    <t>Ausencia o insuficiencia de mecanismos de monitoreo de Red, gestión de la capacidad y disponibilidad.</t>
  </si>
  <si>
    <t>Ausencia o insuficiencia de contratos, acuerdos de nivel de servicio y/o confidencialidad con empleados o terceros.</t>
  </si>
  <si>
    <t>Ausencia de sistemas y/o procedimientos de monitoreo de los recursos de procesamiento de información.</t>
  </si>
  <si>
    <t>Ausencia o insuficiencia en el control de los activos que se encuentran fuera de la instalaciones.</t>
  </si>
  <si>
    <t>Ausencia o insuficiencia de planes de emergencia y simulacros de evacuación.</t>
  </si>
  <si>
    <t>Ausencia o insuficiencia de contratos, acuerdos de niveles de servicio y/o confidencialidad.</t>
  </si>
  <si>
    <t>Ausencia o insuficiencia de controles de acceso a las instalaciones.</t>
  </si>
  <si>
    <t>Canales de comunicación sin encripción.</t>
  </si>
  <si>
    <t>Capacidad inadecuada.</t>
  </si>
  <si>
    <t>Ausencia o insuficiencia de mecanismos de identificación y autenticación.</t>
  </si>
  <si>
    <t>Ausencia o insuficiencia de documentación de uso y/o administración.</t>
  </si>
  <si>
    <t>Desconocimiento, malinterpretación o no cumplimiento de las disposiciones legales, contractuales y/o regulatorias aplicables.</t>
  </si>
  <si>
    <t>Conexión deficiente y/o desorganización del cableado estructurado / eléctrico.</t>
  </si>
  <si>
    <t>Ausencia o insuficiencia de perfiles de acceso o falta de gestión de privilegios de acceso.</t>
  </si>
  <si>
    <t>Ausencia o insuficiencia de políticas, procedimientos y directrices de seguridad.</t>
  </si>
  <si>
    <t>Disposición / Eliminación /reutilización de equipos sin borrado seguro.</t>
  </si>
  <si>
    <t>Falla en los servicios esenciales (internet, teléfonos, aire acondicionado, energía, agua, etc.).</t>
  </si>
  <si>
    <t>Ausencia o insuficiencia en la gestión de usuarios y contraseñas.</t>
  </si>
  <si>
    <t>Ausencia o insuficiencia de procesos disciplinarios definidos en el caso de incidente de seguridad de la información.</t>
  </si>
  <si>
    <t>Disposición/reutilización de medios de almacenamiento sin borrado seguro.</t>
  </si>
  <si>
    <t>Falla, daño o degradación de equipos.</t>
  </si>
  <si>
    <t>Configuración incorrecta de parámetros o configuraciones por defecto.</t>
  </si>
  <si>
    <t>Ausencia o insuficiencia de un proceso de análisis y tratamiento de riesgos.</t>
  </si>
  <si>
    <t>Transferencia y/o almacenamiento de información en texto claro.</t>
  </si>
  <si>
    <t>Proveedor o contratista único en el mercado.</t>
  </si>
  <si>
    <t>Falta de segregación de funciones o incorrecta aplicación de las mismas.</t>
  </si>
  <si>
    <t>Ausencia o insuficiencia de un proceso de gestión de incidentes de seguridad.</t>
  </si>
  <si>
    <t>Ubicación geográfica de las instalaciones en una zona de alto impacto por eventos externos (desastres naturales, orden público, entre otros).</t>
  </si>
  <si>
    <t>Ausencia o insuficiencia en la definición y formalización de roles, funciones y responsabilidades en la seguridad de la información.</t>
  </si>
  <si>
    <t>Dependencia de proveedores.</t>
  </si>
  <si>
    <t>Descarga y/o uso no controlado de software.</t>
  </si>
  <si>
    <t>Fallas conocidas o defectos del software.</t>
  </si>
  <si>
    <t>Falta de protección contra virus y/o código malicioso</t>
  </si>
  <si>
    <t>Personal inconforme o molesto.</t>
  </si>
  <si>
    <t>Puertos o servicios activos no requeridos.</t>
  </si>
  <si>
    <t>Uso de Software ilegal / No autorizado / Software Malicioso.</t>
  </si>
  <si>
    <t>_5._POLÍTICAS_DE_SEGURIDAD.</t>
  </si>
  <si>
    <t>_6._ASPECTOS_ORGANIZATIVOS_DE_LA_SEGURIDAD_DE_LA_INFORMAC.</t>
  </si>
  <si>
    <t>_7._SEGURIDAD_LIGADA_A_LOS_RECURSOS_HUMANOS.</t>
  </si>
  <si>
    <t>_8._GESTIÓN_DE_ACTIVOS.</t>
  </si>
  <si>
    <t>_9._CONTROL_DE_ACCESOS.</t>
  </si>
  <si>
    <t>_10._CIFRADO.</t>
  </si>
  <si>
    <t>_11._SEGURIDAD_FÍSICA_Y_AMBIENTAL.</t>
  </si>
  <si>
    <t>_12._SEGURIDAD_EN_LA_OPERATIVA.</t>
  </si>
  <si>
    <t>_13._SEGURIDAD_EN_LAS_TELECOMUNICACIONES.</t>
  </si>
  <si>
    <t>_14._ADQUISICIÓN__DESARROLLO_Y_MANTENIMIENTO_DE_LOS_SISTEMAS_DE_INFORMACIÓN.</t>
  </si>
  <si>
    <t>_15._RELACIONES_CON_SUMINISTRADORES.</t>
  </si>
  <si>
    <t>_16._GESTIÓN_DE_INCIDENTES_EN_LA_SEGURIDAD_DE_LA_INFORMACIÓN.</t>
  </si>
  <si>
    <t>_17._ASPECTOS_DE_SEGURIDAD_DE_LA_INFORMACION_EN_LA_GESTIÓN_DE_LA_CONTINUIDAD_DEL_NEGOCIO.</t>
  </si>
  <si>
    <t>_18._CUMPLIMIENTO.</t>
  </si>
  <si>
    <t xml:space="preserve">5.1.1 Conjunto de políticas para la seguridad de la información. </t>
  </si>
  <si>
    <t xml:space="preserve">6.1.1 Asignación de responsabilidades para la segur. de la información. </t>
  </si>
  <si>
    <t xml:space="preserve">7.1.1 Investigación de antecedentes. </t>
  </si>
  <si>
    <t xml:space="preserve">8.1.1 Inventario de activos. </t>
  </si>
  <si>
    <t xml:space="preserve">9.1.1 Política de control de accesos. </t>
  </si>
  <si>
    <t xml:space="preserve">10.1.1 Política de uso de los controles criptográficos. </t>
  </si>
  <si>
    <t xml:space="preserve">11.1.1 Perímetro de seguridad física. </t>
  </si>
  <si>
    <t xml:space="preserve">12.1.1 Documentación de procedimientos de operación. </t>
  </si>
  <si>
    <t xml:space="preserve">13.1.1 Controles de red. </t>
  </si>
  <si>
    <t xml:space="preserve">14.1.1 Análisis y especificación de los requisitos de seguridad. </t>
  </si>
  <si>
    <t xml:space="preserve">15.1.1 Política de seguridad de la información para suministradores. </t>
  </si>
  <si>
    <t xml:space="preserve">16.1.1 Responsabilidades y procedimientos. </t>
  </si>
  <si>
    <t xml:space="preserve">17.1.1 Planificación de la continuidad de la seguridad de la información. </t>
  </si>
  <si>
    <t xml:space="preserve">18.1.1 Identificación de la legislación aplicable. </t>
  </si>
  <si>
    <t xml:space="preserve">5.1.2 Revisión de las políticas para la seguridad de la información. </t>
  </si>
  <si>
    <t xml:space="preserve">6.1.2 Segregación de tareas. </t>
  </si>
  <si>
    <t xml:space="preserve">7.1.2 Términos y condiciones de contratación. </t>
  </si>
  <si>
    <t xml:space="preserve">8.1.2 Propiedad de los activos. </t>
  </si>
  <si>
    <t xml:space="preserve">9.1.2 Control de acceso a las redes y servicios asociados. </t>
  </si>
  <si>
    <t xml:space="preserve">10.1.2 Gestión de claves. </t>
  </si>
  <si>
    <t xml:space="preserve">11.1.2 Controles físicos de entrada. </t>
  </si>
  <si>
    <t xml:space="preserve">12.1.2 Gestión de cambios. </t>
  </si>
  <si>
    <t xml:space="preserve">13.1.2 Mecanismos de seguridad asociados a servicios en red. </t>
  </si>
  <si>
    <t xml:space="preserve">14.1.2 Seguridad de las comunicaciones en servicios accesibles por redes públicas. </t>
  </si>
  <si>
    <t xml:space="preserve">15.1.2 Tratamiento del riesgo dentro de acuerdos de suministradores. </t>
  </si>
  <si>
    <t xml:space="preserve">16.1.2 Notificación de los eventos de seguridad de la información. </t>
  </si>
  <si>
    <t xml:space="preserve">17.1.2 Implantación de la continuidad de la seguridad de la información. </t>
  </si>
  <si>
    <t xml:space="preserve">18.1.2 Derechos de propiedad intelectual (DPI). </t>
  </si>
  <si>
    <t xml:space="preserve">6.1.3 Contacto con las autoridades. </t>
  </si>
  <si>
    <t xml:space="preserve">7.2.1 Responsabilidades de gestión. </t>
  </si>
  <si>
    <t xml:space="preserve">8.1.3 Uso aceptable de los activos. </t>
  </si>
  <si>
    <t>9.2.1 Gestión de altas/bajas en el registro de usuarios.</t>
  </si>
  <si>
    <t xml:space="preserve">11.1.3 Seguridad de oficinas, despachos y recursos. </t>
  </si>
  <si>
    <t xml:space="preserve">12.1.3 Gestión de capacidades. </t>
  </si>
  <si>
    <t xml:space="preserve">13.1.3 Segregación de redes. </t>
  </si>
  <si>
    <t xml:space="preserve">14.1.3 Protección de las transacciones por redes telemáticas. </t>
  </si>
  <si>
    <t xml:space="preserve">15.1.3 Cadena de suministro en tecnologías de la información y comunicaciones. </t>
  </si>
  <si>
    <t xml:space="preserve">16.1.3 Notificación de puntos débiles de la seguridad. </t>
  </si>
  <si>
    <t>17.1.3 Verificación, revisión y evaluación de la continuidad de la seguridad de la información.</t>
  </si>
  <si>
    <t xml:space="preserve">18.1.3 Protección de los registros de la organización. </t>
  </si>
  <si>
    <t xml:space="preserve">6.1.4 Contacto con grupos de interés especial. </t>
  </si>
  <si>
    <t xml:space="preserve">7.2.2 Concienciación, educación y capacitación en segur. de la informac. </t>
  </si>
  <si>
    <t xml:space="preserve">8.2.1 Directrices de clasificación. </t>
  </si>
  <si>
    <t xml:space="preserve"> 9.2.2 Gestión de los derechos de acceso asignados a usuarios. </t>
  </si>
  <si>
    <t xml:space="preserve">11.1.4 Protección contra las amenazas externas y ambientales. </t>
  </si>
  <si>
    <t xml:space="preserve">12.1.4 Separación de entornos de desarrollo, prueba y producción. </t>
  </si>
  <si>
    <t xml:space="preserve">13.2.1 Políticas y procedimientos de intercambio de información. </t>
  </si>
  <si>
    <t xml:space="preserve">14.2.1 Política de desarrollo seguro de software. </t>
  </si>
  <si>
    <t xml:space="preserve">15.2.1 Supervisión y revisión de los servicios prestados por terceros. </t>
  </si>
  <si>
    <t xml:space="preserve">16.1.4 Valoración de eventos de seguridad de la información y toma de decisiones. </t>
  </si>
  <si>
    <t xml:space="preserve">17.2.1 Disponibilidad de instalaciones para el procesamiento de la información. </t>
  </si>
  <si>
    <t xml:space="preserve">18.1.4 Protección de datos y privacidad de la información personal. </t>
  </si>
  <si>
    <t xml:space="preserve">6.1.5 Seguridad de la información en la gestión de proyectos. </t>
  </si>
  <si>
    <t xml:space="preserve">7.2.3 Proceso disciplinario. </t>
  </si>
  <si>
    <t xml:space="preserve">8.2.2 Etiquetado y manipulado de la información. </t>
  </si>
  <si>
    <t xml:space="preserve">9.2.3 Gestión de los derechos de acceso con privilegios especiales. </t>
  </si>
  <si>
    <t xml:space="preserve">11.1.5 El trabajo en áreas seguras. </t>
  </si>
  <si>
    <t xml:space="preserve">12.2.1 Controles contra el código malicioso. </t>
  </si>
  <si>
    <t xml:space="preserve">13.2.2 Acuerdos de intercambio. </t>
  </si>
  <si>
    <t xml:space="preserve">14.2.2 Procedimientos de control de cambios en los sistemas. </t>
  </si>
  <si>
    <t xml:space="preserve">15.2.2 Gestión de cambios en los servicios prestados por terceros. </t>
  </si>
  <si>
    <t xml:space="preserve">16.1.5 Respuesta a los incidentes de seguridad. </t>
  </si>
  <si>
    <t xml:space="preserve">18.1.5 Regulación de los controles criptográficos. </t>
  </si>
  <si>
    <t xml:space="preserve">6.2.1 Política de uso de dispositivos para movilidad. </t>
  </si>
  <si>
    <t xml:space="preserve">7.3.1 Cese o cambio de puesto de trabajo. </t>
  </si>
  <si>
    <t xml:space="preserve">8.2.3 Manipulación de activos. </t>
  </si>
  <si>
    <t xml:space="preserve">9.2.4 Gestión de información confidencial de autenticación de usuarios.   </t>
  </si>
  <si>
    <t xml:space="preserve">11.1.6 Áreas de acceso público, carga y descarga. </t>
  </si>
  <si>
    <t xml:space="preserve">12.3.1 Copias de seguridad de la información. </t>
  </si>
  <si>
    <t xml:space="preserve">13.2.3 Mensajería electrónica. </t>
  </si>
  <si>
    <t xml:space="preserve">14.2.3 Revisión técnica de las aplicaciones tras efectuar cambios en el sistema operativo. </t>
  </si>
  <si>
    <t xml:space="preserve">16.1.6 Aprendizaje de los incidentes de seguridad de la información. </t>
  </si>
  <si>
    <t xml:space="preserve">18.2.1 Revisión independiente de la seguridad de la información. </t>
  </si>
  <si>
    <t xml:space="preserve">6.2.2 Teletrabajo. </t>
  </si>
  <si>
    <t xml:space="preserve">8.3.1 Gestión de soportes extraíbles. </t>
  </si>
  <si>
    <t xml:space="preserve">9.2.5 Revisión de los derechos de acceso de los usuarios. </t>
  </si>
  <si>
    <t xml:space="preserve">11.2.1 Emplazamiento y protección de equipos. </t>
  </si>
  <si>
    <t xml:space="preserve">12.4.1 Registro y gestión de eventos de actividad. </t>
  </si>
  <si>
    <t xml:space="preserve">13.2.4 Acuerdos de confidencialidad y secreto. </t>
  </si>
  <si>
    <t xml:space="preserve">14.2.4 Restricciones a los cambios en los paquetes de software. </t>
  </si>
  <si>
    <t xml:space="preserve">16.1.7 Recopilación de evidencias. </t>
  </si>
  <si>
    <t xml:space="preserve">18.2.2 Cumplimiento de las políticas y normas de seguridad. </t>
  </si>
  <si>
    <t xml:space="preserve">8.3.2 Eliminación de soportes. </t>
  </si>
  <si>
    <t xml:space="preserve">9.2.6 Retirada o adaptación de los derechos de acceso </t>
  </si>
  <si>
    <t xml:space="preserve">11.2.2 Instalaciones de suministro. </t>
  </si>
  <si>
    <t xml:space="preserve">12.4.2 Protección de los registros de información. </t>
  </si>
  <si>
    <t xml:space="preserve">14.2.5 Uso de principios de ingeniería en protección de sistemas. </t>
  </si>
  <si>
    <t>18.2.3 Comprobación del cumplimiento.</t>
  </si>
  <si>
    <t xml:space="preserve">8.3.3 Soportes físicos en tránsito. </t>
  </si>
  <si>
    <t xml:space="preserve">9.3.1 Uso de información confidencial para la autenticación. </t>
  </si>
  <si>
    <t xml:space="preserve">11.2.3 Seguridad del cableado. </t>
  </si>
  <si>
    <t xml:space="preserve">12.4.3 Registros de actividad del administrador y operador del sistema. </t>
  </si>
  <si>
    <t xml:space="preserve">14.2.6 Seguridad en entornos de desarrollo. </t>
  </si>
  <si>
    <t xml:space="preserve">9.4.1 Restricción del acceso a la información. </t>
  </si>
  <si>
    <t xml:space="preserve">11.2.4 Mantenimiento de los equipos. </t>
  </si>
  <si>
    <t xml:space="preserve">12.4.4 Sincronización de relojes. </t>
  </si>
  <si>
    <t xml:space="preserve">14.2.7 Externalización del desarrollo de software. </t>
  </si>
  <si>
    <t xml:space="preserve">9.4.2 Procedimientos seguros de inicio de sesión. </t>
  </si>
  <si>
    <t xml:space="preserve">11.2.5 Salida de activos fuera de las dependencias de la empresa. </t>
  </si>
  <si>
    <t xml:space="preserve">12.5.1 Instalación del software en sistemas en producción. </t>
  </si>
  <si>
    <t xml:space="preserve">14.2.8 Pruebas de funcionalidad durante el desarrollo de los sistemas. </t>
  </si>
  <si>
    <t xml:space="preserve">9.4.3 Gestión de contraseñas de usuario. </t>
  </si>
  <si>
    <t xml:space="preserve">11.2.6 Seguridad de los equipos y activos fuera de las instalaciones. </t>
  </si>
  <si>
    <t xml:space="preserve">12.6.1 Gestión de las vulnerabilidades técnicas. </t>
  </si>
  <si>
    <t>14.2.9 Pruebas de aceptación.</t>
  </si>
  <si>
    <t xml:space="preserve">9.4.4 Uso de herramientas de administración de sistemas.   </t>
  </si>
  <si>
    <t xml:space="preserve">11.2.7 Reutilización o retirada segura de dispositivos de almacenamiento. </t>
  </si>
  <si>
    <t xml:space="preserve">12.6.2 Restricciones en la instalación de software. </t>
  </si>
  <si>
    <t xml:space="preserve">14.3.1 Protección de los datos utilizados en pruebas. </t>
  </si>
  <si>
    <t xml:space="preserve">9.4.5 Control de acceso al código fuente de los programas. </t>
  </si>
  <si>
    <t xml:space="preserve">11.2.8 Equipo informático de usuario desatendido. </t>
  </si>
  <si>
    <t xml:space="preserve">12.7.1 Controles de auditoría de los sistemas de información. </t>
  </si>
  <si>
    <t xml:space="preserve">11.2.9 Política de puesto de trabajo despejado y bloqueo de pantalla. </t>
  </si>
  <si>
    <t>Naturaleza del control</t>
  </si>
  <si>
    <t>Oficialidad</t>
  </si>
  <si>
    <t>Medible</t>
  </si>
  <si>
    <t>Pruebas de recorrido</t>
  </si>
  <si>
    <t>Automático</t>
  </si>
  <si>
    <t>Aprobado y divulgado</t>
  </si>
  <si>
    <t>Si y las métricas se tienen en cuenta en los indicadores</t>
  </si>
  <si>
    <t>Altamente efectivo</t>
  </si>
  <si>
    <t>Semiautomático</t>
  </si>
  <si>
    <t>Aprobado no divulgado</t>
  </si>
  <si>
    <t>Se mide periódicamente o por demanda y se lleva un registro</t>
  </si>
  <si>
    <t>Medianamente efectivo</t>
  </si>
  <si>
    <t>Manual</t>
  </si>
  <si>
    <t>Documentado</t>
  </si>
  <si>
    <t>Se mide periódicamente o por demandapero no se lleva un registro</t>
  </si>
  <si>
    <t>Poco efectivo</t>
  </si>
  <si>
    <t>No documentado</t>
  </si>
  <si>
    <t>No se mide</t>
  </si>
  <si>
    <t>No se realizaron pruebas</t>
  </si>
  <si>
    <t>No Aplica</t>
  </si>
  <si>
    <t>NA</t>
  </si>
  <si>
    <t xml:space="preserve"> </t>
  </si>
  <si>
    <t>Criterios para calificar la probabilidad</t>
  </si>
  <si>
    <t>Nivel</t>
  </si>
  <si>
    <t>Frecuencia</t>
  </si>
  <si>
    <t>El evento se presenta en la mayoria de circunstancias</t>
  </si>
  <si>
    <t>Se ha presentado al menos una vez en el último mes</t>
  </si>
  <si>
    <t>Se presentan eventos de manera frecuente</t>
  </si>
  <si>
    <t>Se ha presentado al menos una vez  en los últimos dos meses</t>
  </si>
  <si>
    <t>Se presentan eventos ocasionalmente</t>
  </si>
  <si>
    <t>Se ha presentado al menos dos veces en el último año</t>
  </si>
  <si>
    <t>El evento no es probable que ocurra</t>
  </si>
  <si>
    <t>Se ha presentado al menos una vez  una vez en el último año</t>
  </si>
  <si>
    <t>Rara vez</t>
  </si>
  <si>
    <t>El evento solo puede ocurrir en circunstancias excepcionales</t>
  </si>
  <si>
    <t>No se ha presentado en el ultimo año</t>
  </si>
  <si>
    <t>Registro</t>
  </si>
  <si>
    <t>Articulación Interinstitucional</t>
  </si>
  <si>
    <t>Riesgo de Corrupción</t>
  </si>
  <si>
    <t>Baja</t>
  </si>
  <si>
    <t>Estapa Judicial (Gestión de Restitución Ley 1448)</t>
  </si>
  <si>
    <t>Articulación para el Cumplimiento de las Órdenes</t>
  </si>
  <si>
    <t>Medidas de Prevención</t>
  </si>
  <si>
    <t>Atención al Ciudadano</t>
  </si>
  <si>
    <t>Caracterizaciones y Registro</t>
  </si>
  <si>
    <t>Estapa Judicial (Gestión de Restitución de Derechos Étnicos Territoriales)</t>
  </si>
  <si>
    <t>Cumplimiento Órdenes URT</t>
  </si>
  <si>
    <t>Planeación Estratégica</t>
  </si>
  <si>
    <t>Evaluación Sistema de Control Interno</t>
  </si>
  <si>
    <t>Gestión de Comunicaciones</t>
  </si>
  <si>
    <t>Prevención y Gestión de Seguridad</t>
  </si>
  <si>
    <t>Gestión del Conocimiento e Información</t>
  </si>
  <si>
    <t>Mejoramiento Continuo</t>
  </si>
  <si>
    <t>Gestión Logística y de Rec. Físicos</t>
  </si>
  <si>
    <t>Gestión Talento Humano</t>
  </si>
  <si>
    <t>Gestión TIC</t>
  </si>
  <si>
    <t>PROBABILIDAD DE OCURRENCIA</t>
  </si>
  <si>
    <t>CASI SEGURO
(5)</t>
  </si>
  <si>
    <t>PROBABLE
(4)</t>
  </si>
  <si>
    <t>POSIBLE
(3)</t>
  </si>
  <si>
    <t>IMPROBABLE
(2)</t>
  </si>
  <si>
    <t>RARO VEZ
(1)</t>
  </si>
  <si>
    <t>INSIGNIFICANTE (1)</t>
  </si>
  <si>
    <t>MENOR
(2)</t>
  </si>
  <si>
    <t>MODERADO 
(3)</t>
  </si>
  <si>
    <t>MAYOR 
(4)</t>
  </si>
  <si>
    <t>CATASTRÓFICO
(5)</t>
  </si>
  <si>
    <t>Extrema</t>
  </si>
  <si>
    <t>E</t>
  </si>
  <si>
    <t>EXTREMA</t>
  </si>
  <si>
    <t>A</t>
  </si>
  <si>
    <t>ALTA</t>
  </si>
  <si>
    <t>M</t>
  </si>
  <si>
    <t>MODERADA</t>
  </si>
  <si>
    <t>B</t>
  </si>
  <si>
    <t>BAJA</t>
  </si>
  <si>
    <t>B: Zona de riesgo Baja: Asumir el riesgo   -   M: Zona de riesgo Moderada: Asumir el riesgo, Reducir el riesgo
A: Zona de riesgo Alta: Reducir el riesgo, Evitar, Compartir o Transferir    -     E: Zona de riesgo Extrema: Reducir el riesgo, Evitar, Compartir o Transferir</t>
  </si>
  <si>
    <t xml:space="preserve">Tomado de la “Guía para la administración del riesgo y el diseño de controles en entidades públicas” Versión 04 de Oct de 2018 </t>
  </si>
  <si>
    <t xml:space="preserve">La falta de lineamientos para el manejo de la informacion puede causar filtración o divulgación indebida de información reservada que repercute en la imagen institucional o genera 
Investigaciones disciplinarias, y Sanciones. </t>
  </si>
  <si>
    <t>El Coordinador del Grupo de Acciones Legales y Constitucionales, en el marco de sus funciones, incluirá en el Share Point de la Dirección de Justicia Transicional una carpeta en la que se incluirá la totalidad de la documentación relacionada con los trámites de indulto,  cuya administración solo pueda ser modificada por el responsable del trámite y del Coordinador del GALC.  En la carpeta se incluirá la información referida al trámite junto con la lista de chequeo en la que se indiquen los documentos que deben reposar en el expediente.  Esta carpeta una vez creada, tendrá un Backup que realizarán mensualmente el equipo de archivo de la Dirección de Justicia Transicional
La evidencia de este control será el link de la carpeta electrónica junto con la documentación y listas de chequeo del trámite.</t>
  </si>
  <si>
    <t>El programador al momento de asignar los procesos a los diferentes evaluadores deberá verificar las visitas asignadas a cada ingeniero agrónomo, de modo que quien realice la visita sea un profesional diferente a quien revise la solicitud con el propósito de disminuir la posibilidad de ofrecimiento de prebendas a los ingenieros agrónomos en el marco del desarrollo de las visitas técnicas.
Asignación de visitas - OneDrive
Traza en el MICC</t>
  </si>
  <si>
    <t>2. Investigaciones disciplinarias, penales y fiscales
3. Perdida de la memoria institucional
4. Reconstrucción de los  expedientes perdidos o deteriorados</t>
  </si>
  <si>
    <t>Posibilidad de afectación reputacional por la autorización indebida de actuación de los CEDAAC y al desviar el ejercicio de las funciones de inspección, control y vigilancia, por parte de servidores públicos responsables de dichas labores, con el propósito de obtener beneficios particulares o favorecer de manera irregular a un tercero o a un centro</t>
  </si>
  <si>
    <t>Causa 1: Presentación de documentación inconsistente, incompleta o presuntamente falsa por parte de los proponentes, asociada a deficiencias en los mecanismos de validación y verificación posterior de la autenticidad y validez jurídica de los documentos que acreditan la condición de cabildo, asociación, autoridad tradicional o resguardo, en el marco del Banco de Iniciativas y Proyectos, conforme a lo dispuesto en el Decreto 1953 de 2014.</t>
  </si>
  <si>
    <t>Una vez culminada la revisión de los requisitos mínimos y habilitantes de las iniciativas postuladas al Banco de Iniciativas y Proyectos, el Grupo de Fortalecimiento a la Justicia Étnica implementará un control de validación técnica posterior, mediante la revisión aleatoria de mínimo el 10% de las iniciativas evaluadas. Dicha revisión será realizada por un comité técnico de verificación, integrado por un número impar de servidores con voz y voto, diferentes a quienes efectuaron la revisión inicial, con el fin de garantizar la segregación de funciones. El comité contrastará los requisitos definidos en el procedimiento con la información diligenciada y la documentación soporte registrada en la matriz de verificación. Cuando se identifiquen errores, inconsistencias u omisiones en el diligenciamiento o en la documentación aportada, se dejará constancia en el acta o registro correspondiente y se procederá al ajuste de la matriz y a la adopción de la decisión colegiada sobre la continuidad, subsanación o exclusión de la iniciativa dentro del proceso. Evidencia: Grabación de la sesión o acta de reunión del comité técnico, con registro de las iniciativas revisadas, hallazgos y decisiones adoptadas.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</si>
</sst>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2" x14ac:knownFonts="1">
    <font>
      <sz val="11"/>
      <color theme="1"/>
      <name val="Calibri"/>
      <family val="2"/>
      <scheme val="minor"/>
    </font>
    <font>
      <sz val="10"/>
      <name val="Arial"/>
      <family val="2"/>
    </font>
    <font>
      <b/>
      <sz val="11"/>
      <color theme="1"/>
      <name val="Calibri"/>
      <family val="2"/>
      <scheme val="minor"/>
    </font>
    <font>
      <sz val="11"/>
      <color indexed="8"/>
      <name val="Calibri"/>
      <family val="2"/>
    </font>
    <font>
      <b/>
      <sz val="11"/>
      <color indexed="8"/>
      <name val="Calibri"/>
      <family val="2"/>
    </font>
    <font>
      <sz val="11"/>
      <name val="Calibri"/>
      <family val="2"/>
    </font>
    <font>
      <b/>
      <sz val="10"/>
      <color indexed="8"/>
      <name val="Calibri"/>
      <family val="2"/>
    </font>
    <font>
      <sz val="11"/>
      <color indexed="9"/>
      <name val="Calibri"/>
      <family val="2"/>
    </font>
    <font>
      <sz val="10"/>
      <color indexed="8"/>
      <name val="Calibri"/>
      <family val="2"/>
    </font>
    <font>
      <sz val="8"/>
      <color indexed="8"/>
      <name val="Calibri"/>
      <family val="2"/>
    </font>
    <font>
      <sz val="10"/>
      <color theme="1"/>
      <name val="Arial"/>
      <family val="2"/>
    </font>
    <font>
      <sz val="11"/>
      <color rgb="FF000000"/>
      <name val="Calibri"/>
      <family val="2"/>
    </font>
    <font>
      <b/>
      <sz val="10"/>
      <color theme="0"/>
      <name val="Arial"/>
      <family val="2"/>
    </font>
    <font>
      <b/>
      <sz val="10"/>
      <name val="Arial"/>
      <family val="2"/>
    </font>
    <font>
      <sz val="10"/>
      <color rgb="FF003300"/>
      <name val="Arial"/>
      <family val="2"/>
    </font>
    <font>
      <sz val="12"/>
      <color theme="1"/>
      <name val="Arial"/>
      <family val="2"/>
    </font>
    <font>
      <b/>
      <sz val="9"/>
      <color indexed="81"/>
      <name val="Tahoma"/>
      <family val="2"/>
    </font>
    <font>
      <sz val="9"/>
      <color indexed="81"/>
      <name val="Tahoma"/>
      <family val="2"/>
    </font>
    <font>
      <sz val="12"/>
      <name val="Arial"/>
      <family val="2"/>
    </font>
    <font>
      <sz val="16"/>
      <color theme="1"/>
      <name val="Calibri"/>
      <family val="2"/>
      <scheme val="minor"/>
    </font>
    <font>
      <b/>
      <sz val="11"/>
      <color theme="4" tint="-0.499984740745262"/>
      <name val="Calibri"/>
      <family val="2"/>
      <scheme val="minor"/>
    </font>
    <font>
      <b/>
      <sz val="11"/>
      <color theme="7" tint="-0.499984740745262"/>
      <name val="Calibri"/>
      <family val="2"/>
      <scheme val="minor"/>
    </font>
    <font>
      <b/>
      <sz val="11"/>
      <color rgb="FF00B050"/>
      <name val="Calibri"/>
      <family val="2"/>
      <scheme val="minor"/>
    </font>
    <font>
      <b/>
      <sz val="11"/>
      <color rgb="FF7030A0"/>
      <name val="Calibri"/>
      <family val="2"/>
      <scheme val="minor"/>
    </font>
    <font>
      <b/>
      <sz val="11"/>
      <color theme="4" tint="-0.249977111117893"/>
      <name val="Calibri"/>
      <family val="2"/>
      <scheme val="minor"/>
    </font>
    <font>
      <b/>
      <sz val="11"/>
      <color theme="5" tint="-0.249977111117893"/>
      <name val="Calibri"/>
      <family val="2"/>
      <scheme val="minor"/>
    </font>
    <font>
      <sz val="72"/>
      <color theme="1"/>
      <name val="Arial"/>
      <family val="2"/>
    </font>
    <font>
      <sz val="11"/>
      <color theme="1"/>
      <name val="Calibri"/>
      <family val="2"/>
      <scheme val="minor"/>
    </font>
    <font>
      <sz val="11"/>
      <color rgb="FFFF0000"/>
      <name val="Calibri"/>
      <family val="2"/>
      <scheme val="minor"/>
    </font>
    <font>
      <sz val="11"/>
      <color rgb="FF222222"/>
      <name val="Calibri"/>
      <family val="2"/>
      <scheme val="minor"/>
    </font>
    <font>
      <b/>
      <sz val="11"/>
      <color theme="0"/>
      <name val="Calibri"/>
      <family val="2"/>
      <scheme val="minor"/>
    </font>
    <font>
      <b/>
      <i/>
      <sz val="14"/>
      <color indexed="81"/>
      <name val="Tahoma"/>
      <family val="2"/>
    </font>
    <font>
      <b/>
      <sz val="10"/>
      <color theme="0"/>
      <name val="Verdana"/>
      <family val="2"/>
    </font>
    <font>
      <b/>
      <sz val="10"/>
      <color theme="1"/>
      <name val="Verdana"/>
      <family val="2"/>
    </font>
    <font>
      <sz val="10"/>
      <color theme="1"/>
      <name val="Verdana"/>
      <family val="2"/>
    </font>
    <font>
      <b/>
      <sz val="16"/>
      <color indexed="81"/>
      <name val="Tahoma"/>
      <family val="2"/>
    </font>
    <font>
      <sz val="16"/>
      <color indexed="81"/>
      <name val="Tahoma"/>
      <family val="2"/>
    </font>
    <font>
      <b/>
      <sz val="18"/>
      <color indexed="81"/>
      <name val="Tahoma"/>
      <family val="2"/>
    </font>
    <font>
      <sz val="18"/>
      <color indexed="81"/>
      <name val="Tahoma"/>
      <family val="2"/>
    </font>
    <font>
      <sz val="11"/>
      <color theme="1"/>
      <name val="Abadi"/>
      <family val="2"/>
    </font>
    <font>
      <sz val="11"/>
      <color rgb="FF003300"/>
      <name val="Abadi"/>
      <family val="2"/>
    </font>
    <font>
      <sz val="11"/>
      <name val="Abadi"/>
      <family val="2"/>
    </font>
    <font>
      <sz val="26"/>
      <color theme="1"/>
      <name val="Calibri"/>
      <family val="2"/>
      <scheme val="minor"/>
    </font>
    <font>
      <sz val="72"/>
      <color theme="1"/>
      <name val="Calibri"/>
      <family val="2"/>
      <scheme val="minor"/>
    </font>
    <font>
      <sz val="16"/>
      <color theme="1"/>
      <name val="Arial"/>
      <family val="2"/>
    </font>
    <font>
      <sz val="48"/>
      <color theme="1"/>
      <name val="Arial"/>
      <family val="2"/>
    </font>
    <font>
      <b/>
      <i/>
      <sz val="12"/>
      <name val="Gadugi"/>
      <family val="2"/>
    </font>
    <font>
      <sz val="18"/>
      <color theme="1"/>
      <name val="Arial"/>
      <family val="2"/>
    </font>
    <font>
      <sz val="10"/>
      <color rgb="FF333333"/>
      <name val="Arial"/>
      <family val="2"/>
    </font>
    <font>
      <sz val="10"/>
      <color theme="1"/>
      <name val="Calibri"/>
      <family val="2"/>
      <scheme val="minor"/>
    </font>
    <font>
      <sz val="11"/>
      <name val="Calibri"/>
      <family val="2"/>
      <scheme val="minor"/>
    </font>
    <font>
      <sz val="11"/>
      <color rgb="FF003300"/>
      <name val="Arial"/>
      <family val="2"/>
    </font>
    <font>
      <i/>
      <sz val="11"/>
      <name val="Calibri"/>
      <family val="2"/>
      <scheme val="minor"/>
    </font>
    <font>
      <i/>
      <u/>
      <sz val="11"/>
      <name val="Calibri"/>
      <family val="2"/>
      <scheme val="minor"/>
    </font>
    <font>
      <b/>
      <i/>
      <sz val="11"/>
      <name val="Calibri"/>
      <family val="2"/>
      <scheme val="minor"/>
    </font>
    <font>
      <i/>
      <u/>
      <sz val="11"/>
      <color rgb="FF3366CC"/>
      <name val="Calibri"/>
      <family val="2"/>
      <scheme val="minor"/>
    </font>
    <font>
      <i/>
      <sz val="11"/>
      <color rgb="FFFF0000"/>
      <name val="Calibri"/>
      <family val="2"/>
      <scheme val="minor"/>
    </font>
    <font>
      <i/>
      <sz val="11"/>
      <color theme="1"/>
      <name val="Abadi"/>
      <family val="2"/>
    </font>
    <font>
      <u/>
      <sz val="11"/>
      <color theme="1"/>
      <name val="Abadi"/>
      <family val="2"/>
    </font>
    <font>
      <sz val="10"/>
      <color theme="1"/>
      <name val="Arial"/>
      <family val="2"/>
    </font>
    <font>
      <sz val="10"/>
      <name val="Arial"/>
      <family val="2"/>
    </font>
    <font>
      <b/>
      <sz val="10"/>
      <name val="Arial"/>
      <family val="2"/>
    </font>
    <font>
      <sz val="11"/>
      <color rgb="FF000000"/>
      <name val="Calibri"/>
      <family val="2"/>
      <scheme val="minor"/>
    </font>
    <font>
      <u/>
      <sz val="11"/>
      <color rgb="FF000000"/>
      <name val="Calibri"/>
      <family val="2"/>
      <scheme val="minor"/>
    </font>
    <font>
      <sz val="11"/>
      <color rgb="FF000000"/>
      <name val="Calibri"/>
      <family val="2"/>
      <scheme val="minor"/>
    </font>
    <font>
      <sz val="10"/>
      <color rgb="FF003300"/>
      <name val="Arial"/>
      <family val="2"/>
    </font>
    <font>
      <b/>
      <sz val="11"/>
      <color rgb="FF000000"/>
      <name val="Calibri"/>
      <family val="2"/>
      <scheme val="minor"/>
    </font>
    <font>
      <sz val="12"/>
      <name val="Arial"/>
      <family val="2"/>
    </font>
    <font>
      <sz val="10"/>
      <name val="Abadi"/>
    </font>
    <font>
      <sz val="11"/>
      <color theme="1"/>
      <name val="Abadi"/>
    </font>
    <font>
      <b/>
      <sz val="9"/>
      <color rgb="FF000000"/>
      <name val="Tahoma"/>
      <family val="2"/>
    </font>
    <font>
      <sz val="9"/>
      <color rgb="FF000000"/>
      <name val="Tahoma"/>
      <family val="2"/>
    </font>
  </fonts>
  <fills count="24">
    <fill>
      <patternFill patternType="none"/>
    </fill>
    <fill>
      <patternFill patternType="gray125"/>
    </fill>
    <fill>
      <patternFill patternType="solid">
        <fgColor theme="9" tint="0.59999389629810485"/>
        <bgColor indexed="31"/>
      </patternFill>
    </fill>
    <fill>
      <patternFill patternType="solid">
        <fgColor indexed="57"/>
        <bgColor indexed="21"/>
      </patternFill>
    </fill>
    <fill>
      <patternFill patternType="solid">
        <fgColor indexed="13"/>
        <bgColor indexed="34"/>
      </patternFill>
    </fill>
    <fill>
      <patternFill patternType="solid">
        <fgColor indexed="52"/>
        <bgColor indexed="51"/>
      </patternFill>
    </fill>
    <fill>
      <patternFill patternType="solid">
        <fgColor indexed="10"/>
        <bgColor indexed="16"/>
      </patternFill>
    </fill>
    <fill>
      <patternFill patternType="solid">
        <fgColor indexed="53"/>
        <bgColor indexed="52"/>
      </patternFill>
    </fill>
    <fill>
      <patternFill patternType="solid">
        <fgColor theme="6" tint="0.79998168889431442"/>
        <bgColor indexed="64"/>
      </patternFill>
    </fill>
    <fill>
      <patternFill patternType="solid">
        <fgColor theme="0"/>
        <bgColor theme="0"/>
      </patternFill>
    </fill>
    <fill>
      <patternFill patternType="solid">
        <fgColor theme="0"/>
        <bgColor indexed="64"/>
      </patternFill>
    </fill>
    <fill>
      <patternFill patternType="solid">
        <fgColor theme="9" tint="0.59999389629810485"/>
        <bgColor indexed="64"/>
      </patternFill>
    </fill>
    <fill>
      <patternFill patternType="solid">
        <fgColor theme="0"/>
        <bgColor indexed="31"/>
      </patternFill>
    </fill>
    <fill>
      <patternFill patternType="solid">
        <fgColor rgb="FF3366CC"/>
        <bgColor indexed="64"/>
      </patternFill>
    </fill>
    <fill>
      <patternFill patternType="solid">
        <fgColor rgb="FFE2ECFD"/>
        <bgColor indexed="64"/>
      </patternFill>
    </fill>
    <fill>
      <patternFill patternType="solid">
        <fgColor theme="0" tint="-0.249977111117893"/>
        <bgColor indexed="64"/>
      </patternFill>
    </fill>
    <fill>
      <patternFill patternType="solid">
        <fgColor theme="3" tint="0.39997558519241921"/>
        <bgColor indexed="64"/>
      </patternFill>
    </fill>
    <fill>
      <patternFill patternType="solid">
        <fgColor theme="4" tint="0.79998168889431442"/>
        <bgColor indexed="64"/>
      </patternFill>
    </fill>
    <fill>
      <patternFill patternType="solid">
        <fgColor rgb="FFFFFFFF"/>
        <bgColor indexed="64"/>
      </patternFill>
    </fill>
    <fill>
      <patternFill patternType="solid">
        <fgColor rgb="FFFFFF00"/>
        <bgColor indexed="64"/>
      </patternFill>
    </fill>
    <fill>
      <patternFill patternType="solid">
        <fgColor theme="4" tint="-0.249977111117893"/>
        <bgColor indexed="64"/>
      </patternFill>
    </fill>
    <fill>
      <patternFill patternType="solid">
        <fgColor theme="4" tint="0.59999389629810485"/>
        <bgColor indexed="64"/>
      </patternFill>
    </fill>
    <fill>
      <patternFill patternType="solid">
        <fgColor rgb="FF0070C0"/>
        <bgColor indexed="64"/>
      </patternFill>
    </fill>
    <fill>
      <patternFill patternType="solid">
        <fgColor rgb="FF92D050"/>
        <bgColor indexed="64"/>
      </patternFill>
    </fill>
  </fills>
  <borders count="71">
    <border>
      <left/>
      <right/>
      <top/>
      <bottom/>
      <diagonal/>
    </border>
    <border>
      <left style="thin">
        <color indexed="9"/>
      </left>
      <right style="thin">
        <color indexed="9"/>
      </right>
      <top/>
      <bottom style="thin">
        <color indexed="9"/>
      </bottom>
      <diagonal/>
    </border>
    <border>
      <left style="thin">
        <color indexed="9"/>
      </left>
      <right style="thin">
        <color indexed="9"/>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ck">
        <color theme="0" tint="-0.499984740745262"/>
      </left>
      <right/>
      <top style="thick">
        <color theme="0" tint="-0.499984740745262"/>
      </top>
      <bottom/>
      <diagonal/>
    </border>
    <border>
      <left/>
      <right/>
      <top style="thick">
        <color theme="0" tint="-0.499984740745262"/>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bottom style="medium">
        <color indexed="64"/>
      </bottom>
      <diagonal/>
    </border>
    <border>
      <left style="thick">
        <color theme="0" tint="-0.499984740745262"/>
      </left>
      <right/>
      <top/>
      <bottom/>
      <diagonal/>
    </border>
    <border>
      <left style="thick">
        <color theme="0" tint="-0.499984740745262"/>
      </left>
      <right/>
      <top/>
      <bottom style="thin">
        <color theme="0" tint="-0.499984740745262"/>
      </bottom>
      <diagonal/>
    </border>
    <border>
      <left/>
      <right/>
      <top/>
      <bottom style="thin">
        <color theme="0" tint="-0.49998474074526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top style="medium">
        <color rgb="FFDEE2E6"/>
      </top>
      <bottom/>
      <diagonal/>
    </border>
    <border>
      <left style="thick">
        <color theme="0" tint="-0.499984740745262"/>
      </left>
      <right/>
      <top/>
      <bottom style="medium">
        <color indexed="64"/>
      </bottom>
      <diagonal/>
    </border>
    <border>
      <left/>
      <right/>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auto="1"/>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auto="1"/>
      </left>
      <right style="medium">
        <color indexed="64"/>
      </right>
      <top style="medium">
        <color indexed="64"/>
      </top>
      <bottom/>
      <diagonal/>
    </border>
    <border>
      <left style="medium">
        <color indexed="64"/>
      </left>
      <right style="thin">
        <color auto="1"/>
      </right>
      <top style="thin">
        <color auto="1"/>
      </top>
      <bottom style="thin">
        <color auto="1"/>
      </bottom>
      <diagonal/>
    </border>
    <border>
      <left style="thin">
        <color auto="1"/>
      </left>
      <right style="medium">
        <color indexed="64"/>
      </right>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auto="1"/>
      </left>
      <right style="thin">
        <color auto="1"/>
      </right>
      <top style="thin">
        <color auto="1"/>
      </top>
      <bottom/>
      <diagonal/>
    </border>
    <border>
      <left style="medium">
        <color indexed="64"/>
      </left>
      <right style="thin">
        <color auto="1"/>
      </right>
      <top style="thin">
        <color auto="1"/>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9"/>
      </left>
      <right/>
      <top style="thin">
        <color indexed="9"/>
      </top>
      <bottom style="thin">
        <color indexed="9"/>
      </bottom>
      <diagonal/>
    </border>
    <border>
      <left style="thin">
        <color indexed="8"/>
      </left>
      <right style="thin">
        <color indexed="8"/>
      </right>
      <top style="thin">
        <color indexed="8"/>
      </top>
      <bottom style="thin">
        <color indexed="8"/>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9"/>
      </left>
      <right style="thin">
        <color indexed="9"/>
      </right>
      <top style="thin">
        <color indexed="9"/>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s>
  <cellStyleXfs count="7">
    <xf numFmtId="0" fontId="0" fillId="0" borderId="0"/>
    <xf numFmtId="0" fontId="1" fillId="0" borderId="0"/>
    <xf numFmtId="0" fontId="1" fillId="0" borderId="0"/>
    <xf numFmtId="0" fontId="3" fillId="0" borderId="0"/>
    <xf numFmtId="0" fontId="11" fillId="0" borderId="0"/>
    <xf numFmtId="9" fontId="27" fillId="0" borderId="0" applyFont="0" applyFill="0" applyBorder="0" applyAlignment="0" applyProtection="0"/>
    <xf numFmtId="0" fontId="1" fillId="0" borderId="0"/>
  </cellStyleXfs>
  <cellXfs count="638">
    <xf numFmtId="0" fontId="0" fillId="0" borderId="0" xfId="0"/>
    <xf numFmtId="0" fontId="3" fillId="0" borderId="0" xfId="3"/>
    <xf numFmtId="0" fontId="5" fillId="0" borderId="0" xfId="3" applyFont="1"/>
    <xf numFmtId="0" fontId="7" fillId="0" borderId="0" xfId="3" applyFont="1"/>
    <xf numFmtId="0" fontId="3" fillId="0" borderId="1" xfId="3" applyBorder="1" applyAlignment="1">
      <alignment horizontal="center" vertical="center"/>
    </xf>
    <xf numFmtId="0" fontId="3" fillId="0" borderId="2" xfId="3" applyBorder="1" applyAlignment="1">
      <alignment horizontal="center" vertical="center"/>
    </xf>
    <xf numFmtId="0" fontId="3" fillId="0" borderId="2" xfId="3" applyBorder="1"/>
    <xf numFmtId="0" fontId="3" fillId="0" borderId="1" xfId="3" applyBorder="1"/>
    <xf numFmtId="0" fontId="8" fillId="0" borderId="0" xfId="3" applyFont="1"/>
    <xf numFmtId="0" fontId="3" fillId="0" borderId="0" xfId="3" applyAlignment="1">
      <alignment horizontal="center" vertical="center"/>
    </xf>
    <xf numFmtId="0" fontId="2" fillId="0" borderId="0" xfId="0" applyFont="1"/>
    <xf numFmtId="0" fontId="3" fillId="0" borderId="0" xfId="3" applyAlignment="1">
      <alignment vertical="center"/>
    </xf>
    <xf numFmtId="0" fontId="6" fillId="0" borderId="0" xfId="3" applyFont="1" applyAlignment="1">
      <alignment horizontal="center" vertical="center" wrapText="1"/>
    </xf>
    <xf numFmtId="0" fontId="4" fillId="12" borderId="0" xfId="3" applyFont="1" applyFill="1" applyAlignment="1">
      <alignment horizontal="center" vertical="center"/>
    </xf>
    <xf numFmtId="0" fontId="10" fillId="15" borderId="0" xfId="0" applyFont="1" applyFill="1" applyAlignment="1">
      <alignment vertical="center" wrapText="1"/>
    </xf>
    <xf numFmtId="0" fontId="1" fillId="0" borderId="0" xfId="0" applyFont="1"/>
    <xf numFmtId="0" fontId="1" fillId="0" borderId="0" xfId="0" applyFont="1" applyAlignment="1">
      <alignment horizontal="center" vertical="center"/>
    </xf>
    <xf numFmtId="0" fontId="1" fillId="0" borderId="0" xfId="0" applyFont="1" applyAlignment="1">
      <alignment horizontal="center"/>
    </xf>
    <xf numFmtId="0" fontId="1" fillId="0" borderId="0" xfId="0" applyFont="1" applyAlignment="1">
      <alignment wrapText="1"/>
    </xf>
    <xf numFmtId="0" fontId="13" fillId="10" borderId="8" xfId="0" applyFont="1" applyFill="1" applyBorder="1" applyAlignment="1">
      <alignment horizontal="center" vertical="center" wrapText="1"/>
    </xf>
    <xf numFmtId="0" fontId="15" fillId="15" borderId="0" xfId="0" applyFont="1" applyFill="1" applyAlignment="1">
      <alignment vertical="center" wrapText="1"/>
    </xf>
    <xf numFmtId="0" fontId="0" fillId="0" borderId="0" xfId="0" applyAlignment="1">
      <alignment wrapText="1"/>
    </xf>
    <xf numFmtId="0" fontId="0" fillId="0" borderId="0" xfId="0" applyAlignment="1">
      <alignment horizontal="center" wrapText="1"/>
    </xf>
    <xf numFmtId="0" fontId="19" fillId="0" borderId="0" xfId="0" applyFont="1"/>
    <xf numFmtId="0" fontId="19" fillId="0" borderId="0" xfId="0" applyFont="1" applyAlignment="1">
      <alignment wrapText="1"/>
    </xf>
    <xf numFmtId="0" fontId="0" fillId="18" borderId="0" xfId="0" applyFill="1"/>
    <xf numFmtId="0" fontId="28" fillId="19" borderId="0" xfId="0" applyFont="1" applyFill="1"/>
    <xf numFmtId="0" fontId="0" fillId="14" borderId="0" xfId="0" applyFill="1"/>
    <xf numFmtId="0" fontId="10" fillId="0" borderId="8" xfId="0" applyFont="1" applyBorder="1" applyAlignment="1" applyProtection="1">
      <alignment vertical="center" wrapText="1"/>
      <protection locked="0"/>
    </xf>
    <xf numFmtId="0" fontId="18" fillId="9" borderId="8" xfId="0" applyFont="1" applyFill="1" applyBorder="1" applyAlignment="1" applyProtection="1">
      <alignment vertical="center" wrapText="1"/>
      <protection locked="0"/>
    </xf>
    <xf numFmtId="0" fontId="1" fillId="9" borderId="8" xfId="0" applyFont="1" applyFill="1" applyBorder="1" applyAlignment="1" applyProtection="1">
      <alignment vertical="center" wrapText="1"/>
      <protection locked="0"/>
    </xf>
    <xf numFmtId="0" fontId="0" fillId="0" borderId="0" xfId="0" applyAlignment="1">
      <alignment vertical="center"/>
    </xf>
    <xf numFmtId="0" fontId="2" fillId="0" borderId="0" xfId="0" applyFont="1" applyAlignment="1">
      <alignment vertical="center"/>
    </xf>
    <xf numFmtId="0" fontId="29" fillId="0" borderId="0" xfId="0" applyFont="1"/>
    <xf numFmtId="1" fontId="0" fillId="0" borderId="0" xfId="0" applyNumberFormat="1"/>
    <xf numFmtId="0" fontId="0" fillId="0" borderId="0" xfId="5" applyNumberFormat="1" applyFont="1"/>
    <xf numFmtId="0" fontId="33" fillId="21" borderId="7" xfId="0" applyFont="1" applyFill="1" applyBorder="1" applyAlignment="1" applyProtection="1">
      <alignment horizontal="center"/>
      <protection hidden="1"/>
    </xf>
    <xf numFmtId="0" fontId="34" fillId="0" borderId="34" xfId="0" applyFont="1" applyBorder="1" applyAlignment="1" applyProtection="1">
      <alignment horizontal="center" vertical="center"/>
      <protection hidden="1"/>
    </xf>
    <xf numFmtId="0" fontId="34" fillId="0" borderId="0" xfId="0" applyFont="1" applyAlignment="1" applyProtection="1">
      <alignment horizontal="center" vertical="center"/>
      <protection hidden="1"/>
    </xf>
    <xf numFmtId="0" fontId="34" fillId="0" borderId="8" xfId="0" applyFont="1" applyBorder="1" applyAlignment="1" applyProtection="1">
      <alignment horizontal="center" vertical="center" wrapText="1"/>
      <protection hidden="1"/>
    </xf>
    <xf numFmtId="0" fontId="34" fillId="0" borderId="35" xfId="0" applyFont="1" applyBorder="1" applyAlignment="1" applyProtection="1">
      <alignment horizontal="center" vertical="center" wrapText="1"/>
      <protection hidden="1"/>
    </xf>
    <xf numFmtId="0" fontId="34" fillId="0" borderId="3" xfId="0" applyFont="1" applyBorder="1" applyAlignment="1" applyProtection="1">
      <alignment horizontal="center" vertical="center" wrapText="1"/>
      <protection hidden="1"/>
    </xf>
    <xf numFmtId="0" fontId="34" fillId="0" borderId="7" xfId="0" applyFont="1" applyBorder="1" applyAlignment="1" applyProtection="1">
      <alignment horizontal="center" vertical="center" wrapText="1"/>
      <protection hidden="1"/>
    </xf>
    <xf numFmtId="0" fontId="19" fillId="23" borderId="0" xfId="0" applyFont="1" applyFill="1" applyAlignment="1">
      <alignment wrapText="1"/>
    </xf>
    <xf numFmtId="0" fontId="1" fillId="9" borderId="8" xfId="0" applyFont="1" applyFill="1" applyBorder="1" applyAlignment="1" applyProtection="1">
      <alignment horizontal="justify" vertical="center" wrapText="1"/>
      <protection locked="0"/>
    </xf>
    <xf numFmtId="0" fontId="1" fillId="0" borderId="8" xfId="0" applyFont="1" applyBorder="1" applyAlignment="1" applyProtection="1">
      <alignment horizontal="center" vertical="center" wrapText="1"/>
      <protection locked="0"/>
    </xf>
    <xf numFmtId="0" fontId="1" fillId="0" borderId="0" xfId="0" applyFont="1" applyAlignment="1">
      <alignment vertical="center"/>
    </xf>
    <xf numFmtId="0" fontId="1" fillId="0" borderId="0" xfId="0" applyFont="1" applyAlignment="1">
      <alignment vertical="center" wrapText="1"/>
    </xf>
    <xf numFmtId="0" fontId="42" fillId="0" borderId="0" xfId="0" applyFont="1"/>
    <xf numFmtId="0" fontId="42" fillId="19" borderId="0" xfId="0" applyFont="1" applyFill="1"/>
    <xf numFmtId="0" fontId="42" fillId="23" borderId="0" xfId="0" applyFont="1" applyFill="1"/>
    <xf numFmtId="0" fontId="42" fillId="16" borderId="0" xfId="0" applyFont="1" applyFill="1"/>
    <xf numFmtId="0" fontId="43" fillId="15" borderId="0" xfId="0" applyFont="1" applyFill="1"/>
    <xf numFmtId="0" fontId="12" fillId="13" borderId="4" xfId="0" applyFont="1" applyFill="1" applyBorder="1" applyAlignment="1">
      <alignment horizontal="center" vertical="center"/>
    </xf>
    <xf numFmtId="0" fontId="13" fillId="8" borderId="8" xfId="0" applyFont="1" applyFill="1" applyBorder="1" applyAlignment="1">
      <alignment horizontal="center" vertical="center" wrapText="1"/>
    </xf>
    <xf numFmtId="0" fontId="1" fillId="0" borderId="8" xfId="0" applyFont="1" applyBorder="1" applyAlignment="1">
      <alignment horizontal="center" vertical="center" wrapText="1"/>
    </xf>
    <xf numFmtId="0" fontId="14" fillId="0" borderId="8" xfId="0" applyFont="1" applyBorder="1" applyAlignment="1" applyProtection="1">
      <alignment horizontal="justify" vertical="center" wrapText="1"/>
      <protection locked="0"/>
    </xf>
    <xf numFmtId="0" fontId="1" fillId="0" borderId="8" xfId="0" applyFont="1" applyBorder="1" applyAlignment="1" applyProtection="1">
      <alignment vertical="center" wrapText="1"/>
      <protection locked="0"/>
    </xf>
    <xf numFmtId="0" fontId="0" fillId="0" borderId="8" xfId="0" applyBorder="1" applyProtection="1">
      <protection locked="0"/>
    </xf>
    <xf numFmtId="0" fontId="0" fillId="0" borderId="8" xfId="0" applyBorder="1"/>
    <xf numFmtId="0" fontId="13" fillId="8" borderId="8" xfId="0" applyFont="1" applyFill="1" applyBorder="1" applyAlignment="1">
      <alignment vertical="center" wrapText="1"/>
    </xf>
    <xf numFmtId="0" fontId="13" fillId="14" borderId="37" xfId="0" applyFont="1" applyFill="1" applyBorder="1" applyAlignment="1">
      <alignment horizontal="center" vertical="center" wrapText="1"/>
    </xf>
    <xf numFmtId="0" fontId="13" fillId="14" borderId="32" xfId="0" applyFont="1" applyFill="1" applyBorder="1" applyAlignment="1">
      <alignment horizontal="center" vertical="center" wrapText="1"/>
    </xf>
    <xf numFmtId="0" fontId="13" fillId="14" borderId="32" xfId="0" applyFont="1" applyFill="1" applyBorder="1" applyAlignment="1" applyProtection="1">
      <alignment horizontal="center" vertical="center" textRotation="90" wrapText="1"/>
      <protection locked="0" hidden="1"/>
    </xf>
    <xf numFmtId="0" fontId="13" fillId="14" borderId="38" xfId="0" applyFont="1" applyFill="1" applyBorder="1" applyAlignment="1">
      <alignment horizontal="center" vertical="center" wrapText="1"/>
    </xf>
    <xf numFmtId="0" fontId="0" fillId="10" borderId="0" xfId="0" applyFill="1"/>
    <xf numFmtId="0" fontId="2" fillId="10" borderId="5" xfId="0" applyFont="1" applyFill="1" applyBorder="1"/>
    <xf numFmtId="0" fontId="2" fillId="10" borderId="4" xfId="0" applyFont="1" applyFill="1" applyBorder="1"/>
    <xf numFmtId="0" fontId="2" fillId="10" borderId="6" xfId="0" applyFont="1" applyFill="1" applyBorder="1"/>
    <xf numFmtId="0" fontId="20" fillId="10" borderId="3" xfId="0" applyFont="1" applyFill="1" applyBorder="1" applyAlignment="1">
      <alignment vertical="center" wrapText="1"/>
    </xf>
    <xf numFmtId="0" fontId="21" fillId="10" borderId="3" xfId="0" applyFont="1" applyFill="1" applyBorder="1" applyAlignment="1">
      <alignment vertical="center" wrapText="1"/>
    </xf>
    <xf numFmtId="0" fontId="22" fillId="10" borderId="3" xfId="0" applyFont="1" applyFill="1" applyBorder="1" applyAlignment="1">
      <alignment vertical="center" wrapText="1"/>
    </xf>
    <xf numFmtId="0" fontId="23" fillId="10" borderId="3" xfId="0" applyFont="1" applyFill="1" applyBorder="1" applyAlignment="1">
      <alignment vertical="center" wrapText="1"/>
    </xf>
    <xf numFmtId="0" fontId="24" fillId="10" borderId="3" xfId="0" applyFont="1" applyFill="1" applyBorder="1" applyAlignment="1">
      <alignment vertical="center" wrapText="1"/>
    </xf>
    <xf numFmtId="0" fontId="25" fillId="10" borderId="3" xfId="0" applyFont="1" applyFill="1" applyBorder="1" applyAlignment="1">
      <alignment vertical="center" wrapText="1"/>
    </xf>
    <xf numFmtId="0" fontId="0" fillId="10" borderId="3" xfId="0" applyFill="1" applyBorder="1" applyAlignment="1">
      <alignment vertical="center"/>
    </xf>
    <xf numFmtId="0" fontId="0" fillId="10" borderId="7" xfId="0" applyFill="1" applyBorder="1"/>
    <xf numFmtId="0" fontId="0" fillId="10" borderId="0" xfId="0" applyFill="1" applyAlignment="1">
      <alignment wrapText="1"/>
    </xf>
    <xf numFmtId="0" fontId="1" fillId="10" borderId="4" xfId="0" applyFont="1" applyFill="1" applyBorder="1" applyAlignment="1" applyProtection="1">
      <alignment vertical="center" wrapText="1"/>
      <protection locked="0"/>
    </xf>
    <xf numFmtId="0" fontId="26" fillId="0" borderId="0" xfId="0" applyFont="1" applyAlignment="1">
      <alignment horizontal="center" vertical="center" wrapText="1"/>
    </xf>
    <xf numFmtId="0" fontId="13" fillId="0" borderId="8" xfId="0" applyFont="1" applyBorder="1" applyAlignment="1">
      <alignment horizontal="center" vertical="center" wrapText="1"/>
    </xf>
    <xf numFmtId="0" fontId="39" fillId="0" borderId="8" xfId="0" applyFont="1" applyBorder="1" applyAlignment="1" applyProtection="1">
      <alignment vertical="center" wrapText="1"/>
      <protection locked="0"/>
    </xf>
    <xf numFmtId="0" fontId="40" fillId="0" borderId="8" xfId="0" applyFont="1" applyBorder="1" applyAlignment="1" applyProtection="1">
      <alignment horizontal="justify" vertical="center"/>
      <protection locked="0"/>
    </xf>
    <xf numFmtId="0" fontId="41" fillId="0" borderId="8" xfId="0" applyFont="1" applyBorder="1" applyAlignment="1" applyProtection="1">
      <alignment vertical="center" wrapText="1"/>
      <protection locked="0"/>
    </xf>
    <xf numFmtId="0" fontId="13" fillId="0" borderId="8" xfId="0" applyFont="1" applyBorder="1" applyAlignment="1" applyProtection="1">
      <alignment horizontal="center" vertical="center" wrapText="1"/>
      <protection locked="0"/>
    </xf>
    <xf numFmtId="0" fontId="0" fillId="0" borderId="8" xfId="0" applyBorder="1" applyAlignment="1">
      <alignment vertical="center" wrapText="1"/>
    </xf>
    <xf numFmtId="14" fontId="0" fillId="0" borderId="8" xfId="0" applyNumberFormat="1" applyBorder="1" applyAlignment="1">
      <alignment vertical="center" wrapText="1"/>
    </xf>
    <xf numFmtId="14" fontId="0" fillId="0" borderId="8" xfId="0" applyNumberFormat="1" applyBorder="1" applyAlignment="1">
      <alignment vertical="center"/>
    </xf>
    <xf numFmtId="0" fontId="13" fillId="14" borderId="32" xfId="0" applyFont="1" applyFill="1" applyBorder="1" applyAlignment="1">
      <alignment horizontal="center" vertical="center" textRotation="90" wrapText="1"/>
    </xf>
    <xf numFmtId="0" fontId="13" fillId="14" borderId="32" xfId="0" applyFont="1" applyFill="1" applyBorder="1" applyAlignment="1">
      <alignment horizontal="center" vertical="center"/>
    </xf>
    <xf numFmtId="0" fontId="0" fillId="0" borderId="8" xfId="0" applyBorder="1" applyAlignment="1" applyProtection="1">
      <alignment vertical="center" wrapText="1"/>
      <protection locked="0"/>
    </xf>
    <xf numFmtId="0" fontId="14" fillId="0" borderId="8" xfId="0" applyFont="1" applyBorder="1" applyAlignment="1" applyProtection="1">
      <alignment vertical="center" wrapText="1"/>
      <protection locked="0"/>
    </xf>
    <xf numFmtId="0" fontId="13" fillId="0" borderId="8" xfId="0" applyFont="1" applyBorder="1" applyAlignment="1">
      <alignment vertical="center" wrapText="1"/>
    </xf>
    <xf numFmtId="0" fontId="13" fillId="0" borderId="8" xfId="0" applyFont="1" applyBorder="1" applyAlignment="1" applyProtection="1">
      <alignment vertical="center" wrapText="1"/>
      <protection locked="0"/>
    </xf>
    <xf numFmtId="0" fontId="12" fillId="13" borderId="42" xfId="0" applyFont="1" applyFill="1" applyBorder="1" applyAlignment="1">
      <alignment horizontal="center" vertical="center" wrapText="1"/>
    </xf>
    <xf numFmtId="0" fontId="1" fillId="0" borderId="12" xfId="0" applyFont="1" applyBorder="1" applyAlignment="1">
      <alignment horizontal="center" vertical="center" wrapText="1"/>
    </xf>
    <xf numFmtId="0" fontId="39" fillId="0" borderId="8" xfId="0" applyFont="1" applyBorder="1" applyAlignment="1" applyProtection="1">
      <alignment horizontal="center" vertical="center" wrapText="1"/>
      <protection locked="0"/>
    </xf>
    <xf numFmtId="0" fontId="48" fillId="18" borderId="29" xfId="0" applyFont="1" applyFill="1" applyBorder="1" applyAlignment="1">
      <alignment horizontal="justify" vertical="top" wrapText="1"/>
    </xf>
    <xf numFmtId="0" fontId="49" fillId="0" borderId="0" xfId="0" applyFont="1" applyAlignment="1">
      <alignment horizontal="justify" vertical="top" wrapText="1"/>
    </xf>
    <xf numFmtId="0" fontId="39" fillId="0" borderId="8" xfId="0" applyFont="1" applyBorder="1" applyAlignment="1" applyProtection="1">
      <alignment horizontal="justify" vertical="top" wrapText="1"/>
      <protection locked="0"/>
    </xf>
    <xf numFmtId="0" fontId="39" fillId="0" borderId="4" xfId="0" applyFont="1" applyBorder="1" applyAlignment="1" applyProtection="1">
      <alignment horizontal="center" vertical="center" wrapText="1"/>
      <protection locked="0"/>
    </xf>
    <xf numFmtId="0" fontId="39" fillId="0" borderId="4" xfId="0" applyFont="1" applyBorder="1" applyAlignment="1" applyProtection="1">
      <alignment horizontal="justify" vertical="top" wrapText="1"/>
      <protection locked="0"/>
    </xf>
    <xf numFmtId="0" fontId="1" fillId="0" borderId="4" xfId="0" applyFont="1" applyBorder="1" applyAlignment="1">
      <alignment horizontal="center" vertical="center" wrapText="1"/>
    </xf>
    <xf numFmtId="0" fontId="1" fillId="0" borderId="4" xfId="0" applyFont="1" applyBorder="1" applyAlignment="1" applyProtection="1">
      <alignment horizontal="center" vertical="center" wrapText="1"/>
      <protection locked="0"/>
    </xf>
    <xf numFmtId="0" fontId="40" fillId="0" borderId="4" xfId="0" applyFont="1" applyBorder="1" applyAlignment="1" applyProtection="1">
      <alignment horizontal="justify" vertical="top" wrapText="1"/>
      <protection locked="0"/>
    </xf>
    <xf numFmtId="0" fontId="13" fillId="0" borderId="4" xfId="0" applyFont="1" applyBorder="1" applyAlignment="1">
      <alignment horizontal="center" vertical="center" wrapText="1"/>
    </xf>
    <xf numFmtId="0" fontId="0" fillId="0" borderId="4" xfId="0" applyBorder="1" applyAlignment="1">
      <alignment vertical="center" wrapText="1"/>
    </xf>
    <xf numFmtId="14" fontId="0" fillId="0" borderId="4" xfId="0" applyNumberFormat="1" applyBorder="1" applyAlignment="1">
      <alignment vertical="center" wrapText="1"/>
    </xf>
    <xf numFmtId="14" fontId="0" fillId="0" borderId="4" xfId="0" applyNumberFormat="1" applyBorder="1" applyAlignment="1">
      <alignment vertical="center"/>
    </xf>
    <xf numFmtId="0" fontId="39" fillId="0" borderId="47" xfId="0" applyFont="1" applyBorder="1" applyAlignment="1" applyProtection="1">
      <alignment horizontal="center" vertical="center" wrapText="1"/>
      <protection locked="0"/>
    </xf>
    <xf numFmtId="0" fontId="39" fillId="0" borderId="48" xfId="0" applyFont="1" applyBorder="1" applyAlignment="1" applyProtection="1">
      <alignment horizontal="center" vertical="center" wrapText="1"/>
      <protection locked="0"/>
    </xf>
    <xf numFmtId="0" fontId="39" fillId="0" borderId="47" xfId="0" applyFont="1" applyBorder="1" applyAlignment="1" applyProtection="1">
      <alignment horizontal="justify" vertical="top" wrapText="1"/>
      <protection locked="0"/>
    </xf>
    <xf numFmtId="0" fontId="1" fillId="0" borderId="47" xfId="0" applyFont="1" applyBorder="1" applyAlignment="1">
      <alignment horizontal="center" vertical="center" wrapText="1"/>
    </xf>
    <xf numFmtId="0" fontId="1" fillId="0" borderId="47" xfId="0" applyFont="1" applyBorder="1" applyAlignment="1" applyProtection="1">
      <alignment horizontal="center" vertical="center" wrapText="1"/>
      <protection locked="0"/>
    </xf>
    <xf numFmtId="0" fontId="13" fillId="0" borderId="48" xfId="0" applyFont="1" applyBorder="1" applyAlignment="1">
      <alignment horizontal="center" vertical="center" wrapText="1"/>
    </xf>
    <xf numFmtId="0" fontId="13" fillId="0" borderId="47" xfId="0" applyFont="1" applyBorder="1" applyAlignment="1">
      <alignment horizontal="center" vertical="center" wrapText="1"/>
    </xf>
    <xf numFmtId="0" fontId="0" fillId="0" borderId="47" xfId="0" applyBorder="1" applyAlignment="1">
      <alignment vertical="center" wrapText="1"/>
    </xf>
    <xf numFmtId="14" fontId="0" fillId="0" borderId="47" xfId="0" applyNumberFormat="1" applyBorder="1" applyAlignment="1">
      <alignment vertical="center" wrapText="1"/>
    </xf>
    <xf numFmtId="0" fontId="40" fillId="0" borderId="4" xfId="0" applyFont="1" applyBorder="1" applyAlignment="1" applyProtection="1">
      <alignment horizontal="justify" vertical="center"/>
      <protection locked="0"/>
    </xf>
    <xf numFmtId="0" fontId="41" fillId="0" borderId="4" xfId="0" applyFont="1" applyBorder="1" applyAlignment="1" applyProtection="1">
      <alignment horizontal="center" vertical="center" wrapText="1"/>
      <protection locked="0"/>
    </xf>
    <xf numFmtId="0" fontId="13" fillId="0" borderId="4" xfId="0" applyFont="1" applyBorder="1" applyAlignment="1" applyProtection="1">
      <alignment horizontal="center" vertical="center" wrapText="1"/>
      <protection locked="0"/>
    </xf>
    <xf numFmtId="0" fontId="39" fillId="0" borderId="47" xfId="0" applyFont="1" applyBorder="1" applyAlignment="1" applyProtection="1">
      <alignment vertical="center" wrapText="1"/>
      <protection locked="0"/>
    </xf>
    <xf numFmtId="0" fontId="14" fillId="0" borderId="47" xfId="0" applyFont="1" applyBorder="1" applyAlignment="1" applyProtection="1">
      <alignment horizontal="justify" vertical="center" wrapText="1"/>
      <protection locked="0"/>
    </xf>
    <xf numFmtId="0" fontId="14" fillId="0" borderId="47" xfId="0" applyFont="1" applyBorder="1" applyAlignment="1" applyProtection="1">
      <alignment horizontal="justify" vertical="center"/>
      <protection locked="0"/>
    </xf>
    <xf numFmtId="0" fontId="13" fillId="0" borderId="47" xfId="0" applyFont="1" applyBorder="1" applyAlignment="1" applyProtection="1">
      <alignment horizontal="center" vertical="center" wrapText="1"/>
      <protection locked="0"/>
    </xf>
    <xf numFmtId="0" fontId="13" fillId="14" borderId="39" xfId="0" applyFont="1" applyFill="1" applyBorder="1" applyAlignment="1">
      <alignment horizontal="center" vertical="center" wrapText="1"/>
    </xf>
    <xf numFmtId="0" fontId="13" fillId="14" borderId="50" xfId="0" applyFont="1" applyFill="1" applyBorder="1" applyAlignment="1">
      <alignment horizontal="center" vertical="center" wrapText="1"/>
    </xf>
    <xf numFmtId="0" fontId="13" fillId="14" borderId="39" xfId="0" applyFont="1" applyFill="1" applyBorder="1" applyAlignment="1">
      <alignment horizontal="center" vertical="center" textRotation="90" wrapText="1"/>
    </xf>
    <xf numFmtId="0" fontId="1" fillId="0" borderId="4" xfId="0" applyFont="1" applyBorder="1" applyAlignment="1" applyProtection="1">
      <alignment vertical="center" wrapText="1"/>
      <protection locked="0"/>
    </xf>
    <xf numFmtId="0" fontId="14" fillId="0" borderId="4" xfId="0" applyFont="1" applyBorder="1" applyAlignment="1" applyProtection="1">
      <alignment vertical="center" wrapText="1"/>
      <protection locked="0"/>
    </xf>
    <xf numFmtId="0" fontId="13" fillId="0" borderId="4" xfId="0" applyFont="1" applyBorder="1" applyAlignment="1" applyProtection="1">
      <alignment vertical="center" wrapText="1"/>
      <protection locked="0"/>
    </xf>
    <xf numFmtId="0" fontId="13" fillId="0" borderId="4" xfId="0" applyFont="1" applyBorder="1" applyAlignment="1">
      <alignment vertical="center" wrapText="1"/>
    </xf>
    <xf numFmtId="0" fontId="0" fillId="0" borderId="4" xfId="0" applyBorder="1" applyAlignment="1">
      <alignment horizontal="justify" vertical="top" wrapText="1"/>
    </xf>
    <xf numFmtId="0" fontId="0" fillId="0" borderId="4" xfId="0" applyBorder="1" applyAlignment="1">
      <alignment horizontal="center" vertical="center" wrapText="1"/>
    </xf>
    <xf numFmtId="14" fontId="0" fillId="0" borderId="4" xfId="0" applyNumberFormat="1" applyBorder="1" applyAlignment="1">
      <alignment horizontal="center" vertical="center" wrapText="1"/>
    </xf>
    <xf numFmtId="14" fontId="0" fillId="0" borderId="4" xfId="0" applyNumberFormat="1" applyBorder="1" applyAlignment="1">
      <alignment horizontal="center" vertical="center"/>
    </xf>
    <xf numFmtId="0" fontId="10" fillId="0" borderId="47" xfId="0" applyFont="1" applyBorder="1" applyAlignment="1" applyProtection="1">
      <alignment vertical="center" wrapText="1"/>
      <protection locked="0"/>
    </xf>
    <xf numFmtId="0" fontId="1" fillId="0" borderId="47" xfId="0" applyFont="1" applyBorder="1" applyAlignment="1" applyProtection="1">
      <alignment vertical="center" wrapText="1"/>
      <protection locked="0"/>
    </xf>
    <xf numFmtId="0" fontId="0" fillId="0" borderId="47" xfId="0" applyBorder="1" applyAlignment="1" applyProtection="1">
      <alignment vertical="center" wrapText="1"/>
      <protection locked="0"/>
    </xf>
    <xf numFmtId="0" fontId="14" fillId="0" borderId="48" xfId="0" applyFont="1" applyBorder="1" applyAlignment="1" applyProtection="1">
      <alignment vertical="center" wrapText="1"/>
      <protection locked="0"/>
    </xf>
    <xf numFmtId="0" fontId="1" fillId="0" borderId="48" xfId="0" applyFont="1" applyBorder="1" applyAlignment="1" applyProtection="1">
      <alignment vertical="center" wrapText="1"/>
      <protection locked="0"/>
    </xf>
    <xf numFmtId="0" fontId="39" fillId="0" borderId="4" xfId="0" applyFont="1" applyBorder="1" applyAlignment="1" applyProtection="1">
      <alignment vertical="center" wrapText="1"/>
      <protection locked="0"/>
    </xf>
    <xf numFmtId="0" fontId="39" fillId="0" borderId="4" xfId="0" applyFont="1" applyBorder="1" applyAlignment="1" applyProtection="1">
      <alignment wrapText="1"/>
      <protection locked="0"/>
    </xf>
    <xf numFmtId="0" fontId="41" fillId="0" borderId="4" xfId="0" applyFont="1" applyBorder="1" applyAlignment="1" applyProtection="1">
      <alignment vertical="center" wrapText="1"/>
      <protection locked="0"/>
    </xf>
    <xf numFmtId="0" fontId="39" fillId="0" borderId="53" xfId="0" applyFont="1" applyBorder="1" applyAlignment="1" applyProtection="1">
      <alignment horizontal="justify" vertical="top" wrapText="1"/>
      <protection locked="0"/>
    </xf>
    <xf numFmtId="0" fontId="39" fillId="0" borderId="53" xfId="0" applyFont="1" applyBorder="1" applyAlignment="1" applyProtection="1">
      <alignment horizontal="center" vertical="center" wrapText="1"/>
      <protection locked="0"/>
    </xf>
    <xf numFmtId="0" fontId="14" fillId="0" borderId="53" xfId="0" applyFont="1" applyBorder="1" applyAlignment="1" applyProtection="1">
      <alignment horizontal="justify" vertical="center" wrapText="1"/>
      <protection locked="0"/>
    </xf>
    <xf numFmtId="0" fontId="1" fillId="0" borderId="53" xfId="0" applyFont="1" applyBorder="1" applyAlignment="1" applyProtection="1">
      <alignment vertical="center" wrapText="1"/>
      <protection locked="0"/>
    </xf>
    <xf numFmtId="0" fontId="1" fillId="0" borderId="53" xfId="0" applyFont="1" applyBorder="1" applyAlignment="1" applyProtection="1">
      <alignment horizontal="center" vertical="center" wrapText="1"/>
      <protection locked="0"/>
    </xf>
    <xf numFmtId="0" fontId="1" fillId="0" borderId="53" xfId="0" applyFont="1" applyBorder="1" applyAlignment="1">
      <alignment horizontal="center" vertical="center" wrapText="1"/>
    </xf>
    <xf numFmtId="0" fontId="13" fillId="0" borderId="53" xfId="0" applyFont="1" applyBorder="1" applyAlignment="1">
      <alignment horizontal="center" vertical="center" wrapText="1"/>
    </xf>
    <xf numFmtId="0" fontId="13" fillId="0" borderId="53" xfId="0" applyFont="1" applyBorder="1" applyAlignment="1" applyProtection="1">
      <alignment horizontal="center" vertical="center" wrapText="1"/>
      <protection locked="0"/>
    </xf>
    <xf numFmtId="0" fontId="0" fillId="0" borderId="53" xfId="0" applyBorder="1" applyAlignment="1">
      <alignment vertical="center" wrapText="1"/>
    </xf>
    <xf numFmtId="14" fontId="0" fillId="0" borderId="53" xfId="0" applyNumberFormat="1" applyBorder="1" applyAlignment="1">
      <alignment vertical="center" wrapText="1"/>
    </xf>
    <xf numFmtId="0" fontId="51" fillId="0" borderId="47" xfId="0" applyFont="1" applyBorder="1" applyAlignment="1" applyProtection="1">
      <alignment horizontal="justify" vertical="center" wrapText="1"/>
      <protection locked="0"/>
    </xf>
    <xf numFmtId="0" fontId="40" fillId="0" borderId="47" xfId="0" applyFont="1" applyBorder="1" applyAlignment="1" applyProtection="1">
      <alignment horizontal="justify" vertical="center"/>
      <protection locked="0"/>
    </xf>
    <xf numFmtId="0" fontId="13" fillId="0" borderId="47" xfId="0" applyFont="1" applyBorder="1" applyAlignment="1">
      <alignment vertical="center" wrapText="1"/>
    </xf>
    <xf numFmtId="0" fontId="13" fillId="0" borderId="48" xfId="0" applyFont="1" applyBorder="1" applyAlignment="1">
      <alignment vertical="center" wrapText="1"/>
    </xf>
    <xf numFmtId="0" fontId="18" fillId="0" borderId="8" xfId="0" applyFont="1" applyBorder="1" applyAlignment="1" applyProtection="1">
      <alignment horizontal="center" vertical="center" wrapText="1"/>
      <protection locked="0"/>
    </xf>
    <xf numFmtId="0" fontId="14" fillId="0" borderId="8" xfId="0" applyFont="1" applyBorder="1" applyAlignment="1" applyProtection="1">
      <alignment horizontal="justify" vertical="top" wrapText="1"/>
      <protection locked="0"/>
    </xf>
    <xf numFmtId="0" fontId="0" fillId="0" borderId="8" xfId="0" applyBorder="1" applyAlignment="1">
      <alignment horizontal="justify" vertical="top" wrapText="1"/>
    </xf>
    <xf numFmtId="0" fontId="18" fillId="0" borderId="4" xfId="0" applyFont="1" applyBorder="1" applyAlignment="1" applyProtection="1">
      <alignment horizontal="center" vertical="center" wrapText="1"/>
      <protection locked="0"/>
    </xf>
    <xf numFmtId="0" fontId="13" fillId="0" borderId="48" xfId="0" applyFont="1" applyBorder="1" applyAlignment="1" applyProtection="1">
      <alignment vertical="center" wrapText="1"/>
      <protection locked="0"/>
    </xf>
    <xf numFmtId="0" fontId="39" fillId="0" borderId="4" xfId="0" applyFont="1" applyBorder="1" applyAlignment="1" applyProtection="1">
      <alignment horizontal="justify" vertical="center" wrapText="1"/>
      <protection locked="0"/>
    </xf>
    <xf numFmtId="14" fontId="0" fillId="0" borderId="8" xfId="0" applyNumberFormat="1" applyBorder="1" applyAlignment="1">
      <alignment horizontal="justify" vertical="top" wrapText="1"/>
    </xf>
    <xf numFmtId="0" fontId="40" fillId="0" borderId="53" xfId="0" applyFont="1" applyBorder="1" applyAlignment="1" applyProtection="1">
      <alignment horizontal="justify" vertical="center"/>
      <protection locked="0"/>
    </xf>
    <xf numFmtId="0" fontId="0" fillId="0" borderId="4" xfId="0" applyBorder="1" applyAlignment="1">
      <alignment horizontal="justify" vertical="center" wrapText="1"/>
    </xf>
    <xf numFmtId="0" fontId="39" fillId="0" borderId="53" xfId="0" applyFont="1" applyBorder="1" applyAlignment="1" applyProtection="1">
      <alignment vertical="center" wrapText="1"/>
      <protection locked="0"/>
    </xf>
    <xf numFmtId="0" fontId="40" fillId="0" borderId="48" xfId="0" applyFont="1" applyBorder="1" applyAlignment="1" applyProtection="1">
      <alignment horizontal="justify" vertical="center"/>
      <protection locked="0"/>
    </xf>
    <xf numFmtId="0" fontId="0" fillId="0" borderId="47" xfId="0" applyBorder="1" applyAlignment="1">
      <alignment horizontal="justify" vertical="center" wrapText="1"/>
    </xf>
    <xf numFmtId="0" fontId="0" fillId="0" borderId="47" xfId="0" applyBorder="1" applyAlignment="1">
      <alignment horizontal="center" vertical="center" wrapText="1"/>
    </xf>
    <xf numFmtId="14" fontId="0" fillId="0" borderId="47" xfId="0" applyNumberFormat="1" applyBorder="1" applyAlignment="1">
      <alignment horizontal="center" vertical="center" wrapText="1"/>
    </xf>
    <xf numFmtId="0" fontId="39" fillId="0" borderId="8" xfId="0" applyFont="1" applyBorder="1" applyAlignment="1" applyProtection="1">
      <alignment horizontal="justify" vertical="center" wrapText="1"/>
      <protection locked="0"/>
    </xf>
    <xf numFmtId="0" fontId="39" fillId="0" borderId="48" xfId="0" applyFont="1" applyBorder="1" applyAlignment="1" applyProtection="1">
      <alignment vertical="center" wrapText="1"/>
      <protection locked="0"/>
    </xf>
    <xf numFmtId="0" fontId="39" fillId="0" borderId="53" xfId="0" applyFont="1" applyBorder="1" applyAlignment="1" applyProtection="1">
      <alignment horizontal="justify" vertical="center" wrapText="1"/>
      <protection locked="0"/>
    </xf>
    <xf numFmtId="0" fontId="39" fillId="0" borderId="47" xfId="0" applyFont="1" applyBorder="1" applyAlignment="1" applyProtection="1">
      <alignment horizontal="justify" vertical="center" wrapText="1"/>
      <protection locked="0"/>
    </xf>
    <xf numFmtId="0" fontId="14" fillId="0" borderId="47" xfId="0" applyFont="1" applyBorder="1" applyAlignment="1" applyProtection="1">
      <alignment horizontal="justify" vertical="top" wrapText="1"/>
      <protection locked="0"/>
    </xf>
    <xf numFmtId="0" fontId="41" fillId="0" borderId="4" xfId="0" applyFont="1" applyBorder="1" applyAlignment="1" applyProtection="1">
      <alignment horizontal="center" vertical="top" wrapText="1"/>
      <protection locked="0"/>
    </xf>
    <xf numFmtId="0" fontId="10" fillId="0" borderId="4" xfId="0" applyFont="1" applyBorder="1" applyAlignment="1" applyProtection="1">
      <alignment horizontal="justify" vertical="center" wrapText="1"/>
      <protection locked="0"/>
    </xf>
    <xf numFmtId="0" fontId="10" fillId="0" borderId="47" xfId="0" applyFont="1" applyBorder="1" applyAlignment="1" applyProtection="1">
      <alignment horizontal="justify" vertical="center" wrapText="1"/>
      <protection locked="0"/>
    </xf>
    <xf numFmtId="0" fontId="18" fillId="0" borderId="47" xfId="0" applyFont="1" applyBorder="1" applyAlignment="1" applyProtection="1">
      <alignment horizontal="center" vertical="center" wrapText="1"/>
      <protection locked="0"/>
    </xf>
    <xf numFmtId="0" fontId="1" fillId="0" borderId="4" xfId="0" applyFont="1" applyBorder="1" applyAlignment="1" applyProtection="1">
      <alignment horizontal="justify" vertical="center" wrapText="1"/>
      <protection locked="0"/>
    </xf>
    <xf numFmtId="0" fontId="1" fillId="0" borderId="47" xfId="0" applyFont="1" applyBorder="1" applyAlignment="1" applyProtection="1">
      <alignment horizontal="justify" vertical="center" wrapText="1"/>
      <protection locked="0"/>
    </xf>
    <xf numFmtId="0" fontId="41" fillId="0" borderId="8" xfId="0" applyFont="1" applyBorder="1" applyAlignment="1" applyProtection="1">
      <alignment horizontal="justify" vertical="center" wrapText="1"/>
      <protection locked="0"/>
    </xf>
    <xf numFmtId="0" fontId="56" fillId="0" borderId="4" xfId="0" applyFont="1" applyBorder="1" applyAlignment="1">
      <alignment horizontal="justify" vertical="center" wrapText="1"/>
    </xf>
    <xf numFmtId="0" fontId="52" fillId="0" borderId="47" xfId="0" applyFont="1" applyBorder="1" applyAlignment="1">
      <alignment horizontal="justify" vertical="center" wrapText="1"/>
    </xf>
    <xf numFmtId="0" fontId="41" fillId="10" borderId="4" xfId="0" applyFont="1" applyFill="1" applyBorder="1" applyAlignment="1">
      <alignment horizontal="justify" vertical="center" wrapText="1"/>
    </xf>
    <xf numFmtId="0" fontId="41" fillId="10" borderId="47" xfId="0" applyFont="1" applyFill="1" applyBorder="1" applyAlignment="1" applyProtection="1">
      <alignment vertical="center" wrapText="1"/>
      <protection locked="0"/>
    </xf>
    <xf numFmtId="0" fontId="40" fillId="0" borderId="39" xfId="0" applyFont="1" applyBorder="1" applyAlignment="1" applyProtection="1">
      <alignment horizontal="justify" vertical="center"/>
      <protection locked="0"/>
    </xf>
    <xf numFmtId="0" fontId="14" fillId="0" borderId="48" xfId="0" applyFont="1" applyBorder="1" applyAlignment="1" applyProtection="1">
      <alignment horizontal="justify" vertical="center" wrapText="1"/>
      <protection locked="0"/>
    </xf>
    <xf numFmtId="0" fontId="0" fillId="0" borderId="4" xfId="0" applyBorder="1" applyAlignment="1" applyProtection="1">
      <alignment horizontal="justify" vertical="center" wrapText="1"/>
      <protection locked="0"/>
    </xf>
    <xf numFmtId="0" fontId="12" fillId="13" borderId="53" xfId="0" applyFont="1" applyFill="1" applyBorder="1" applyAlignment="1">
      <alignment horizontal="center" vertical="center" wrapText="1"/>
    </xf>
    <xf numFmtId="0" fontId="12" fillId="13" borderId="57" xfId="0" applyFont="1" applyFill="1" applyBorder="1" applyAlignment="1">
      <alignment horizontal="center" vertical="center" wrapText="1"/>
    </xf>
    <xf numFmtId="0" fontId="0" fillId="0" borderId="53" xfId="0" applyBorder="1"/>
    <xf numFmtId="0" fontId="1" fillId="9" borderId="47" xfId="0" applyFont="1" applyFill="1" applyBorder="1" applyAlignment="1" applyProtection="1">
      <alignment horizontal="justify" vertical="center" wrapText="1"/>
      <protection locked="0"/>
    </xf>
    <xf numFmtId="0" fontId="18" fillId="9" borderId="47" xfId="0" applyFont="1" applyFill="1" applyBorder="1" applyAlignment="1" applyProtection="1">
      <alignment vertical="center" wrapText="1"/>
      <protection locked="0"/>
    </xf>
    <xf numFmtId="0" fontId="1" fillId="9" borderId="47" xfId="0" applyFont="1" applyFill="1" applyBorder="1" applyAlignment="1" applyProtection="1">
      <alignment vertical="center" wrapText="1"/>
      <protection locked="0"/>
    </xf>
    <xf numFmtId="0" fontId="1" fillId="0" borderId="47" xfId="0" applyFont="1" applyBorder="1" applyProtection="1">
      <protection locked="0"/>
    </xf>
    <xf numFmtId="0" fontId="13" fillId="8" borderId="47" xfId="0" applyFont="1" applyFill="1" applyBorder="1" applyAlignment="1">
      <alignment horizontal="center" vertical="center" wrapText="1"/>
    </xf>
    <xf numFmtId="0" fontId="0" fillId="0" borderId="47" xfId="0" applyBorder="1" applyProtection="1">
      <protection locked="0"/>
    </xf>
    <xf numFmtId="0" fontId="0" fillId="0" borderId="47" xfId="0" applyBorder="1"/>
    <xf numFmtId="0" fontId="13" fillId="10" borderId="47" xfId="0" applyFont="1" applyFill="1" applyBorder="1" applyAlignment="1">
      <alignment horizontal="center" vertical="center" wrapText="1"/>
    </xf>
    <xf numFmtId="0" fontId="13" fillId="8" borderId="47" xfId="0" applyFont="1" applyFill="1" applyBorder="1" applyAlignment="1">
      <alignment vertical="center" wrapText="1"/>
    </xf>
    <xf numFmtId="0" fontId="20" fillId="10" borderId="44" xfId="0" applyFont="1" applyFill="1" applyBorder="1"/>
    <xf numFmtId="0" fontId="21" fillId="10" borderId="44" xfId="0" applyFont="1" applyFill="1" applyBorder="1" applyAlignment="1">
      <alignment wrapText="1"/>
    </xf>
    <xf numFmtId="0" fontId="22" fillId="10" borderId="44" xfId="0" applyFont="1" applyFill="1" applyBorder="1"/>
    <xf numFmtId="0" fontId="23" fillId="10" borderId="44" xfId="0" applyFont="1" applyFill="1" applyBorder="1" applyAlignment="1">
      <alignment wrapText="1"/>
    </xf>
    <xf numFmtId="0" fontId="24" fillId="10" borderId="44" xfId="0" applyFont="1" applyFill="1" applyBorder="1" applyAlignment="1">
      <alignment wrapText="1"/>
    </xf>
    <xf numFmtId="0" fontId="25" fillId="10" borderId="44" xfId="0" applyFont="1" applyFill="1" applyBorder="1" applyAlignment="1">
      <alignment wrapText="1"/>
    </xf>
    <xf numFmtId="0" fontId="0" fillId="10" borderId="44" xfId="0" applyFill="1" applyBorder="1" applyAlignment="1">
      <alignment wrapText="1"/>
    </xf>
    <xf numFmtId="0" fontId="0" fillId="10" borderId="46" xfId="0" applyFill="1" applyBorder="1" applyAlignment="1">
      <alignment wrapText="1"/>
    </xf>
    <xf numFmtId="0" fontId="0" fillId="10" borderId="47" xfId="0" applyFill="1" applyBorder="1" applyAlignment="1">
      <alignment wrapText="1"/>
    </xf>
    <xf numFmtId="0" fontId="0" fillId="0" borderId="59" xfId="0" applyBorder="1"/>
    <xf numFmtId="0" fontId="0" fillId="0" borderId="60" xfId="0" applyBorder="1"/>
    <xf numFmtId="0" fontId="0" fillId="14" borderId="60" xfId="0" applyFill="1" applyBorder="1"/>
    <xf numFmtId="0" fontId="33" fillId="21" borderId="47" xfId="0" applyFont="1" applyFill="1" applyBorder="1" applyAlignment="1" applyProtection="1">
      <alignment horizontal="center"/>
      <protection hidden="1"/>
    </xf>
    <xf numFmtId="0" fontId="34" fillId="0" borderId="44" xfId="0" applyFont="1" applyBorder="1" applyAlignment="1" applyProtection="1">
      <alignment horizontal="center" vertical="center"/>
      <protection hidden="1"/>
    </xf>
    <xf numFmtId="0" fontId="34" fillId="0" borderId="46" xfId="0" applyFont="1" applyBorder="1" applyAlignment="1" applyProtection="1">
      <alignment horizontal="center" vertical="center"/>
      <protection hidden="1"/>
    </xf>
    <xf numFmtId="0" fontId="34" fillId="0" borderId="47" xfId="0" applyFont="1" applyBorder="1" applyAlignment="1" applyProtection="1">
      <alignment horizontal="center" vertical="center"/>
      <protection hidden="1"/>
    </xf>
    <xf numFmtId="0" fontId="34" fillId="0" borderId="47" xfId="0" applyFont="1" applyBorder="1" applyAlignment="1" applyProtection="1">
      <alignment horizontal="center" vertical="center" wrapText="1"/>
      <protection hidden="1"/>
    </xf>
    <xf numFmtId="0" fontId="13" fillId="0" borderId="36" xfId="0" applyFont="1" applyBorder="1" applyAlignment="1">
      <alignment horizontal="center" vertical="center" wrapText="1"/>
    </xf>
    <xf numFmtId="0" fontId="39" fillId="0" borderId="36" xfId="0" applyFont="1" applyBorder="1" applyAlignment="1" applyProtection="1">
      <alignment horizontal="center" vertical="center" wrapText="1"/>
      <protection locked="0"/>
    </xf>
    <xf numFmtId="0" fontId="39" fillId="0" borderId="36" xfId="0" applyFont="1" applyBorder="1" applyAlignment="1" applyProtection="1">
      <alignment horizontal="justify" vertical="top" wrapText="1"/>
      <protection locked="0"/>
    </xf>
    <xf numFmtId="0" fontId="40" fillId="0" borderId="36" xfId="0" applyFont="1" applyBorder="1" applyAlignment="1" applyProtection="1">
      <alignment horizontal="justify" vertical="center"/>
      <protection locked="0"/>
    </xf>
    <xf numFmtId="0" fontId="41" fillId="0" borderId="36" xfId="0" applyFont="1" applyBorder="1" applyAlignment="1" applyProtection="1">
      <alignment horizontal="center" vertical="center" wrapText="1"/>
      <protection locked="0"/>
    </xf>
    <xf numFmtId="0" fontId="1" fillId="0" borderId="36" xfId="0" applyFont="1" applyBorder="1" applyAlignment="1" applyProtection="1">
      <alignment horizontal="center" vertical="center" wrapText="1"/>
      <protection locked="0"/>
    </xf>
    <xf numFmtId="0" fontId="1" fillId="0" borderId="36" xfId="0" applyFont="1" applyBorder="1" applyAlignment="1">
      <alignment horizontal="center" vertical="center" wrapText="1"/>
    </xf>
    <xf numFmtId="0" fontId="13" fillId="0" borderId="36" xfId="0" applyFont="1" applyBorder="1" applyAlignment="1" applyProtection="1">
      <alignment horizontal="center" vertical="center" wrapText="1"/>
      <protection locked="0"/>
    </xf>
    <xf numFmtId="0" fontId="0" fillId="0" borderId="36" xfId="0" applyBorder="1" applyAlignment="1">
      <alignment vertical="center" wrapText="1"/>
    </xf>
    <xf numFmtId="0" fontId="39" fillId="0" borderId="36" xfId="0" applyFont="1" applyBorder="1" applyAlignment="1" applyProtection="1">
      <alignment vertical="center" wrapText="1"/>
      <protection locked="0"/>
    </xf>
    <xf numFmtId="0" fontId="14" fillId="0" borderId="36" xfId="0" applyFont="1" applyBorder="1" applyAlignment="1" applyProtection="1">
      <alignment horizontal="justify" vertical="center"/>
      <protection locked="0"/>
    </xf>
    <xf numFmtId="14" fontId="0" fillId="0" borderId="36" xfId="0" applyNumberFormat="1" applyBorder="1" applyAlignment="1">
      <alignment vertical="center" wrapText="1"/>
    </xf>
    <xf numFmtId="0" fontId="40" fillId="0" borderId="36" xfId="0" applyFont="1" applyBorder="1" applyAlignment="1" applyProtection="1">
      <alignment horizontal="justify" vertical="top" wrapText="1"/>
      <protection locked="0"/>
    </xf>
    <xf numFmtId="0" fontId="51" fillId="0" borderId="36" xfId="0" applyFont="1" applyBorder="1" applyAlignment="1" applyProtection="1">
      <alignment horizontal="justify" vertical="top" wrapText="1"/>
      <protection locked="0"/>
    </xf>
    <xf numFmtId="0" fontId="13" fillId="0" borderId="36" xfId="0" applyFont="1" applyBorder="1" applyAlignment="1">
      <alignment vertical="center" wrapText="1"/>
    </xf>
    <xf numFmtId="0" fontId="39" fillId="0" borderId="36" xfId="0" applyFont="1" applyBorder="1" applyAlignment="1" applyProtection="1">
      <alignment horizontal="justify" vertical="center" wrapText="1"/>
      <protection locked="0"/>
    </xf>
    <xf numFmtId="0" fontId="39" fillId="0" borderId="36" xfId="0" applyFont="1" applyBorder="1" applyAlignment="1" applyProtection="1">
      <alignment horizontal="justify" wrapText="1"/>
      <protection locked="0"/>
    </xf>
    <xf numFmtId="0" fontId="0" fillId="0" borderId="36" xfId="0" applyBorder="1" applyAlignment="1">
      <alignment horizontal="center" vertical="center" wrapText="1"/>
    </xf>
    <xf numFmtId="0" fontId="51" fillId="0" borderId="36" xfId="0" applyFont="1" applyBorder="1" applyAlignment="1" applyProtection="1">
      <alignment horizontal="justify" vertical="center" wrapText="1"/>
      <protection locked="0"/>
    </xf>
    <xf numFmtId="0" fontId="0" fillId="0" borderId="36" xfId="0" applyBorder="1" applyAlignment="1">
      <alignment horizontal="justify" vertical="center" wrapText="1"/>
    </xf>
    <xf numFmtId="0" fontId="14" fillId="0" borderId="36" xfId="0" applyFont="1" applyBorder="1" applyAlignment="1" applyProtection="1">
      <alignment horizontal="justify" vertical="center" wrapText="1"/>
      <protection locked="0"/>
    </xf>
    <xf numFmtId="0" fontId="1" fillId="0" borderId="36" xfId="0" applyFont="1" applyBorder="1" applyAlignment="1" applyProtection="1">
      <alignment vertical="center" wrapText="1"/>
      <protection locked="0"/>
    </xf>
    <xf numFmtId="14" fontId="0" fillId="0" borderId="36" xfId="0" applyNumberFormat="1" applyBorder="1" applyAlignment="1">
      <alignment horizontal="center" vertical="center" wrapText="1"/>
    </xf>
    <xf numFmtId="0" fontId="41" fillId="0" borderId="36" xfId="0" applyFont="1" applyBorder="1" applyAlignment="1" applyProtection="1">
      <alignment vertical="center" wrapText="1"/>
      <protection locked="0"/>
    </xf>
    <xf numFmtId="0" fontId="14" fillId="0" borderId="36" xfId="0" applyFont="1" applyBorder="1" applyAlignment="1" applyProtection="1">
      <alignment horizontal="justify" vertical="top" wrapText="1"/>
      <protection locked="0"/>
    </xf>
    <xf numFmtId="0" fontId="41" fillId="0" borderId="36" xfId="0" applyFont="1" applyBorder="1" applyAlignment="1" applyProtection="1">
      <alignment horizontal="center" vertical="top" wrapText="1"/>
      <protection locked="0"/>
    </xf>
    <xf numFmtId="0" fontId="1" fillId="0" borderId="36" xfId="0" applyFont="1" applyBorder="1" applyAlignment="1" applyProtection="1">
      <alignment horizontal="center" vertical="top" wrapText="1"/>
      <protection locked="0"/>
    </xf>
    <xf numFmtId="0" fontId="0" fillId="0" borderId="36" xfId="0" applyBorder="1" applyAlignment="1">
      <alignment horizontal="justify" vertical="top" wrapText="1"/>
    </xf>
    <xf numFmtId="14" fontId="0" fillId="0" borderId="36" xfId="0" applyNumberFormat="1" applyBorder="1" applyAlignment="1">
      <alignment horizontal="justify" vertical="top" wrapText="1"/>
    </xf>
    <xf numFmtId="0" fontId="39" fillId="0" borderId="36" xfId="0" applyFont="1" applyBorder="1" applyAlignment="1" applyProtection="1">
      <alignment wrapText="1"/>
      <protection locked="0"/>
    </xf>
    <xf numFmtId="0" fontId="52" fillId="0" borderId="36" xfId="0" applyFont="1" applyBorder="1" applyAlignment="1">
      <alignment horizontal="justify" vertical="center" wrapText="1"/>
    </xf>
    <xf numFmtId="0" fontId="56" fillId="0" borderId="36" xfId="0" applyFont="1" applyBorder="1" applyAlignment="1">
      <alignment horizontal="justify" vertical="center" wrapText="1"/>
    </xf>
    <xf numFmtId="0" fontId="41" fillId="0" borderId="36" xfId="0" applyFont="1" applyBorder="1" applyAlignment="1" applyProtection="1">
      <alignment horizontal="justify" vertical="center" wrapText="1"/>
      <protection locked="0"/>
    </xf>
    <xf numFmtId="0" fontId="41" fillId="10" borderId="36" xfId="0" applyFont="1" applyFill="1" applyBorder="1" applyAlignment="1" applyProtection="1">
      <alignment vertical="center" wrapText="1"/>
      <protection locked="0"/>
    </xf>
    <xf numFmtId="0" fontId="41" fillId="10" borderId="36" xfId="0" applyFont="1" applyFill="1" applyBorder="1" applyAlignment="1">
      <alignment horizontal="justify" vertical="center" wrapText="1"/>
    </xf>
    <xf numFmtId="14" fontId="0" fillId="0" borderId="36" xfId="0" applyNumberFormat="1" applyBorder="1" applyAlignment="1">
      <alignment vertical="center"/>
    </xf>
    <xf numFmtId="0" fontId="10" fillId="0" borderId="36" xfId="0" applyFont="1" applyBorder="1" applyAlignment="1" applyProtection="1">
      <alignment horizontal="justify" vertical="center" wrapText="1"/>
      <protection locked="0"/>
    </xf>
    <xf numFmtId="0" fontId="10" fillId="0" borderId="36" xfId="0" applyFont="1" applyBorder="1" applyAlignment="1" applyProtection="1">
      <alignment vertical="center" wrapText="1"/>
      <protection locked="0"/>
    </xf>
    <xf numFmtId="0" fontId="0" fillId="0" borderId="36" xfId="0" applyBorder="1" applyAlignment="1" applyProtection="1">
      <alignment vertical="center" wrapText="1"/>
      <protection locked="0"/>
    </xf>
    <xf numFmtId="0" fontId="18" fillId="0" borderId="36" xfId="0" applyFont="1" applyBorder="1" applyAlignment="1" applyProtection="1">
      <alignment horizontal="center" vertical="center" wrapText="1"/>
      <protection locked="0"/>
    </xf>
    <xf numFmtId="0" fontId="14" fillId="0" borderId="36" xfId="0" applyFont="1" applyBorder="1" applyAlignment="1" applyProtection="1">
      <alignment vertical="center" wrapText="1"/>
      <protection locked="0"/>
    </xf>
    <xf numFmtId="0" fontId="1" fillId="0" borderId="36" xfId="0" applyFont="1" applyBorder="1" applyAlignment="1" applyProtection="1">
      <alignment horizontal="justify" vertical="center" wrapText="1"/>
      <protection locked="0"/>
    </xf>
    <xf numFmtId="0" fontId="19" fillId="0" borderId="36" xfId="0" applyFont="1" applyBorder="1"/>
    <xf numFmtId="0" fontId="19" fillId="23" borderId="36" xfId="0" applyFont="1" applyFill="1" applyBorder="1" applyAlignment="1">
      <alignment wrapText="1"/>
    </xf>
    <xf numFmtId="0" fontId="19" fillId="0" borderId="36" xfId="0" applyFont="1" applyBorder="1" applyAlignment="1">
      <alignment wrapText="1"/>
    </xf>
    <xf numFmtId="0" fontId="19" fillId="22" borderId="36" xfId="0" applyFont="1" applyFill="1" applyBorder="1" applyAlignment="1">
      <alignment wrapText="1"/>
    </xf>
    <xf numFmtId="0" fontId="0" fillId="0" borderId="36" xfId="0" applyBorder="1"/>
    <xf numFmtId="0" fontId="1" fillId="9" borderId="36" xfId="0" applyFont="1" applyFill="1" applyBorder="1" applyAlignment="1" applyProtection="1">
      <alignment horizontal="justify" vertical="center" wrapText="1"/>
      <protection locked="0"/>
    </xf>
    <xf numFmtId="0" fontId="18" fillId="9" borderId="36" xfId="0" applyFont="1" applyFill="1" applyBorder="1" applyAlignment="1" applyProtection="1">
      <alignment vertical="center" wrapText="1"/>
      <protection locked="0"/>
    </xf>
    <xf numFmtId="0" fontId="1" fillId="9" borderId="36" xfId="0" applyFont="1" applyFill="1" applyBorder="1" applyAlignment="1" applyProtection="1">
      <alignment vertical="center" wrapText="1"/>
      <protection locked="0"/>
    </xf>
    <xf numFmtId="0" fontId="13" fillId="8" borderId="36" xfId="0" applyFont="1" applyFill="1" applyBorder="1" applyAlignment="1">
      <alignment horizontal="center" vertical="center" wrapText="1"/>
    </xf>
    <xf numFmtId="0" fontId="0" fillId="0" borderId="36" xfId="0" applyBorder="1" applyProtection="1">
      <protection locked="0"/>
    </xf>
    <xf numFmtId="0" fontId="13" fillId="10" borderId="36" xfId="0" applyFont="1" applyFill="1" applyBorder="1" applyAlignment="1">
      <alignment horizontal="center" vertical="center" wrapText="1"/>
    </xf>
    <xf numFmtId="0" fontId="13" fillId="8" borderId="36" xfId="0" applyFont="1" applyFill="1" applyBorder="1" applyAlignment="1">
      <alignment vertical="center" wrapText="1"/>
    </xf>
    <xf numFmtId="0" fontId="1" fillId="0" borderId="36" xfId="0" applyFont="1" applyBorder="1" applyProtection="1">
      <protection locked="0"/>
    </xf>
    <xf numFmtId="0" fontId="20" fillId="10" borderId="36" xfId="0" applyFont="1" applyFill="1" applyBorder="1"/>
    <xf numFmtId="0" fontId="21" fillId="10" borderId="36" xfId="0" applyFont="1" applyFill="1" applyBorder="1" applyAlignment="1">
      <alignment wrapText="1"/>
    </xf>
    <xf numFmtId="0" fontId="1" fillId="10" borderId="36" xfId="0" applyFont="1" applyFill="1" applyBorder="1" applyAlignment="1" applyProtection="1">
      <alignment vertical="center" wrapText="1"/>
      <protection locked="0"/>
    </xf>
    <xf numFmtId="0" fontId="22" fillId="10" borderId="36" xfId="0" applyFont="1" applyFill="1" applyBorder="1"/>
    <xf numFmtId="0" fontId="12" fillId="22" borderId="36" xfId="0" applyFont="1" applyFill="1" applyBorder="1" applyAlignment="1" applyProtection="1">
      <alignment horizontal="center" vertical="center" wrapText="1"/>
      <protection locked="0"/>
    </xf>
    <xf numFmtId="0" fontId="23" fillId="10" borderId="36" xfId="0" applyFont="1" applyFill="1" applyBorder="1" applyAlignment="1">
      <alignment wrapText="1"/>
    </xf>
    <xf numFmtId="0" fontId="24" fillId="10" borderId="36" xfId="0" applyFont="1" applyFill="1" applyBorder="1" applyAlignment="1">
      <alignment wrapText="1"/>
    </xf>
    <xf numFmtId="0" fontId="25" fillId="10" borderId="36" xfId="0" applyFont="1" applyFill="1" applyBorder="1" applyAlignment="1">
      <alignment wrapText="1"/>
    </xf>
    <xf numFmtId="0" fontId="0" fillId="10" borderId="36" xfId="0" applyFill="1" applyBorder="1" applyAlignment="1">
      <alignment wrapText="1"/>
    </xf>
    <xf numFmtId="0" fontId="0" fillId="14" borderId="36" xfId="0" applyFill="1" applyBorder="1"/>
    <xf numFmtId="0" fontId="34" fillId="0" borderId="36" xfId="0" applyFont="1" applyBorder="1" applyAlignment="1" applyProtection="1">
      <alignment horizontal="center" vertical="center"/>
      <protection hidden="1"/>
    </xf>
    <xf numFmtId="0" fontId="34" fillId="0" borderId="36" xfId="0" applyFont="1" applyBorder="1" applyAlignment="1" applyProtection="1">
      <alignment horizontal="center" vertical="center" wrapText="1"/>
      <protection hidden="1"/>
    </xf>
    <xf numFmtId="0" fontId="1" fillId="0" borderId="8" xfId="0" applyFont="1" applyBorder="1" applyAlignment="1" applyProtection="1">
      <alignment horizontal="justify" vertical="center" wrapText="1"/>
      <protection locked="0"/>
    </xf>
    <xf numFmtId="0" fontId="61" fillId="14" borderId="39" xfId="0" applyFont="1" applyFill="1" applyBorder="1" applyAlignment="1">
      <alignment horizontal="center" vertical="center" wrapText="1"/>
    </xf>
    <xf numFmtId="0" fontId="3" fillId="0" borderId="62" xfId="3" applyBorder="1"/>
    <xf numFmtId="0" fontId="8" fillId="6" borderId="63" xfId="3" applyFont="1" applyFill="1" applyBorder="1" applyAlignment="1">
      <alignment horizontal="center" vertical="center"/>
    </xf>
    <xf numFmtId="0" fontId="6" fillId="0" borderId="64" xfId="3" applyFont="1" applyBorder="1"/>
    <xf numFmtId="0" fontId="6" fillId="0" borderId="62" xfId="3" applyFont="1" applyBorder="1"/>
    <xf numFmtId="0" fontId="8" fillId="7" borderId="63" xfId="3" applyFont="1" applyFill="1" applyBorder="1" applyAlignment="1">
      <alignment horizontal="center" vertical="center"/>
    </xf>
    <xf numFmtId="0" fontId="8" fillId="4" borderId="63" xfId="3" applyFont="1" applyFill="1" applyBorder="1" applyAlignment="1">
      <alignment horizontal="center" vertical="center"/>
    </xf>
    <xf numFmtId="0" fontId="8" fillId="0" borderId="65" xfId="3" applyFont="1" applyBorder="1"/>
    <xf numFmtId="0" fontId="8" fillId="3" borderId="63" xfId="3" applyFont="1" applyFill="1" applyBorder="1" applyAlignment="1">
      <alignment horizontal="center" vertical="center"/>
    </xf>
    <xf numFmtId="0" fontId="3" fillId="0" borderId="66" xfId="3" applyBorder="1"/>
    <xf numFmtId="0" fontId="3" fillId="0" borderId="66" xfId="3" applyBorder="1" applyAlignment="1">
      <alignment horizontal="center" vertical="center"/>
    </xf>
    <xf numFmtId="0" fontId="10" fillId="0" borderId="8" xfId="0" applyFont="1" applyBorder="1" applyAlignment="1" applyProtection="1">
      <alignment horizontal="justify" vertical="center" wrapText="1"/>
      <protection locked="0"/>
    </xf>
    <xf numFmtId="0" fontId="0" fillId="0" borderId="8" xfId="0" applyBorder="1" applyAlignment="1" applyProtection="1">
      <alignment horizontal="justify" vertical="top" wrapText="1"/>
      <protection locked="0"/>
    </xf>
    <xf numFmtId="0" fontId="10" fillId="0" borderId="67" xfId="0" applyFont="1" applyBorder="1" applyAlignment="1" applyProtection="1">
      <alignment horizontal="justify" vertical="center" wrapText="1"/>
      <protection locked="0"/>
    </xf>
    <xf numFmtId="0" fontId="18" fillId="0" borderId="67" xfId="0" applyFont="1" applyBorder="1" applyAlignment="1" applyProtection="1">
      <alignment horizontal="center" vertical="center" wrapText="1"/>
      <protection locked="0"/>
    </xf>
    <xf numFmtId="0" fontId="0" fillId="0" borderId="67" xfId="0" applyBorder="1" applyAlignment="1" applyProtection="1">
      <alignment horizontal="justify" vertical="center" wrapText="1"/>
      <protection locked="0"/>
    </xf>
    <xf numFmtId="0" fontId="14" fillId="0" borderId="67" xfId="0" applyFont="1" applyBorder="1" applyAlignment="1" applyProtection="1">
      <alignment vertical="center" wrapText="1"/>
      <protection locked="0"/>
    </xf>
    <xf numFmtId="0" fontId="1" fillId="0" borderId="67" xfId="0" applyFont="1" applyBorder="1" applyAlignment="1" applyProtection="1">
      <alignment vertical="center" wrapText="1"/>
      <protection locked="0"/>
    </xf>
    <xf numFmtId="0" fontId="1" fillId="0" borderId="67" xfId="0" applyFont="1" applyBorder="1" applyAlignment="1">
      <alignment horizontal="center" vertical="center" wrapText="1"/>
    </xf>
    <xf numFmtId="0" fontId="1" fillId="0" borderId="67" xfId="0" applyFont="1" applyBorder="1" applyAlignment="1" applyProtection="1">
      <alignment horizontal="center" vertical="center" wrapText="1"/>
      <protection locked="0"/>
    </xf>
    <xf numFmtId="0" fontId="13" fillId="0" borderId="67" xfId="0" applyFont="1" applyBorder="1" applyAlignment="1">
      <alignment vertical="center" wrapText="1"/>
    </xf>
    <xf numFmtId="0" fontId="13" fillId="0" borderId="67" xfId="0" applyFont="1" applyBorder="1" applyAlignment="1">
      <alignment horizontal="center" vertical="center" wrapText="1"/>
    </xf>
    <xf numFmtId="0" fontId="13" fillId="0" borderId="67" xfId="0" applyFont="1" applyBorder="1" applyAlignment="1" applyProtection="1">
      <alignment horizontal="center" vertical="center" wrapText="1"/>
      <protection locked="0"/>
    </xf>
    <xf numFmtId="0" fontId="0" fillId="0" borderId="67" xfId="0" applyBorder="1" applyAlignment="1" applyProtection="1">
      <alignment horizontal="justify" vertical="top" wrapText="1"/>
      <protection locked="0"/>
    </xf>
    <xf numFmtId="0" fontId="13" fillId="0" borderId="67" xfId="0" applyFont="1" applyBorder="1" applyAlignment="1" applyProtection="1">
      <alignment vertical="center" wrapText="1"/>
      <protection locked="0"/>
    </xf>
    <xf numFmtId="0" fontId="10" fillId="0" borderId="70" xfId="0" applyFont="1" applyBorder="1" applyAlignment="1" applyProtection="1">
      <alignment horizontal="justify" vertical="center" wrapText="1"/>
      <protection locked="0"/>
    </xf>
    <xf numFmtId="0" fontId="18" fillId="0" borderId="70" xfId="0" applyFont="1" applyBorder="1" applyAlignment="1" applyProtection="1">
      <alignment horizontal="center" vertical="center" wrapText="1"/>
      <protection locked="0"/>
    </xf>
    <xf numFmtId="0" fontId="0" fillId="0" borderId="70" xfId="0" applyBorder="1" applyAlignment="1" applyProtection="1">
      <alignment horizontal="justify" vertical="top" wrapText="1"/>
      <protection locked="0"/>
    </xf>
    <xf numFmtId="0" fontId="14" fillId="0" borderId="70" xfId="0" applyFont="1" applyBorder="1" applyAlignment="1" applyProtection="1">
      <alignment vertical="center" wrapText="1"/>
      <protection locked="0"/>
    </xf>
    <xf numFmtId="0" fontId="1" fillId="0" borderId="70" xfId="0" applyFont="1" applyBorder="1" applyAlignment="1" applyProtection="1">
      <alignment vertical="center" wrapText="1"/>
      <protection locked="0"/>
    </xf>
    <xf numFmtId="0" fontId="1" fillId="0" borderId="70" xfId="0" applyFont="1" applyBorder="1" applyAlignment="1">
      <alignment horizontal="center" vertical="center" wrapText="1"/>
    </xf>
    <xf numFmtId="0" fontId="13" fillId="0" borderId="70" xfId="0" applyFont="1" applyBorder="1" applyAlignment="1">
      <alignment vertical="center" wrapText="1"/>
    </xf>
    <xf numFmtId="0" fontId="13" fillId="0" borderId="70" xfId="0" applyFont="1" applyBorder="1" applyAlignment="1" applyProtection="1">
      <alignment vertical="center" wrapText="1"/>
      <protection locked="0"/>
    </xf>
    <xf numFmtId="0" fontId="0" fillId="0" borderId="8" xfId="0" applyBorder="1" applyAlignment="1" applyProtection="1">
      <alignment horizontal="justify" vertical="center" wrapText="1"/>
      <protection locked="0"/>
    </xf>
    <xf numFmtId="0" fontId="1" fillId="0" borderId="67" xfId="0" applyFont="1" applyBorder="1" applyAlignment="1" applyProtection="1">
      <alignment horizontal="justify" vertical="center" wrapText="1"/>
      <protection locked="0"/>
    </xf>
    <xf numFmtId="0" fontId="14" fillId="0" borderId="67" xfId="0" applyFont="1" applyBorder="1" applyAlignment="1" applyProtection="1">
      <alignment horizontal="justify" vertical="top" wrapText="1"/>
      <protection locked="0"/>
    </xf>
    <xf numFmtId="0" fontId="59" fillId="0" borderId="67" xfId="0" applyFont="1" applyBorder="1" applyAlignment="1" applyProtection="1">
      <alignment horizontal="justify" vertical="center" wrapText="1"/>
      <protection locked="0"/>
    </xf>
    <xf numFmtId="0" fontId="60" fillId="0" borderId="67" xfId="0" applyFont="1" applyBorder="1" applyAlignment="1" applyProtection="1">
      <alignment horizontal="justify" vertical="center" wrapText="1"/>
      <protection locked="0"/>
    </xf>
    <xf numFmtId="0" fontId="60" fillId="0" borderId="67" xfId="0" applyFont="1" applyBorder="1" applyAlignment="1">
      <alignment horizontal="center" vertical="center" wrapText="1"/>
    </xf>
    <xf numFmtId="0" fontId="60" fillId="0" borderId="67" xfId="0" applyFont="1" applyBorder="1" applyAlignment="1" applyProtection="1">
      <alignment vertical="center" wrapText="1"/>
      <protection locked="0"/>
    </xf>
    <xf numFmtId="0" fontId="61" fillId="0" borderId="67" xfId="0" applyFont="1" applyBorder="1" applyAlignment="1">
      <alignment vertical="center" wrapText="1"/>
    </xf>
    <xf numFmtId="0" fontId="1" fillId="0" borderId="70" xfId="0" applyFont="1" applyBorder="1" applyAlignment="1" applyProtection="1">
      <alignment horizontal="justify" vertical="center" wrapText="1"/>
      <protection locked="0"/>
    </xf>
    <xf numFmtId="0" fontId="1" fillId="0" borderId="70" xfId="0" applyFont="1" applyBorder="1" applyAlignment="1" applyProtection="1">
      <alignment horizontal="center" vertical="center" wrapText="1"/>
      <protection locked="0"/>
    </xf>
    <xf numFmtId="0" fontId="59" fillId="0" borderId="67" xfId="0" applyFont="1" applyBorder="1" applyAlignment="1" applyProtection="1">
      <alignment vertical="center" wrapText="1"/>
      <protection locked="0"/>
    </xf>
    <xf numFmtId="0" fontId="0" fillId="0" borderId="67" xfId="0" applyBorder="1" applyAlignment="1" applyProtection="1">
      <alignment vertical="center" wrapText="1"/>
      <protection locked="0"/>
    </xf>
    <xf numFmtId="0" fontId="65" fillId="0" borderId="67" xfId="0" applyFont="1" applyBorder="1" applyAlignment="1" applyProtection="1">
      <alignment vertical="center" wrapText="1"/>
      <protection locked="0"/>
    </xf>
    <xf numFmtId="0" fontId="10" fillId="0" borderId="67" xfId="0" applyFont="1" applyBorder="1" applyAlignment="1" applyProtection="1">
      <alignment vertical="center" wrapText="1"/>
      <protection locked="0"/>
    </xf>
    <xf numFmtId="0" fontId="10" fillId="0" borderId="70" xfId="0" applyFont="1" applyBorder="1" applyAlignment="1" applyProtection="1">
      <alignment vertical="center" wrapText="1"/>
      <protection locked="0"/>
    </xf>
    <xf numFmtId="0" fontId="0" fillId="0" borderId="70" xfId="0" applyBorder="1" applyAlignment="1" applyProtection="1">
      <alignment vertical="center" wrapText="1"/>
      <protection locked="0"/>
    </xf>
    <xf numFmtId="0" fontId="67" fillId="0" borderId="67" xfId="0" applyFont="1" applyBorder="1" applyAlignment="1" applyProtection="1">
      <alignment horizontal="center" vertical="center" wrapText="1"/>
      <protection locked="0"/>
    </xf>
    <xf numFmtId="0" fontId="64" fillId="0" borderId="8" xfId="0" applyFont="1" applyBorder="1" applyAlignment="1" applyProtection="1">
      <alignment vertical="top" wrapText="1"/>
      <protection locked="0"/>
    </xf>
    <xf numFmtId="0" fontId="64" fillId="0" borderId="67" xfId="0" applyFont="1" applyBorder="1" applyAlignment="1" applyProtection="1">
      <alignment horizontal="justify" vertical="center" wrapText="1"/>
      <protection locked="0"/>
    </xf>
    <xf numFmtId="0" fontId="14" fillId="0" borderId="67" xfId="0" applyFont="1" applyBorder="1" applyAlignment="1" applyProtection="1">
      <alignment horizontal="justify" vertical="center" wrapText="1"/>
      <protection locked="0"/>
    </xf>
    <xf numFmtId="0" fontId="1" fillId="0" borderId="67" xfId="0" applyFont="1" applyBorder="1" applyAlignment="1" applyProtection="1">
      <alignment horizontal="center" vertical="center"/>
      <protection locked="0"/>
    </xf>
    <xf numFmtId="0" fontId="64" fillId="0" borderId="8" xfId="0" applyFont="1" applyBorder="1" applyAlignment="1" applyProtection="1">
      <alignment horizontal="justify" vertical="center" wrapText="1"/>
      <protection locked="0"/>
    </xf>
    <xf numFmtId="0" fontId="65" fillId="0" borderId="8" xfId="0" applyFont="1" applyBorder="1" applyAlignment="1" applyProtection="1">
      <alignment horizontal="justify" vertical="center" wrapText="1"/>
      <protection locked="0"/>
    </xf>
    <xf numFmtId="0" fontId="14" fillId="0" borderId="70" xfId="0" applyFont="1" applyBorder="1" applyAlignment="1" applyProtection="1">
      <alignment horizontal="justify" vertical="top" wrapText="1"/>
      <protection locked="0"/>
    </xf>
    <xf numFmtId="0" fontId="13" fillId="0" borderId="70" xfId="0" applyFont="1" applyBorder="1" applyAlignment="1">
      <alignment horizontal="center" vertical="center" wrapText="1"/>
    </xf>
    <xf numFmtId="0" fontId="13" fillId="0" borderId="70" xfId="0" applyFont="1" applyBorder="1" applyAlignment="1" applyProtection="1">
      <alignment horizontal="center" vertical="center" wrapText="1"/>
      <protection locked="0"/>
    </xf>
    <xf numFmtId="0" fontId="68" fillId="0" borderId="67" xfId="0" applyFont="1" applyBorder="1" applyAlignment="1" applyProtection="1">
      <alignment vertical="center" wrapText="1"/>
      <protection locked="0"/>
    </xf>
    <xf numFmtId="0" fontId="69" fillId="0" borderId="67" xfId="0" applyFont="1" applyBorder="1" applyAlignment="1" applyProtection="1">
      <alignment horizontal="justify" vertical="center" wrapText="1"/>
      <protection locked="0"/>
    </xf>
    <xf numFmtId="0" fontId="69" fillId="0" borderId="67" xfId="0" applyFont="1" applyBorder="1" applyAlignment="1" applyProtection="1">
      <alignment vertical="center" wrapText="1"/>
      <protection locked="0"/>
    </xf>
    <xf numFmtId="0" fontId="14" fillId="0" borderId="70" xfId="0" applyFont="1" applyBorder="1" applyAlignment="1" applyProtection="1">
      <alignment horizontal="justify" vertical="center" wrapText="1"/>
      <protection locked="0"/>
    </xf>
    <xf numFmtId="0" fontId="68" fillId="0" borderId="8" xfId="0" applyFont="1" applyBorder="1" applyAlignment="1" applyProtection="1">
      <alignment vertical="center" wrapText="1"/>
      <protection locked="0"/>
    </xf>
    <xf numFmtId="0" fontId="69" fillId="0" borderId="8" xfId="0" applyFont="1" applyBorder="1" applyAlignment="1" applyProtection="1">
      <alignment horizontal="justify" vertical="center" wrapText="1"/>
      <protection locked="0"/>
    </xf>
    <xf numFmtId="0" fontId="1" fillId="0" borderId="70" xfId="0" applyFont="1" applyBorder="1" applyAlignment="1" applyProtection="1">
      <alignment horizontal="center" vertical="center"/>
      <protection locked="0"/>
    </xf>
    <xf numFmtId="0" fontId="0" fillId="0" borderId="70" xfId="0" applyBorder="1" applyAlignment="1" applyProtection="1">
      <alignment horizontal="justify" vertical="center" wrapText="1"/>
      <protection locked="0"/>
    </xf>
    <xf numFmtId="0" fontId="59" fillId="0" borderId="70" xfId="0" applyFont="1" applyBorder="1" applyAlignment="1" applyProtection="1">
      <alignment horizontal="justify" vertical="center" wrapText="1"/>
      <protection locked="0"/>
    </xf>
    <xf numFmtId="0" fontId="13" fillId="0" borderId="53"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39" xfId="0" applyFont="1" applyBorder="1" applyAlignment="1" applyProtection="1">
      <alignment horizontal="center" vertical="center" wrapText="1"/>
      <protection locked="0"/>
    </xf>
    <xf numFmtId="0" fontId="13" fillId="0" borderId="8" xfId="0" applyFont="1" applyBorder="1" applyAlignment="1" applyProtection="1">
      <alignment horizontal="center" vertical="center" wrapText="1"/>
      <protection locked="0"/>
    </xf>
    <xf numFmtId="0" fontId="13" fillId="0" borderId="53" xfId="0" applyFont="1" applyBorder="1" applyAlignment="1" applyProtection="1">
      <alignment horizontal="center" vertical="center" wrapText="1"/>
      <protection locked="0"/>
    </xf>
    <xf numFmtId="0" fontId="13" fillId="0" borderId="12" xfId="0" applyFont="1" applyBorder="1" applyAlignment="1" applyProtection="1">
      <alignment horizontal="center" vertical="center" wrapText="1"/>
      <protection locked="0"/>
    </xf>
    <xf numFmtId="0" fontId="0" fillId="0" borderId="12" xfId="0" applyBorder="1" applyAlignment="1">
      <alignment horizontal="center" vertical="center" wrapText="1"/>
    </xf>
    <xf numFmtId="0" fontId="0" fillId="0" borderId="8" xfId="0" applyBorder="1" applyAlignment="1">
      <alignment horizontal="center" vertical="center" wrapText="1"/>
    </xf>
    <xf numFmtId="0" fontId="0" fillId="0" borderId="12" xfId="0" applyBorder="1" applyAlignment="1">
      <alignment horizontal="center" vertical="top"/>
    </xf>
    <xf numFmtId="0" fontId="0" fillId="0" borderId="8" xfId="0" applyBorder="1" applyAlignment="1">
      <alignment horizontal="center" vertical="top"/>
    </xf>
    <xf numFmtId="0" fontId="0" fillId="0" borderId="12" xfId="0" applyBorder="1" applyAlignment="1">
      <alignment horizontal="center"/>
    </xf>
    <xf numFmtId="0" fontId="0" fillId="0" borderId="8" xfId="0" applyBorder="1" applyAlignment="1">
      <alignment horizontal="center"/>
    </xf>
    <xf numFmtId="0" fontId="1" fillId="0" borderId="39" xfId="0" applyFont="1" applyBorder="1" applyAlignment="1" applyProtection="1">
      <alignment horizontal="center" vertical="center" wrapText="1"/>
      <protection locked="0"/>
    </xf>
    <xf numFmtId="0" fontId="1" fillId="0" borderId="8" xfId="0" applyFont="1" applyBorder="1" applyAlignment="1" applyProtection="1">
      <alignment horizontal="center" vertical="center" wrapText="1"/>
      <protection locked="0"/>
    </xf>
    <xf numFmtId="0" fontId="1" fillId="0" borderId="39" xfId="0" applyFont="1" applyBorder="1" applyAlignment="1">
      <alignment horizontal="center" vertical="center" wrapText="1"/>
    </xf>
    <xf numFmtId="0" fontId="1" fillId="0" borderId="8" xfId="0" applyFont="1" applyBorder="1" applyAlignment="1">
      <alignment horizontal="center" vertical="center" wrapText="1"/>
    </xf>
    <xf numFmtId="0" fontId="1" fillId="0" borderId="53" xfId="0" applyFont="1" applyBorder="1" applyAlignment="1" applyProtection="1">
      <alignment horizontal="center" vertical="center" wrapText="1"/>
      <protection locked="0"/>
    </xf>
    <xf numFmtId="0" fontId="1" fillId="0" borderId="12" xfId="0" applyFont="1" applyBorder="1" applyAlignment="1" applyProtection="1">
      <alignment horizontal="center" vertical="center" wrapText="1"/>
      <protection locked="0"/>
    </xf>
    <xf numFmtId="0" fontId="1" fillId="0" borderId="53" xfId="0" applyFont="1" applyBorder="1" applyAlignment="1">
      <alignment horizontal="center" vertical="center" wrapText="1"/>
    </xf>
    <xf numFmtId="0" fontId="1" fillId="0" borderId="12" xfId="0" applyFont="1" applyBorder="1" applyAlignment="1">
      <alignment horizontal="center" vertical="center" wrapText="1"/>
    </xf>
    <xf numFmtId="0" fontId="13" fillId="0" borderId="39" xfId="0" applyFont="1" applyBorder="1" applyAlignment="1">
      <alignment horizontal="center" vertical="center" wrapText="1"/>
    </xf>
    <xf numFmtId="0" fontId="13" fillId="0" borderId="8" xfId="0" applyFont="1" applyBorder="1" applyAlignment="1">
      <alignment horizontal="center" vertical="center" wrapText="1"/>
    </xf>
    <xf numFmtId="0" fontId="1" fillId="0" borderId="53" xfId="0" applyFont="1" applyBorder="1" applyAlignment="1" applyProtection="1">
      <alignment horizontal="center" vertical="center"/>
      <protection locked="0"/>
    </xf>
    <xf numFmtId="0" fontId="1" fillId="0" borderId="12" xfId="0" applyFont="1" applyBorder="1" applyAlignment="1" applyProtection="1">
      <alignment horizontal="center" vertical="center"/>
      <protection locked="0"/>
    </xf>
    <xf numFmtId="0" fontId="0" fillId="0" borderId="39" xfId="0" applyBorder="1" applyAlignment="1">
      <alignment horizontal="center" vertical="center" wrapText="1"/>
    </xf>
    <xf numFmtId="0" fontId="0" fillId="0" borderId="48" xfId="0" applyBorder="1" applyAlignment="1">
      <alignment horizontal="center" vertical="center" wrapText="1"/>
    </xf>
    <xf numFmtId="0" fontId="0" fillId="0" borderId="39" xfId="0" applyBorder="1" applyAlignment="1">
      <alignment horizontal="justify" vertical="top" wrapText="1"/>
    </xf>
    <xf numFmtId="0" fontId="0" fillId="0" borderId="12" xfId="0" applyBorder="1" applyAlignment="1">
      <alignment horizontal="justify" vertical="top" wrapText="1"/>
    </xf>
    <xf numFmtId="0" fontId="0" fillId="0" borderId="48" xfId="0" applyBorder="1" applyAlignment="1">
      <alignment horizontal="justify" vertical="top" wrapText="1"/>
    </xf>
    <xf numFmtId="0" fontId="0" fillId="0" borderId="4" xfId="0" applyBorder="1" applyAlignment="1">
      <alignment horizontal="center" vertical="center" wrapText="1"/>
    </xf>
    <xf numFmtId="0" fontId="0" fillId="0" borderId="36" xfId="0" applyBorder="1" applyAlignment="1">
      <alignment horizontal="center" vertical="center" wrapText="1"/>
    </xf>
    <xf numFmtId="0" fontId="0" fillId="0" borderId="47" xfId="0" applyBorder="1" applyAlignment="1">
      <alignment horizontal="center" vertical="center" wrapText="1"/>
    </xf>
    <xf numFmtId="0" fontId="0" fillId="0" borderId="39" xfId="0" applyBorder="1" applyAlignment="1">
      <alignment horizontal="center" vertical="top"/>
    </xf>
    <xf numFmtId="0" fontId="0" fillId="0" borderId="48" xfId="0" applyBorder="1" applyAlignment="1">
      <alignment horizontal="center" vertical="top"/>
    </xf>
    <xf numFmtId="0" fontId="0" fillId="0" borderId="39" xfId="0" applyBorder="1" applyAlignment="1">
      <alignment horizontal="center"/>
    </xf>
    <xf numFmtId="0" fontId="0" fillId="0" borderId="48" xfId="0" applyBorder="1" applyAlignment="1">
      <alignment horizontal="center"/>
    </xf>
    <xf numFmtId="0" fontId="0" fillId="0" borderId="43" xfId="0" applyBorder="1" applyAlignment="1">
      <alignment horizontal="center"/>
    </xf>
    <xf numFmtId="0" fontId="0" fillId="0" borderId="45" xfId="0" applyBorder="1" applyAlignment="1">
      <alignment horizontal="center"/>
    </xf>
    <xf numFmtId="0" fontId="0" fillId="0" borderId="49" xfId="0" applyBorder="1" applyAlignment="1">
      <alignment horizontal="center"/>
    </xf>
    <xf numFmtId="0" fontId="0" fillId="0" borderId="4" xfId="0" applyBorder="1" applyAlignment="1">
      <alignment horizontal="center" vertical="top"/>
    </xf>
    <xf numFmtId="0" fontId="0" fillId="0" borderId="36" xfId="0" applyBorder="1" applyAlignment="1">
      <alignment horizontal="center" vertical="top"/>
    </xf>
    <xf numFmtId="0" fontId="0" fillId="0" borderId="47" xfId="0" applyBorder="1" applyAlignment="1">
      <alignment horizontal="center" vertical="top"/>
    </xf>
    <xf numFmtId="0" fontId="0" fillId="0" borderId="4" xfId="0" applyBorder="1" applyAlignment="1">
      <alignment horizontal="center"/>
    </xf>
    <xf numFmtId="0" fontId="0" fillId="0" borderId="36" xfId="0" applyBorder="1" applyAlignment="1">
      <alignment horizontal="center"/>
    </xf>
    <xf numFmtId="0" fontId="0" fillId="0" borderId="47" xfId="0" applyBorder="1" applyAlignment="1">
      <alignment horizontal="center"/>
    </xf>
    <xf numFmtId="0" fontId="0" fillId="0" borderId="6" xfId="0" applyBorder="1" applyAlignment="1">
      <alignment horizontal="center"/>
    </xf>
    <xf numFmtId="0" fontId="0" fillId="0" borderId="3" xfId="0" applyBorder="1" applyAlignment="1">
      <alignment horizontal="center"/>
    </xf>
    <xf numFmtId="0" fontId="0" fillId="0" borderId="7" xfId="0" applyBorder="1" applyAlignment="1">
      <alignment horizontal="center"/>
    </xf>
    <xf numFmtId="0" fontId="39" fillId="0" borderId="8" xfId="0" applyFont="1" applyBorder="1" applyAlignment="1" applyProtection="1">
      <alignment horizontal="center" vertical="center" wrapText="1"/>
      <protection locked="0"/>
    </xf>
    <xf numFmtId="0" fontId="39" fillId="0" borderId="36" xfId="0" applyFont="1" applyBorder="1" applyAlignment="1" applyProtection="1">
      <alignment horizontal="center" vertical="center" wrapText="1"/>
      <protection locked="0"/>
    </xf>
    <xf numFmtId="0" fontId="13" fillId="0" borderId="36" xfId="0" applyFont="1" applyBorder="1" applyAlignment="1">
      <alignment horizontal="center" vertical="center" wrapText="1"/>
    </xf>
    <xf numFmtId="0" fontId="1" fillId="0" borderId="36" xfId="0" applyFont="1" applyBorder="1" applyAlignment="1">
      <alignment horizontal="center" vertical="center" wrapText="1"/>
    </xf>
    <xf numFmtId="0" fontId="1" fillId="0" borderId="36" xfId="0" applyFont="1" applyBorder="1" applyAlignment="1">
      <alignment horizontal="center" vertical="center"/>
    </xf>
    <xf numFmtId="0" fontId="39" fillId="0" borderId="36" xfId="0" applyFont="1" applyBorder="1" applyAlignment="1">
      <alignment horizontal="center" vertical="center" wrapText="1"/>
    </xf>
    <xf numFmtId="0" fontId="1" fillId="0" borderId="36" xfId="0" applyFont="1" applyBorder="1" applyAlignment="1" applyProtection="1">
      <alignment horizontal="center" vertical="center" wrapText="1"/>
      <protection locked="0"/>
    </xf>
    <xf numFmtId="0" fontId="1" fillId="0" borderId="8" xfId="0" applyFont="1" applyBorder="1" applyAlignment="1">
      <alignment horizontal="center" vertical="center"/>
    </xf>
    <xf numFmtId="0" fontId="39" fillId="0" borderId="8" xfId="0" applyFont="1" applyBorder="1" applyAlignment="1">
      <alignment horizontal="center" vertical="center" wrapText="1"/>
    </xf>
    <xf numFmtId="0" fontId="39" fillId="0" borderId="4" xfId="0" applyFont="1" applyBorder="1" applyAlignment="1" applyProtection="1">
      <alignment horizontal="center" vertical="center" wrapText="1"/>
      <protection locked="0"/>
    </xf>
    <xf numFmtId="0" fontId="39" fillId="0" borderId="47" xfId="0" applyFont="1" applyBorder="1" applyAlignment="1" applyProtection="1">
      <alignment horizontal="center" vertical="center" wrapText="1"/>
      <protection locked="0"/>
    </xf>
    <xf numFmtId="0" fontId="13" fillId="0" borderId="4" xfId="0" applyFont="1" applyBorder="1" applyAlignment="1">
      <alignment horizontal="center" vertical="center" wrapText="1"/>
    </xf>
    <xf numFmtId="0" fontId="13" fillId="0" borderId="47" xfId="0" applyFont="1" applyBorder="1" applyAlignment="1">
      <alignment horizontal="center" vertical="center" wrapText="1"/>
    </xf>
    <xf numFmtId="0" fontId="1" fillId="0" borderId="5" xfId="0" applyFont="1" applyBorder="1" applyAlignment="1">
      <alignment horizontal="center" vertical="center"/>
    </xf>
    <xf numFmtId="0" fontId="1" fillId="0" borderId="44" xfId="0" applyFont="1" applyBorder="1" applyAlignment="1">
      <alignment horizontal="center" vertical="center"/>
    </xf>
    <xf numFmtId="0" fontId="1" fillId="0" borderId="46" xfId="0" applyFont="1" applyBorder="1" applyAlignment="1">
      <alignment horizontal="center" vertical="center"/>
    </xf>
    <xf numFmtId="0" fontId="39" fillId="0" borderId="4" xfId="0" applyFont="1" applyBorder="1" applyAlignment="1">
      <alignment horizontal="center" vertical="center" wrapText="1"/>
    </xf>
    <xf numFmtId="0" fontId="39" fillId="0" borderId="47" xfId="0" applyFont="1" applyBorder="1" applyAlignment="1">
      <alignment horizontal="center" vertical="center" wrapText="1"/>
    </xf>
    <xf numFmtId="0" fontId="1" fillId="0" borderId="4" xfId="0" applyFont="1" applyBorder="1" applyAlignment="1">
      <alignment horizontal="center" vertical="center" wrapText="1"/>
    </xf>
    <xf numFmtId="0" fontId="1" fillId="0" borderId="47" xfId="0" applyFont="1" applyBorder="1" applyAlignment="1">
      <alignment horizontal="center" vertical="center" wrapText="1"/>
    </xf>
    <xf numFmtId="0" fontId="1" fillId="0" borderId="4" xfId="0" applyFont="1" applyBorder="1" applyAlignment="1" applyProtection="1">
      <alignment horizontal="center" vertical="center" wrapText="1"/>
      <protection locked="0"/>
    </xf>
    <xf numFmtId="0" fontId="1" fillId="0" borderId="47" xfId="0" applyFont="1" applyBorder="1" applyAlignment="1" applyProtection="1">
      <alignment horizontal="center" vertical="center" wrapText="1"/>
      <protection locked="0"/>
    </xf>
    <xf numFmtId="0" fontId="39" fillId="0" borderId="4" xfId="0" applyFont="1" applyBorder="1" applyAlignment="1">
      <alignment horizontal="justify" vertical="center" wrapText="1"/>
    </xf>
    <xf numFmtId="0" fontId="39" fillId="0" borderId="36" xfId="0" applyFont="1" applyBorder="1" applyAlignment="1">
      <alignment horizontal="justify" vertical="center" wrapText="1"/>
    </xf>
    <xf numFmtId="0" fontId="39" fillId="0" borderId="47" xfId="0" applyFont="1" applyBorder="1" applyAlignment="1">
      <alignment horizontal="justify" vertical="center" wrapText="1"/>
    </xf>
    <xf numFmtId="0" fontId="39" fillId="0" borderId="4" xfId="0" applyFont="1" applyBorder="1" applyAlignment="1" applyProtection="1">
      <alignment horizontal="justify" vertical="center" wrapText="1"/>
      <protection locked="0"/>
    </xf>
    <xf numFmtId="0" fontId="39" fillId="0" borderId="36" xfId="0" applyFont="1" applyBorder="1" applyAlignment="1" applyProtection="1">
      <alignment horizontal="justify" vertical="center" wrapText="1"/>
      <protection locked="0"/>
    </xf>
    <xf numFmtId="0" fontId="39" fillId="0" borderId="47" xfId="0" applyFont="1" applyBorder="1" applyAlignment="1" applyProtection="1">
      <alignment horizontal="justify" vertical="center" wrapText="1"/>
      <protection locked="0"/>
    </xf>
    <xf numFmtId="0" fontId="39" fillId="0" borderId="53" xfId="0" applyFont="1" applyBorder="1" applyAlignment="1" applyProtection="1">
      <alignment horizontal="center" vertical="center" wrapText="1"/>
      <protection locked="0"/>
    </xf>
    <xf numFmtId="164" fontId="13" fillId="0" borderId="4" xfId="0" applyNumberFormat="1" applyFont="1" applyBorder="1" applyAlignment="1">
      <alignment horizontal="center" vertical="center" wrapText="1"/>
    </xf>
    <xf numFmtId="164" fontId="13" fillId="0" borderId="36" xfId="0" applyNumberFormat="1" applyFont="1" applyBorder="1" applyAlignment="1">
      <alignment horizontal="center" vertical="center" wrapText="1"/>
    </xf>
    <xf numFmtId="164" fontId="13" fillId="0" borderId="47" xfId="0" applyNumberFormat="1" applyFont="1" applyBorder="1" applyAlignment="1">
      <alignment horizontal="center" vertical="center" wrapText="1"/>
    </xf>
    <xf numFmtId="0" fontId="1" fillId="0" borderId="53" xfId="0" applyFont="1" applyBorder="1" applyAlignment="1">
      <alignment horizontal="center" vertical="center"/>
    </xf>
    <xf numFmtId="0" fontId="39" fillId="0" borderId="53" xfId="0" applyFont="1" applyBorder="1" applyAlignment="1">
      <alignment horizontal="justify" vertical="center" wrapText="1"/>
    </xf>
    <xf numFmtId="0" fontId="39" fillId="0" borderId="53" xfId="0" applyFont="1" applyBorder="1" applyAlignment="1" applyProtection="1">
      <alignment horizontal="justify" vertical="center" wrapText="1"/>
      <protection locked="0"/>
    </xf>
    <xf numFmtId="0" fontId="1" fillId="0" borderId="8" xfId="0" applyFont="1" applyBorder="1" applyAlignment="1">
      <alignment horizontal="justify" vertical="center" wrapText="1"/>
    </xf>
    <xf numFmtId="0" fontId="1" fillId="0" borderId="36" xfId="0" applyFont="1" applyBorder="1" applyAlignment="1">
      <alignment horizontal="justify" vertical="center" wrapText="1"/>
    </xf>
    <xf numFmtId="0" fontId="39" fillId="0" borderId="8" xfId="0" applyFont="1" applyBorder="1" applyAlignment="1">
      <alignment horizontal="justify" vertical="center" wrapText="1"/>
    </xf>
    <xf numFmtId="0" fontId="39" fillId="0" borderId="8" xfId="0" applyFont="1" applyBorder="1" applyAlignment="1" applyProtection="1">
      <alignment horizontal="justify" vertical="center" wrapText="1"/>
      <protection locked="0"/>
    </xf>
    <xf numFmtId="0" fontId="39" fillId="0" borderId="39" xfId="0" applyFont="1" applyBorder="1" applyAlignment="1">
      <alignment horizontal="justify" vertical="center" wrapText="1"/>
    </xf>
    <xf numFmtId="0" fontId="39" fillId="0" borderId="12" xfId="0" applyFont="1" applyBorder="1" applyAlignment="1">
      <alignment horizontal="justify" vertical="center" wrapText="1"/>
    </xf>
    <xf numFmtId="0" fontId="39" fillId="0" borderId="48" xfId="0" applyFont="1" applyBorder="1" applyAlignment="1">
      <alignment horizontal="justify" vertical="center" wrapText="1"/>
    </xf>
    <xf numFmtId="0" fontId="39" fillId="0" borderId="39" xfId="0" applyFont="1" applyBorder="1" applyAlignment="1" applyProtection="1">
      <alignment horizontal="justify" vertical="center" wrapText="1"/>
      <protection locked="0"/>
    </xf>
    <xf numFmtId="0" fontId="39" fillId="0" borderId="12" xfId="0" applyFont="1" applyBorder="1" applyAlignment="1" applyProtection="1">
      <alignment horizontal="justify" vertical="center" wrapText="1"/>
      <protection locked="0"/>
    </xf>
    <xf numFmtId="0" fontId="39" fillId="0" borderId="48" xfId="0" applyFont="1" applyBorder="1" applyAlignment="1" applyProtection="1">
      <alignment horizontal="justify" vertical="center" wrapText="1"/>
      <protection locked="0"/>
    </xf>
    <xf numFmtId="0" fontId="39" fillId="0" borderId="39" xfId="0" applyFont="1" applyBorder="1" applyAlignment="1" applyProtection="1">
      <alignment horizontal="center" vertical="center" wrapText="1"/>
      <protection locked="0"/>
    </xf>
    <xf numFmtId="0" fontId="39" fillId="0" borderId="12" xfId="0" applyFont="1" applyBorder="1" applyAlignment="1" applyProtection="1">
      <alignment horizontal="center" vertical="center" wrapText="1"/>
      <protection locked="0"/>
    </xf>
    <xf numFmtId="0" fontId="39" fillId="0" borderId="48" xfId="0" applyFont="1" applyBorder="1" applyAlignment="1" applyProtection="1">
      <alignment horizontal="center" vertical="center" wrapText="1"/>
      <protection locked="0"/>
    </xf>
    <xf numFmtId="0" fontId="1" fillId="0" borderId="5" xfId="0" applyFont="1" applyBorder="1" applyAlignment="1">
      <alignment horizontal="justify" vertical="center" wrapText="1"/>
    </xf>
    <xf numFmtId="0" fontId="1" fillId="0" borderId="44" xfId="0" applyFont="1" applyBorder="1" applyAlignment="1">
      <alignment horizontal="justify" vertical="center" wrapText="1"/>
    </xf>
    <xf numFmtId="0" fontId="1" fillId="0" borderId="46" xfId="0" applyFont="1" applyBorder="1" applyAlignment="1">
      <alignment horizontal="justify" vertical="center" wrapText="1"/>
    </xf>
    <xf numFmtId="0" fontId="1" fillId="0" borderId="48" xfId="0" applyFont="1" applyBorder="1" applyAlignment="1">
      <alignment horizontal="center" vertical="center" wrapText="1"/>
    </xf>
    <xf numFmtId="0" fontId="1" fillId="0" borderId="48" xfId="0" applyFont="1" applyBorder="1" applyAlignment="1" applyProtection="1">
      <alignment horizontal="center" vertical="center" wrapText="1"/>
      <protection locked="0"/>
    </xf>
    <xf numFmtId="0" fontId="13" fillId="0" borderId="48" xfId="0" applyFont="1" applyBorder="1" applyAlignment="1">
      <alignment horizontal="center" vertical="center" wrapText="1"/>
    </xf>
    <xf numFmtId="0" fontId="13" fillId="0" borderId="48" xfId="0" applyFont="1" applyBorder="1" applyAlignment="1" applyProtection="1">
      <alignment horizontal="center" vertical="center" wrapText="1"/>
      <protection locked="0"/>
    </xf>
    <xf numFmtId="0" fontId="12" fillId="13" borderId="8" xfId="0" applyFont="1" applyFill="1" applyBorder="1" applyAlignment="1">
      <alignment horizontal="center" vertical="center"/>
    </xf>
    <xf numFmtId="0" fontId="12" fillId="13" borderId="53" xfId="0" applyFont="1" applyFill="1" applyBorder="1" applyAlignment="1">
      <alignment horizontal="center" vertical="center"/>
    </xf>
    <xf numFmtId="0" fontId="12" fillId="13" borderId="8" xfId="0" applyFont="1" applyFill="1" applyBorder="1" applyAlignment="1">
      <alignment horizontal="center" vertical="center" wrapText="1"/>
    </xf>
    <xf numFmtId="0" fontId="1" fillId="0" borderId="54" xfId="0" applyFont="1" applyBorder="1" applyAlignment="1">
      <alignment horizontal="center" vertical="center"/>
    </xf>
    <xf numFmtId="0" fontId="47" fillId="0" borderId="21" xfId="0" applyFont="1" applyBorder="1" applyAlignment="1">
      <alignment horizontal="right" vertical="center" wrapText="1"/>
    </xf>
    <xf numFmtId="0" fontId="47" fillId="0" borderId="0" xfId="0" applyFont="1" applyAlignment="1">
      <alignment horizontal="right" vertical="center" wrapText="1"/>
    </xf>
    <xf numFmtId="0" fontId="47" fillId="0" borderId="14" xfId="0" applyFont="1" applyBorder="1" applyAlignment="1">
      <alignment horizontal="right" vertical="center" wrapText="1"/>
    </xf>
    <xf numFmtId="0" fontId="47" fillId="0" borderId="30" xfId="0" applyFont="1" applyBorder="1" applyAlignment="1">
      <alignment horizontal="right" vertical="center" wrapText="1"/>
    </xf>
    <xf numFmtId="0" fontId="47" fillId="0" borderId="10" xfId="0" applyFont="1" applyBorder="1" applyAlignment="1">
      <alignment horizontal="right" vertical="center" wrapText="1"/>
    </xf>
    <xf numFmtId="0" fontId="47" fillId="0" borderId="20" xfId="0" applyFont="1" applyBorder="1" applyAlignment="1">
      <alignment horizontal="right" vertical="center" wrapText="1"/>
    </xf>
    <xf numFmtId="0" fontId="26" fillId="0" borderId="55" xfId="0" applyFont="1" applyBorder="1" applyAlignment="1">
      <alignment horizontal="center" vertical="center" wrapText="1"/>
    </xf>
    <xf numFmtId="0" fontId="26" fillId="0" borderId="56" xfId="0" applyFont="1" applyBorder="1" applyAlignment="1">
      <alignment horizontal="center" vertical="center" wrapText="1"/>
    </xf>
    <xf numFmtId="0" fontId="26" fillId="0" borderId="57"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0" xfId="0" applyFont="1" applyAlignment="1">
      <alignment horizontal="center" vertical="center" wrapText="1"/>
    </xf>
    <xf numFmtId="0" fontId="26" fillId="0" borderId="14" xfId="0" applyFont="1" applyBorder="1" applyAlignment="1">
      <alignment horizontal="center" vertical="center" wrapText="1"/>
    </xf>
    <xf numFmtId="0" fontId="12" fillId="13" borderId="36" xfId="0" applyFont="1" applyFill="1" applyBorder="1" applyAlignment="1">
      <alignment horizontal="center" vertical="center" wrapText="1"/>
    </xf>
    <xf numFmtId="0" fontId="12" fillId="13" borderId="53" xfId="0" applyFont="1" applyFill="1" applyBorder="1" applyAlignment="1">
      <alignment horizontal="center" vertical="center" wrapText="1"/>
    </xf>
    <xf numFmtId="0" fontId="12" fillId="13" borderId="55" xfId="0" applyFont="1" applyFill="1" applyBorder="1" applyAlignment="1">
      <alignment horizontal="center" vertical="center"/>
    </xf>
    <xf numFmtId="0" fontId="12" fillId="13" borderId="56" xfId="0" applyFont="1" applyFill="1" applyBorder="1" applyAlignment="1">
      <alignment horizontal="center" vertical="center"/>
    </xf>
    <xf numFmtId="0" fontId="12" fillId="13" borderId="57" xfId="0" applyFont="1" applyFill="1" applyBorder="1" applyAlignment="1">
      <alignment horizontal="center" vertical="center"/>
    </xf>
    <xf numFmtId="0" fontId="12" fillId="13" borderId="55" xfId="0" applyFont="1" applyFill="1" applyBorder="1" applyAlignment="1">
      <alignment horizontal="center" vertical="center" wrapText="1"/>
    </xf>
    <xf numFmtId="0" fontId="12" fillId="13" borderId="56" xfId="0" applyFont="1" applyFill="1" applyBorder="1" applyAlignment="1">
      <alignment horizontal="center" vertical="center" wrapText="1"/>
    </xf>
    <xf numFmtId="0" fontId="12" fillId="13" borderId="57" xfId="0" applyFont="1" applyFill="1" applyBorder="1" applyAlignment="1">
      <alignment horizontal="center" vertical="center" wrapText="1"/>
    </xf>
    <xf numFmtId="0" fontId="12" fillId="13" borderId="5" xfId="0" applyFont="1" applyFill="1" applyBorder="1" applyAlignment="1">
      <alignment horizontal="center" vertical="center"/>
    </xf>
    <xf numFmtId="0" fontId="12" fillId="13" borderId="4" xfId="0" applyFont="1" applyFill="1" applyBorder="1" applyAlignment="1">
      <alignment horizontal="center" vertical="center"/>
    </xf>
    <xf numFmtId="0" fontId="12" fillId="13" borderId="54" xfId="0" applyFont="1" applyFill="1" applyBorder="1" applyAlignment="1">
      <alignment horizontal="center" vertical="center"/>
    </xf>
    <xf numFmtId="0" fontId="12" fillId="13" borderId="36" xfId="0" applyFont="1" applyFill="1" applyBorder="1" applyAlignment="1">
      <alignment horizontal="center" vertical="center"/>
    </xf>
    <xf numFmtId="0" fontId="39" fillId="0" borderId="53" xfId="0" applyFont="1" applyBorder="1" applyAlignment="1" applyProtection="1">
      <alignment horizontal="justify" vertical="top" wrapText="1"/>
      <protection locked="0"/>
    </xf>
    <xf numFmtId="0" fontId="39" fillId="0" borderId="12" xfId="0" applyFont="1" applyBorder="1" applyAlignment="1" applyProtection="1">
      <alignment horizontal="justify" vertical="top" wrapText="1"/>
      <protection locked="0"/>
    </xf>
    <xf numFmtId="0" fontId="39" fillId="0" borderId="39" xfId="0" applyFont="1" applyBorder="1" applyAlignment="1" applyProtection="1">
      <alignment horizontal="justify" vertical="top" wrapText="1"/>
      <protection locked="0"/>
    </xf>
    <xf numFmtId="0" fontId="39" fillId="0" borderId="8" xfId="0" applyFont="1" applyBorder="1" applyAlignment="1" applyProtection="1">
      <alignment horizontal="justify" vertical="top" wrapText="1"/>
      <protection locked="0"/>
    </xf>
    <xf numFmtId="0" fontId="51" fillId="0" borderId="53" xfId="0" applyFont="1" applyBorder="1" applyAlignment="1" applyProtection="1">
      <alignment horizontal="justify" vertical="top" wrapText="1"/>
      <protection locked="0"/>
    </xf>
    <xf numFmtId="0" fontId="51" fillId="0" borderId="12" xfId="0" applyFont="1" applyBorder="1" applyAlignment="1" applyProtection="1">
      <alignment horizontal="justify" vertical="top" wrapText="1"/>
      <protection locked="0"/>
    </xf>
    <xf numFmtId="0" fontId="41" fillId="0" borderId="39" xfId="0" applyFont="1" applyBorder="1" applyAlignment="1" applyProtection="1">
      <alignment horizontal="center" vertical="center" wrapText="1"/>
      <protection locked="0"/>
    </xf>
    <xf numFmtId="0" fontId="41" fillId="0" borderId="8" xfId="0" applyFont="1" applyBorder="1" applyAlignment="1" applyProtection="1">
      <alignment horizontal="center" vertical="center" wrapText="1"/>
      <protection locked="0"/>
    </xf>
    <xf numFmtId="0" fontId="41" fillId="0" borderId="53" xfId="0" applyFont="1" applyBorder="1" applyAlignment="1" applyProtection="1">
      <alignment horizontal="center" vertical="center" wrapText="1"/>
      <protection locked="0"/>
    </xf>
    <xf numFmtId="0" fontId="41" fillId="0" borderId="12" xfId="0" applyFont="1" applyBorder="1" applyAlignment="1" applyProtection="1">
      <alignment horizontal="center" vertical="center" wrapText="1"/>
      <protection locked="0"/>
    </xf>
    <xf numFmtId="0" fontId="41" fillId="0" borderId="48" xfId="0" applyFont="1" applyBorder="1" applyAlignment="1" applyProtection="1">
      <alignment horizontal="center" vertical="center" wrapText="1"/>
      <protection locked="0"/>
    </xf>
    <xf numFmtId="0" fontId="39" fillId="0" borderId="53" xfId="0" applyFont="1" applyBorder="1" applyAlignment="1" applyProtection="1">
      <alignment horizontal="center" vertical="top" wrapText="1"/>
      <protection locked="0"/>
    </xf>
    <xf numFmtId="0" fontId="39" fillId="0" borderId="48" xfId="0" applyFont="1" applyBorder="1" applyAlignment="1" applyProtection="1">
      <alignment horizontal="center" vertical="top" wrapText="1"/>
      <protection locked="0"/>
    </xf>
    <xf numFmtId="0" fontId="0" fillId="0" borderId="0" xfId="0" applyAlignment="1">
      <alignment horizontal="center" vertical="center"/>
    </xf>
    <xf numFmtId="0" fontId="1" fillId="0" borderId="12" xfId="0" applyFont="1" applyBorder="1" applyAlignment="1">
      <alignment horizontal="justify" vertical="center" wrapText="1"/>
    </xf>
    <xf numFmtId="0" fontId="1" fillId="16" borderId="53" xfId="0" applyFont="1" applyFill="1" applyBorder="1" applyAlignment="1">
      <alignment horizontal="center" vertical="center"/>
    </xf>
    <xf numFmtId="0" fontId="1" fillId="16" borderId="12" xfId="0" applyFont="1" applyFill="1" applyBorder="1" applyAlignment="1">
      <alignment horizontal="center" vertical="center"/>
    </xf>
    <xf numFmtId="0" fontId="1" fillId="16" borderId="8" xfId="0" applyFont="1" applyFill="1" applyBorder="1" applyAlignment="1">
      <alignment horizontal="center" vertical="center"/>
    </xf>
    <xf numFmtId="0" fontId="1" fillId="13" borderId="53" xfId="0" applyFont="1" applyFill="1" applyBorder="1" applyAlignment="1">
      <alignment horizontal="center" vertical="center"/>
    </xf>
    <xf numFmtId="0" fontId="1" fillId="13" borderId="12" xfId="0" applyFont="1" applyFill="1" applyBorder="1" applyAlignment="1">
      <alignment horizontal="center" vertical="center"/>
    </xf>
    <xf numFmtId="0" fontId="1" fillId="13" borderId="8" xfId="0" applyFont="1" applyFill="1" applyBorder="1" applyAlignment="1">
      <alignment horizontal="center" vertical="center"/>
    </xf>
    <xf numFmtId="0" fontId="1" fillId="13" borderId="51" xfId="0" applyFont="1" applyFill="1" applyBorder="1" applyAlignment="1">
      <alignment horizontal="center" vertical="center"/>
    </xf>
    <xf numFmtId="0" fontId="1" fillId="13" borderId="52" xfId="0" applyFont="1" applyFill="1" applyBorder="1" applyAlignment="1">
      <alignment horizontal="center" vertical="center"/>
    </xf>
    <xf numFmtId="0" fontId="1" fillId="0" borderId="48" xfId="0" applyFont="1" applyBorder="1" applyAlignment="1">
      <alignment horizontal="justify" vertical="center" wrapText="1"/>
    </xf>
    <xf numFmtId="0" fontId="1" fillId="0" borderId="12" xfId="0" applyFont="1" applyBorder="1" applyAlignment="1" applyProtection="1">
      <alignment horizontal="justify" vertical="center" wrapText="1"/>
      <protection locked="0"/>
    </xf>
    <xf numFmtId="0" fontId="1" fillId="0" borderId="48" xfId="0" applyFont="1" applyBorder="1" applyAlignment="1" applyProtection="1">
      <alignment horizontal="justify" vertical="center" wrapText="1"/>
      <protection locked="0"/>
    </xf>
    <xf numFmtId="0" fontId="1" fillId="13" borderId="50" xfId="0" applyFont="1" applyFill="1" applyBorder="1" applyAlignment="1">
      <alignment horizontal="center" vertical="center"/>
    </xf>
    <xf numFmtId="0" fontId="1" fillId="0" borderId="39" xfId="0" applyFont="1" applyBorder="1" applyAlignment="1" applyProtection="1">
      <alignment horizontal="justify" vertical="center" wrapText="1"/>
      <protection locked="0"/>
    </xf>
    <xf numFmtId="0" fontId="13" fillId="0" borderId="67" xfId="0" applyFont="1" applyBorder="1" applyAlignment="1">
      <alignment horizontal="center" vertical="center" wrapText="1"/>
    </xf>
    <xf numFmtId="0" fontId="13" fillId="0" borderId="70" xfId="0" applyFont="1" applyBorder="1" applyAlignment="1">
      <alignment horizontal="center" vertical="center" wrapText="1"/>
    </xf>
    <xf numFmtId="0" fontId="1" fillId="0" borderId="67" xfId="0" applyFont="1" applyBorder="1" applyAlignment="1">
      <alignment horizontal="center" vertical="center" wrapText="1"/>
    </xf>
    <xf numFmtId="0" fontId="1" fillId="0" borderId="70" xfId="0" applyFont="1" applyBorder="1" applyAlignment="1">
      <alignment horizontal="center" vertical="center" wrapText="1"/>
    </xf>
    <xf numFmtId="0" fontId="1" fillId="0" borderId="67" xfId="0" applyFont="1" applyBorder="1" applyAlignment="1" applyProtection="1">
      <alignment horizontal="center" vertical="center" wrapText="1"/>
      <protection locked="0"/>
    </xf>
    <xf numFmtId="0" fontId="1" fillId="0" borderId="70" xfId="0" applyFont="1" applyBorder="1" applyAlignment="1" applyProtection="1">
      <alignment horizontal="center" vertical="center" wrapText="1"/>
      <protection locked="0"/>
    </xf>
    <xf numFmtId="0" fontId="1" fillId="0" borderId="8" xfId="0" applyFont="1" applyBorder="1" applyAlignment="1" applyProtection="1">
      <alignment horizontal="justify" vertical="center" wrapText="1"/>
      <protection locked="0"/>
    </xf>
    <xf numFmtId="0" fontId="1" fillId="0" borderId="67" xfId="0" applyFont="1" applyBorder="1" applyAlignment="1" applyProtection="1">
      <alignment horizontal="justify" vertical="center" wrapText="1"/>
      <protection locked="0"/>
    </xf>
    <xf numFmtId="0" fontId="1" fillId="0" borderId="70" xfId="0" applyFont="1" applyBorder="1" applyAlignment="1" applyProtection="1">
      <alignment horizontal="justify" vertical="center" wrapText="1"/>
      <protection locked="0"/>
    </xf>
    <xf numFmtId="0" fontId="1" fillId="13" borderId="34" xfId="0" applyFont="1" applyFill="1" applyBorder="1" applyAlignment="1">
      <alignment horizontal="center" vertical="center"/>
    </xf>
    <xf numFmtId="0" fontId="1" fillId="13" borderId="68" xfId="0" applyFont="1" applyFill="1" applyBorder="1" applyAlignment="1">
      <alignment horizontal="center" vertical="center"/>
    </xf>
    <xf numFmtId="0" fontId="1" fillId="13" borderId="69" xfId="0" applyFont="1" applyFill="1" applyBorder="1" applyAlignment="1">
      <alignment horizontal="center" vertical="center"/>
    </xf>
    <xf numFmtId="0" fontId="1" fillId="0" borderId="67" xfId="0" applyFont="1" applyBorder="1" applyAlignment="1">
      <alignment horizontal="justify" vertical="center" wrapText="1"/>
    </xf>
    <xf numFmtId="0" fontId="1" fillId="0" borderId="70" xfId="0" applyFont="1" applyBorder="1" applyAlignment="1">
      <alignment horizontal="justify" vertical="center" wrapText="1"/>
    </xf>
    <xf numFmtId="0" fontId="60" fillId="0" borderId="67" xfId="0" applyFont="1" applyBorder="1" applyAlignment="1" applyProtection="1">
      <alignment horizontal="center" vertical="center" wrapText="1"/>
      <protection locked="0"/>
    </xf>
    <xf numFmtId="0" fontId="60" fillId="0" borderId="70" xfId="0" applyFont="1" applyBorder="1" applyAlignment="1" applyProtection="1">
      <alignment horizontal="center" vertical="center" wrapText="1"/>
      <protection locked="0"/>
    </xf>
    <xf numFmtId="0" fontId="1" fillId="13" borderId="67" xfId="0" applyFont="1" applyFill="1" applyBorder="1" applyAlignment="1">
      <alignment horizontal="center" vertical="center"/>
    </xf>
    <xf numFmtId="0" fontId="60" fillId="0" borderId="67" xfId="0" applyFont="1" applyBorder="1" applyAlignment="1">
      <alignment horizontal="center" vertical="center" wrapText="1"/>
    </xf>
    <xf numFmtId="0" fontId="60" fillId="0" borderId="70" xfId="0" applyFont="1" applyBorder="1" applyAlignment="1">
      <alignment horizontal="center" vertical="center" wrapText="1"/>
    </xf>
    <xf numFmtId="0" fontId="44" fillId="0" borderId="15" xfId="0" applyFont="1" applyBorder="1" applyAlignment="1">
      <alignment horizontal="right" vertical="center" wrapText="1"/>
    </xf>
    <xf numFmtId="0" fontId="44" fillId="0" borderId="16" xfId="0" applyFont="1" applyBorder="1" applyAlignment="1">
      <alignment horizontal="right" vertical="center" wrapText="1"/>
    </xf>
    <xf numFmtId="0" fontId="44" fillId="0" borderId="21" xfId="0" applyFont="1" applyBorder="1" applyAlignment="1">
      <alignment horizontal="right" vertical="center" wrapText="1"/>
    </xf>
    <xf numFmtId="0" fontId="44" fillId="0" borderId="0" xfId="0" applyFont="1" applyAlignment="1">
      <alignment horizontal="right" vertical="center" wrapText="1"/>
    </xf>
    <xf numFmtId="0" fontId="44" fillId="0" borderId="22" xfId="0" applyFont="1" applyBorder="1" applyAlignment="1">
      <alignment horizontal="right" vertical="center" wrapText="1"/>
    </xf>
    <xf numFmtId="0" fontId="44" fillId="0" borderId="23" xfId="0" applyFont="1" applyBorder="1" applyAlignment="1">
      <alignment horizontal="right" vertical="center" wrapText="1"/>
    </xf>
    <xf numFmtId="0" fontId="12" fillId="13" borderId="40" xfId="0" applyFont="1" applyFill="1" applyBorder="1" applyAlignment="1">
      <alignment horizontal="center" vertical="center"/>
    </xf>
    <xf numFmtId="0" fontId="12" fillId="13" borderId="41" xfId="0" applyFont="1" applyFill="1" applyBorder="1" applyAlignment="1">
      <alignment horizontal="center" vertical="center"/>
    </xf>
    <xf numFmtId="0" fontId="12" fillId="13" borderId="42" xfId="0" applyFont="1" applyFill="1" applyBorder="1" applyAlignment="1">
      <alignment horizontal="center" vertical="center"/>
    </xf>
    <xf numFmtId="0" fontId="12" fillId="13" borderId="40" xfId="0" applyFont="1" applyFill="1" applyBorder="1" applyAlignment="1">
      <alignment horizontal="center" vertical="center" wrapText="1"/>
    </xf>
    <xf numFmtId="0" fontId="12" fillId="13" borderId="41" xfId="0" applyFont="1" applyFill="1" applyBorder="1" applyAlignment="1">
      <alignment horizontal="center" vertical="center" wrapText="1"/>
    </xf>
    <xf numFmtId="0" fontId="12" fillId="13" borderId="42" xfId="0" applyFont="1" applyFill="1" applyBorder="1" applyAlignment="1">
      <alignment horizontal="center" vertical="center" wrapText="1"/>
    </xf>
    <xf numFmtId="0" fontId="45" fillId="0" borderId="17" xfId="0" applyFont="1" applyBorder="1" applyAlignment="1">
      <alignment horizontal="center" vertical="center" wrapText="1"/>
    </xf>
    <xf numFmtId="0" fontId="45" fillId="0" borderId="18" xfId="0" applyFont="1" applyBorder="1" applyAlignment="1">
      <alignment horizontal="center" vertical="center" wrapText="1"/>
    </xf>
    <xf numFmtId="0" fontId="45" fillId="0" borderId="27" xfId="0" applyFont="1" applyBorder="1" applyAlignment="1">
      <alignment horizontal="center" vertical="center" wrapText="1"/>
    </xf>
    <xf numFmtId="0" fontId="45" fillId="0" borderId="0" xfId="0" applyFont="1" applyAlignment="1">
      <alignment horizontal="center" vertical="center" wrapText="1"/>
    </xf>
    <xf numFmtId="0" fontId="45" fillId="0" borderId="9" xfId="0" applyFont="1" applyBorder="1" applyAlignment="1">
      <alignment horizontal="center" vertical="center" wrapText="1"/>
    </xf>
    <xf numFmtId="0" fontId="45" fillId="0" borderId="10" xfId="0" applyFont="1" applyBorder="1" applyAlignment="1">
      <alignment horizontal="center" vertical="center" wrapText="1"/>
    </xf>
    <xf numFmtId="0" fontId="12" fillId="13" borderId="4" xfId="0" applyFont="1" applyFill="1" applyBorder="1" applyAlignment="1">
      <alignment horizontal="center" vertical="center" wrapText="1"/>
    </xf>
    <xf numFmtId="0" fontId="12" fillId="13" borderId="6" xfId="0" applyFont="1" applyFill="1" applyBorder="1" applyAlignment="1">
      <alignment horizontal="center" vertical="center"/>
    </xf>
    <xf numFmtId="0" fontId="12" fillId="13" borderId="47" xfId="0" applyFont="1" applyFill="1" applyBorder="1" applyAlignment="1">
      <alignment horizontal="center" vertical="center"/>
    </xf>
    <xf numFmtId="0" fontId="12" fillId="13" borderId="46" xfId="0" applyFont="1" applyFill="1" applyBorder="1" applyAlignment="1">
      <alignment horizontal="center" vertical="center"/>
    </xf>
    <xf numFmtId="0" fontId="12" fillId="13" borderId="47" xfId="0" applyFont="1" applyFill="1" applyBorder="1" applyAlignment="1">
      <alignment horizontal="center" vertical="center" wrapText="1"/>
    </xf>
    <xf numFmtId="0" fontId="1" fillId="13" borderId="5" xfId="0" applyFont="1" applyFill="1" applyBorder="1" applyAlignment="1">
      <alignment horizontal="center" vertical="center"/>
    </xf>
    <xf numFmtId="0" fontId="10" fillId="0" borderId="67" xfId="0" applyFont="1" applyBorder="1" applyAlignment="1" applyProtection="1">
      <alignment horizontal="center" vertical="center" wrapText="1"/>
      <protection locked="0"/>
    </xf>
    <xf numFmtId="0" fontId="10" fillId="0" borderId="70" xfId="0" applyFont="1" applyBorder="1" applyAlignment="1" applyProtection="1">
      <alignment horizontal="center" vertical="center" wrapText="1"/>
      <protection locked="0"/>
    </xf>
    <xf numFmtId="0" fontId="18" fillId="0" borderId="67" xfId="0" applyFont="1" applyBorder="1" applyAlignment="1" applyProtection="1">
      <alignment horizontal="center" vertical="center" wrapText="1"/>
      <protection locked="0"/>
    </xf>
    <xf numFmtId="0" fontId="18" fillId="0" borderId="70" xfId="0" applyFont="1" applyBorder="1" applyAlignment="1" applyProtection="1">
      <alignment horizontal="center" vertical="center" wrapText="1"/>
      <protection locked="0"/>
    </xf>
    <xf numFmtId="0" fontId="0" fillId="0" borderId="0" xfId="0" applyAlignment="1">
      <alignment horizontal="center"/>
    </xf>
    <xf numFmtId="0" fontId="30" fillId="13" borderId="4" xfId="0" applyFont="1" applyFill="1" applyBorder="1" applyAlignment="1">
      <alignment horizontal="center" vertical="center"/>
    </xf>
    <xf numFmtId="0" fontId="30" fillId="13" borderId="6" xfId="0" applyFont="1" applyFill="1" applyBorder="1" applyAlignment="1">
      <alignment horizontal="center" vertical="center"/>
    </xf>
    <xf numFmtId="0" fontId="30" fillId="13" borderId="53" xfId="0" applyFont="1" applyFill="1" applyBorder="1" applyAlignment="1">
      <alignment horizontal="center" vertical="center"/>
    </xf>
    <xf numFmtId="0" fontId="30" fillId="13" borderId="58" xfId="0" applyFont="1" applyFill="1" applyBorder="1" applyAlignment="1">
      <alignment horizontal="center" vertical="center"/>
    </xf>
    <xf numFmtId="0" fontId="1" fillId="9" borderId="36" xfId="0" applyFont="1" applyFill="1" applyBorder="1" applyAlignment="1" applyProtection="1">
      <alignment horizontal="center" vertical="center" wrapText="1"/>
      <protection locked="0"/>
    </xf>
    <xf numFmtId="0" fontId="1" fillId="9" borderId="47" xfId="0" applyFont="1" applyFill="1" applyBorder="1" applyAlignment="1" applyProtection="1">
      <alignment horizontal="center" vertical="center" wrapText="1"/>
      <protection locked="0"/>
    </xf>
    <xf numFmtId="0" fontId="1" fillId="9" borderId="8" xfId="0" applyFont="1" applyFill="1" applyBorder="1" applyAlignment="1" applyProtection="1">
      <alignment horizontal="center" vertical="center" wrapText="1"/>
      <protection locked="0"/>
    </xf>
    <xf numFmtId="0" fontId="1" fillId="8" borderId="36"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8" xfId="0" applyFont="1" applyFill="1" applyBorder="1" applyAlignment="1" applyProtection="1">
      <alignment horizontal="center" vertical="center" wrapText="1"/>
      <protection locked="0"/>
    </xf>
    <xf numFmtId="0" fontId="1" fillId="8" borderId="36" xfId="0" applyFont="1" applyFill="1" applyBorder="1" applyAlignment="1" applyProtection="1">
      <alignment horizontal="center" vertical="center" wrapText="1"/>
      <protection locked="0"/>
    </xf>
    <xf numFmtId="0" fontId="13" fillId="8" borderId="36" xfId="0" applyFont="1" applyFill="1" applyBorder="1" applyAlignment="1">
      <alignment horizontal="center" vertical="center" wrapText="1"/>
    </xf>
    <xf numFmtId="0" fontId="1" fillId="16" borderId="44" xfId="0" applyFont="1" applyFill="1" applyBorder="1" applyAlignment="1">
      <alignment horizontal="center" vertical="center"/>
    </xf>
    <xf numFmtId="0" fontId="1" fillId="0" borderId="36" xfId="0" applyFont="1" applyBorder="1" applyAlignment="1" applyProtection="1">
      <alignment horizontal="center"/>
      <protection locked="0"/>
    </xf>
    <xf numFmtId="0" fontId="1" fillId="10" borderId="36" xfId="0" applyFont="1" applyFill="1" applyBorder="1" applyAlignment="1" applyProtection="1">
      <alignment horizontal="center" vertical="center" wrapText="1"/>
      <protection locked="0"/>
    </xf>
    <xf numFmtId="0" fontId="1" fillId="10" borderId="36" xfId="0" applyFont="1" applyFill="1" applyBorder="1" applyAlignment="1">
      <alignment horizontal="center" vertical="center" wrapText="1"/>
    </xf>
    <xf numFmtId="0" fontId="1" fillId="9" borderId="36" xfId="0" applyFont="1" applyFill="1" applyBorder="1" applyAlignment="1" applyProtection="1">
      <alignment horizontal="justify" vertical="center" wrapText="1"/>
      <protection locked="0"/>
    </xf>
    <xf numFmtId="0" fontId="26" fillId="0" borderId="36" xfId="0" applyFont="1" applyBorder="1" applyAlignment="1">
      <alignment horizontal="center" vertical="center" wrapText="1"/>
    </xf>
    <xf numFmtId="0" fontId="26" fillId="0" borderId="53" xfId="0" applyFont="1" applyBorder="1" applyAlignment="1">
      <alignment horizontal="center" vertical="center" wrapText="1"/>
    </xf>
    <xf numFmtId="0" fontId="13" fillId="8" borderId="8" xfId="0" applyFont="1" applyFill="1" applyBorder="1" applyAlignment="1">
      <alignment horizontal="center" vertical="center" wrapText="1"/>
    </xf>
    <xf numFmtId="0" fontId="47" fillId="0" borderId="36" xfId="0" applyFont="1" applyBorder="1" applyAlignment="1">
      <alignment horizontal="right" vertical="center" wrapText="1"/>
    </xf>
    <xf numFmtId="0" fontId="47" fillId="0" borderId="53" xfId="0" applyFont="1" applyBorder="1" applyAlignment="1">
      <alignment horizontal="right" vertical="center" wrapText="1"/>
    </xf>
    <xf numFmtId="0" fontId="12" fillId="13" borderId="58" xfId="0" applyFont="1" applyFill="1" applyBorder="1" applyAlignment="1">
      <alignment horizontal="center" vertical="center"/>
    </xf>
    <xf numFmtId="0" fontId="12" fillId="13" borderId="33" xfId="0" applyFont="1" applyFill="1" applyBorder="1" applyAlignment="1">
      <alignment horizontal="center" vertical="center"/>
    </xf>
    <xf numFmtId="0" fontId="1" fillId="16" borderId="34" xfId="0" applyFont="1" applyFill="1" applyBorder="1" applyAlignment="1">
      <alignment horizontal="center" vertical="center"/>
    </xf>
    <xf numFmtId="0" fontId="1" fillId="10" borderId="8" xfId="0" applyFont="1" applyFill="1" applyBorder="1" applyAlignment="1" applyProtection="1">
      <alignment horizontal="center" vertical="center" wrapText="1"/>
      <protection locked="0"/>
    </xf>
    <xf numFmtId="0" fontId="1" fillId="10" borderId="8" xfId="0" applyFont="1" applyFill="1" applyBorder="1" applyAlignment="1">
      <alignment horizontal="center" vertical="center" wrapText="1"/>
    </xf>
    <xf numFmtId="0" fontId="1" fillId="16" borderId="46" xfId="0" applyFont="1" applyFill="1" applyBorder="1" applyAlignment="1">
      <alignment horizontal="center" vertical="center"/>
    </xf>
    <xf numFmtId="0" fontId="1" fillId="0" borderId="47" xfId="0" applyFont="1" applyBorder="1" applyAlignment="1" applyProtection="1">
      <alignment horizontal="center"/>
      <protection locked="0"/>
    </xf>
    <xf numFmtId="0" fontId="1" fillId="10" borderId="47" xfId="0" applyFont="1" applyFill="1" applyBorder="1" applyAlignment="1">
      <alignment horizontal="center" vertical="center" wrapText="1"/>
    </xf>
    <xf numFmtId="0" fontId="13" fillId="8" borderId="47" xfId="0" applyFont="1" applyFill="1" applyBorder="1" applyAlignment="1">
      <alignment horizontal="center" vertical="center" wrapText="1"/>
    </xf>
    <xf numFmtId="0" fontId="1" fillId="9" borderId="47" xfId="0" applyFont="1" applyFill="1" applyBorder="1" applyAlignment="1" applyProtection="1">
      <alignment horizontal="justify" vertical="center" wrapText="1"/>
      <protection locked="0"/>
    </xf>
    <xf numFmtId="0" fontId="1" fillId="10" borderId="47" xfId="0" applyFont="1" applyFill="1" applyBorder="1" applyAlignment="1" applyProtection="1">
      <alignment horizontal="center" vertical="center" wrapText="1"/>
      <protection locked="0"/>
    </xf>
    <xf numFmtId="0" fontId="1" fillId="8" borderId="47" xfId="0" applyFont="1" applyFill="1" applyBorder="1" applyAlignment="1">
      <alignment horizontal="center" vertical="center" wrapText="1"/>
    </xf>
    <xf numFmtId="0" fontId="1" fillId="8" borderId="47" xfId="0" applyFont="1" applyFill="1" applyBorder="1" applyAlignment="1" applyProtection="1">
      <alignment horizontal="center" vertical="center" wrapText="1"/>
      <protection locked="0"/>
    </xf>
    <xf numFmtId="0" fontId="1" fillId="0" borderId="35"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7" xfId="0" applyFont="1" applyBorder="1" applyAlignment="1" applyProtection="1">
      <alignment horizontal="center" vertical="center" wrapText="1"/>
      <protection locked="0"/>
    </xf>
    <xf numFmtId="0" fontId="0" fillId="10" borderId="24" xfId="0" applyFill="1" applyBorder="1" applyAlignment="1">
      <alignment horizontal="center" vertical="center" wrapText="1"/>
    </xf>
    <xf numFmtId="0" fontId="0" fillId="10" borderId="25" xfId="0" applyFill="1" applyBorder="1" applyAlignment="1">
      <alignment horizontal="center" vertical="center" wrapText="1"/>
    </xf>
    <xf numFmtId="0" fontId="0" fillId="10" borderId="26" xfId="0" applyFill="1" applyBorder="1" applyAlignment="1">
      <alignment horizontal="center" vertical="center" wrapText="1"/>
    </xf>
    <xf numFmtId="0" fontId="46" fillId="10" borderId="17" xfId="0" applyFont="1" applyFill="1" applyBorder="1" applyAlignment="1">
      <alignment horizontal="center" vertical="center" wrapText="1"/>
    </xf>
    <xf numFmtId="0" fontId="46" fillId="10" borderId="18" xfId="0" applyFont="1" applyFill="1" applyBorder="1" applyAlignment="1">
      <alignment horizontal="center" vertical="center" wrapText="1"/>
    </xf>
    <xf numFmtId="0" fontId="46" fillId="10" borderId="19" xfId="0" applyFont="1" applyFill="1" applyBorder="1" applyAlignment="1">
      <alignment horizontal="center" vertical="center" wrapText="1"/>
    </xf>
    <xf numFmtId="0" fontId="46" fillId="10" borderId="27" xfId="0" applyFont="1" applyFill="1" applyBorder="1" applyAlignment="1">
      <alignment horizontal="center" vertical="center" wrapText="1"/>
    </xf>
    <xf numFmtId="0" fontId="46" fillId="10" borderId="0" xfId="0" applyFont="1" applyFill="1" applyAlignment="1">
      <alignment horizontal="center" vertical="center" wrapText="1"/>
    </xf>
    <xf numFmtId="0" fontId="46" fillId="10" borderId="28" xfId="0" applyFont="1" applyFill="1" applyBorder="1" applyAlignment="1">
      <alignment horizontal="center" vertical="center" wrapText="1"/>
    </xf>
    <xf numFmtId="0" fontId="46" fillId="10" borderId="9" xfId="0" applyFont="1" applyFill="1" applyBorder="1" applyAlignment="1">
      <alignment horizontal="center" vertical="center" wrapText="1"/>
    </xf>
    <xf numFmtId="0" fontId="46" fillId="10" borderId="10" xfId="0" applyFont="1" applyFill="1" applyBorder="1" applyAlignment="1">
      <alignment horizontal="center" vertical="center" wrapText="1"/>
    </xf>
    <xf numFmtId="0" fontId="46" fillId="10" borderId="11" xfId="0" applyFont="1" applyFill="1" applyBorder="1" applyAlignment="1">
      <alignment horizontal="center" vertical="center" wrapText="1"/>
    </xf>
    <xf numFmtId="0" fontId="0" fillId="17" borderId="17" xfId="0" applyFill="1" applyBorder="1" applyAlignment="1">
      <alignment horizontal="center" wrapText="1"/>
    </xf>
    <xf numFmtId="0" fontId="0" fillId="17" borderId="18" xfId="0" applyFill="1" applyBorder="1" applyAlignment="1">
      <alignment horizontal="center" wrapText="1"/>
    </xf>
    <xf numFmtId="0" fontId="0" fillId="17" borderId="19" xfId="0" applyFill="1" applyBorder="1" applyAlignment="1">
      <alignment horizontal="center" wrapText="1"/>
    </xf>
    <xf numFmtId="0" fontId="0" fillId="17" borderId="9" xfId="0" applyFill="1" applyBorder="1" applyAlignment="1">
      <alignment horizontal="center" wrapText="1"/>
    </xf>
    <xf numFmtId="0" fontId="0" fillId="17" borderId="10" xfId="0" applyFill="1" applyBorder="1" applyAlignment="1">
      <alignment horizontal="center" wrapText="1"/>
    </xf>
    <xf numFmtId="0" fontId="0" fillId="17" borderId="11" xfId="0" applyFill="1" applyBorder="1" applyAlignment="1">
      <alignment horizontal="center" wrapText="1"/>
    </xf>
    <xf numFmtId="0" fontId="28" fillId="19" borderId="31" xfId="0" applyFont="1" applyFill="1" applyBorder="1" applyAlignment="1">
      <alignment horizontal="center"/>
    </xf>
    <xf numFmtId="0" fontId="28" fillId="19" borderId="60" xfId="0" applyFont="1" applyFill="1" applyBorder="1" applyAlignment="1">
      <alignment horizontal="center"/>
    </xf>
    <xf numFmtId="0" fontId="28" fillId="19" borderId="61" xfId="0" applyFont="1" applyFill="1" applyBorder="1" applyAlignment="1">
      <alignment horizontal="center"/>
    </xf>
    <xf numFmtId="0" fontId="28" fillId="19" borderId="59" xfId="0" applyFont="1" applyFill="1" applyBorder="1" applyAlignment="1">
      <alignment horizontal="center"/>
    </xf>
    <xf numFmtId="0" fontId="32" fillId="20" borderId="17" xfId="0" applyFont="1" applyFill="1" applyBorder="1" applyAlignment="1" applyProtection="1">
      <alignment horizontal="center"/>
      <protection hidden="1"/>
    </xf>
    <xf numFmtId="0" fontId="32" fillId="20" borderId="18" xfId="0" applyFont="1" applyFill="1" applyBorder="1" applyAlignment="1" applyProtection="1">
      <alignment horizontal="center"/>
      <protection hidden="1"/>
    </xf>
    <xf numFmtId="0" fontId="32" fillId="20" borderId="19" xfId="0" applyFont="1" applyFill="1" applyBorder="1" applyAlignment="1" applyProtection="1">
      <alignment horizontal="center"/>
      <protection hidden="1"/>
    </xf>
    <xf numFmtId="0" fontId="33" fillId="21" borderId="46" xfId="0" applyFont="1" applyFill="1" applyBorder="1" applyAlignment="1" applyProtection="1">
      <alignment horizontal="center"/>
      <protection hidden="1"/>
    </xf>
    <xf numFmtId="0" fontId="33" fillId="21" borderId="47" xfId="0" applyFont="1" applyFill="1" applyBorder="1" applyAlignment="1" applyProtection="1">
      <alignment horizontal="center"/>
      <protection hidden="1"/>
    </xf>
    <xf numFmtId="0" fontId="4" fillId="6" borderId="36" xfId="3" applyFont="1" applyFill="1" applyBorder="1" applyAlignment="1">
      <alignment horizontal="center" vertical="center"/>
    </xf>
    <xf numFmtId="0" fontId="6" fillId="0" borderId="36" xfId="3" applyFont="1" applyBorder="1" applyAlignment="1">
      <alignment horizontal="center" vertical="center" wrapText="1"/>
    </xf>
    <xf numFmtId="0" fontId="4" fillId="3" borderId="36" xfId="3" applyFont="1" applyFill="1" applyBorder="1" applyAlignment="1">
      <alignment horizontal="center" vertical="center"/>
    </xf>
    <xf numFmtId="0" fontId="4" fillId="4" borderId="36" xfId="3" applyFont="1" applyFill="1" applyBorder="1" applyAlignment="1">
      <alignment horizontal="center" vertical="center"/>
    </xf>
    <xf numFmtId="0" fontId="4" fillId="5" borderId="36" xfId="3" applyFont="1" applyFill="1" applyBorder="1" applyAlignment="1">
      <alignment horizontal="center" vertical="center"/>
    </xf>
    <xf numFmtId="0" fontId="9" fillId="0" borderId="0" xfId="3" applyFont="1" applyAlignment="1">
      <alignment horizontal="center" vertical="center" wrapText="1"/>
    </xf>
    <xf numFmtId="0" fontId="9" fillId="0" borderId="0" xfId="3" applyFont="1" applyAlignment="1">
      <alignment horizontal="center" wrapText="1"/>
    </xf>
    <xf numFmtId="0" fontId="4" fillId="2" borderId="0" xfId="3" applyFont="1" applyFill="1" applyAlignment="1">
      <alignment horizontal="center" vertical="center"/>
    </xf>
    <xf numFmtId="0" fontId="4" fillId="12" borderId="36" xfId="3" applyFont="1" applyFill="1" applyBorder="1" applyAlignment="1">
      <alignment horizontal="center" vertical="center"/>
    </xf>
    <xf numFmtId="0" fontId="4" fillId="11" borderId="0" xfId="3" applyFont="1" applyFill="1" applyAlignment="1">
      <alignment horizontal="center" vertical="center" textRotation="90"/>
    </xf>
  </cellXfs>
  <cellStyles count="7">
    <cellStyle name="Excel Built-in Normal" xfId="3" xr:uid="{00000000-0005-0000-0000-000000000000}"/>
    <cellStyle name="Normal" xfId="0" builtinId="0"/>
    <cellStyle name="Normal 2" xfId="2" xr:uid="{00000000-0005-0000-0000-000003000000}"/>
    <cellStyle name="Normal 3" xfId="1" xr:uid="{00000000-0005-0000-0000-000004000000}"/>
    <cellStyle name="Normal 4" xfId="4" xr:uid="{00000000-0005-0000-0000-000005000000}"/>
    <cellStyle name="Normal 5" xfId="6" xr:uid="{00000000-0005-0000-0000-000006000000}"/>
    <cellStyle name="Porcentaje" xfId="5" builtinId="5"/>
  </cellStyles>
  <dxfs count="149">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alignment horizontal="general" vertical="bottom" textRotation="0" wrapText="1" indent="0" justifyLastLine="0" shrinkToFit="0" readingOrder="0"/>
    </dxf>
  </dxfs>
  <tableStyles count="0" defaultTableStyle="TableStyleMedium2" defaultPivotStyle="PivotStyleLight16"/>
  <colors>
    <mruColors>
      <color rgb="FF3366CC"/>
      <color rgb="FFE2ECFD"/>
      <color rgb="FF0000FF"/>
      <color rgb="FF66FF33"/>
      <color rgb="FF00CC99"/>
      <color rgb="FFD7EBF7"/>
      <color rgb="FFD4F8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1099780</xdr:colOff>
      <xdr:row>0</xdr:row>
      <xdr:rowOff>25613</xdr:rowOff>
    </xdr:from>
    <xdr:to>
      <xdr:col>1</xdr:col>
      <xdr:colOff>2140323</xdr:colOff>
      <xdr:row>2</xdr:row>
      <xdr:rowOff>112059</xdr:rowOff>
    </xdr:to>
    <xdr:pic>
      <xdr:nvPicPr>
        <xdr:cNvPr id="4" name="Imagen 3">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4751" y="25613"/>
          <a:ext cx="1040543" cy="10613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693964</xdr:colOff>
      <xdr:row>0</xdr:row>
      <xdr:rowOff>13607</xdr:rowOff>
    </xdr:from>
    <xdr:to>
      <xdr:col>2</xdr:col>
      <xdr:colOff>326570</xdr:colOff>
      <xdr:row>2</xdr:row>
      <xdr:rowOff>312964</xdr:rowOff>
    </xdr:to>
    <xdr:pic>
      <xdr:nvPicPr>
        <xdr:cNvPr id="3" name="Imagen 2">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080" y="13607"/>
          <a:ext cx="1436374" cy="1100009"/>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1428749</xdr:colOff>
      <xdr:row>0</xdr:row>
      <xdr:rowOff>190499</xdr:rowOff>
    </xdr:from>
    <xdr:to>
      <xdr:col>2</xdr:col>
      <xdr:colOff>730249</xdr:colOff>
      <xdr:row>2</xdr:row>
      <xdr:rowOff>333374</xdr:rowOff>
    </xdr:to>
    <xdr:pic>
      <xdr:nvPicPr>
        <xdr:cNvPr id="4" name="Imagen 3">
          <a:extLst>
            <a:ext uri="{FF2B5EF4-FFF2-40B4-BE49-F238E27FC236}">
              <a16:creationId xmlns:a16="http://schemas.microsoft.com/office/drawing/2014/main" id="{00000000-0008-0000-04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46249" y="190499"/>
          <a:ext cx="1539875" cy="904875"/>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2034887</xdr:colOff>
      <xdr:row>0</xdr:row>
      <xdr:rowOff>51954</xdr:rowOff>
    </xdr:from>
    <xdr:to>
      <xdr:col>3</xdr:col>
      <xdr:colOff>1</xdr:colOff>
      <xdr:row>4</xdr:row>
      <xdr:rowOff>147204</xdr:rowOff>
    </xdr:to>
    <xdr:pic>
      <xdr:nvPicPr>
        <xdr:cNvPr id="3" name="Imagen 2">
          <a:extLst>
            <a:ext uri="{FF2B5EF4-FFF2-40B4-BE49-F238E27FC236}">
              <a16:creationId xmlns:a16="http://schemas.microsoft.com/office/drawing/2014/main" id="{00000000-0008-0000-05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82637" y="51954"/>
          <a:ext cx="1143000" cy="8572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838199</xdr:colOff>
      <xdr:row>0</xdr:row>
      <xdr:rowOff>0</xdr:rowOff>
    </xdr:from>
    <xdr:to>
      <xdr:col>3</xdr:col>
      <xdr:colOff>142874</xdr:colOff>
      <xdr:row>2</xdr:row>
      <xdr:rowOff>114300</xdr:rowOff>
    </xdr:to>
    <xdr:pic>
      <xdr:nvPicPr>
        <xdr:cNvPr id="3" name="Imagen 2">
          <a:extLst>
            <a:ext uri="{FF2B5EF4-FFF2-40B4-BE49-F238E27FC236}">
              <a16:creationId xmlns:a16="http://schemas.microsoft.com/office/drawing/2014/main" id="{00000000-0008-0000-06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62199" y="0"/>
          <a:ext cx="962025" cy="4953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dpyate/Downloads/MC-FO-07%20MAPA%20DE%20RIEGOS%20DEL%20PROCESO%20(1).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JOSECAR/Downloads/2.%20Mapa%20de%20riesgos%20DIRyPLA__%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Users/USER/OneDrive/Escritorio/JUSTICIA%202025/Riesgos%2030%20de%20Abril%202025/GGD/Mapa%20de%20Riesgos%20GG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daniel/Downloads/D:\C:\Users\DIGITAL%20EXITO\Downloads\Corrupci&#243;n%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PA DE RIESGOS"/>
      <sheetName val="T PROBABILIDAD"/>
      <sheetName val="Hoja4"/>
      <sheetName val="MATRIZ DE CALIFICACIÓN"/>
      <sheetName val="T IMPACTO"/>
      <sheetName val="Hoja1"/>
      <sheetName val="Hoja2"/>
      <sheetName val="Hoja3"/>
      <sheetName val="Hoja5"/>
      <sheetName val="Hoja6"/>
      <sheetName val="Listados"/>
      <sheetName val="Corrupción"/>
      <sheetName val="Seguridad Información"/>
    </sheetNames>
    <sheetDataSet>
      <sheetData sheetId="0" refreshError="1"/>
      <sheetData sheetId="1" refreshError="1"/>
      <sheetData sheetId="2" refreshError="1">
        <row r="3">
          <cell r="C3" t="str">
            <v>Articulación Interinstitucional</v>
          </cell>
          <cell r="D3" t="str">
            <v>Riesgo de Corrupción</v>
          </cell>
          <cell r="E3" t="str">
            <v>Raro</v>
          </cell>
          <cell r="F3" t="str">
            <v>Insignificante</v>
          </cell>
          <cell r="H3" t="str">
            <v>Preventivo</v>
          </cell>
        </row>
        <row r="4">
          <cell r="D4" t="str">
            <v>Riesgo de Cumplimiento</v>
          </cell>
          <cell r="E4" t="str">
            <v>Improbable</v>
          </cell>
          <cell r="F4" t="str">
            <v>Menor</v>
          </cell>
          <cell r="H4" t="str">
            <v>Correctivo</v>
          </cell>
        </row>
        <row r="5">
          <cell r="D5" t="str">
            <v>Riesgo de Imagen</v>
          </cell>
          <cell r="E5" t="str">
            <v>Moderada</v>
          </cell>
          <cell r="F5" t="str">
            <v>Moderado</v>
          </cell>
        </row>
        <row r="6">
          <cell r="D6" t="str">
            <v>Riesgo de Tecnología</v>
          </cell>
          <cell r="E6" t="str">
            <v>Probable</v>
          </cell>
          <cell r="F6" t="str">
            <v>Mayor</v>
          </cell>
        </row>
        <row r="7">
          <cell r="D7" t="str">
            <v>Riesgo Estratégico</v>
          </cell>
          <cell r="E7" t="str">
            <v>Casi seguro</v>
          </cell>
          <cell r="F7" t="str">
            <v>Catastrófico</v>
          </cell>
        </row>
        <row r="8">
          <cell r="D8" t="str">
            <v>Riesgo Financiero</v>
          </cell>
        </row>
        <row r="9">
          <cell r="D9" t="str">
            <v>Riesgo Operativo</v>
          </cell>
        </row>
      </sheetData>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de Datos2"/>
      <sheetName val="Base de Datos"/>
      <sheetName val="Contexto Estratégico MJD"/>
      <sheetName val="Contexto Estratégico (2)"/>
      <sheetName val="Administración de Riesgos de G"/>
      <sheetName val="Administración de Riesgos de C"/>
    </sheetNames>
    <sheetDataSet>
      <sheetData sheetId="0"/>
      <sheetData sheetId="1">
        <row r="4">
          <cell r="A4" t="str">
            <v>ESTRATÉGICO</v>
          </cell>
        </row>
        <row r="5">
          <cell r="A5" t="str">
            <v>MISIONAL</v>
          </cell>
        </row>
        <row r="6">
          <cell r="A6" t="str">
            <v>APOYO</v>
          </cell>
        </row>
        <row r="7">
          <cell r="A7" t="str">
            <v>EVALUACIÓN</v>
          </cell>
        </row>
      </sheetData>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dos"/>
      <sheetName val="Matriz Riesgos Gestión"/>
      <sheetName val="Matriz riesgos de Corrupción"/>
      <sheetName val="Hoja1"/>
      <sheetName val="Matriz Riesgos Seg. Información"/>
      <sheetName val="CONTROLES"/>
      <sheetName val="Elementos Riesgo Corrupción"/>
      <sheetName val="Seguridad Información"/>
      <sheetName val="Probabilidad Seguridad Informac"/>
      <sheetName val="Corrupción"/>
      <sheetName val="Mapa de calor"/>
      <sheetName val="Matriz de calificación (2)"/>
    </sheetNames>
    <sheetDataSet>
      <sheetData sheetId="0">
        <row r="3">
          <cell r="M3" t="str">
            <v>Rara vezInsignificante</v>
          </cell>
          <cell r="N3" t="str">
            <v>Bajo</v>
          </cell>
        </row>
        <row r="4">
          <cell r="M4" t="str">
            <v>Rara vezMenor</v>
          </cell>
          <cell r="N4" t="str">
            <v>Bajo</v>
          </cell>
        </row>
        <row r="5">
          <cell r="M5" t="str">
            <v>Rara vezModerado</v>
          </cell>
          <cell r="N5" t="str">
            <v>Moderado</v>
          </cell>
        </row>
        <row r="6">
          <cell r="M6" t="str">
            <v>Rara vezMayor</v>
          </cell>
          <cell r="N6" t="str">
            <v>Alto</v>
          </cell>
        </row>
        <row r="7">
          <cell r="M7" t="str">
            <v>Rara vezCatastrófico</v>
          </cell>
          <cell r="N7" t="str">
            <v>Extremo</v>
          </cell>
        </row>
        <row r="8">
          <cell r="M8" t="str">
            <v>ImprobableInsignificante</v>
          </cell>
          <cell r="N8" t="str">
            <v>Bajo</v>
          </cell>
        </row>
        <row r="9">
          <cell r="M9" t="str">
            <v>ImprobableMenor</v>
          </cell>
          <cell r="N9" t="str">
            <v>Bajo</v>
          </cell>
        </row>
        <row r="10">
          <cell r="M10" t="str">
            <v>ImprobableModerado</v>
          </cell>
          <cell r="N10" t="str">
            <v>Moderado</v>
          </cell>
        </row>
        <row r="11">
          <cell r="M11" t="str">
            <v>ImprobableMayor</v>
          </cell>
          <cell r="N11" t="str">
            <v>Alto</v>
          </cell>
        </row>
        <row r="12">
          <cell r="M12" t="str">
            <v>ImprobableCatastrófico</v>
          </cell>
          <cell r="N12" t="str">
            <v>Extremo</v>
          </cell>
        </row>
        <row r="13">
          <cell r="M13" t="str">
            <v>PosibleInsignificante</v>
          </cell>
          <cell r="N13" t="str">
            <v>Bajo</v>
          </cell>
        </row>
        <row r="14">
          <cell r="M14" t="str">
            <v>PosibleMenor</v>
          </cell>
          <cell r="N14" t="str">
            <v>Moderado</v>
          </cell>
        </row>
        <row r="15">
          <cell r="M15" t="str">
            <v>PosibleModerado</v>
          </cell>
          <cell r="N15" t="str">
            <v>Alto</v>
          </cell>
        </row>
        <row r="16">
          <cell r="M16" t="str">
            <v>PosibleMayor</v>
          </cell>
          <cell r="N16" t="str">
            <v>Extremo</v>
          </cell>
        </row>
        <row r="17">
          <cell r="M17" t="str">
            <v>PosibleCatastrófico</v>
          </cell>
          <cell r="N17" t="str">
            <v>Extremo</v>
          </cell>
        </row>
        <row r="18">
          <cell r="M18" t="str">
            <v>ProbableInsignificante</v>
          </cell>
          <cell r="N18" t="str">
            <v>Moderado</v>
          </cell>
        </row>
        <row r="19">
          <cell r="M19" t="str">
            <v>ProbableMenor</v>
          </cell>
          <cell r="N19" t="str">
            <v>Alto</v>
          </cell>
        </row>
        <row r="20">
          <cell r="M20" t="str">
            <v>ProbableModerado</v>
          </cell>
          <cell r="N20" t="str">
            <v>Alto</v>
          </cell>
        </row>
        <row r="21">
          <cell r="M21" t="str">
            <v>ProbableMayor</v>
          </cell>
          <cell r="N21" t="str">
            <v>Extremo</v>
          </cell>
        </row>
        <row r="22">
          <cell r="M22" t="str">
            <v>ProbableCatastrófico</v>
          </cell>
          <cell r="N22" t="str">
            <v>Extremo</v>
          </cell>
        </row>
        <row r="23">
          <cell r="M23" t="str">
            <v>Casi seguroInsignificante</v>
          </cell>
          <cell r="N23" t="str">
            <v>Alto</v>
          </cell>
        </row>
        <row r="24">
          <cell r="M24" t="str">
            <v>Casi seguroMenor</v>
          </cell>
          <cell r="N24" t="str">
            <v>Alto</v>
          </cell>
        </row>
        <row r="25">
          <cell r="M25" t="str">
            <v>Casi seguroModerado</v>
          </cell>
          <cell r="N25" t="str">
            <v>Extremo</v>
          </cell>
        </row>
        <row r="26">
          <cell r="M26" t="str">
            <v>Casi seguroMayor</v>
          </cell>
          <cell r="N26" t="str">
            <v>Extremo</v>
          </cell>
        </row>
        <row r="27">
          <cell r="M27" t="str">
            <v>Casi seguroCatastrófico</v>
          </cell>
          <cell r="N27" t="str">
            <v>Extremo</v>
          </cell>
        </row>
      </sheetData>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2"/>
    </sheetNames>
    <sheetDataSet>
      <sheetData sheetId="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2" displayName="Tabla2" ref="C7:G11" totalsRowShown="0">
  <autoFilter ref="C7:G11" xr:uid="{00000000-0009-0000-0100-000001000000}"/>
  <tableColumns count="5">
    <tableColumn id="1" xr3:uid="{00000000-0010-0000-0000-000001000000}" name="Descripción" dataDxfId="148"/>
    <tableColumn id="2" xr3:uid="{00000000-0010-0000-0000-000002000000}" name="Acción u omisión"/>
    <tableColumn id="3" xr3:uid="{00000000-0010-0000-0000-000003000000}" name="Uso del poder"/>
    <tableColumn id="4" xr3:uid="{00000000-0010-0000-0000-000004000000}" name="Desviar la gestión de lo público"/>
    <tableColumn id="5" xr3:uid="{00000000-0010-0000-0000-000005000000}" name="Beneficio privado"/>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4"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4" Type="http://schemas.openxmlformats.org/officeDocument/2006/relationships/printerSettings" Target="../printerSettings/printerSettings15.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G250"/>
  <sheetViews>
    <sheetView showGridLines="0" topLeftCell="P77" zoomScale="60" zoomScaleNormal="60" zoomScaleSheetLayoutView="50" workbookViewId="0">
      <selection activeCell="R79" sqref="R79"/>
    </sheetView>
  </sheetViews>
  <sheetFormatPr baseColWidth="10" defaultColWidth="11.5" defaultRowHeight="15" x14ac:dyDescent="0.2"/>
  <cols>
    <col min="1" max="1" width="4.83203125" style="16" customWidth="1"/>
    <col min="2" max="2" width="33.5" style="47" customWidth="1"/>
    <col min="3" max="3" width="39.5" style="15" customWidth="1"/>
    <col min="4" max="4" width="35.1640625" style="17" customWidth="1"/>
    <col min="5" max="6" width="28.83203125" style="17" customWidth="1"/>
    <col min="7" max="7" width="30.5" style="17" customWidth="1"/>
    <col min="8" max="8" width="27.33203125" style="17" customWidth="1"/>
    <col min="9" max="9" width="27.6640625" style="15" customWidth="1"/>
    <col min="10" max="10" width="12.6640625" style="18" customWidth="1"/>
    <col min="11" max="11" width="10" style="18" customWidth="1"/>
    <col min="12" max="12" width="12.5" style="18" customWidth="1"/>
    <col min="13" max="13" width="9.6640625" style="18" customWidth="1"/>
    <col min="14" max="14" width="10.1640625" style="18" customWidth="1"/>
    <col min="15" max="15" width="103.5" style="15" customWidth="1"/>
    <col min="16" max="16" width="33.6640625" style="15" customWidth="1"/>
    <col min="17" max="17" width="16.5" style="15" customWidth="1"/>
    <col min="18" max="18" width="15.5" style="15" customWidth="1"/>
    <col min="19" max="19" width="6.6640625" style="15" customWidth="1"/>
    <col min="20" max="20" width="18.33203125" style="15" customWidth="1"/>
    <col min="21" max="21" width="6.6640625" style="15" customWidth="1"/>
    <col min="22" max="22" width="24" style="15" customWidth="1"/>
    <col min="23" max="23" width="6.6640625" style="15" customWidth="1"/>
    <col min="24" max="24" width="28" style="15" customWidth="1"/>
    <col min="25" max="25" width="6.6640625" style="15" customWidth="1"/>
    <col min="26" max="26" width="20.5" style="15" customWidth="1"/>
    <col min="27" max="27" width="6.6640625" style="15" customWidth="1"/>
    <col min="28" max="28" width="25" style="15" customWidth="1"/>
    <col min="29" max="29" width="6.6640625" style="15" customWidth="1"/>
    <col min="30" max="30" width="23.83203125" style="15" bestFit="1" customWidth="1"/>
    <col min="31" max="31" width="6.6640625" style="15" customWidth="1"/>
    <col min="32" max="32" width="15.83203125" style="15" customWidth="1"/>
    <col min="33" max="33" width="18.5" style="15" customWidth="1"/>
    <col min="34" max="35" width="20.5" style="15" customWidth="1"/>
    <col min="36" max="38" width="15.5" style="15" customWidth="1"/>
    <col min="39" max="39" width="18.83203125" style="15" customWidth="1"/>
    <col min="40" max="40" width="15.5" style="15" customWidth="1"/>
    <col min="41" max="41" width="15.1640625" style="15" customWidth="1"/>
    <col min="42" max="43" width="6.6640625" style="15" customWidth="1"/>
    <col min="44" max="44" width="22.33203125" style="18" customWidth="1"/>
    <col min="45" max="45" width="14.6640625" style="18" customWidth="1"/>
    <col min="46" max="46" width="19.5" style="15" customWidth="1"/>
    <col min="47" max="47" width="17.1640625" style="15" customWidth="1"/>
    <col min="48" max="48" width="36.83203125" style="31" customWidth="1"/>
    <col min="49" max="49" width="18.83203125" style="31" customWidth="1"/>
    <col min="50" max="50" width="11.5" style="31"/>
    <col min="51" max="51" width="12.6640625" style="31" customWidth="1"/>
    <col min="52" max="52" width="18.1640625" style="31" customWidth="1"/>
    <col min="53" max="53" width="21.1640625" style="31" customWidth="1"/>
    <col min="54" max="54" width="115.33203125" style="31" customWidth="1"/>
    <col min="55" max="56" width="21.1640625" style="31" customWidth="1"/>
    <col min="57" max="59" width="27" customWidth="1"/>
  </cols>
  <sheetData>
    <row r="1" spans="1:59" ht="45.75" customHeight="1" x14ac:dyDescent="0.2">
      <c r="A1" s="463" t="s">
        <v>0</v>
      </c>
      <c r="B1" s="464"/>
      <c r="C1" s="464"/>
      <c r="D1" s="464"/>
      <c r="E1" s="464"/>
      <c r="F1" s="465"/>
      <c r="G1" s="469" t="s">
        <v>1</v>
      </c>
      <c r="H1" s="470"/>
      <c r="I1" s="470"/>
      <c r="J1" s="470"/>
      <c r="K1" s="470"/>
      <c r="L1" s="470"/>
      <c r="M1" s="470"/>
      <c r="N1" s="470"/>
      <c r="O1" s="470"/>
      <c r="P1" s="470"/>
      <c r="Q1" s="470"/>
      <c r="R1" s="470"/>
      <c r="S1" s="470"/>
      <c r="T1" s="470"/>
      <c r="U1" s="470"/>
      <c r="V1" s="470"/>
      <c r="W1" s="470"/>
      <c r="X1" s="470"/>
      <c r="Y1" s="470"/>
      <c r="Z1" s="470"/>
      <c r="AA1" s="470"/>
      <c r="AB1" s="470"/>
      <c r="AC1" s="470"/>
      <c r="AD1" s="470"/>
      <c r="AE1" s="470"/>
      <c r="AF1" s="470"/>
      <c r="AG1" s="470"/>
      <c r="AH1" s="470"/>
      <c r="AI1" s="470"/>
      <c r="AJ1" s="470"/>
      <c r="AK1" s="470"/>
      <c r="AL1" s="470"/>
      <c r="AM1" s="470"/>
      <c r="AN1" s="470"/>
      <c r="AO1" s="470"/>
      <c r="AP1" s="470"/>
      <c r="AQ1" s="470"/>
      <c r="AR1" s="470"/>
      <c r="AS1" s="470"/>
      <c r="AT1" s="470"/>
      <c r="AU1" s="471"/>
      <c r="AV1" s="79"/>
      <c r="AW1" s="79"/>
      <c r="AX1" s="79"/>
      <c r="AY1" s="79"/>
      <c r="AZ1" s="79"/>
      <c r="BA1" s="79"/>
      <c r="BB1" s="79"/>
      <c r="BC1" s="79"/>
      <c r="BD1" s="79"/>
      <c r="BE1" s="79"/>
      <c r="BF1" s="79"/>
      <c r="BG1" s="79"/>
    </row>
    <row r="2" spans="1:59" ht="30.75" customHeight="1" x14ac:dyDescent="0.2">
      <c r="A2" s="463"/>
      <c r="B2" s="464"/>
      <c r="C2" s="464"/>
      <c r="D2" s="464"/>
      <c r="E2" s="464"/>
      <c r="F2" s="465"/>
      <c r="G2" s="472"/>
      <c r="H2" s="473"/>
      <c r="I2" s="473"/>
      <c r="J2" s="473"/>
      <c r="K2" s="473"/>
      <c r="L2" s="473"/>
      <c r="M2" s="473"/>
      <c r="N2" s="473"/>
      <c r="O2" s="473"/>
      <c r="P2" s="473"/>
      <c r="Q2" s="473"/>
      <c r="R2" s="473"/>
      <c r="S2" s="473"/>
      <c r="T2" s="473"/>
      <c r="U2" s="473"/>
      <c r="V2" s="473"/>
      <c r="W2" s="473"/>
      <c r="X2" s="473"/>
      <c r="Y2" s="473"/>
      <c r="Z2" s="473"/>
      <c r="AA2" s="473"/>
      <c r="AB2" s="473"/>
      <c r="AC2" s="473"/>
      <c r="AD2" s="473"/>
      <c r="AE2" s="473"/>
      <c r="AF2" s="473"/>
      <c r="AG2" s="473"/>
      <c r="AH2" s="473"/>
      <c r="AI2" s="473"/>
      <c r="AJ2" s="473"/>
      <c r="AK2" s="473"/>
      <c r="AL2" s="473"/>
      <c r="AM2" s="473"/>
      <c r="AN2" s="473"/>
      <c r="AO2" s="473"/>
      <c r="AP2" s="473"/>
      <c r="AQ2" s="473"/>
      <c r="AR2" s="473"/>
      <c r="AS2" s="473"/>
      <c r="AT2" s="473"/>
      <c r="AU2" s="474"/>
      <c r="AV2" s="79"/>
      <c r="AW2" s="79"/>
      <c r="AX2" s="79"/>
      <c r="AY2" s="79"/>
      <c r="AZ2" s="79"/>
      <c r="BA2" s="79"/>
      <c r="BB2" s="79"/>
      <c r="BC2" s="79"/>
      <c r="BD2" s="79"/>
      <c r="BE2" s="79"/>
      <c r="BF2" s="79"/>
      <c r="BG2" s="79"/>
    </row>
    <row r="3" spans="1:59" ht="13.5" customHeight="1" thickBot="1" x14ac:dyDescent="0.25">
      <c r="A3" s="466"/>
      <c r="B3" s="467"/>
      <c r="C3" s="467"/>
      <c r="D3" s="467"/>
      <c r="E3" s="467"/>
      <c r="F3" s="468"/>
      <c r="G3" s="472"/>
      <c r="H3" s="473"/>
      <c r="I3" s="473"/>
      <c r="J3" s="473"/>
      <c r="K3" s="473"/>
      <c r="L3" s="473"/>
      <c r="M3" s="473"/>
      <c r="N3" s="473"/>
      <c r="O3" s="473"/>
      <c r="P3" s="473"/>
      <c r="Q3" s="473"/>
      <c r="R3" s="473"/>
      <c r="S3" s="473"/>
      <c r="T3" s="473"/>
      <c r="U3" s="473"/>
      <c r="V3" s="473"/>
      <c r="W3" s="473"/>
      <c r="X3" s="473"/>
      <c r="Y3" s="473"/>
      <c r="Z3" s="473"/>
      <c r="AA3" s="473"/>
      <c r="AB3" s="473"/>
      <c r="AC3" s="473"/>
      <c r="AD3" s="473"/>
      <c r="AE3" s="473"/>
      <c r="AF3" s="473"/>
      <c r="AG3" s="473"/>
      <c r="AH3" s="473"/>
      <c r="AI3" s="473"/>
      <c r="AJ3" s="473"/>
      <c r="AK3" s="473"/>
      <c r="AL3" s="473"/>
      <c r="AM3" s="473"/>
      <c r="AN3" s="473"/>
      <c r="AO3" s="473"/>
      <c r="AP3" s="473"/>
      <c r="AQ3" s="473"/>
      <c r="AR3" s="473"/>
      <c r="AS3" s="473"/>
      <c r="AT3" s="473"/>
      <c r="AU3" s="474"/>
      <c r="AV3" s="79"/>
      <c r="AW3" s="79"/>
      <c r="AX3" s="79"/>
      <c r="AY3" s="79"/>
      <c r="AZ3" s="79"/>
      <c r="BA3" s="79"/>
      <c r="BB3" s="79"/>
      <c r="BC3" s="79"/>
      <c r="BD3" s="79"/>
      <c r="BE3" s="79"/>
      <c r="BF3" s="79"/>
      <c r="BG3" s="79"/>
    </row>
    <row r="4" spans="1:59" ht="29.25" customHeight="1" x14ac:dyDescent="0.2">
      <c r="A4" s="483" t="s">
        <v>2</v>
      </c>
      <c r="B4" s="484"/>
      <c r="C4" s="484"/>
      <c r="D4" s="484"/>
      <c r="E4" s="484"/>
      <c r="F4" s="484"/>
      <c r="G4" s="484"/>
      <c r="H4" s="484"/>
      <c r="I4" s="484"/>
      <c r="J4" s="486" t="s">
        <v>3</v>
      </c>
      <c r="K4" s="486"/>
      <c r="L4" s="486"/>
      <c r="M4" s="486"/>
      <c r="N4" s="486"/>
      <c r="O4" s="486" t="s">
        <v>4</v>
      </c>
      <c r="P4" s="486"/>
      <c r="Q4" s="486"/>
      <c r="R4" s="486"/>
      <c r="S4" s="486"/>
      <c r="T4" s="486"/>
      <c r="U4" s="486"/>
      <c r="V4" s="486"/>
      <c r="W4" s="486"/>
      <c r="X4" s="486"/>
      <c r="Y4" s="486"/>
      <c r="Z4" s="486"/>
      <c r="AA4" s="486"/>
      <c r="AB4" s="486"/>
      <c r="AC4" s="486"/>
      <c r="AD4" s="486"/>
      <c r="AE4" s="486"/>
      <c r="AF4" s="486"/>
      <c r="AG4" s="486"/>
      <c r="AH4" s="486"/>
      <c r="AI4" s="486"/>
      <c r="AJ4" s="486"/>
      <c r="AK4" s="486"/>
      <c r="AL4" s="486"/>
      <c r="AM4" s="486"/>
      <c r="AN4" s="486"/>
      <c r="AO4" s="486"/>
      <c r="AP4" s="486"/>
      <c r="AQ4" s="486"/>
      <c r="AR4" s="486"/>
      <c r="AS4" s="486"/>
      <c r="AT4" s="486"/>
      <c r="AU4" s="475" t="s">
        <v>5</v>
      </c>
      <c r="AV4" s="459" t="s">
        <v>6</v>
      </c>
      <c r="AW4" s="459"/>
      <c r="AX4" s="459"/>
      <c r="AY4" s="459"/>
      <c r="AZ4" s="459"/>
      <c r="BA4" s="459"/>
      <c r="BB4" s="461" t="s">
        <v>7</v>
      </c>
      <c r="BC4" s="459"/>
      <c r="BD4" s="459"/>
      <c r="BE4" s="461" t="s">
        <v>8</v>
      </c>
      <c r="BF4" s="459"/>
      <c r="BG4" s="459"/>
    </row>
    <row r="5" spans="1:59" ht="14.25" customHeight="1" thickBot="1" x14ac:dyDescent="0.25">
      <c r="A5" s="485"/>
      <c r="B5" s="460"/>
      <c r="C5" s="460"/>
      <c r="D5" s="460"/>
      <c r="E5" s="460"/>
      <c r="F5" s="460"/>
      <c r="G5" s="460"/>
      <c r="H5" s="460"/>
      <c r="I5" s="460"/>
      <c r="J5" s="476" t="s">
        <v>9</v>
      </c>
      <c r="K5" s="476"/>
      <c r="L5" s="476"/>
      <c r="M5" s="476"/>
      <c r="N5" s="476"/>
      <c r="O5" s="477" t="s">
        <v>10</v>
      </c>
      <c r="P5" s="478"/>
      <c r="Q5" s="479"/>
      <c r="R5" s="477" t="s">
        <v>11</v>
      </c>
      <c r="S5" s="478"/>
      <c r="T5" s="478"/>
      <c r="U5" s="478"/>
      <c r="V5" s="478"/>
      <c r="W5" s="478"/>
      <c r="X5" s="478"/>
      <c r="Y5" s="478"/>
      <c r="Z5" s="478"/>
      <c r="AA5" s="478"/>
      <c r="AB5" s="478"/>
      <c r="AC5" s="478"/>
      <c r="AD5" s="478"/>
      <c r="AE5" s="478"/>
      <c r="AF5" s="478"/>
      <c r="AG5" s="479"/>
      <c r="AH5" s="480" t="s">
        <v>12</v>
      </c>
      <c r="AI5" s="481"/>
      <c r="AJ5" s="480" t="s">
        <v>13</v>
      </c>
      <c r="AK5" s="482"/>
      <c r="AL5" s="480" t="s">
        <v>14</v>
      </c>
      <c r="AM5" s="482"/>
      <c r="AN5" s="192"/>
      <c r="AO5" s="192"/>
      <c r="AP5" s="192"/>
      <c r="AQ5" s="192"/>
      <c r="AR5" s="476" t="s">
        <v>15</v>
      </c>
      <c r="AS5" s="476"/>
      <c r="AT5" s="476"/>
      <c r="AU5" s="476"/>
      <c r="AV5" s="460"/>
      <c r="AW5" s="460"/>
      <c r="AX5" s="460"/>
      <c r="AY5" s="460"/>
      <c r="AZ5" s="460"/>
      <c r="BA5" s="460"/>
      <c r="BB5" s="460"/>
      <c r="BC5" s="460"/>
      <c r="BD5" s="460"/>
      <c r="BE5" s="460"/>
      <c r="BF5" s="460"/>
      <c r="BG5" s="460"/>
    </row>
    <row r="6" spans="1:59" ht="111.75" customHeight="1" thickBot="1" x14ac:dyDescent="0.25">
      <c r="A6" s="61" t="s">
        <v>16</v>
      </c>
      <c r="B6" s="62" t="s">
        <v>17</v>
      </c>
      <c r="C6" s="62" t="s">
        <v>18</v>
      </c>
      <c r="D6" s="62" t="s">
        <v>19</v>
      </c>
      <c r="E6" s="62" t="s">
        <v>20</v>
      </c>
      <c r="F6" s="62" t="s">
        <v>21</v>
      </c>
      <c r="G6" s="62" t="s">
        <v>22</v>
      </c>
      <c r="H6" s="62" t="s">
        <v>23</v>
      </c>
      <c r="I6" s="62" t="s">
        <v>24</v>
      </c>
      <c r="J6" s="88" t="s">
        <v>25</v>
      </c>
      <c r="K6" s="88"/>
      <c r="L6" s="88" t="s">
        <v>26</v>
      </c>
      <c r="M6" s="88"/>
      <c r="N6" s="88" t="s">
        <v>27</v>
      </c>
      <c r="O6" s="62" t="s">
        <v>28</v>
      </c>
      <c r="P6" s="89" t="s">
        <v>29</v>
      </c>
      <c r="Q6" s="62" t="s">
        <v>30</v>
      </c>
      <c r="R6" s="62" t="s">
        <v>31</v>
      </c>
      <c r="S6" s="62"/>
      <c r="T6" s="62" t="s">
        <v>32</v>
      </c>
      <c r="U6" s="62"/>
      <c r="V6" s="62" t="s">
        <v>33</v>
      </c>
      <c r="W6" s="62"/>
      <c r="X6" s="62" t="s">
        <v>34</v>
      </c>
      <c r="Y6" s="62"/>
      <c r="Z6" s="62" t="s">
        <v>35</v>
      </c>
      <c r="AA6" s="62"/>
      <c r="AB6" s="62" t="s">
        <v>36</v>
      </c>
      <c r="AC6" s="62"/>
      <c r="AD6" s="62" t="s">
        <v>37</v>
      </c>
      <c r="AE6" s="62"/>
      <c r="AF6" s="62" t="s">
        <v>38</v>
      </c>
      <c r="AG6" s="62" t="s">
        <v>39</v>
      </c>
      <c r="AH6" s="62" t="s">
        <v>40</v>
      </c>
      <c r="AI6" s="62" t="s">
        <v>41</v>
      </c>
      <c r="AJ6" s="62" t="s">
        <v>42</v>
      </c>
      <c r="AK6" s="62" t="s">
        <v>43</v>
      </c>
      <c r="AL6" s="62" t="s">
        <v>44</v>
      </c>
      <c r="AM6" s="62" t="s">
        <v>45</v>
      </c>
      <c r="AN6" s="125" t="s">
        <v>46</v>
      </c>
      <c r="AO6" s="125" t="s">
        <v>47</v>
      </c>
      <c r="AP6" s="125"/>
      <c r="AQ6" s="125"/>
      <c r="AR6" s="62" t="s">
        <v>25</v>
      </c>
      <c r="AS6" s="62" t="s">
        <v>26</v>
      </c>
      <c r="AT6" s="62" t="s">
        <v>27</v>
      </c>
      <c r="AU6" s="62" t="s">
        <v>48</v>
      </c>
      <c r="AV6" s="62" t="s">
        <v>49</v>
      </c>
      <c r="AW6" s="62" t="s">
        <v>50</v>
      </c>
      <c r="AX6" s="62" t="s">
        <v>51</v>
      </c>
      <c r="AY6" s="62" t="s">
        <v>52</v>
      </c>
      <c r="AZ6" s="62" t="s">
        <v>53</v>
      </c>
      <c r="BA6" s="62" t="s">
        <v>54</v>
      </c>
      <c r="BB6" s="62" t="s">
        <v>55</v>
      </c>
      <c r="BC6" s="62" t="s">
        <v>56</v>
      </c>
      <c r="BD6" s="62" t="s">
        <v>57</v>
      </c>
      <c r="BE6" s="62" t="s">
        <v>58</v>
      </c>
      <c r="BF6" s="62" t="s">
        <v>59</v>
      </c>
      <c r="BG6" s="64" t="s">
        <v>60</v>
      </c>
    </row>
    <row r="7" spans="1:59" ht="91" x14ac:dyDescent="0.2">
      <c r="A7" s="417">
        <v>1</v>
      </c>
      <c r="B7" s="413" t="s">
        <v>61</v>
      </c>
      <c r="C7" s="426" t="s">
        <v>62</v>
      </c>
      <c r="D7" s="413" t="s">
        <v>63</v>
      </c>
      <c r="E7" s="413" t="s">
        <v>64</v>
      </c>
      <c r="F7" s="413" t="s">
        <v>65</v>
      </c>
      <c r="G7" s="101" t="s">
        <v>66</v>
      </c>
      <c r="H7" s="100" t="s">
        <v>67</v>
      </c>
      <c r="I7" s="101" t="s">
        <v>68</v>
      </c>
      <c r="J7" s="449" t="s">
        <v>69</v>
      </c>
      <c r="K7" s="370">
        <f>+VLOOKUP(J7,Listados!$K$8:$L$12,2,0)</f>
        <v>5</v>
      </c>
      <c r="L7" s="368" t="s">
        <v>70</v>
      </c>
      <c r="M7" s="370">
        <f>+VLOOKUP(L7,Listados!$K$13:$L$17,2,0)</f>
        <v>2</v>
      </c>
      <c r="N7" s="370" t="str">
        <f>IF(AND(J7&lt;&gt;"",L7&lt;&gt;""),VLOOKUP(J7&amp;L7,Listados!$M$3:$N$27,2,FALSE),"")</f>
        <v>Alto</v>
      </c>
      <c r="O7" s="101" t="s">
        <v>71</v>
      </c>
      <c r="P7" s="118" t="s">
        <v>66</v>
      </c>
      <c r="Q7" s="119" t="s">
        <v>72</v>
      </c>
      <c r="R7" s="103" t="s">
        <v>73</v>
      </c>
      <c r="S7" s="102">
        <f>+IF(R7="si",15,"0")</f>
        <v>15</v>
      </c>
      <c r="T7" s="103" t="s">
        <v>73</v>
      </c>
      <c r="U7" s="102">
        <f>+IF(T7="si",15,"0")</f>
        <v>15</v>
      </c>
      <c r="V7" s="103" t="s">
        <v>73</v>
      </c>
      <c r="W7" s="102">
        <f>+IF(V7="si",15,"0")</f>
        <v>15</v>
      </c>
      <c r="X7" s="103" t="s">
        <v>72</v>
      </c>
      <c r="Y7" s="102">
        <f>+IF(X7="Preventivo",15,IF(X7="Detectivo",10,"0"))</f>
        <v>15</v>
      </c>
      <c r="Z7" s="103" t="s">
        <v>73</v>
      </c>
      <c r="AA7" s="102">
        <f>+IF(Z7="si",15,"0")</f>
        <v>15</v>
      </c>
      <c r="AB7" s="103" t="s">
        <v>73</v>
      </c>
      <c r="AC7" s="102">
        <f>+IF(AB7="si",15,"0")</f>
        <v>15</v>
      </c>
      <c r="AD7" s="103" t="s">
        <v>74</v>
      </c>
      <c r="AE7" s="102">
        <f>+IF(AD7="Completa",10,IF(AD7="Incompleta",5,"0"))</f>
        <v>10</v>
      </c>
      <c r="AF7" s="105">
        <f>IF((SUM(S7,U7,W7,Y7,AA7,AC7,AE7)=0),"",(SUM(S7,U7,W7,Y7,AA7,AC7,AE7)))</f>
        <v>100</v>
      </c>
      <c r="AG7" s="105" t="str">
        <f>IF(AF7&lt;=85,"Débil",IF(AF7&lt;=95,"Moderado",IF(AF7=100,"Fuerte","")))</f>
        <v>Fuerte</v>
      </c>
      <c r="AH7" s="120" t="s">
        <v>75</v>
      </c>
      <c r="AI7" s="105" t="str">
        <f>+IF(AH7="siempre","Fuerte",IF(AH7="Algunas veces","Moderado",IF(AH7="No se ejecuta","Débil","")))</f>
        <v>Fuerte</v>
      </c>
      <c r="AJ7" s="105" t="str">
        <f>IFERROR(VLOOKUP((CONCATENATE(AG7,AI7)),Listados!$U$3:$V$11,2,FALSE),"")</f>
        <v>Fuerte</v>
      </c>
      <c r="AK7" s="105">
        <f>IF(AJ7="","",IF(AJ7="Débil", 0, IF(AJ7="Moderado",50,100)))</f>
        <v>100</v>
      </c>
      <c r="AL7" s="376">
        <f>AVERAGE(AK7:AK10)</f>
        <v>100</v>
      </c>
      <c r="AM7" s="376" t="str">
        <f>IF(AL7&lt;=50,"Débil",IF(AL7&lt;=99,"Moderado",IF(AL7=100,"fuerte","")))</f>
        <v>fuerte</v>
      </c>
      <c r="AN7" s="220">
        <f>+IF(AND(Q7="Preventivo",AM7="Fuerte"),2,IF(AND(Q7="Preventivo",AM7="Moderado"),1,0))</f>
        <v>2</v>
      </c>
      <c r="AO7" s="220">
        <f>+IF(AND(Q7="Detectivo",$AM7="Fuerte"),2,IF(AND(Q7="Detectivo",$AM7="Moderado"),1,IF(AND(Q7="Preventivo",$AM7="Fuerte"),1,0)))</f>
        <v>1</v>
      </c>
      <c r="AP7" s="220">
        <f>+K7-AN7</f>
        <v>3</v>
      </c>
      <c r="AQ7" s="220">
        <f>+M7-AO7</f>
        <v>1</v>
      </c>
      <c r="AR7" s="370" t="str">
        <f>+VLOOKUP(MIN(AP7:AP9),Listados!$J$18:$K$24,2,TRUE)</f>
        <v>Posible</v>
      </c>
      <c r="AS7" s="370" t="str">
        <f>+VLOOKUP(MIN(AQ7),Listados!$J$26:$K$32,2,TRUE)</f>
        <v>Insignificante</v>
      </c>
      <c r="AT7" s="370" t="str">
        <f>IF(AND(AR7&lt;&gt;"",AS7&lt;&gt;""),VLOOKUP(AR7&amp;AS7,Listados!$M$3:$N$27,2,FALSE),"")</f>
        <v>Bajo</v>
      </c>
      <c r="AU7" s="370" t="str">
        <f>+VLOOKUP(AT7,Listados!$P$3:$Q$6,2,FALSE)</f>
        <v>Asumir el riesgo</v>
      </c>
      <c r="AV7" s="106"/>
      <c r="AW7" s="106"/>
      <c r="AX7" s="107"/>
      <c r="AY7" s="108"/>
      <c r="AZ7" s="106"/>
      <c r="BA7" s="106"/>
      <c r="BB7" s="380"/>
      <c r="BC7" s="380"/>
      <c r="BD7" s="380"/>
      <c r="BE7" s="388"/>
      <c r="BF7" s="390"/>
      <c r="BG7" s="392"/>
    </row>
    <row r="8" spans="1:59" ht="104" x14ac:dyDescent="0.2">
      <c r="A8" s="418"/>
      <c r="B8" s="405"/>
      <c r="C8" s="427"/>
      <c r="D8" s="405"/>
      <c r="E8" s="405"/>
      <c r="F8" s="405"/>
      <c r="G8" s="222" t="s">
        <v>76</v>
      </c>
      <c r="H8" s="221" t="s">
        <v>67</v>
      </c>
      <c r="I8" s="222" t="s">
        <v>77</v>
      </c>
      <c r="J8" s="450"/>
      <c r="K8" s="375"/>
      <c r="L8" s="373"/>
      <c r="M8" s="375"/>
      <c r="N8" s="375"/>
      <c r="O8" s="99" t="s">
        <v>78</v>
      </c>
      <c r="P8" s="223" t="s">
        <v>76</v>
      </c>
      <c r="Q8" s="224" t="s">
        <v>72</v>
      </c>
      <c r="R8" s="225" t="s">
        <v>73</v>
      </c>
      <c r="S8" s="226">
        <f t="shared" ref="S8:S11" si="0">+IF(R8="si",15,"0")</f>
        <v>15</v>
      </c>
      <c r="T8" s="225" t="s">
        <v>73</v>
      </c>
      <c r="U8" s="226">
        <f t="shared" ref="U8:U11" si="1">+IF(T8="si",15,"0")</f>
        <v>15</v>
      </c>
      <c r="V8" s="225" t="s">
        <v>73</v>
      </c>
      <c r="W8" s="226">
        <f t="shared" ref="W8:W11" si="2">+IF(V8="si",15,"0")</f>
        <v>15</v>
      </c>
      <c r="X8" s="225" t="s">
        <v>72</v>
      </c>
      <c r="Y8" s="226">
        <f t="shared" ref="Y8:Y11" si="3">+IF(X8="Preventivo",15,IF(X8="Detectivo",10,"0"))</f>
        <v>15</v>
      </c>
      <c r="Z8" s="225" t="s">
        <v>73</v>
      </c>
      <c r="AA8" s="226">
        <f t="shared" ref="AA8:AA11" si="4">+IF(Z8="si",15,"0")</f>
        <v>15</v>
      </c>
      <c r="AB8" s="225" t="s">
        <v>73</v>
      </c>
      <c r="AC8" s="226">
        <f t="shared" ref="AC8:AC11" si="5">+IF(AB8="si",15,"0")</f>
        <v>15</v>
      </c>
      <c r="AD8" s="225" t="s">
        <v>74</v>
      </c>
      <c r="AE8" s="226">
        <f t="shared" ref="AE8:AE11" si="6">+IF(AD8="Completa",10,IF(AD8="Incompleta",5,"0"))</f>
        <v>10</v>
      </c>
      <c r="AF8" s="220">
        <f t="shared" ref="AF8:AF11" si="7">IF((SUM(S8,U8,W8,Y8,AA8,AC8,AE8)=0),"",(SUM(S8,U8,W8,Y8,AA8,AC8,AE8)))</f>
        <v>100</v>
      </c>
      <c r="AG8" s="80" t="str">
        <f t="shared" ref="AG8:AG11" si="8">IF(AF8&lt;=85,"Débil",IF(AF8&lt;=95,"Moderado",IF(AF8=100,"Fuerte","")))</f>
        <v>Fuerte</v>
      </c>
      <c r="AH8" s="227" t="s">
        <v>75</v>
      </c>
      <c r="AI8" s="220" t="str">
        <f t="shared" ref="AI8:AI11" si="9">+IF(AH8="siempre","Fuerte",IF(AH8="Algunas veces","Moderado",IF(AH8="No se ejecuta","Débil","")))</f>
        <v>Fuerte</v>
      </c>
      <c r="AJ8" s="220" t="str">
        <f>IFERROR(VLOOKUP((CONCATENATE(AG8,AI8)),Listados!$U$3:$V$11,2,FALSE),"")</f>
        <v>Fuerte</v>
      </c>
      <c r="AK8" s="220">
        <f t="shared" ref="AK8:AK11" si="10">IF(AJ8="","",IF(AJ8="Débil", 0, IF(AJ8="Moderado",50,100)))</f>
        <v>100</v>
      </c>
      <c r="AL8" s="357"/>
      <c r="AM8" s="357"/>
      <c r="AN8" s="220">
        <f>+IF(AND(Q8="Preventivo",AM7="Fuerte"),2,IF(AND(Q8="Preventivo",AM7="Moderado"),1,0))</f>
        <v>2</v>
      </c>
      <c r="AO8" s="220">
        <f>+IF(AND(Q8="Detectivo",$AM7="Fuerte"),2,IF(AND(Q8="Detectivo",$AM7="Moderado"),1,IF(AND(Q8="Preventivo",$AM7="Fuerte"),1,0)))</f>
        <v>1</v>
      </c>
      <c r="AP8" s="220">
        <f>+K7-AN8</f>
        <v>3</v>
      </c>
      <c r="AQ8" s="220">
        <f>+M7-AO8</f>
        <v>1</v>
      </c>
      <c r="AR8" s="375"/>
      <c r="AS8" s="375"/>
      <c r="AT8" s="375"/>
      <c r="AU8" s="375"/>
      <c r="AV8" s="228"/>
      <c r="AW8" s="228"/>
      <c r="AX8" s="228"/>
      <c r="AY8" s="228"/>
      <c r="AZ8" s="228"/>
      <c r="BA8" s="228"/>
      <c r="BB8" s="362"/>
      <c r="BC8" s="362"/>
      <c r="BD8" s="362"/>
      <c r="BE8" s="364"/>
      <c r="BF8" s="366"/>
      <c r="BG8" s="393"/>
    </row>
    <row r="9" spans="1:59" ht="78" x14ac:dyDescent="0.2">
      <c r="A9" s="418"/>
      <c r="B9" s="405"/>
      <c r="C9" s="427"/>
      <c r="D9" s="405"/>
      <c r="E9" s="405"/>
      <c r="F9" s="405"/>
      <c r="G9" s="229"/>
      <c r="H9" s="229"/>
      <c r="I9" s="229"/>
      <c r="J9" s="450"/>
      <c r="K9" s="375"/>
      <c r="L9" s="373"/>
      <c r="M9" s="375"/>
      <c r="N9" s="375"/>
      <c r="O9" s="99" t="s">
        <v>79</v>
      </c>
      <c r="P9" s="230" t="s">
        <v>76</v>
      </c>
      <c r="Q9" s="225" t="s">
        <v>80</v>
      </c>
      <c r="R9" s="225" t="s">
        <v>73</v>
      </c>
      <c r="S9" s="226">
        <f t="shared" si="0"/>
        <v>15</v>
      </c>
      <c r="T9" s="225" t="s">
        <v>73</v>
      </c>
      <c r="U9" s="226">
        <f t="shared" si="1"/>
        <v>15</v>
      </c>
      <c r="V9" s="225" t="s">
        <v>73</v>
      </c>
      <c r="W9" s="226">
        <f t="shared" si="2"/>
        <v>15</v>
      </c>
      <c r="X9" s="225" t="s">
        <v>72</v>
      </c>
      <c r="Y9" s="226">
        <f t="shared" si="3"/>
        <v>15</v>
      </c>
      <c r="Z9" s="225" t="s">
        <v>73</v>
      </c>
      <c r="AA9" s="226">
        <f t="shared" si="4"/>
        <v>15</v>
      </c>
      <c r="AB9" s="225" t="s">
        <v>73</v>
      </c>
      <c r="AC9" s="226">
        <f t="shared" si="5"/>
        <v>15</v>
      </c>
      <c r="AD9" s="225" t="s">
        <v>74</v>
      </c>
      <c r="AE9" s="226">
        <f t="shared" si="6"/>
        <v>10</v>
      </c>
      <c r="AF9" s="220">
        <f t="shared" si="7"/>
        <v>100</v>
      </c>
      <c r="AG9" s="80" t="str">
        <f t="shared" si="8"/>
        <v>Fuerte</v>
      </c>
      <c r="AH9" s="227" t="s">
        <v>75</v>
      </c>
      <c r="AI9" s="220" t="str">
        <f t="shared" si="9"/>
        <v>Fuerte</v>
      </c>
      <c r="AJ9" s="220" t="str">
        <f>IFERROR(VLOOKUP((CONCATENATE(AG9,AI9)),Listados!$U$3:$V$11,2,FALSE),"")</f>
        <v>Fuerte</v>
      </c>
      <c r="AK9" s="220">
        <f t="shared" si="10"/>
        <v>100</v>
      </c>
      <c r="AL9" s="357"/>
      <c r="AM9" s="357"/>
      <c r="AN9" s="220">
        <f>+IF(AND(Q9="Preventivo",AM7="Fuerte"),2,IF(AND(Q9="Preventivo",AM7="Moderado"),1,0))</f>
        <v>0</v>
      </c>
      <c r="AO9" s="220">
        <f>+IF(AND(Q8="Detectivo",$AM7="Fuerte"),2,IF(AND(Q8="Detectivo",$AM7="Moderado"),1,IF(AND(Q8="Preventivo",$AM7="Fuerte"),1,0)))</f>
        <v>1</v>
      </c>
      <c r="AP9" s="220">
        <f>+K7-AN9</f>
        <v>5</v>
      </c>
      <c r="AQ9" s="220">
        <f>+M7-AO9</f>
        <v>1</v>
      </c>
      <c r="AR9" s="375"/>
      <c r="AS9" s="375"/>
      <c r="AT9" s="375"/>
      <c r="AU9" s="375"/>
      <c r="AV9" s="228"/>
      <c r="AW9" s="228"/>
      <c r="AX9" s="231"/>
      <c r="AY9" s="231"/>
      <c r="AZ9" s="228"/>
      <c r="BA9" s="228"/>
      <c r="BB9" s="362"/>
      <c r="BC9" s="362"/>
      <c r="BD9" s="362"/>
      <c r="BE9" s="364"/>
      <c r="BF9" s="366"/>
      <c r="BG9" s="393"/>
    </row>
    <row r="10" spans="1:59" ht="16" thickBot="1" x14ac:dyDescent="0.25">
      <c r="A10" s="419"/>
      <c r="B10" s="414"/>
      <c r="C10" s="428"/>
      <c r="D10" s="414"/>
      <c r="E10" s="414"/>
      <c r="F10" s="414"/>
      <c r="G10" s="121"/>
      <c r="H10" s="121"/>
      <c r="I10" s="121"/>
      <c r="J10" s="451"/>
      <c r="K10" s="455"/>
      <c r="L10" s="456"/>
      <c r="M10" s="455"/>
      <c r="N10" s="455"/>
      <c r="O10" s="122"/>
      <c r="P10" s="123"/>
      <c r="Q10" s="113"/>
      <c r="R10" s="113"/>
      <c r="S10" s="112" t="str">
        <f t="shared" si="0"/>
        <v>0</v>
      </c>
      <c r="T10" s="113"/>
      <c r="U10" s="112" t="str">
        <f t="shared" si="1"/>
        <v>0</v>
      </c>
      <c r="V10" s="113"/>
      <c r="W10" s="112" t="str">
        <f t="shared" si="2"/>
        <v>0</v>
      </c>
      <c r="X10" s="113"/>
      <c r="Y10" s="112" t="str">
        <f t="shared" si="3"/>
        <v>0</v>
      </c>
      <c r="Z10" s="113"/>
      <c r="AA10" s="112" t="str">
        <f t="shared" si="4"/>
        <v>0</v>
      </c>
      <c r="AB10" s="113"/>
      <c r="AC10" s="112" t="str">
        <f t="shared" si="5"/>
        <v>0</v>
      </c>
      <c r="AD10" s="113"/>
      <c r="AE10" s="112" t="str">
        <f t="shared" si="6"/>
        <v>0</v>
      </c>
      <c r="AF10" s="115" t="str">
        <f t="shared" si="7"/>
        <v/>
      </c>
      <c r="AG10" s="114" t="str">
        <f t="shared" si="8"/>
        <v/>
      </c>
      <c r="AH10" s="124"/>
      <c r="AI10" s="115" t="str">
        <f t="shared" si="9"/>
        <v/>
      </c>
      <c r="AJ10" s="115" t="str">
        <f>IFERROR(VLOOKUP((CONCATENATE(AG10,AI10)),Listados!$U$3:$V$11,2,FALSE),"")</f>
        <v/>
      </c>
      <c r="AK10" s="115" t="str">
        <f t="shared" si="10"/>
        <v/>
      </c>
      <c r="AL10" s="457"/>
      <c r="AM10" s="457"/>
      <c r="AN10" s="220">
        <f>+IF(AND(Q10="Preventivo",AM8="Fuerte"),2,IF(AND(Q10="Preventivo",AM8="Moderado"),1,0))</f>
        <v>0</v>
      </c>
      <c r="AO10" s="220">
        <f>+IF(AND(Q9="Detectivo",$AM8="Fuerte"),2,IF(AND(Q9="Detectivo",$AM8="Moderado"),1,IF(AND(Q9="Preventivo",$AM8="Fuerte"),1,0)))</f>
        <v>0</v>
      </c>
      <c r="AP10" s="220">
        <f>+K8-AN10</f>
        <v>0</v>
      </c>
      <c r="AQ10" s="220">
        <f>+M8-AO10</f>
        <v>0</v>
      </c>
      <c r="AR10" s="455"/>
      <c r="AS10" s="455"/>
      <c r="AT10" s="455"/>
      <c r="AU10" s="455"/>
      <c r="AV10" s="116"/>
      <c r="AW10" s="116"/>
      <c r="AX10" s="117"/>
      <c r="AY10" s="117"/>
      <c r="AZ10" s="116"/>
      <c r="BA10" s="116"/>
      <c r="BB10" s="381"/>
      <c r="BC10" s="381"/>
      <c r="BD10" s="381"/>
      <c r="BE10" s="389"/>
      <c r="BF10" s="391"/>
      <c r="BG10" s="394"/>
    </row>
    <row r="11" spans="1:59" ht="90" customHeight="1" x14ac:dyDescent="0.2">
      <c r="A11" s="417">
        <v>2</v>
      </c>
      <c r="B11" s="413" t="s">
        <v>61</v>
      </c>
      <c r="C11" s="426" t="s">
        <v>62</v>
      </c>
      <c r="D11" s="413" t="s">
        <v>81</v>
      </c>
      <c r="E11" s="413" t="s">
        <v>82</v>
      </c>
      <c r="F11" s="413" t="s">
        <v>65</v>
      </c>
      <c r="G11" s="101" t="s">
        <v>83</v>
      </c>
      <c r="H11" s="100" t="s">
        <v>67</v>
      </c>
      <c r="I11" s="449" t="s">
        <v>84</v>
      </c>
      <c r="J11" s="413" t="s">
        <v>85</v>
      </c>
      <c r="K11" s="422">
        <f>+VLOOKUP(J11,Listados!$K$8:$L$12,2,0)</f>
        <v>3</v>
      </c>
      <c r="L11" s="424" t="s">
        <v>86</v>
      </c>
      <c r="M11" s="422">
        <f>+VLOOKUP(L11,Listados!$K$13:$L$17,2,0)</f>
        <v>3</v>
      </c>
      <c r="N11" s="422" t="str">
        <f>IF(AND(J11&lt;&gt;"",L11&lt;&gt;""),VLOOKUP(J11&amp;L11,Listados!$M$3:$N$27,2,FALSE),"")</f>
        <v>Alto</v>
      </c>
      <c r="O11" s="489" t="s">
        <v>87</v>
      </c>
      <c r="P11" s="104" t="s">
        <v>83</v>
      </c>
      <c r="Q11" s="493" t="s">
        <v>80</v>
      </c>
      <c r="R11" s="368" t="s">
        <v>73</v>
      </c>
      <c r="S11" s="370">
        <f t="shared" si="0"/>
        <v>15</v>
      </c>
      <c r="T11" s="368" t="s">
        <v>73</v>
      </c>
      <c r="U11" s="370">
        <f t="shared" si="1"/>
        <v>15</v>
      </c>
      <c r="V11" s="368" t="s">
        <v>73</v>
      </c>
      <c r="W11" s="370">
        <f t="shared" si="2"/>
        <v>15</v>
      </c>
      <c r="X11" s="368" t="s">
        <v>72</v>
      </c>
      <c r="Y11" s="370">
        <f t="shared" si="3"/>
        <v>15</v>
      </c>
      <c r="Z11" s="368" t="s">
        <v>73</v>
      </c>
      <c r="AA11" s="370">
        <f t="shared" si="4"/>
        <v>15</v>
      </c>
      <c r="AB11" s="368" t="s">
        <v>73</v>
      </c>
      <c r="AC11" s="370">
        <f t="shared" si="5"/>
        <v>15</v>
      </c>
      <c r="AD11" s="368" t="s">
        <v>74</v>
      </c>
      <c r="AE11" s="370">
        <f t="shared" si="6"/>
        <v>10</v>
      </c>
      <c r="AF11" s="376">
        <f t="shared" si="7"/>
        <v>100</v>
      </c>
      <c r="AG11" s="376" t="str">
        <f t="shared" si="8"/>
        <v>Fuerte</v>
      </c>
      <c r="AH11" s="358" t="s">
        <v>75</v>
      </c>
      <c r="AI11" s="376" t="str">
        <f t="shared" si="9"/>
        <v>Fuerte</v>
      </c>
      <c r="AJ11" s="376" t="str">
        <f>IFERROR(VLOOKUP((CONCATENATE(AG11,AI11)),Listados!$U$3:$V$11,2,FALSE),"")</f>
        <v>Fuerte</v>
      </c>
      <c r="AK11" s="376">
        <f t="shared" si="10"/>
        <v>100</v>
      </c>
      <c r="AL11" s="415">
        <f t="shared" ref="AL11" si="11">AVERAGE(AK11:AK15)</f>
        <v>100</v>
      </c>
      <c r="AM11" s="415" t="str">
        <f t="shared" ref="AM11" si="12">IF(AL11&lt;=50,"Débil",IF(AL11&lt;=99,"Moderado",IF(AL11=100,"fuerte","")))</f>
        <v>fuerte</v>
      </c>
      <c r="AN11" s="356">
        <f>+IF(AND(Q11="Preventivo",AM11="Fuerte"),2,IF(AND(Q11="Preventivo",AM11="Moderado"),1,0))</f>
        <v>0</v>
      </c>
      <c r="AO11" s="356">
        <f t="shared" ref="AO11" si="13">+IF(AND(Q11="Detectivo",$AM11="Fuerte"),2,IF(AND(Q11="Detectivo",$AM11="Moderado"),1,IF(AND(Q11="Preventivo",$AM11="Fuerte"),1,0)))</f>
        <v>2</v>
      </c>
      <c r="AP11" s="356">
        <f t="shared" ref="AP11" si="14">+K11-AN11</f>
        <v>3</v>
      </c>
      <c r="AQ11" s="356">
        <f t="shared" ref="AQ11" si="15">+M11-AO11</f>
        <v>1</v>
      </c>
      <c r="AR11" s="422" t="str">
        <f>+VLOOKUP(MIN(AP11:AP14),Listados!$J$18:$K$24,2,TRUE)</f>
        <v>Rara Vez</v>
      </c>
      <c r="AS11" s="422" t="str">
        <f>+VLOOKUP(MIN(AQ11),Listados!$J$26:$K$32,2,TRUE)</f>
        <v>Insignificante</v>
      </c>
      <c r="AT11" s="422" t="str">
        <f>IF(AND(AR11&lt;&gt;"",AS11&lt;&gt;""),VLOOKUP(AR11&amp;AS11,Listados!$M$3:$N$27,2,FALSE),"")</f>
        <v>Bajo</v>
      </c>
      <c r="AU11" s="422" t="str">
        <f>+VLOOKUP(AT11,Listados!$P$3:$Q$6,2,FALSE)</f>
        <v>Asumir el riesgo</v>
      </c>
      <c r="AV11" s="106"/>
      <c r="AW11" s="106"/>
      <c r="AX11" s="107"/>
      <c r="AY11" s="108"/>
      <c r="AZ11" s="106"/>
      <c r="BA11" s="106"/>
      <c r="BB11" s="380"/>
      <c r="BC11" s="380"/>
      <c r="BD11" s="380"/>
      <c r="BE11" s="388"/>
      <c r="BF11" s="390"/>
      <c r="BG11" s="392"/>
    </row>
    <row r="12" spans="1:59" ht="52" x14ac:dyDescent="0.2">
      <c r="A12" s="418"/>
      <c r="B12" s="405"/>
      <c r="C12" s="427"/>
      <c r="D12" s="405"/>
      <c r="E12" s="405"/>
      <c r="F12" s="405"/>
      <c r="G12" s="222" t="s">
        <v>88</v>
      </c>
      <c r="H12" s="221" t="s">
        <v>67</v>
      </c>
      <c r="I12" s="450"/>
      <c r="J12" s="405"/>
      <c r="K12" s="407"/>
      <c r="L12" s="410"/>
      <c r="M12" s="407"/>
      <c r="N12" s="407"/>
      <c r="O12" s="490"/>
      <c r="P12" s="232" t="s">
        <v>88</v>
      </c>
      <c r="Q12" s="494"/>
      <c r="R12" s="369"/>
      <c r="S12" s="371"/>
      <c r="T12" s="369"/>
      <c r="U12" s="371"/>
      <c r="V12" s="369"/>
      <c r="W12" s="371"/>
      <c r="X12" s="369"/>
      <c r="Y12" s="371"/>
      <c r="Z12" s="369"/>
      <c r="AA12" s="371"/>
      <c r="AB12" s="369"/>
      <c r="AC12" s="371"/>
      <c r="AD12" s="369"/>
      <c r="AE12" s="371"/>
      <c r="AF12" s="377"/>
      <c r="AG12" s="377"/>
      <c r="AH12" s="359"/>
      <c r="AI12" s="377"/>
      <c r="AJ12" s="377"/>
      <c r="AK12" s="377"/>
      <c r="AL12" s="406"/>
      <c r="AM12" s="406"/>
      <c r="AN12" s="377"/>
      <c r="AO12" s="377"/>
      <c r="AP12" s="377"/>
      <c r="AQ12" s="377"/>
      <c r="AR12" s="407"/>
      <c r="AS12" s="407"/>
      <c r="AT12" s="407"/>
      <c r="AU12" s="407"/>
      <c r="AV12" s="228"/>
      <c r="AW12" s="228"/>
      <c r="AX12" s="228"/>
      <c r="AY12" s="228"/>
      <c r="AZ12" s="228"/>
      <c r="BA12" s="228"/>
      <c r="BB12" s="362"/>
      <c r="BC12" s="362"/>
      <c r="BD12" s="362"/>
      <c r="BE12" s="364"/>
      <c r="BF12" s="366"/>
      <c r="BG12" s="393"/>
    </row>
    <row r="13" spans="1:59" ht="90" x14ac:dyDescent="0.2">
      <c r="A13" s="418"/>
      <c r="B13" s="405"/>
      <c r="C13" s="427"/>
      <c r="D13" s="405"/>
      <c r="E13" s="405"/>
      <c r="F13" s="405"/>
      <c r="G13" s="222" t="s">
        <v>89</v>
      </c>
      <c r="H13" s="221" t="s">
        <v>67</v>
      </c>
      <c r="I13" s="404"/>
      <c r="J13" s="405"/>
      <c r="K13" s="407"/>
      <c r="L13" s="410"/>
      <c r="M13" s="407"/>
      <c r="N13" s="407"/>
      <c r="O13" s="233" t="s">
        <v>90</v>
      </c>
      <c r="P13" s="233" t="s">
        <v>89</v>
      </c>
      <c r="Q13" s="225" t="s">
        <v>80</v>
      </c>
      <c r="R13" s="225" t="s">
        <v>73</v>
      </c>
      <c r="S13" s="226">
        <f t="shared" ref="S13:S79" si="16">+IF(R13="si",15,"0")</f>
        <v>15</v>
      </c>
      <c r="T13" s="225" t="s">
        <v>73</v>
      </c>
      <c r="U13" s="226">
        <f t="shared" ref="U13:U79" si="17">+IF(T13="si",15,"0")</f>
        <v>15</v>
      </c>
      <c r="V13" s="225" t="s">
        <v>73</v>
      </c>
      <c r="W13" s="226">
        <f t="shared" ref="W13:W79" si="18">+IF(V13="si",15,"0")</f>
        <v>15</v>
      </c>
      <c r="X13" s="225" t="s">
        <v>72</v>
      </c>
      <c r="Y13" s="226">
        <f t="shared" ref="Y13:Y79" si="19">+IF(X13="Preventivo",15,IF(X13="Detectivo",10,"0"))</f>
        <v>15</v>
      </c>
      <c r="Z13" s="225" t="s">
        <v>73</v>
      </c>
      <c r="AA13" s="226">
        <f t="shared" ref="AA13:AA79" si="20">+IF(Z13="si",15,"0")</f>
        <v>15</v>
      </c>
      <c r="AB13" s="225" t="s">
        <v>73</v>
      </c>
      <c r="AC13" s="226">
        <f t="shared" ref="AC13:AC79" si="21">+IF(AB13="si",15,"0")</f>
        <v>15</v>
      </c>
      <c r="AD13" s="225" t="s">
        <v>74</v>
      </c>
      <c r="AE13" s="226">
        <f t="shared" ref="AE13:AE79" si="22">+IF(AD13="Completa",10,IF(AD13="Incompleta",5,"0"))</f>
        <v>10</v>
      </c>
      <c r="AF13" s="220">
        <f t="shared" ref="AF13:AF79" si="23">IF((SUM(S13,U13,W13,Y13,AA13,AC13,AE13)=0),"",(SUM(S13,U13,W13,Y13,AA13,AC13,AE13)))</f>
        <v>100</v>
      </c>
      <c r="AG13" s="220" t="str">
        <f t="shared" ref="AG13:AG79" si="24">IF(AF13&lt;=85,"Débil",IF(AF13&lt;=95,"Moderado",IF(AF13=100,"Fuerte","")))</f>
        <v>Fuerte</v>
      </c>
      <c r="AH13" s="227" t="s">
        <v>75</v>
      </c>
      <c r="AI13" s="220" t="str">
        <f t="shared" ref="AI13:AI79" si="25">+IF(AH13="siempre","Fuerte",IF(AH13="Algunas veces","Moderado",IF(AH13="No se ejecuta","Débil","")))</f>
        <v>Fuerte</v>
      </c>
      <c r="AJ13" s="220" t="str">
        <f>IFERROR(VLOOKUP((CONCATENATE(AG13,AI13)),Listados!$U$3:$V$11,2,FALSE),"")</f>
        <v>Fuerte</v>
      </c>
      <c r="AK13" s="220">
        <f t="shared" ref="AK13:AK79" si="26">IF(AJ13="","",IF(AJ13="Débil", 0, IF(AJ13="Moderado",50,100)))</f>
        <v>100</v>
      </c>
      <c r="AL13" s="406"/>
      <c r="AM13" s="406"/>
      <c r="AN13" s="234">
        <f>+IF(AND(Q13="Preventivo",AM11="Fuerte"),2,IF(AND(Q13="Preventivo",AM11="Moderado"),1,0))</f>
        <v>0</v>
      </c>
      <c r="AO13" s="220">
        <f>+IF(AND(Q13="Detectivo",$AM11="Fuerte"),2,IF(AND(Q13="Detectivo",$AM11="Moderado"),1,IF(AND(Q13="Preventivo",$AM11="Fuerte"),1,0)))</f>
        <v>2</v>
      </c>
      <c r="AP13" s="234">
        <f>+K11-AN13</f>
        <v>3</v>
      </c>
      <c r="AQ13" s="234">
        <f>+M11-AO13</f>
        <v>1</v>
      </c>
      <c r="AR13" s="407"/>
      <c r="AS13" s="407"/>
      <c r="AT13" s="407"/>
      <c r="AU13" s="407"/>
      <c r="AV13" s="228"/>
      <c r="AW13" s="228"/>
      <c r="AX13" s="231"/>
      <c r="AY13" s="231"/>
      <c r="AZ13" s="228"/>
      <c r="BA13" s="228"/>
      <c r="BB13" s="362"/>
      <c r="BC13" s="362"/>
      <c r="BD13" s="362"/>
      <c r="BE13" s="364"/>
      <c r="BF13" s="366"/>
      <c r="BG13" s="393"/>
    </row>
    <row r="14" spans="1:59" ht="91.5" customHeight="1" x14ac:dyDescent="0.2">
      <c r="A14" s="418"/>
      <c r="B14" s="405"/>
      <c r="C14" s="427"/>
      <c r="D14" s="405"/>
      <c r="E14" s="405"/>
      <c r="F14" s="405"/>
      <c r="G14" s="487" t="s">
        <v>91</v>
      </c>
      <c r="H14" s="432" t="s">
        <v>67</v>
      </c>
      <c r="I14" s="99" t="s">
        <v>92</v>
      </c>
      <c r="J14" s="405"/>
      <c r="K14" s="407"/>
      <c r="L14" s="410"/>
      <c r="M14" s="407"/>
      <c r="N14" s="407"/>
      <c r="O14" s="491" t="s">
        <v>93</v>
      </c>
      <c r="P14" s="491" t="s">
        <v>91</v>
      </c>
      <c r="Q14" s="372" t="s">
        <v>72</v>
      </c>
      <c r="R14" s="372" t="s">
        <v>73</v>
      </c>
      <c r="S14" s="374">
        <f t="shared" ref="S14" si="27">+IF(R14="si",15,"0")</f>
        <v>15</v>
      </c>
      <c r="T14" s="372" t="s">
        <v>73</v>
      </c>
      <c r="U14" s="374">
        <f t="shared" ref="U14" si="28">+IF(T14="si",15,"0")</f>
        <v>15</v>
      </c>
      <c r="V14" s="372" t="s">
        <v>73</v>
      </c>
      <c r="W14" s="374">
        <f t="shared" ref="W14" si="29">+IF(V14="si",15,"0")</f>
        <v>15</v>
      </c>
      <c r="X14" s="372" t="s">
        <v>72</v>
      </c>
      <c r="Y14" s="374">
        <f t="shared" ref="Y14" si="30">+IF(X14="Preventivo",15,IF(X14="Detectivo",10,"0"))</f>
        <v>15</v>
      </c>
      <c r="Z14" s="378" t="s">
        <v>73</v>
      </c>
      <c r="AA14" s="374">
        <f t="shared" ref="AA14" si="31">+IF(Z14="si",15,"0")</f>
        <v>15</v>
      </c>
      <c r="AB14" s="372" t="s">
        <v>73</v>
      </c>
      <c r="AC14" s="374">
        <f t="shared" ref="AC14" si="32">+IF(AB14="si",15,"0")</f>
        <v>15</v>
      </c>
      <c r="AD14" s="372" t="s">
        <v>74</v>
      </c>
      <c r="AE14" s="374">
        <f t="shared" ref="AE14" si="33">+IF(AD14="Completa",10,IF(AD14="Incompleta",5,"0"))</f>
        <v>10</v>
      </c>
      <c r="AF14" s="356">
        <f>IF((SUM(S14,U14,W14,Y14,AA14,AC14,AE14)=0),"",(SUM(S14,U14,W14,Y14,AA14,AC14,AE14)))</f>
        <v>100</v>
      </c>
      <c r="AG14" s="356" t="str">
        <f>IF(AF14&lt;=85,"Débil",IF(AF14&lt;=95,"Moderado",IF(AF14=100,"Fuerte","")))</f>
        <v>Fuerte</v>
      </c>
      <c r="AH14" s="360" t="s">
        <v>75</v>
      </c>
      <c r="AI14" s="356" t="str">
        <f t="shared" ref="AI14" si="34">+IF(AH14="siempre","Fuerte",IF(AH14="Algunas veces","Moderado",IF(AH14="No se ejecuta","Débil","")))</f>
        <v>Fuerte</v>
      </c>
      <c r="AJ14" s="356" t="str">
        <f>IFERROR(VLOOKUP((CONCATENATE(AG14,AI14)),Listados!$U$3:$V$11,2,FALSE),"")</f>
        <v>Fuerte</v>
      </c>
      <c r="AK14" s="356">
        <f t="shared" ref="AK14" si="35">IF(AJ14="","",IF(AJ14="Débil", 0, IF(AJ14="Moderado",50,100)))</f>
        <v>100</v>
      </c>
      <c r="AL14" s="406"/>
      <c r="AM14" s="406"/>
      <c r="AN14" s="234">
        <f>+IF(AND(Q14="Preventivo",AM11="Fuerte"),2,IF(AND(Q14="Preventivo",AM11="Moderado"),1,0))</f>
        <v>2</v>
      </c>
      <c r="AO14" s="234">
        <f>+IF(AND(Q14="Detectivo",$AM11="Fuerte"),2,IF(AND(Q14="Detectivo",$AM11="Moderado"),1,IF(AND(Q14="Preventivo",$AM11="Fuerte"),1,0)))</f>
        <v>1</v>
      </c>
      <c r="AP14" s="234">
        <f>+K11-AN14</f>
        <v>1</v>
      </c>
      <c r="AQ14" s="234">
        <f>+M11-AO14</f>
        <v>2</v>
      </c>
      <c r="AR14" s="407"/>
      <c r="AS14" s="407"/>
      <c r="AT14" s="407"/>
      <c r="AU14" s="407"/>
      <c r="AV14" s="228"/>
      <c r="AW14" s="228"/>
      <c r="AX14" s="231"/>
      <c r="AY14" s="231"/>
      <c r="AZ14" s="228"/>
      <c r="BA14" s="228"/>
      <c r="BB14" s="362"/>
      <c r="BC14" s="362"/>
      <c r="BD14" s="362"/>
      <c r="BE14" s="364"/>
      <c r="BF14" s="366"/>
      <c r="BG14" s="393"/>
    </row>
    <row r="15" spans="1:59" ht="53" thickBot="1" x14ac:dyDescent="0.25">
      <c r="A15" s="462"/>
      <c r="B15" s="432"/>
      <c r="C15" s="437"/>
      <c r="D15" s="432"/>
      <c r="E15" s="432"/>
      <c r="F15" s="432"/>
      <c r="G15" s="488"/>
      <c r="H15" s="450"/>
      <c r="I15" s="144" t="s">
        <v>94</v>
      </c>
      <c r="J15" s="432"/>
      <c r="K15" s="374"/>
      <c r="L15" s="372"/>
      <c r="M15" s="374"/>
      <c r="N15" s="374"/>
      <c r="O15" s="492"/>
      <c r="P15" s="492"/>
      <c r="Q15" s="373"/>
      <c r="R15" s="373"/>
      <c r="S15" s="375"/>
      <c r="T15" s="373"/>
      <c r="U15" s="375"/>
      <c r="V15" s="373"/>
      <c r="W15" s="375"/>
      <c r="X15" s="373"/>
      <c r="Y15" s="375"/>
      <c r="Z15" s="379"/>
      <c r="AA15" s="375"/>
      <c r="AB15" s="373"/>
      <c r="AC15" s="375"/>
      <c r="AD15" s="373"/>
      <c r="AE15" s="375"/>
      <c r="AF15" s="357"/>
      <c r="AG15" s="357"/>
      <c r="AH15" s="361"/>
      <c r="AI15" s="357"/>
      <c r="AJ15" s="357"/>
      <c r="AK15" s="357"/>
      <c r="AL15" s="356"/>
      <c r="AM15" s="356"/>
      <c r="AN15" s="234">
        <f t="shared" ref="AN15" si="36">+IF(AND(Q15="Preventivo",AM15="Fuerte"),2,IF(AND(Q15="Preventivo",AM15="Moderado"),1,0))</f>
        <v>0</v>
      </c>
      <c r="AO15" s="234">
        <f t="shared" ref="AO15" si="37">+IF(AND(Q15="Detectivo",$AM15="Fuerte"),2,IF(AND(Q15="Detectivo",$AM15="Moderado"),1,IF(AND(Q15="Preventivo",$AM15="Fuerte"),1,0)))</f>
        <v>0</v>
      </c>
      <c r="AP15" s="234">
        <f t="shared" ref="AP15" si="38">+K15-AN15</f>
        <v>0</v>
      </c>
      <c r="AQ15" s="234">
        <f t="shared" ref="AQ15" si="39">+M15-AO15</f>
        <v>0</v>
      </c>
      <c r="AR15" s="374"/>
      <c r="AS15" s="374"/>
      <c r="AT15" s="374"/>
      <c r="AU15" s="374"/>
      <c r="AV15" s="152"/>
      <c r="AW15" s="152"/>
      <c r="AX15" s="153"/>
      <c r="AY15" s="153"/>
      <c r="AZ15" s="152"/>
      <c r="BA15" s="152"/>
      <c r="BB15" s="362"/>
      <c r="BC15" s="362"/>
      <c r="BD15" s="362"/>
      <c r="BE15" s="364"/>
      <c r="BF15" s="366"/>
      <c r="BG15" s="393"/>
    </row>
    <row r="16" spans="1:59" ht="104" x14ac:dyDescent="0.2">
      <c r="A16" s="417">
        <v>3</v>
      </c>
      <c r="B16" s="413" t="s">
        <v>95</v>
      </c>
      <c r="C16" s="426" t="s">
        <v>96</v>
      </c>
      <c r="D16" s="413" t="s">
        <v>97</v>
      </c>
      <c r="E16" s="413" t="s">
        <v>82</v>
      </c>
      <c r="F16" s="413" t="s">
        <v>65</v>
      </c>
      <c r="G16" s="163" t="s">
        <v>98</v>
      </c>
      <c r="H16" s="100" t="s">
        <v>67</v>
      </c>
      <c r="I16" s="163" t="s">
        <v>99</v>
      </c>
      <c r="J16" s="413" t="s">
        <v>100</v>
      </c>
      <c r="K16" s="422">
        <f>+VLOOKUP(J16,Listados!$K$8:$L$12,2,0)</f>
        <v>4</v>
      </c>
      <c r="L16" s="424" t="s">
        <v>86</v>
      </c>
      <c r="M16" s="422">
        <f>+VLOOKUP(L16,Listados!$K$13:$L$17,2,0)</f>
        <v>3</v>
      </c>
      <c r="N16" s="422" t="str">
        <f>IF(AND(J16&lt;&gt;"",L16&lt;&gt;""),VLOOKUP(J16&amp;L16,Listados!$M$3:$N$27,2,FALSE),"")</f>
        <v>Alto</v>
      </c>
      <c r="O16" s="101" t="s">
        <v>101</v>
      </c>
      <c r="P16" s="118" t="s">
        <v>98</v>
      </c>
      <c r="Q16" s="119" t="s">
        <v>72</v>
      </c>
      <c r="R16" s="103" t="s">
        <v>73</v>
      </c>
      <c r="S16" s="102">
        <f t="shared" si="16"/>
        <v>15</v>
      </c>
      <c r="T16" s="103" t="s">
        <v>73</v>
      </c>
      <c r="U16" s="102">
        <f t="shared" si="17"/>
        <v>15</v>
      </c>
      <c r="V16" s="103" t="s">
        <v>73</v>
      </c>
      <c r="W16" s="102">
        <f t="shared" si="18"/>
        <v>15</v>
      </c>
      <c r="X16" s="103" t="s">
        <v>72</v>
      </c>
      <c r="Y16" s="102">
        <f t="shared" si="19"/>
        <v>15</v>
      </c>
      <c r="Z16" s="103" t="s">
        <v>73</v>
      </c>
      <c r="AA16" s="102">
        <f t="shared" si="20"/>
        <v>15</v>
      </c>
      <c r="AB16" s="103" t="s">
        <v>73</v>
      </c>
      <c r="AC16" s="102">
        <f t="shared" si="21"/>
        <v>15</v>
      </c>
      <c r="AD16" s="103" t="s">
        <v>74</v>
      </c>
      <c r="AE16" s="102">
        <f t="shared" si="22"/>
        <v>10</v>
      </c>
      <c r="AF16" s="105">
        <f t="shared" si="23"/>
        <v>100</v>
      </c>
      <c r="AG16" s="105" t="str">
        <f t="shared" si="24"/>
        <v>Fuerte</v>
      </c>
      <c r="AH16" s="120" t="s">
        <v>75</v>
      </c>
      <c r="AI16" s="105" t="str">
        <f t="shared" si="25"/>
        <v>Fuerte</v>
      </c>
      <c r="AJ16" s="105" t="str">
        <f>IFERROR(VLOOKUP((CONCATENATE(AG16,AI16)),Listados!$U$3:$V$11,2,FALSE),"")</f>
        <v>Fuerte</v>
      </c>
      <c r="AK16" s="105">
        <f t="shared" si="26"/>
        <v>100</v>
      </c>
      <c r="AL16" s="415">
        <f t="shared" ref="AL16" si="40">AVERAGE(AK16:AK22)</f>
        <v>85.714285714285708</v>
      </c>
      <c r="AM16" s="376" t="str">
        <f t="shared" ref="AM16" si="41">IF(AL16&lt;=50,"Débil",IF(AL16&lt;=99,"Moderado",IF(AL16=100,"fuerte","")))</f>
        <v>Moderado</v>
      </c>
      <c r="AN16" s="80">
        <f>+IF(AND(Q16="Preventivo",AM16="Fuerte"),2,IF(AND(Q16="Preventivo",AM16="Moderado"),1,0))</f>
        <v>1</v>
      </c>
      <c r="AO16" s="80">
        <f>+IF(AND(Q16="Detectivo",$AM16="Fuerte"),2,IF(AND(Q16="Detectivo",$AM16="Moderado"),1,IF(AND(Q16="Preventivo",$AM16="Fuerte"),1,0)))</f>
        <v>0</v>
      </c>
      <c r="AP16" s="80">
        <f t="shared" ref="AP16" si="42">+K16-AN16</f>
        <v>3</v>
      </c>
      <c r="AQ16" s="80">
        <f>+M16-AO16</f>
        <v>3</v>
      </c>
      <c r="AR16" s="422" t="str">
        <f>+VLOOKUP(MIN(AP16:AP22),Listados!$J$18:$K$24,2,TRUE)</f>
        <v>Posible</v>
      </c>
      <c r="AS16" s="422" t="str">
        <f>+VLOOKUP(MIN(AQ16:AQ22),Listados!$J$26:$K$32,2,TRUE)</f>
        <v>Menor</v>
      </c>
      <c r="AT16" s="422" t="str">
        <f>IF(AND(AR16&lt;&gt;"",AS16&lt;&gt;""),VLOOKUP(AR16&amp;AS16,Listados!$M$3:$N$27,2,FALSE),"")</f>
        <v>Moderado</v>
      </c>
      <c r="AU16" s="422" t="str">
        <f>+VLOOKUP(AT16,Listados!$P$3:$Q$6,2,FALSE)</f>
        <v>Asumir el riesgo</v>
      </c>
      <c r="AV16" s="106"/>
      <c r="AW16" s="106"/>
      <c r="AX16" s="107"/>
      <c r="AY16" s="108"/>
      <c r="AZ16" s="106"/>
      <c r="BA16" s="106"/>
      <c r="BB16" s="385"/>
      <c r="BC16" s="385"/>
      <c r="BD16" s="385"/>
      <c r="BE16" s="395"/>
      <c r="BF16" s="398"/>
      <c r="BG16" s="401"/>
    </row>
    <row r="17" spans="1:59" ht="66" x14ac:dyDescent="0.2">
      <c r="A17" s="418"/>
      <c r="B17" s="405"/>
      <c r="C17" s="427"/>
      <c r="D17" s="405"/>
      <c r="E17" s="405"/>
      <c r="F17" s="405"/>
      <c r="G17" s="235" t="s">
        <v>102</v>
      </c>
      <c r="H17" s="221" t="s">
        <v>67</v>
      </c>
      <c r="I17" s="235" t="s">
        <v>103</v>
      </c>
      <c r="J17" s="405"/>
      <c r="K17" s="407"/>
      <c r="L17" s="410"/>
      <c r="M17" s="407"/>
      <c r="N17" s="407"/>
      <c r="O17" s="236" t="s">
        <v>104</v>
      </c>
      <c r="P17" s="223" t="s">
        <v>102</v>
      </c>
      <c r="Q17" s="224" t="s">
        <v>72</v>
      </c>
      <c r="R17" s="225" t="s">
        <v>73</v>
      </c>
      <c r="S17" s="226">
        <f t="shared" si="16"/>
        <v>15</v>
      </c>
      <c r="T17" s="225" t="s">
        <v>73</v>
      </c>
      <c r="U17" s="226">
        <f t="shared" si="17"/>
        <v>15</v>
      </c>
      <c r="V17" s="225" t="s">
        <v>73</v>
      </c>
      <c r="W17" s="226">
        <f t="shared" si="18"/>
        <v>15</v>
      </c>
      <c r="X17" s="225" t="s">
        <v>72</v>
      </c>
      <c r="Y17" s="226">
        <f t="shared" si="19"/>
        <v>15</v>
      </c>
      <c r="Z17" s="225" t="s">
        <v>73</v>
      </c>
      <c r="AA17" s="226">
        <f t="shared" si="20"/>
        <v>15</v>
      </c>
      <c r="AB17" s="225" t="s">
        <v>73</v>
      </c>
      <c r="AC17" s="226">
        <f t="shared" si="21"/>
        <v>15</v>
      </c>
      <c r="AD17" s="225" t="s">
        <v>74</v>
      </c>
      <c r="AE17" s="226">
        <f t="shared" si="22"/>
        <v>10</v>
      </c>
      <c r="AF17" s="220">
        <f t="shared" si="23"/>
        <v>100</v>
      </c>
      <c r="AG17" s="220" t="str">
        <f t="shared" si="24"/>
        <v>Fuerte</v>
      </c>
      <c r="AH17" s="227" t="s">
        <v>75</v>
      </c>
      <c r="AI17" s="220" t="str">
        <f t="shared" si="25"/>
        <v>Fuerte</v>
      </c>
      <c r="AJ17" s="220" t="str">
        <f>IFERROR(VLOOKUP((CONCATENATE(AG17,AI17)),Listados!$U$3:$V$11,2,FALSE),"")</f>
        <v>Fuerte</v>
      </c>
      <c r="AK17" s="220">
        <f t="shared" si="26"/>
        <v>100</v>
      </c>
      <c r="AL17" s="406"/>
      <c r="AM17" s="357"/>
      <c r="AN17" s="220">
        <f>+IF(AND(Q17="Preventivo",AM16="Fuerte"),2,IF(AND(Q17="Preventivo",AM16="Moderado"),1,0))</f>
        <v>1</v>
      </c>
      <c r="AO17" s="220">
        <f>+IF(AND(Q17="Detectivo",$AM16="Fuerte"),2,IF(AND(Q17="Detectivo",$AM16="Moderado"),1,IF(AND(Q17="Preventivo",$AM16="Fuerte"),1,0)))</f>
        <v>0</v>
      </c>
      <c r="AP17" s="234">
        <f>+K16-AN17</f>
        <v>3</v>
      </c>
      <c r="AQ17" s="234">
        <f>+M16-AO17</f>
        <v>3</v>
      </c>
      <c r="AR17" s="407"/>
      <c r="AS17" s="407"/>
      <c r="AT17" s="407"/>
      <c r="AU17" s="407"/>
      <c r="AV17" s="228"/>
      <c r="AW17" s="228"/>
      <c r="AX17" s="228"/>
      <c r="AY17" s="228"/>
      <c r="AZ17" s="228"/>
      <c r="BA17" s="228"/>
      <c r="BB17" s="386"/>
      <c r="BC17" s="386"/>
      <c r="BD17" s="386"/>
      <c r="BE17" s="396"/>
      <c r="BF17" s="399"/>
      <c r="BG17" s="402"/>
    </row>
    <row r="18" spans="1:59" ht="198.75" customHeight="1" x14ac:dyDescent="0.2">
      <c r="A18" s="418"/>
      <c r="B18" s="405"/>
      <c r="C18" s="427"/>
      <c r="D18" s="405"/>
      <c r="E18" s="405"/>
      <c r="F18" s="405"/>
      <c r="G18" s="430" t="s">
        <v>105</v>
      </c>
      <c r="H18" s="405" t="s">
        <v>67</v>
      </c>
      <c r="I18" s="405" t="s">
        <v>106</v>
      </c>
      <c r="J18" s="405"/>
      <c r="K18" s="407"/>
      <c r="L18" s="410"/>
      <c r="M18" s="407"/>
      <c r="N18" s="407"/>
      <c r="O18" s="233" t="s">
        <v>107</v>
      </c>
      <c r="P18" s="223" t="s">
        <v>105</v>
      </c>
      <c r="Q18" s="225" t="s">
        <v>72</v>
      </c>
      <c r="R18" s="225" t="s">
        <v>73</v>
      </c>
      <c r="S18" s="226">
        <f t="shared" si="16"/>
        <v>15</v>
      </c>
      <c r="T18" s="225" t="s">
        <v>73</v>
      </c>
      <c r="U18" s="226">
        <f t="shared" si="17"/>
        <v>15</v>
      </c>
      <c r="V18" s="225" t="s">
        <v>73</v>
      </c>
      <c r="W18" s="226">
        <f t="shared" si="18"/>
        <v>15</v>
      </c>
      <c r="X18" s="225" t="s">
        <v>72</v>
      </c>
      <c r="Y18" s="226">
        <f t="shared" si="19"/>
        <v>15</v>
      </c>
      <c r="Z18" s="225" t="s">
        <v>73</v>
      </c>
      <c r="AA18" s="226">
        <f t="shared" si="20"/>
        <v>15</v>
      </c>
      <c r="AB18" s="225" t="s">
        <v>73</v>
      </c>
      <c r="AC18" s="226">
        <f t="shared" si="21"/>
        <v>15</v>
      </c>
      <c r="AD18" s="225" t="s">
        <v>74</v>
      </c>
      <c r="AE18" s="226">
        <f t="shared" si="22"/>
        <v>10</v>
      </c>
      <c r="AF18" s="220">
        <f t="shared" si="23"/>
        <v>100</v>
      </c>
      <c r="AG18" s="220" t="str">
        <f t="shared" si="24"/>
        <v>Fuerte</v>
      </c>
      <c r="AH18" s="227" t="s">
        <v>75</v>
      </c>
      <c r="AI18" s="220" t="str">
        <f t="shared" si="25"/>
        <v>Fuerte</v>
      </c>
      <c r="AJ18" s="220" t="str">
        <f>IFERROR(VLOOKUP((CONCATENATE(AG18,AI18)),Listados!$U$3:$V$11,2,FALSE),"")</f>
        <v>Fuerte</v>
      </c>
      <c r="AK18" s="220">
        <f t="shared" si="26"/>
        <v>100</v>
      </c>
      <c r="AL18" s="406"/>
      <c r="AM18" s="357"/>
      <c r="AN18" s="220">
        <f>+IF(AND(Q18="Preventivo",AM16="Fuerte"),2,IF(AND(Q18="Preventivo",AM16="Moderado"),1,0))</f>
        <v>1</v>
      </c>
      <c r="AO18" s="220">
        <f>+IF(AND(Q18="Detectivo",$AM16="Fuerte"),2,IF(AND(Q18="Detectivo",$AM16="Moderado"),1,IF(AND(Q18="Preventivo",$AM16="Fuerte"),1,0)))</f>
        <v>0</v>
      </c>
      <c r="AP18" s="220">
        <f>+K16-AN18</f>
        <v>3</v>
      </c>
      <c r="AQ18" s="220">
        <f>+M16-AO18</f>
        <v>3</v>
      </c>
      <c r="AR18" s="407"/>
      <c r="AS18" s="407"/>
      <c r="AT18" s="407"/>
      <c r="AU18" s="407"/>
      <c r="AV18" s="228"/>
      <c r="AW18" s="228"/>
      <c r="AX18" s="231"/>
      <c r="AY18" s="231"/>
      <c r="AZ18" s="228"/>
      <c r="BA18" s="228"/>
      <c r="BB18" s="386"/>
      <c r="BC18" s="386"/>
      <c r="BD18" s="386"/>
      <c r="BE18" s="396"/>
      <c r="BF18" s="399"/>
      <c r="BG18" s="402"/>
    </row>
    <row r="19" spans="1:59" ht="90" x14ac:dyDescent="0.2">
      <c r="A19" s="418"/>
      <c r="B19" s="405"/>
      <c r="C19" s="427"/>
      <c r="D19" s="405"/>
      <c r="E19" s="405"/>
      <c r="F19" s="405"/>
      <c r="G19" s="430"/>
      <c r="H19" s="405"/>
      <c r="I19" s="405"/>
      <c r="J19" s="405"/>
      <c r="K19" s="407"/>
      <c r="L19" s="410"/>
      <c r="M19" s="407"/>
      <c r="N19" s="407"/>
      <c r="O19" s="233" t="s">
        <v>108</v>
      </c>
      <c r="P19" s="223" t="s">
        <v>105</v>
      </c>
      <c r="Q19" s="225" t="s">
        <v>72</v>
      </c>
      <c r="R19" s="225" t="s">
        <v>73</v>
      </c>
      <c r="S19" s="226">
        <f t="shared" si="16"/>
        <v>15</v>
      </c>
      <c r="T19" s="225" t="s">
        <v>73</v>
      </c>
      <c r="U19" s="226">
        <f t="shared" si="17"/>
        <v>15</v>
      </c>
      <c r="V19" s="225" t="s">
        <v>73</v>
      </c>
      <c r="W19" s="226">
        <f t="shared" si="18"/>
        <v>15</v>
      </c>
      <c r="X19" s="225" t="s">
        <v>72</v>
      </c>
      <c r="Y19" s="226">
        <f t="shared" si="19"/>
        <v>15</v>
      </c>
      <c r="Z19" s="225" t="s">
        <v>73</v>
      </c>
      <c r="AA19" s="226">
        <f t="shared" si="20"/>
        <v>15</v>
      </c>
      <c r="AB19" s="225" t="s">
        <v>73</v>
      </c>
      <c r="AC19" s="226">
        <f t="shared" si="21"/>
        <v>15</v>
      </c>
      <c r="AD19" s="225" t="s">
        <v>74</v>
      </c>
      <c r="AE19" s="226">
        <f t="shared" si="22"/>
        <v>10</v>
      </c>
      <c r="AF19" s="220">
        <f t="shared" ref="AF19:AF21" si="43">IF((SUM(S19,U19,W19,Y19,AA19,AC19,AE19)=0),"",(SUM(S19,U19,W19,Y19,AA19,AC19,AE19)))</f>
        <v>100</v>
      </c>
      <c r="AG19" s="220" t="str">
        <f t="shared" ref="AG19:AG21" si="44">IF(AF19&lt;=85,"Débil",IF(AF19&lt;=95,"Moderado",IF(AF19=100,"Fuerte","")))</f>
        <v>Fuerte</v>
      </c>
      <c r="AH19" s="227" t="s">
        <v>75</v>
      </c>
      <c r="AI19" s="220" t="str">
        <f t="shared" ref="AI19:AI21" si="45">+IF(AH19="siempre","Fuerte",IF(AH19="Algunas veces","Moderado",IF(AH19="No se ejecuta","Débil","")))</f>
        <v>Fuerte</v>
      </c>
      <c r="AJ19" s="220" t="str">
        <f>IFERROR(VLOOKUP((CONCATENATE(AG19,AI19)),Listados!$U$3:$V$11,2,FALSE),"")</f>
        <v>Fuerte</v>
      </c>
      <c r="AK19" s="220">
        <f t="shared" ref="AK19:AK21" si="46">IF(AJ19="","",IF(AJ19="Débil", 0, IF(AJ19="Moderado",50,100)))</f>
        <v>100</v>
      </c>
      <c r="AL19" s="406"/>
      <c r="AM19" s="357"/>
      <c r="AN19" s="220">
        <f>+IF(AND(Q19="Preventivo",AM16="Fuerte"),2,IF(AND(Q19="Preventivo",AM16="Moderado"),1,0))</f>
        <v>1</v>
      </c>
      <c r="AO19" s="220">
        <f t="shared" ref="AO19:AO22" si="47">+IF(AND(Q19="Detectivo",$AM18="Fuerte"),2,IF(AND(Q19="Detectivo",$AM18="Moderado"),1,IF(AND(Q19="Preventivo",$AM18="Fuerte"),1,0)))</f>
        <v>0</v>
      </c>
      <c r="AP19" s="220">
        <f>+K16-AN19</f>
        <v>3</v>
      </c>
      <c r="AQ19" s="220">
        <f>+M16-AO19</f>
        <v>3</v>
      </c>
      <c r="AR19" s="407"/>
      <c r="AS19" s="407"/>
      <c r="AT19" s="407"/>
      <c r="AU19" s="407"/>
      <c r="AV19" s="228"/>
      <c r="AW19" s="228"/>
      <c r="AX19" s="231"/>
      <c r="AY19" s="231"/>
      <c r="AZ19" s="228"/>
      <c r="BA19" s="228"/>
      <c r="BB19" s="386"/>
      <c r="BC19" s="386"/>
      <c r="BD19" s="386"/>
      <c r="BE19" s="396"/>
      <c r="BF19" s="399"/>
      <c r="BG19" s="402"/>
    </row>
    <row r="20" spans="1:59" ht="177.75" customHeight="1" x14ac:dyDescent="0.2">
      <c r="A20" s="418"/>
      <c r="B20" s="405"/>
      <c r="C20" s="427"/>
      <c r="D20" s="405"/>
      <c r="E20" s="405"/>
      <c r="F20" s="405"/>
      <c r="G20" s="235" t="s">
        <v>109</v>
      </c>
      <c r="H20" s="221" t="s">
        <v>67</v>
      </c>
      <c r="I20" s="235" t="s">
        <v>110</v>
      </c>
      <c r="J20" s="405"/>
      <c r="K20" s="407"/>
      <c r="L20" s="410"/>
      <c r="M20" s="407"/>
      <c r="N20" s="407"/>
      <c r="O20" s="233" t="s">
        <v>111</v>
      </c>
      <c r="P20" s="223" t="s">
        <v>109</v>
      </c>
      <c r="Q20" s="225" t="s">
        <v>80</v>
      </c>
      <c r="R20" s="225" t="s">
        <v>73</v>
      </c>
      <c r="S20" s="226">
        <f t="shared" si="16"/>
        <v>15</v>
      </c>
      <c r="T20" s="225" t="s">
        <v>73</v>
      </c>
      <c r="U20" s="226">
        <f t="shared" si="17"/>
        <v>15</v>
      </c>
      <c r="V20" s="225" t="s">
        <v>73</v>
      </c>
      <c r="W20" s="226">
        <f t="shared" si="18"/>
        <v>15</v>
      </c>
      <c r="X20" s="225" t="s">
        <v>80</v>
      </c>
      <c r="Y20" s="226">
        <f t="shared" si="19"/>
        <v>10</v>
      </c>
      <c r="Z20" s="225" t="s">
        <v>73</v>
      </c>
      <c r="AA20" s="226">
        <f t="shared" si="20"/>
        <v>15</v>
      </c>
      <c r="AB20" s="225" t="s">
        <v>73</v>
      </c>
      <c r="AC20" s="226">
        <f t="shared" si="21"/>
        <v>15</v>
      </c>
      <c r="AD20" s="225" t="s">
        <v>74</v>
      </c>
      <c r="AE20" s="226">
        <f t="shared" si="22"/>
        <v>10</v>
      </c>
      <c r="AF20" s="220">
        <f t="shared" si="43"/>
        <v>95</v>
      </c>
      <c r="AG20" s="220" t="str">
        <f t="shared" si="44"/>
        <v>Moderado</v>
      </c>
      <c r="AH20" s="227" t="s">
        <v>75</v>
      </c>
      <c r="AI20" s="220" t="str">
        <f t="shared" si="45"/>
        <v>Fuerte</v>
      </c>
      <c r="AJ20" s="220" t="str">
        <f>IFERROR(VLOOKUP((CONCATENATE(AG20,AI20)),Listados!$U$3:$V$11,2,FALSE),"")</f>
        <v>Moderado</v>
      </c>
      <c r="AK20" s="220">
        <f t="shared" si="46"/>
        <v>50</v>
      </c>
      <c r="AL20" s="406"/>
      <c r="AM20" s="357"/>
      <c r="AN20" s="220">
        <f>+IF(AND(Q20="Preventivo",AM16="Fuerte"),2,IF(AND(Q20="Preventivo",AM16="Moderado"),1,0))</f>
        <v>0</v>
      </c>
      <c r="AO20" s="220">
        <f>+IF(AND(Q20="Detectivo",$AM16="Fuerte"),2,IF(AND(Q20="Detectivo",$AM16="Moderado"),1,IF(AND(Q20="Preventivo",$AM16="Fuerte"),1,0)))</f>
        <v>1</v>
      </c>
      <c r="AP20" s="220">
        <f>+K16-AN20</f>
        <v>4</v>
      </c>
      <c r="AQ20" s="220">
        <f>+M16-AO20</f>
        <v>2</v>
      </c>
      <c r="AR20" s="407"/>
      <c r="AS20" s="407"/>
      <c r="AT20" s="407"/>
      <c r="AU20" s="407"/>
      <c r="AV20" s="228"/>
      <c r="AW20" s="228"/>
      <c r="AX20" s="231"/>
      <c r="AY20" s="231"/>
      <c r="AZ20" s="228"/>
      <c r="BA20" s="228"/>
      <c r="BB20" s="386"/>
      <c r="BC20" s="386"/>
      <c r="BD20" s="386"/>
      <c r="BE20" s="396"/>
      <c r="BF20" s="399"/>
      <c r="BG20" s="402"/>
    </row>
    <row r="21" spans="1:59" ht="120.75" customHeight="1" x14ac:dyDescent="0.2">
      <c r="A21" s="418"/>
      <c r="B21" s="405"/>
      <c r="C21" s="427"/>
      <c r="D21" s="405"/>
      <c r="E21" s="405"/>
      <c r="F21" s="405"/>
      <c r="G21" s="405" t="s">
        <v>112</v>
      </c>
      <c r="H21" s="405" t="s">
        <v>67</v>
      </c>
      <c r="I21" s="405" t="s">
        <v>113</v>
      </c>
      <c r="J21" s="405"/>
      <c r="K21" s="407"/>
      <c r="L21" s="410"/>
      <c r="M21" s="407"/>
      <c r="N21" s="407"/>
      <c r="O21" s="238" t="s">
        <v>114</v>
      </c>
      <c r="P21" s="223" t="s">
        <v>109</v>
      </c>
      <c r="Q21" s="225" t="s">
        <v>80</v>
      </c>
      <c r="R21" s="225" t="s">
        <v>73</v>
      </c>
      <c r="S21" s="226">
        <f t="shared" si="16"/>
        <v>15</v>
      </c>
      <c r="T21" s="225" t="s">
        <v>73</v>
      </c>
      <c r="U21" s="226">
        <f t="shared" si="17"/>
        <v>15</v>
      </c>
      <c r="V21" s="225" t="s">
        <v>73</v>
      </c>
      <c r="W21" s="226">
        <f t="shared" si="18"/>
        <v>15</v>
      </c>
      <c r="X21" s="225" t="s">
        <v>80</v>
      </c>
      <c r="Y21" s="226">
        <f t="shared" si="19"/>
        <v>10</v>
      </c>
      <c r="Z21" s="225" t="s">
        <v>73</v>
      </c>
      <c r="AA21" s="226">
        <f t="shared" si="20"/>
        <v>15</v>
      </c>
      <c r="AB21" s="225" t="s">
        <v>73</v>
      </c>
      <c r="AC21" s="226">
        <f t="shared" si="21"/>
        <v>15</v>
      </c>
      <c r="AD21" s="225" t="s">
        <v>74</v>
      </c>
      <c r="AE21" s="226">
        <f t="shared" si="22"/>
        <v>10</v>
      </c>
      <c r="AF21" s="220">
        <f t="shared" si="43"/>
        <v>95</v>
      </c>
      <c r="AG21" s="220" t="str">
        <f t="shared" si="44"/>
        <v>Moderado</v>
      </c>
      <c r="AH21" s="227" t="s">
        <v>75</v>
      </c>
      <c r="AI21" s="220" t="str">
        <f t="shared" si="45"/>
        <v>Fuerte</v>
      </c>
      <c r="AJ21" s="220" t="str">
        <f>IFERROR(VLOOKUP((CONCATENATE(AG21,AI21)),Listados!$U$3:$V$11,2,FALSE),"")</f>
        <v>Moderado</v>
      </c>
      <c r="AK21" s="220">
        <f t="shared" si="46"/>
        <v>50</v>
      </c>
      <c r="AL21" s="406"/>
      <c r="AM21" s="357"/>
      <c r="AN21" s="220">
        <f>+IF(AND(Q21="Preventivo",AM16="Fuerte"),2,IF(AND(Q21="Preventivo",AM16="Moderado"),1,0))</f>
        <v>0</v>
      </c>
      <c r="AO21" s="220">
        <f>+IF(AND(Q21="Detectivo",$AM16="Fuerte"),2,IF(AND(Q21="Detectivo",$AM16="Moderado"),1,IF(AND(Q21="Preventivo",$AM16="Fuerte"),1,0)))</f>
        <v>1</v>
      </c>
      <c r="AP21" s="220">
        <f>+K16-AN21</f>
        <v>4</v>
      </c>
      <c r="AQ21" s="220">
        <f>+M16-AO21</f>
        <v>2</v>
      </c>
      <c r="AR21" s="407"/>
      <c r="AS21" s="407"/>
      <c r="AT21" s="407"/>
      <c r="AU21" s="407"/>
      <c r="AV21" s="228"/>
      <c r="AW21" s="228"/>
      <c r="AX21" s="231"/>
      <c r="AY21" s="231"/>
      <c r="AZ21" s="228"/>
      <c r="BA21" s="228"/>
      <c r="BB21" s="386"/>
      <c r="BC21" s="386"/>
      <c r="BD21" s="386"/>
      <c r="BE21" s="396"/>
      <c r="BF21" s="399"/>
      <c r="BG21" s="402"/>
    </row>
    <row r="22" spans="1:59" ht="91" thickBot="1" x14ac:dyDescent="0.25">
      <c r="A22" s="419"/>
      <c r="B22" s="414"/>
      <c r="C22" s="428"/>
      <c r="D22" s="414"/>
      <c r="E22" s="414"/>
      <c r="F22" s="414"/>
      <c r="G22" s="414"/>
      <c r="H22" s="414"/>
      <c r="I22" s="414"/>
      <c r="J22" s="414"/>
      <c r="K22" s="423"/>
      <c r="L22" s="425"/>
      <c r="M22" s="423"/>
      <c r="N22" s="423"/>
      <c r="O22" s="154" t="s">
        <v>115</v>
      </c>
      <c r="P22" s="155" t="s">
        <v>112</v>
      </c>
      <c r="Q22" s="113" t="s">
        <v>72</v>
      </c>
      <c r="R22" s="113" t="s">
        <v>73</v>
      </c>
      <c r="S22" s="112">
        <f t="shared" si="16"/>
        <v>15</v>
      </c>
      <c r="T22" s="113" t="s">
        <v>73</v>
      </c>
      <c r="U22" s="112">
        <f t="shared" si="17"/>
        <v>15</v>
      </c>
      <c r="V22" s="113" t="s">
        <v>73</v>
      </c>
      <c r="W22" s="112">
        <f t="shared" si="18"/>
        <v>15</v>
      </c>
      <c r="X22" s="113" t="s">
        <v>72</v>
      </c>
      <c r="Y22" s="112">
        <f t="shared" si="19"/>
        <v>15</v>
      </c>
      <c r="Z22" s="113" t="s">
        <v>73</v>
      </c>
      <c r="AA22" s="112">
        <f t="shared" si="20"/>
        <v>15</v>
      </c>
      <c r="AB22" s="113" t="s">
        <v>73</v>
      </c>
      <c r="AC22" s="112">
        <f t="shared" si="21"/>
        <v>15</v>
      </c>
      <c r="AD22" s="113" t="s">
        <v>74</v>
      </c>
      <c r="AE22" s="112">
        <f t="shared" si="22"/>
        <v>10</v>
      </c>
      <c r="AF22" s="115">
        <f t="shared" si="23"/>
        <v>100</v>
      </c>
      <c r="AG22" s="115" t="str">
        <f t="shared" si="24"/>
        <v>Fuerte</v>
      </c>
      <c r="AH22" s="124" t="s">
        <v>75</v>
      </c>
      <c r="AI22" s="115" t="str">
        <f t="shared" si="25"/>
        <v>Fuerte</v>
      </c>
      <c r="AJ22" s="115" t="str">
        <f>IFERROR(VLOOKUP((CONCATENATE(AG22,AI22)),Listados!$U$3:$V$11,2,FALSE),"")</f>
        <v>Fuerte</v>
      </c>
      <c r="AK22" s="115">
        <f t="shared" si="26"/>
        <v>100</v>
      </c>
      <c r="AL22" s="416"/>
      <c r="AM22" s="457"/>
      <c r="AN22" s="156">
        <f>+IF(AND(Q22="Preventivo",AM16="Fuerte"),2,IF(AND(Q22="Preventivo",AM16="Moderado"),1,0))</f>
        <v>1</v>
      </c>
      <c r="AO22" s="156">
        <f t="shared" si="47"/>
        <v>0</v>
      </c>
      <c r="AP22" s="156">
        <f>+K16-AN22</f>
        <v>3</v>
      </c>
      <c r="AQ22" s="156">
        <f>+M16-AO22</f>
        <v>3</v>
      </c>
      <c r="AR22" s="423"/>
      <c r="AS22" s="423"/>
      <c r="AT22" s="423"/>
      <c r="AU22" s="423"/>
      <c r="AV22" s="116"/>
      <c r="AW22" s="116"/>
      <c r="AX22" s="117"/>
      <c r="AY22" s="117"/>
      <c r="AZ22" s="116"/>
      <c r="BA22" s="116"/>
      <c r="BB22" s="387"/>
      <c r="BC22" s="387"/>
      <c r="BD22" s="387"/>
      <c r="BE22" s="397"/>
      <c r="BF22" s="400"/>
      <c r="BG22" s="403"/>
    </row>
    <row r="23" spans="1:59" ht="143" x14ac:dyDescent="0.2">
      <c r="A23" s="417">
        <v>4</v>
      </c>
      <c r="B23" s="413" t="s">
        <v>116</v>
      </c>
      <c r="C23" s="426" t="s">
        <v>117</v>
      </c>
      <c r="D23" s="429" t="s">
        <v>118</v>
      </c>
      <c r="E23" s="413" t="s">
        <v>119</v>
      </c>
      <c r="F23" s="413" t="s">
        <v>65</v>
      </c>
      <c r="G23" s="101" t="s">
        <v>120</v>
      </c>
      <c r="H23" s="100" t="s">
        <v>121</v>
      </c>
      <c r="I23" s="101" t="s">
        <v>122</v>
      </c>
      <c r="J23" s="413" t="s">
        <v>69</v>
      </c>
      <c r="K23" s="422">
        <f>+VLOOKUP(J23,Listados!$K$8:$L$12,2,0)</f>
        <v>5</v>
      </c>
      <c r="L23" s="424" t="s">
        <v>123</v>
      </c>
      <c r="M23" s="422">
        <f>+VLOOKUP(L23,Listados!$K$13:$L$17,2,0)</f>
        <v>5</v>
      </c>
      <c r="N23" s="422" t="str">
        <f>IF(AND(J23&lt;&gt;"",L23&lt;&gt;""),VLOOKUP(J23&amp;L23,Listados!$M$3:$N$27,2,FALSE),"")</f>
        <v>Extremo</v>
      </c>
      <c r="O23" s="101" t="s">
        <v>124</v>
      </c>
      <c r="P23" s="118" t="s">
        <v>120</v>
      </c>
      <c r="Q23" s="119" t="s">
        <v>72</v>
      </c>
      <c r="R23" s="103" t="s">
        <v>73</v>
      </c>
      <c r="S23" s="102">
        <f t="shared" si="16"/>
        <v>15</v>
      </c>
      <c r="T23" s="103" t="s">
        <v>73</v>
      </c>
      <c r="U23" s="102">
        <f t="shared" si="17"/>
        <v>15</v>
      </c>
      <c r="V23" s="103" t="s">
        <v>73</v>
      </c>
      <c r="W23" s="102">
        <f t="shared" si="18"/>
        <v>15</v>
      </c>
      <c r="X23" s="103" t="s">
        <v>72</v>
      </c>
      <c r="Y23" s="102">
        <f t="shared" si="19"/>
        <v>15</v>
      </c>
      <c r="Z23" s="103" t="s">
        <v>73</v>
      </c>
      <c r="AA23" s="102">
        <f t="shared" si="20"/>
        <v>15</v>
      </c>
      <c r="AB23" s="103" t="s">
        <v>73</v>
      </c>
      <c r="AC23" s="102">
        <f t="shared" si="21"/>
        <v>15</v>
      </c>
      <c r="AD23" s="103" t="s">
        <v>74</v>
      </c>
      <c r="AE23" s="102">
        <f t="shared" si="22"/>
        <v>10</v>
      </c>
      <c r="AF23" s="105">
        <f t="shared" si="23"/>
        <v>100</v>
      </c>
      <c r="AG23" s="105" t="str">
        <f t="shared" si="24"/>
        <v>Fuerte</v>
      </c>
      <c r="AH23" s="120" t="s">
        <v>75</v>
      </c>
      <c r="AI23" s="105" t="str">
        <f t="shared" si="25"/>
        <v>Fuerte</v>
      </c>
      <c r="AJ23" s="105" t="str">
        <f>IFERROR(VLOOKUP((CONCATENATE(AG23,AI23)),Listados!$U$3:$V$11,2,FALSE),"")</f>
        <v>Fuerte</v>
      </c>
      <c r="AK23" s="105">
        <f t="shared" si="26"/>
        <v>100</v>
      </c>
      <c r="AL23" s="415">
        <f t="shared" ref="AL23" si="48">AVERAGE(AK23:AK26)</f>
        <v>100</v>
      </c>
      <c r="AM23" s="415" t="str">
        <f t="shared" ref="AM23" si="49">IF(AL23&lt;=50,"Débil",IF(AL23&lt;=99,"Moderado",IF(AL23=100,"fuerte","")))</f>
        <v>fuerte</v>
      </c>
      <c r="AN23" s="415">
        <f t="shared" ref="AN23" si="50">+IF(AND(Q23="Preventivo",AM23="Fuerte"),2,IF(AND(Q23="Preventivo",AM23="Moderado"),1,0))</f>
        <v>2</v>
      </c>
      <c r="AO23" s="415">
        <f t="shared" ref="AO23" si="51">+IF(AND(Q23="Detectivo",$AM23="Fuerte"),2,IF(AND(Q23="Detectivo",$AM23="Moderado"),1,IF(AND(Q23="Preventivo",$AM23="Fuerte"),1,0)))</f>
        <v>1</v>
      </c>
      <c r="AP23" s="376">
        <f t="shared" ref="AP23" si="52">+K23-AN23</f>
        <v>3</v>
      </c>
      <c r="AQ23" s="376">
        <f t="shared" ref="AQ23" si="53">+M23-AO23</f>
        <v>4</v>
      </c>
      <c r="AR23" s="422" t="str">
        <f>+VLOOKUP(MIN(AP23),Listados!$J$18:$K$24,2,TRUE)</f>
        <v>Posible</v>
      </c>
      <c r="AS23" s="422" t="str">
        <f>+VLOOKUP(MIN(AQ23),Listados!$J$26:$K$32,2,TRUE)</f>
        <v>Mayor</v>
      </c>
      <c r="AT23" s="422" t="str">
        <f>IF(AND(AR23&lt;&gt;"",AS23&lt;&gt;""),VLOOKUP(AR23&amp;AS23,Listados!$M$3:$N$27,2,FALSE),"")</f>
        <v>Extremo</v>
      </c>
      <c r="AU23" s="422" t="str">
        <f>+VLOOKUP(AT23,Listados!$P$3:$Q$6,2,FALSE)</f>
        <v>Reducir el riesgo</v>
      </c>
      <c r="AV23" s="166" t="s">
        <v>125</v>
      </c>
      <c r="AW23" s="133" t="s">
        <v>126</v>
      </c>
      <c r="AX23" s="134">
        <v>45658</v>
      </c>
      <c r="AY23" s="134">
        <v>45991</v>
      </c>
      <c r="AZ23" s="133" t="s">
        <v>127</v>
      </c>
      <c r="BA23" s="133" t="s">
        <v>128</v>
      </c>
      <c r="BB23" s="380"/>
      <c r="BC23" s="380"/>
      <c r="BD23" s="380"/>
      <c r="BE23" s="388"/>
      <c r="BF23" s="390"/>
      <c r="BG23" s="392"/>
    </row>
    <row r="24" spans="1:59" ht="91" x14ac:dyDescent="0.2">
      <c r="A24" s="418"/>
      <c r="B24" s="405"/>
      <c r="C24" s="427"/>
      <c r="D24" s="430"/>
      <c r="E24" s="405"/>
      <c r="F24" s="405"/>
      <c r="G24" s="222" t="s">
        <v>129</v>
      </c>
      <c r="H24" s="221" t="s">
        <v>67</v>
      </c>
      <c r="I24" s="222" t="s">
        <v>130</v>
      </c>
      <c r="J24" s="405"/>
      <c r="K24" s="407"/>
      <c r="L24" s="410"/>
      <c r="M24" s="407"/>
      <c r="N24" s="407"/>
      <c r="O24" s="222" t="s">
        <v>131</v>
      </c>
      <c r="P24" s="82" t="s">
        <v>129</v>
      </c>
      <c r="Q24" s="224" t="s">
        <v>72</v>
      </c>
      <c r="R24" s="225" t="s">
        <v>73</v>
      </c>
      <c r="S24" s="226">
        <f t="shared" si="16"/>
        <v>15</v>
      </c>
      <c r="T24" s="225" t="s">
        <v>73</v>
      </c>
      <c r="U24" s="226">
        <f t="shared" si="17"/>
        <v>15</v>
      </c>
      <c r="V24" s="225" t="s">
        <v>73</v>
      </c>
      <c r="W24" s="226">
        <f t="shared" si="18"/>
        <v>15</v>
      </c>
      <c r="X24" s="225" t="s">
        <v>72</v>
      </c>
      <c r="Y24" s="226">
        <f t="shared" si="19"/>
        <v>15</v>
      </c>
      <c r="Z24" s="225" t="s">
        <v>73</v>
      </c>
      <c r="AA24" s="226">
        <f t="shared" si="20"/>
        <v>15</v>
      </c>
      <c r="AB24" s="225" t="s">
        <v>73</v>
      </c>
      <c r="AC24" s="226">
        <f t="shared" si="21"/>
        <v>15</v>
      </c>
      <c r="AD24" s="225" t="s">
        <v>74</v>
      </c>
      <c r="AE24" s="226">
        <f t="shared" si="22"/>
        <v>10</v>
      </c>
      <c r="AF24" s="220">
        <f t="shared" si="23"/>
        <v>100</v>
      </c>
      <c r="AG24" s="220" t="str">
        <f t="shared" si="24"/>
        <v>Fuerte</v>
      </c>
      <c r="AH24" s="227" t="s">
        <v>75</v>
      </c>
      <c r="AI24" s="220" t="str">
        <f t="shared" si="25"/>
        <v>Fuerte</v>
      </c>
      <c r="AJ24" s="220" t="str">
        <f>IFERROR(VLOOKUP((CONCATENATE(AG24,AI24)),Listados!$U$3:$V$11,2,FALSE),"")</f>
        <v>Fuerte</v>
      </c>
      <c r="AK24" s="220">
        <f t="shared" si="26"/>
        <v>100</v>
      </c>
      <c r="AL24" s="406"/>
      <c r="AM24" s="406"/>
      <c r="AN24" s="406"/>
      <c r="AO24" s="406"/>
      <c r="AP24" s="357"/>
      <c r="AQ24" s="357"/>
      <c r="AR24" s="407"/>
      <c r="AS24" s="407"/>
      <c r="AT24" s="407"/>
      <c r="AU24" s="407"/>
      <c r="AV24" s="239" t="s">
        <v>132</v>
      </c>
      <c r="AW24" s="237" t="s">
        <v>126</v>
      </c>
      <c r="AX24" s="237">
        <v>45778</v>
      </c>
      <c r="AY24" s="237">
        <v>45991</v>
      </c>
      <c r="AZ24" s="237" t="s">
        <v>133</v>
      </c>
      <c r="BA24" s="237" t="s">
        <v>134</v>
      </c>
      <c r="BB24" s="362"/>
      <c r="BC24" s="362"/>
      <c r="BD24" s="362"/>
      <c r="BE24" s="364"/>
      <c r="BF24" s="366"/>
      <c r="BG24" s="393"/>
    </row>
    <row r="25" spans="1:59" ht="96" x14ac:dyDescent="0.2">
      <c r="A25" s="418"/>
      <c r="B25" s="405"/>
      <c r="C25" s="427"/>
      <c r="D25" s="430"/>
      <c r="E25" s="405"/>
      <c r="F25" s="405"/>
      <c r="G25" s="229"/>
      <c r="H25" s="229"/>
      <c r="I25" s="229"/>
      <c r="J25" s="405"/>
      <c r="K25" s="407"/>
      <c r="L25" s="410"/>
      <c r="M25" s="407"/>
      <c r="N25" s="407"/>
      <c r="O25" s="240"/>
      <c r="P25" s="82"/>
      <c r="Q25" s="241"/>
      <c r="R25" s="225"/>
      <c r="S25" s="226" t="str">
        <f t="shared" si="16"/>
        <v>0</v>
      </c>
      <c r="T25" s="225"/>
      <c r="U25" s="226" t="str">
        <f t="shared" si="17"/>
        <v>0</v>
      </c>
      <c r="V25" s="225"/>
      <c r="W25" s="226" t="str">
        <f t="shared" si="18"/>
        <v>0</v>
      </c>
      <c r="X25" s="225"/>
      <c r="Y25" s="226" t="str">
        <f t="shared" si="19"/>
        <v>0</v>
      </c>
      <c r="Z25" s="225"/>
      <c r="AA25" s="226" t="str">
        <f t="shared" si="20"/>
        <v>0</v>
      </c>
      <c r="AB25" s="225"/>
      <c r="AC25" s="226" t="str">
        <f t="shared" si="21"/>
        <v>0</v>
      </c>
      <c r="AD25" s="225"/>
      <c r="AE25" s="226" t="str">
        <f t="shared" si="22"/>
        <v>0</v>
      </c>
      <c r="AF25" s="220" t="str">
        <f t="shared" si="23"/>
        <v/>
      </c>
      <c r="AG25" s="220" t="str">
        <f t="shared" si="24"/>
        <v/>
      </c>
      <c r="AH25" s="227"/>
      <c r="AI25" s="220" t="str">
        <f t="shared" si="25"/>
        <v/>
      </c>
      <c r="AJ25" s="220" t="str">
        <f>IFERROR(VLOOKUP((CONCATENATE(AG25,AI25)),Listados!$U$3:$V$11,2,FALSE),"")</f>
        <v/>
      </c>
      <c r="AK25" s="220" t="str">
        <f t="shared" si="26"/>
        <v/>
      </c>
      <c r="AL25" s="406"/>
      <c r="AM25" s="406"/>
      <c r="AN25" s="406"/>
      <c r="AO25" s="406"/>
      <c r="AP25" s="357"/>
      <c r="AQ25" s="357"/>
      <c r="AR25" s="407"/>
      <c r="AS25" s="407"/>
      <c r="AT25" s="407"/>
      <c r="AU25" s="407"/>
      <c r="AV25" s="239" t="s">
        <v>135</v>
      </c>
      <c r="AW25" s="237" t="s">
        <v>126</v>
      </c>
      <c r="AX25" s="242">
        <v>45658</v>
      </c>
      <c r="AY25" s="242">
        <v>45991</v>
      </c>
      <c r="AZ25" s="237" t="s">
        <v>136</v>
      </c>
      <c r="BA25" s="237" t="s">
        <v>137</v>
      </c>
      <c r="BB25" s="362"/>
      <c r="BC25" s="362"/>
      <c r="BD25" s="362"/>
      <c r="BE25" s="364"/>
      <c r="BF25" s="366"/>
      <c r="BG25" s="393"/>
    </row>
    <row r="26" spans="1:59" ht="113" thickBot="1" x14ac:dyDescent="0.25">
      <c r="A26" s="419"/>
      <c r="B26" s="414"/>
      <c r="C26" s="428"/>
      <c r="D26" s="431"/>
      <c r="E26" s="414"/>
      <c r="F26" s="414"/>
      <c r="G26" s="121"/>
      <c r="H26" s="121"/>
      <c r="I26" s="121"/>
      <c r="J26" s="414"/>
      <c r="K26" s="423"/>
      <c r="L26" s="425"/>
      <c r="M26" s="423"/>
      <c r="N26" s="423"/>
      <c r="O26" s="122"/>
      <c r="P26" s="168"/>
      <c r="Q26" s="137"/>
      <c r="R26" s="113"/>
      <c r="S26" s="112" t="str">
        <f t="shared" si="16"/>
        <v>0</v>
      </c>
      <c r="T26" s="113"/>
      <c r="U26" s="112" t="str">
        <f t="shared" si="17"/>
        <v>0</v>
      </c>
      <c r="V26" s="113"/>
      <c r="W26" s="112" t="str">
        <f t="shared" si="18"/>
        <v>0</v>
      </c>
      <c r="X26" s="113"/>
      <c r="Y26" s="112" t="str">
        <f t="shared" si="19"/>
        <v>0</v>
      </c>
      <c r="Z26" s="113"/>
      <c r="AA26" s="112" t="str">
        <f t="shared" si="20"/>
        <v>0</v>
      </c>
      <c r="AB26" s="113"/>
      <c r="AC26" s="112" t="str">
        <f t="shared" si="21"/>
        <v>0</v>
      </c>
      <c r="AD26" s="113"/>
      <c r="AE26" s="112" t="str">
        <f t="shared" si="22"/>
        <v>0</v>
      </c>
      <c r="AF26" s="115" t="str">
        <f t="shared" si="23"/>
        <v/>
      </c>
      <c r="AG26" s="115" t="str">
        <f t="shared" si="24"/>
        <v/>
      </c>
      <c r="AH26" s="124"/>
      <c r="AI26" s="115" t="str">
        <f t="shared" si="25"/>
        <v/>
      </c>
      <c r="AJ26" s="115" t="str">
        <f>IFERROR(VLOOKUP((CONCATENATE(AG26,AI26)),Listados!$U$3:$V$11,2,FALSE),"")</f>
        <v/>
      </c>
      <c r="AK26" s="115" t="str">
        <f t="shared" si="26"/>
        <v/>
      </c>
      <c r="AL26" s="416"/>
      <c r="AM26" s="416"/>
      <c r="AN26" s="416"/>
      <c r="AO26" s="416"/>
      <c r="AP26" s="457"/>
      <c r="AQ26" s="457"/>
      <c r="AR26" s="423"/>
      <c r="AS26" s="423"/>
      <c r="AT26" s="423"/>
      <c r="AU26" s="423"/>
      <c r="AV26" s="169" t="s">
        <v>138</v>
      </c>
      <c r="AW26" s="170" t="s">
        <v>126</v>
      </c>
      <c r="AX26" s="171">
        <v>45778</v>
      </c>
      <c r="AY26" s="171">
        <v>45991</v>
      </c>
      <c r="AZ26" s="170" t="s">
        <v>139</v>
      </c>
      <c r="BA26" s="170" t="s">
        <v>137</v>
      </c>
      <c r="BB26" s="381"/>
      <c r="BC26" s="381"/>
      <c r="BD26" s="381"/>
      <c r="BE26" s="389"/>
      <c r="BF26" s="391"/>
      <c r="BG26" s="394"/>
    </row>
    <row r="27" spans="1:59" ht="104" x14ac:dyDescent="0.2">
      <c r="A27" s="417">
        <v>5</v>
      </c>
      <c r="B27" s="413" t="s">
        <v>116</v>
      </c>
      <c r="C27" s="426" t="s">
        <v>117</v>
      </c>
      <c r="D27" s="429" t="s">
        <v>140</v>
      </c>
      <c r="E27" s="413" t="s">
        <v>64</v>
      </c>
      <c r="F27" s="413" t="s">
        <v>65</v>
      </c>
      <c r="G27" s="101" t="s">
        <v>141</v>
      </c>
      <c r="H27" s="100" t="s">
        <v>121</v>
      </c>
      <c r="I27" s="101" t="s">
        <v>142</v>
      </c>
      <c r="J27" s="413" t="s">
        <v>143</v>
      </c>
      <c r="K27" s="422">
        <f>+VLOOKUP(J27,Listados!$K$8:$L$12,2,0)</f>
        <v>2</v>
      </c>
      <c r="L27" s="424" t="s">
        <v>123</v>
      </c>
      <c r="M27" s="422">
        <f>+VLOOKUP(L27,Listados!$K$13:$L$17,2,0)</f>
        <v>5</v>
      </c>
      <c r="N27" s="422" t="str">
        <f>IF(AND(J27&lt;&gt;"",L27&lt;&gt;""),VLOOKUP(J27&amp;L27,Listados!$M$3:$N$27,2,FALSE),"")</f>
        <v>Extremo</v>
      </c>
      <c r="O27" s="101" t="s">
        <v>144</v>
      </c>
      <c r="P27" s="118" t="s">
        <v>141</v>
      </c>
      <c r="Q27" s="143" t="s">
        <v>80</v>
      </c>
      <c r="R27" s="103" t="s">
        <v>73</v>
      </c>
      <c r="S27" s="102">
        <f t="shared" si="16"/>
        <v>15</v>
      </c>
      <c r="T27" s="103" t="s">
        <v>73</v>
      </c>
      <c r="U27" s="102">
        <f t="shared" si="17"/>
        <v>15</v>
      </c>
      <c r="V27" s="103" t="s">
        <v>73</v>
      </c>
      <c r="W27" s="102">
        <f t="shared" si="18"/>
        <v>15</v>
      </c>
      <c r="X27" s="103" t="s">
        <v>72</v>
      </c>
      <c r="Y27" s="102">
        <f t="shared" si="19"/>
        <v>15</v>
      </c>
      <c r="Z27" s="103" t="s">
        <v>73</v>
      </c>
      <c r="AA27" s="102">
        <f t="shared" si="20"/>
        <v>15</v>
      </c>
      <c r="AB27" s="103" t="s">
        <v>73</v>
      </c>
      <c r="AC27" s="102">
        <f t="shared" si="21"/>
        <v>15</v>
      </c>
      <c r="AD27" s="103" t="s">
        <v>74</v>
      </c>
      <c r="AE27" s="102">
        <f t="shared" si="22"/>
        <v>10</v>
      </c>
      <c r="AF27" s="105">
        <f t="shared" si="23"/>
        <v>100</v>
      </c>
      <c r="AG27" s="105" t="str">
        <f t="shared" si="24"/>
        <v>Fuerte</v>
      </c>
      <c r="AH27" s="120" t="s">
        <v>75</v>
      </c>
      <c r="AI27" s="105" t="str">
        <f t="shared" si="25"/>
        <v>Fuerte</v>
      </c>
      <c r="AJ27" s="105" t="str">
        <f>IFERROR(VLOOKUP((CONCATENATE(AG27,AI27)),Listados!$U$3:$V$11,2,FALSE),"")</f>
        <v>Fuerte</v>
      </c>
      <c r="AK27" s="105">
        <f t="shared" si="26"/>
        <v>100</v>
      </c>
      <c r="AL27" s="415">
        <f t="shared" ref="AL27" si="54">AVERAGE(AK27:AK30)</f>
        <v>100</v>
      </c>
      <c r="AM27" s="415" t="str">
        <f t="shared" ref="AM27" si="55">IF(AL27&lt;=50,"Débil",IF(AL27&lt;=99,"Moderado",IF(AL27=100,"fuerte","")))</f>
        <v>fuerte</v>
      </c>
      <c r="AN27" s="415">
        <f t="shared" ref="AN27" si="56">+IF(AND(Q27="Preventivo",AM27="Fuerte"),2,IF(AND(Q27="Preventivo",AM27="Moderado"),1,0))</f>
        <v>0</v>
      </c>
      <c r="AO27" s="415">
        <f t="shared" ref="AO27" si="57">+IF(AND(Q27="Detectivo",$AM27="Fuerte"),2,IF(AND(Q27="Detectivo",$AM27="Moderado"),1,IF(AND(Q27="Preventivo",$AM27="Fuerte"),1,0)))</f>
        <v>2</v>
      </c>
      <c r="AP27" s="376">
        <f t="shared" ref="AP27" si="58">+K27-AN27</f>
        <v>2</v>
      </c>
      <c r="AQ27" s="376">
        <f t="shared" ref="AQ27" si="59">+M27-AO27</f>
        <v>3</v>
      </c>
      <c r="AR27" s="422" t="str">
        <f>+VLOOKUP(MIN(AP27),Listados!$J$18:$K$24,2,TRUE)</f>
        <v>Improbable</v>
      </c>
      <c r="AS27" s="422" t="str">
        <f>+VLOOKUP(MIN(AQ27),Listados!$J$26:$K$32,2,TRUE)</f>
        <v>Moderado</v>
      </c>
      <c r="AT27" s="422" t="str">
        <f>IF(AND(AR27&lt;&gt;"",AS27&lt;&gt;""),VLOOKUP(AR27&amp;AS27,Listados!$M$3:$N$27,2,FALSE),"")</f>
        <v>Moderado</v>
      </c>
      <c r="AU27" s="422" t="str">
        <f>+VLOOKUP(AT27,Listados!$P$3:$Q$6,2,FALSE)</f>
        <v>Asumir el riesgo</v>
      </c>
      <c r="AV27" s="132" t="s">
        <v>145</v>
      </c>
      <c r="AW27" s="106"/>
      <c r="AX27" s="107"/>
      <c r="AY27" s="108"/>
      <c r="AZ27" s="106"/>
      <c r="BA27" s="106"/>
      <c r="BB27" s="380"/>
      <c r="BC27" s="380"/>
      <c r="BD27" s="380"/>
      <c r="BE27" s="388"/>
      <c r="BF27" s="390"/>
      <c r="BG27" s="392"/>
    </row>
    <row r="28" spans="1:59" ht="195" customHeight="1" x14ac:dyDescent="0.2">
      <c r="A28" s="418"/>
      <c r="B28" s="405"/>
      <c r="C28" s="427"/>
      <c r="D28" s="430"/>
      <c r="E28" s="405"/>
      <c r="F28" s="405"/>
      <c r="G28" s="222" t="s">
        <v>146</v>
      </c>
      <c r="H28" s="221" t="s">
        <v>121</v>
      </c>
      <c r="I28" s="222" t="s">
        <v>147</v>
      </c>
      <c r="J28" s="405"/>
      <c r="K28" s="407"/>
      <c r="L28" s="410"/>
      <c r="M28" s="407"/>
      <c r="N28" s="407"/>
      <c r="O28" s="487" t="s">
        <v>148</v>
      </c>
      <c r="P28" s="223" t="s">
        <v>146</v>
      </c>
      <c r="Q28" s="495" t="s">
        <v>80</v>
      </c>
      <c r="R28" s="372" t="s">
        <v>73</v>
      </c>
      <c r="S28" s="374">
        <f t="shared" si="16"/>
        <v>15</v>
      </c>
      <c r="T28" s="372" t="s">
        <v>73</v>
      </c>
      <c r="U28" s="374">
        <f t="shared" si="17"/>
        <v>15</v>
      </c>
      <c r="V28" s="372" t="s">
        <v>73</v>
      </c>
      <c r="W28" s="374">
        <f t="shared" si="18"/>
        <v>15</v>
      </c>
      <c r="X28" s="372" t="s">
        <v>72</v>
      </c>
      <c r="Y28" s="374">
        <f t="shared" si="19"/>
        <v>15</v>
      </c>
      <c r="Z28" s="372" t="s">
        <v>73</v>
      </c>
      <c r="AA28" s="374">
        <f t="shared" si="20"/>
        <v>15</v>
      </c>
      <c r="AB28" s="372" t="s">
        <v>73</v>
      </c>
      <c r="AC28" s="374">
        <f t="shared" si="21"/>
        <v>15</v>
      </c>
      <c r="AD28" s="372" t="s">
        <v>74</v>
      </c>
      <c r="AE28" s="374">
        <f t="shared" si="22"/>
        <v>10</v>
      </c>
      <c r="AF28" s="356">
        <f t="shared" si="23"/>
        <v>100</v>
      </c>
      <c r="AG28" s="356" t="str">
        <f>IF(AF28&lt;=85,"Débil",IF(AF28&lt;=95,"Moderado",IF(AF28=100,"Fuerte","")))</f>
        <v>Fuerte</v>
      </c>
      <c r="AH28" s="360" t="s">
        <v>75</v>
      </c>
      <c r="AI28" s="356" t="str">
        <f>+IF(AH28="siempre","Fuerte",IF(AH28="Algunas veces","Moderado",IF(AH28="No se ejecuta","Débil","")))</f>
        <v>Fuerte</v>
      </c>
      <c r="AJ28" s="356" t="str">
        <f>IFERROR(VLOOKUP((CONCATENATE(AG28,AI28)),Listados!$U$3:$V$11,2,FALSE),"")</f>
        <v>Fuerte</v>
      </c>
      <c r="AK28" s="356">
        <f t="shared" si="26"/>
        <v>100</v>
      </c>
      <c r="AL28" s="406"/>
      <c r="AM28" s="406"/>
      <c r="AN28" s="406"/>
      <c r="AO28" s="406"/>
      <c r="AP28" s="357"/>
      <c r="AQ28" s="357"/>
      <c r="AR28" s="407"/>
      <c r="AS28" s="407"/>
      <c r="AT28" s="407"/>
      <c r="AU28" s="407"/>
      <c r="AV28" s="228"/>
      <c r="AW28" s="228"/>
      <c r="AX28" s="228"/>
      <c r="AY28" s="228"/>
      <c r="AZ28" s="228"/>
      <c r="BA28" s="228"/>
      <c r="BB28" s="362"/>
      <c r="BC28" s="362"/>
      <c r="BD28" s="362"/>
      <c r="BE28" s="364"/>
      <c r="BF28" s="366"/>
      <c r="BG28" s="393"/>
    </row>
    <row r="29" spans="1:59" ht="120" customHeight="1" x14ac:dyDescent="0.2">
      <c r="A29" s="418"/>
      <c r="B29" s="405"/>
      <c r="C29" s="427"/>
      <c r="D29" s="430"/>
      <c r="E29" s="405"/>
      <c r="F29" s="405"/>
      <c r="G29" s="498" t="s">
        <v>149</v>
      </c>
      <c r="H29" s="432" t="s">
        <v>121</v>
      </c>
      <c r="I29" s="222" t="s">
        <v>150</v>
      </c>
      <c r="J29" s="405"/>
      <c r="K29" s="407"/>
      <c r="L29" s="410"/>
      <c r="M29" s="407"/>
      <c r="N29" s="407"/>
      <c r="O29" s="490"/>
      <c r="P29" s="223" t="s">
        <v>149</v>
      </c>
      <c r="Q29" s="494"/>
      <c r="R29" s="369"/>
      <c r="S29" s="371"/>
      <c r="T29" s="369"/>
      <c r="U29" s="371"/>
      <c r="V29" s="369"/>
      <c r="W29" s="371"/>
      <c r="X29" s="369"/>
      <c r="Y29" s="371"/>
      <c r="Z29" s="369"/>
      <c r="AA29" s="371"/>
      <c r="AB29" s="369"/>
      <c r="AC29" s="371"/>
      <c r="AD29" s="369"/>
      <c r="AE29" s="371"/>
      <c r="AF29" s="377"/>
      <c r="AG29" s="377"/>
      <c r="AH29" s="359"/>
      <c r="AI29" s="377"/>
      <c r="AJ29" s="377"/>
      <c r="AK29" s="377"/>
      <c r="AL29" s="406"/>
      <c r="AM29" s="406"/>
      <c r="AN29" s="406"/>
      <c r="AO29" s="406"/>
      <c r="AP29" s="357"/>
      <c r="AQ29" s="357"/>
      <c r="AR29" s="407"/>
      <c r="AS29" s="407"/>
      <c r="AT29" s="407"/>
      <c r="AU29" s="407"/>
      <c r="AV29" s="228"/>
      <c r="AW29" s="228"/>
      <c r="AX29" s="231"/>
      <c r="AY29" s="231"/>
      <c r="AZ29" s="228"/>
      <c r="BA29" s="228"/>
      <c r="BB29" s="362"/>
      <c r="BC29" s="362"/>
      <c r="BD29" s="362"/>
      <c r="BE29" s="364"/>
      <c r="BF29" s="366"/>
      <c r="BG29" s="393"/>
    </row>
    <row r="30" spans="1:59" ht="16" thickBot="1" x14ac:dyDescent="0.25">
      <c r="A30" s="419"/>
      <c r="B30" s="414"/>
      <c r="C30" s="428"/>
      <c r="D30" s="431"/>
      <c r="E30" s="414"/>
      <c r="F30" s="414"/>
      <c r="G30" s="499"/>
      <c r="H30" s="451"/>
      <c r="I30" s="111" t="s">
        <v>151</v>
      </c>
      <c r="J30" s="414"/>
      <c r="K30" s="423"/>
      <c r="L30" s="425"/>
      <c r="M30" s="423"/>
      <c r="N30" s="423"/>
      <c r="O30" s="122"/>
      <c r="P30" s="155"/>
      <c r="Q30" s="137"/>
      <c r="R30" s="113"/>
      <c r="S30" s="112" t="str">
        <f t="shared" si="16"/>
        <v>0</v>
      </c>
      <c r="T30" s="113"/>
      <c r="U30" s="112" t="str">
        <f t="shared" si="17"/>
        <v>0</v>
      </c>
      <c r="V30" s="113"/>
      <c r="W30" s="112" t="str">
        <f t="shared" si="18"/>
        <v>0</v>
      </c>
      <c r="X30" s="113"/>
      <c r="Y30" s="112" t="str">
        <f t="shared" si="19"/>
        <v>0</v>
      </c>
      <c r="Z30" s="113"/>
      <c r="AA30" s="112" t="str">
        <f t="shared" si="20"/>
        <v>0</v>
      </c>
      <c r="AB30" s="113"/>
      <c r="AC30" s="112" t="str">
        <f t="shared" si="21"/>
        <v>0</v>
      </c>
      <c r="AD30" s="113"/>
      <c r="AE30" s="112" t="str">
        <f t="shared" si="22"/>
        <v>0</v>
      </c>
      <c r="AF30" s="115" t="str">
        <f t="shared" si="23"/>
        <v/>
      </c>
      <c r="AG30" s="115" t="str">
        <f t="shared" si="24"/>
        <v/>
      </c>
      <c r="AH30" s="124"/>
      <c r="AI30" s="115" t="str">
        <f t="shared" si="25"/>
        <v/>
      </c>
      <c r="AJ30" s="115" t="str">
        <f>IFERROR(VLOOKUP((CONCATENATE(AG30,AI30)),Listados!$U$3:$V$11,2,FALSE),"")</f>
        <v/>
      </c>
      <c r="AK30" s="115" t="str">
        <f t="shared" si="26"/>
        <v/>
      </c>
      <c r="AL30" s="416"/>
      <c r="AM30" s="416"/>
      <c r="AN30" s="416"/>
      <c r="AO30" s="416"/>
      <c r="AP30" s="457"/>
      <c r="AQ30" s="457"/>
      <c r="AR30" s="423"/>
      <c r="AS30" s="423"/>
      <c r="AT30" s="423"/>
      <c r="AU30" s="423"/>
      <c r="AV30" s="116"/>
      <c r="AW30" s="116"/>
      <c r="AX30" s="117"/>
      <c r="AY30" s="117"/>
      <c r="AZ30" s="116"/>
      <c r="BA30" s="116"/>
      <c r="BB30" s="381"/>
      <c r="BC30" s="381"/>
      <c r="BD30" s="381"/>
      <c r="BE30" s="389"/>
      <c r="BF30" s="391"/>
      <c r="BG30" s="394"/>
    </row>
    <row r="31" spans="1:59" ht="91" x14ac:dyDescent="0.2">
      <c r="A31" s="417">
        <v>6</v>
      </c>
      <c r="B31" s="413" t="s">
        <v>116</v>
      </c>
      <c r="C31" s="420" t="s">
        <v>152</v>
      </c>
      <c r="D31" s="413" t="s">
        <v>153</v>
      </c>
      <c r="E31" s="413" t="s">
        <v>82</v>
      </c>
      <c r="F31" s="413" t="s">
        <v>65</v>
      </c>
      <c r="G31" s="101" t="s">
        <v>154</v>
      </c>
      <c r="H31" s="100" t="s">
        <v>121</v>
      </c>
      <c r="I31" s="101" t="s">
        <v>155</v>
      </c>
      <c r="J31" s="413" t="s">
        <v>85</v>
      </c>
      <c r="K31" s="422">
        <f>+VLOOKUP(J31,Listados!$K$8:$L$12,2,0)</f>
        <v>3</v>
      </c>
      <c r="L31" s="424" t="s">
        <v>86</v>
      </c>
      <c r="M31" s="422">
        <f>+VLOOKUP(L31,Listados!$K$13:$L$17,2,0)</f>
        <v>3</v>
      </c>
      <c r="N31" s="422" t="str">
        <f>IF(AND(J31&lt;&gt;"",L31&lt;&gt;""),VLOOKUP(J31&amp;L31,Listados!$M$3:$N$27,2,FALSE),"")</f>
        <v>Alto</v>
      </c>
      <c r="O31" s="163" t="s">
        <v>156</v>
      </c>
      <c r="P31" s="118" t="s">
        <v>154</v>
      </c>
      <c r="Q31" s="143" t="s">
        <v>72</v>
      </c>
      <c r="R31" s="103" t="s">
        <v>73</v>
      </c>
      <c r="S31" s="102">
        <f t="shared" si="16"/>
        <v>15</v>
      </c>
      <c r="T31" s="103" t="s">
        <v>73</v>
      </c>
      <c r="U31" s="102">
        <f t="shared" si="17"/>
        <v>15</v>
      </c>
      <c r="V31" s="103" t="s">
        <v>73</v>
      </c>
      <c r="W31" s="102">
        <f t="shared" si="18"/>
        <v>15</v>
      </c>
      <c r="X31" s="103" t="s">
        <v>72</v>
      </c>
      <c r="Y31" s="102">
        <f t="shared" si="19"/>
        <v>15</v>
      </c>
      <c r="Z31" s="103" t="s">
        <v>73</v>
      </c>
      <c r="AA31" s="102">
        <f t="shared" si="20"/>
        <v>15</v>
      </c>
      <c r="AB31" s="103" t="s">
        <v>73</v>
      </c>
      <c r="AC31" s="102">
        <f t="shared" si="21"/>
        <v>15</v>
      </c>
      <c r="AD31" s="103" t="s">
        <v>74</v>
      </c>
      <c r="AE31" s="102">
        <f t="shared" si="22"/>
        <v>10</v>
      </c>
      <c r="AF31" s="105">
        <f t="shared" si="23"/>
        <v>100</v>
      </c>
      <c r="AG31" s="105" t="str">
        <f t="shared" si="24"/>
        <v>Fuerte</v>
      </c>
      <c r="AH31" s="120" t="s">
        <v>75</v>
      </c>
      <c r="AI31" s="105" t="str">
        <f t="shared" si="25"/>
        <v>Fuerte</v>
      </c>
      <c r="AJ31" s="105" t="str">
        <f>IFERROR(VLOOKUP((CONCATENATE(AG31,AI31)),Listados!$U$3:$V$11,2,FALSE),"")</f>
        <v>Fuerte</v>
      </c>
      <c r="AK31" s="105">
        <f t="shared" si="26"/>
        <v>100</v>
      </c>
      <c r="AL31" s="415">
        <f t="shared" ref="AL31" si="60">AVERAGE(AK31:AK34)</f>
        <v>100</v>
      </c>
      <c r="AM31" s="415" t="str">
        <f t="shared" ref="AM31" si="61">IF(AL31&lt;=50,"Débil",IF(AL31&lt;=99,"Moderado",IF(AL31=100,"fuerte","")))</f>
        <v>fuerte</v>
      </c>
      <c r="AN31" s="415">
        <f t="shared" ref="AN31" si="62">+IF(AND(Q31="Preventivo",AM31="Fuerte"),2,IF(AND(Q31="Preventivo",AM31="Moderado"),1,0))</f>
        <v>2</v>
      </c>
      <c r="AO31" s="415">
        <f t="shared" ref="AO31" si="63">+IF(AND(Q31="Detectivo",$AM31="Fuerte"),2,IF(AND(Q31="Detectivo",$AM31="Moderado"),1,IF(AND(Q31="Preventivo",$AM31="Fuerte"),1,0)))</f>
        <v>1</v>
      </c>
      <c r="AP31" s="376">
        <f t="shared" ref="AP31" si="64">+K31-AN31</f>
        <v>1</v>
      </c>
      <c r="AQ31" s="376">
        <f t="shared" ref="AQ31" si="65">+M31-AO31</f>
        <v>2</v>
      </c>
      <c r="AR31" s="422" t="str">
        <f>+VLOOKUP(MIN(AP31),Listados!$J$18:$K$24,2,TRUE)</f>
        <v>Rara Vez</v>
      </c>
      <c r="AS31" s="422" t="str">
        <f>+VLOOKUP(MIN(AQ31),Listados!$J$26:$K$32,2,TRUE)</f>
        <v>Menor</v>
      </c>
      <c r="AT31" s="422" t="str">
        <f>IF(AND(AR31&lt;&gt;"",AS31&lt;&gt;""),VLOOKUP(AR31&amp;AS31,Listados!$M$3:$N$27,2,FALSE),"")</f>
        <v>Bajo</v>
      </c>
      <c r="AU31" s="422" t="str">
        <f>+VLOOKUP(AT31,Listados!$P$3:$Q$6,2,FALSE)</f>
        <v>Asumir el riesgo</v>
      </c>
      <c r="AV31" s="166" t="s">
        <v>145</v>
      </c>
      <c r="AW31" s="106"/>
      <c r="AX31" s="107"/>
      <c r="AY31" s="108"/>
      <c r="AZ31" s="106"/>
      <c r="BA31" s="106"/>
      <c r="BB31" s="380"/>
      <c r="BC31" s="380"/>
      <c r="BD31" s="380"/>
      <c r="BE31" s="388"/>
      <c r="BF31" s="390"/>
      <c r="BG31" s="392"/>
    </row>
    <row r="32" spans="1:59" ht="78" x14ac:dyDescent="0.2">
      <c r="A32" s="418"/>
      <c r="B32" s="405"/>
      <c r="C32" s="409"/>
      <c r="D32" s="405"/>
      <c r="E32" s="405"/>
      <c r="F32" s="405"/>
      <c r="G32" s="222" t="s">
        <v>157</v>
      </c>
      <c r="H32" s="221" t="s">
        <v>121</v>
      </c>
      <c r="I32" s="222" t="s">
        <v>158</v>
      </c>
      <c r="J32" s="405"/>
      <c r="K32" s="407"/>
      <c r="L32" s="410"/>
      <c r="M32" s="407"/>
      <c r="N32" s="407"/>
      <c r="O32" s="438" t="s">
        <v>159</v>
      </c>
      <c r="P32" s="223" t="s">
        <v>157</v>
      </c>
      <c r="Q32" s="495" t="s">
        <v>72</v>
      </c>
      <c r="R32" s="372" t="s">
        <v>73</v>
      </c>
      <c r="S32" s="374">
        <f t="shared" si="16"/>
        <v>15</v>
      </c>
      <c r="T32" s="372" t="s">
        <v>73</v>
      </c>
      <c r="U32" s="374">
        <f t="shared" si="17"/>
        <v>15</v>
      </c>
      <c r="V32" s="372" t="s">
        <v>73</v>
      </c>
      <c r="W32" s="374">
        <f t="shared" si="18"/>
        <v>15</v>
      </c>
      <c r="X32" s="372" t="s">
        <v>72</v>
      </c>
      <c r="Y32" s="374">
        <f t="shared" si="19"/>
        <v>15</v>
      </c>
      <c r="Z32" s="372" t="s">
        <v>73</v>
      </c>
      <c r="AA32" s="374">
        <f t="shared" si="20"/>
        <v>15</v>
      </c>
      <c r="AB32" s="372" t="s">
        <v>73</v>
      </c>
      <c r="AC32" s="374">
        <f t="shared" si="21"/>
        <v>15</v>
      </c>
      <c r="AD32" s="372" t="s">
        <v>74</v>
      </c>
      <c r="AE32" s="374">
        <f t="shared" si="22"/>
        <v>10</v>
      </c>
      <c r="AF32" s="356">
        <f t="shared" si="23"/>
        <v>100</v>
      </c>
      <c r="AG32" s="356" t="str">
        <f t="shared" si="24"/>
        <v>Fuerte</v>
      </c>
      <c r="AH32" s="360" t="s">
        <v>75</v>
      </c>
      <c r="AI32" s="356" t="str">
        <f t="shared" si="25"/>
        <v>Fuerte</v>
      </c>
      <c r="AJ32" s="356" t="str">
        <f>IFERROR(VLOOKUP((CONCATENATE(AG32,AI32)),Listados!$U$3:$V$11,2,FALSE),"")</f>
        <v>Fuerte</v>
      </c>
      <c r="AK32" s="356">
        <f t="shared" si="26"/>
        <v>100</v>
      </c>
      <c r="AL32" s="406"/>
      <c r="AM32" s="406"/>
      <c r="AN32" s="406"/>
      <c r="AO32" s="406"/>
      <c r="AP32" s="357"/>
      <c r="AQ32" s="357"/>
      <c r="AR32" s="407"/>
      <c r="AS32" s="407"/>
      <c r="AT32" s="407"/>
      <c r="AU32" s="407"/>
      <c r="AV32" s="228"/>
      <c r="AW32" s="228"/>
      <c r="AX32" s="228"/>
      <c r="AY32" s="228"/>
      <c r="AZ32" s="228"/>
      <c r="BA32" s="228"/>
      <c r="BB32" s="362"/>
      <c r="BC32" s="362"/>
      <c r="BD32" s="362"/>
      <c r="BE32" s="364"/>
      <c r="BF32" s="366"/>
      <c r="BG32" s="393"/>
    </row>
    <row r="33" spans="1:59" ht="80.25" customHeight="1" x14ac:dyDescent="0.2">
      <c r="A33" s="418"/>
      <c r="B33" s="405"/>
      <c r="C33" s="409"/>
      <c r="D33" s="405"/>
      <c r="E33" s="405"/>
      <c r="F33" s="405"/>
      <c r="G33" s="222" t="s">
        <v>160</v>
      </c>
      <c r="H33" s="221" t="s">
        <v>121</v>
      </c>
      <c r="I33" s="222" t="s">
        <v>161</v>
      </c>
      <c r="J33" s="405"/>
      <c r="K33" s="407"/>
      <c r="L33" s="410"/>
      <c r="M33" s="407"/>
      <c r="N33" s="407"/>
      <c r="O33" s="447"/>
      <c r="P33" s="223" t="s">
        <v>160</v>
      </c>
      <c r="Q33" s="496"/>
      <c r="R33" s="373"/>
      <c r="S33" s="375"/>
      <c r="T33" s="373"/>
      <c r="U33" s="375"/>
      <c r="V33" s="373"/>
      <c r="W33" s="375"/>
      <c r="X33" s="373"/>
      <c r="Y33" s="375"/>
      <c r="Z33" s="373"/>
      <c r="AA33" s="375"/>
      <c r="AB33" s="373"/>
      <c r="AC33" s="375"/>
      <c r="AD33" s="373"/>
      <c r="AE33" s="375"/>
      <c r="AF33" s="357"/>
      <c r="AG33" s="357"/>
      <c r="AH33" s="361"/>
      <c r="AI33" s="357"/>
      <c r="AJ33" s="357"/>
      <c r="AK33" s="357"/>
      <c r="AL33" s="406"/>
      <c r="AM33" s="406"/>
      <c r="AN33" s="406"/>
      <c r="AO33" s="406"/>
      <c r="AP33" s="357"/>
      <c r="AQ33" s="357"/>
      <c r="AR33" s="407"/>
      <c r="AS33" s="407"/>
      <c r="AT33" s="407"/>
      <c r="AU33" s="407"/>
      <c r="AV33" s="228"/>
      <c r="AW33" s="228"/>
      <c r="AX33" s="231"/>
      <c r="AY33" s="231"/>
      <c r="AZ33" s="228"/>
      <c r="BA33" s="228"/>
      <c r="BB33" s="362"/>
      <c r="BC33" s="362"/>
      <c r="BD33" s="362"/>
      <c r="BE33" s="364"/>
      <c r="BF33" s="366"/>
      <c r="BG33" s="393"/>
    </row>
    <row r="34" spans="1:59" ht="92" thickBot="1" x14ac:dyDescent="0.25">
      <c r="A34" s="419"/>
      <c r="B34" s="414"/>
      <c r="C34" s="421"/>
      <c r="D34" s="414"/>
      <c r="E34" s="414"/>
      <c r="F34" s="414"/>
      <c r="G34" s="111" t="s">
        <v>162</v>
      </c>
      <c r="H34" s="109" t="s">
        <v>121</v>
      </c>
      <c r="I34" s="111" t="s">
        <v>163</v>
      </c>
      <c r="J34" s="414"/>
      <c r="K34" s="423"/>
      <c r="L34" s="425"/>
      <c r="M34" s="423"/>
      <c r="N34" s="423"/>
      <c r="O34" s="448"/>
      <c r="P34" s="155" t="s">
        <v>162</v>
      </c>
      <c r="Q34" s="497"/>
      <c r="R34" s="456"/>
      <c r="S34" s="455"/>
      <c r="T34" s="456"/>
      <c r="U34" s="455"/>
      <c r="V34" s="456"/>
      <c r="W34" s="455"/>
      <c r="X34" s="456"/>
      <c r="Y34" s="455"/>
      <c r="Z34" s="456"/>
      <c r="AA34" s="455"/>
      <c r="AB34" s="456"/>
      <c r="AC34" s="455"/>
      <c r="AD34" s="456"/>
      <c r="AE34" s="455"/>
      <c r="AF34" s="457"/>
      <c r="AG34" s="457"/>
      <c r="AH34" s="458"/>
      <c r="AI34" s="457"/>
      <c r="AJ34" s="457"/>
      <c r="AK34" s="457"/>
      <c r="AL34" s="416"/>
      <c r="AM34" s="416"/>
      <c r="AN34" s="416"/>
      <c r="AO34" s="416"/>
      <c r="AP34" s="457"/>
      <c r="AQ34" s="457"/>
      <c r="AR34" s="423"/>
      <c r="AS34" s="423"/>
      <c r="AT34" s="423"/>
      <c r="AU34" s="423"/>
      <c r="AV34" s="116"/>
      <c r="AW34" s="116"/>
      <c r="AX34" s="117"/>
      <c r="AY34" s="117"/>
      <c r="AZ34" s="116"/>
      <c r="BA34" s="116"/>
      <c r="BB34" s="381"/>
      <c r="BC34" s="381"/>
      <c r="BD34" s="381"/>
      <c r="BE34" s="389"/>
      <c r="BF34" s="391"/>
      <c r="BG34" s="394"/>
    </row>
    <row r="35" spans="1:59" ht="143" x14ac:dyDescent="0.2">
      <c r="A35" s="452">
        <v>7</v>
      </c>
      <c r="B35" s="413" t="s">
        <v>164</v>
      </c>
      <c r="C35" s="426" t="s">
        <v>165</v>
      </c>
      <c r="D35" s="429" t="s">
        <v>166</v>
      </c>
      <c r="E35" s="429" t="s">
        <v>82</v>
      </c>
      <c r="F35" s="429" t="s">
        <v>65</v>
      </c>
      <c r="G35" s="163" t="s">
        <v>167</v>
      </c>
      <c r="H35" s="100" t="s">
        <v>67</v>
      </c>
      <c r="I35" s="101" t="s">
        <v>168</v>
      </c>
      <c r="J35" s="413" t="s">
        <v>69</v>
      </c>
      <c r="K35" s="422">
        <f>+VLOOKUP(J35,Listados!$K$8:$L$12,2,0)</f>
        <v>5</v>
      </c>
      <c r="L35" s="424" t="s">
        <v>86</v>
      </c>
      <c r="M35" s="422">
        <f>+VLOOKUP(L35,Listados!$K$13:$L$17,2,0)</f>
        <v>3</v>
      </c>
      <c r="N35" s="422" t="str">
        <f>IF(AND(J35&lt;&gt;"",L35&lt;&gt;""),VLOOKUP(J35&amp;L35,Listados!$M$3:$N$27,2,FALSE),"")</f>
        <v>Extremo</v>
      </c>
      <c r="O35" s="101" t="s">
        <v>169</v>
      </c>
      <c r="P35" s="118" t="s">
        <v>167</v>
      </c>
      <c r="Q35" s="143" t="s">
        <v>72</v>
      </c>
      <c r="R35" s="103" t="s">
        <v>73</v>
      </c>
      <c r="S35" s="102">
        <f t="shared" si="16"/>
        <v>15</v>
      </c>
      <c r="T35" s="103" t="s">
        <v>73</v>
      </c>
      <c r="U35" s="102">
        <f t="shared" si="17"/>
        <v>15</v>
      </c>
      <c r="V35" s="103" t="s">
        <v>73</v>
      </c>
      <c r="W35" s="102">
        <f t="shared" si="18"/>
        <v>15</v>
      </c>
      <c r="X35" s="103" t="s">
        <v>72</v>
      </c>
      <c r="Y35" s="102">
        <f t="shared" si="19"/>
        <v>15</v>
      </c>
      <c r="Z35" s="103" t="s">
        <v>73</v>
      </c>
      <c r="AA35" s="102">
        <f t="shared" si="20"/>
        <v>15</v>
      </c>
      <c r="AB35" s="103" t="s">
        <v>73</v>
      </c>
      <c r="AC35" s="102">
        <f t="shared" si="21"/>
        <v>15</v>
      </c>
      <c r="AD35" s="103" t="s">
        <v>74</v>
      </c>
      <c r="AE35" s="102">
        <f t="shared" si="22"/>
        <v>10</v>
      </c>
      <c r="AF35" s="105">
        <f t="shared" si="23"/>
        <v>100</v>
      </c>
      <c r="AG35" s="105" t="str">
        <f t="shared" si="24"/>
        <v>Fuerte</v>
      </c>
      <c r="AH35" s="120" t="s">
        <v>75</v>
      </c>
      <c r="AI35" s="105" t="str">
        <f t="shared" si="25"/>
        <v>Fuerte</v>
      </c>
      <c r="AJ35" s="105" t="str">
        <f>IFERROR(VLOOKUP((CONCATENATE(AG35,AI35)),Listados!$U$3:$V$11,2,FALSE),"")</f>
        <v>Fuerte</v>
      </c>
      <c r="AK35" s="105">
        <f t="shared" si="26"/>
        <v>100</v>
      </c>
      <c r="AL35" s="415">
        <f t="shared" ref="AL35" si="66">AVERAGE(AK35:AK38)</f>
        <v>100</v>
      </c>
      <c r="AM35" s="415" t="str">
        <f t="shared" ref="AM35" si="67">IF(AL35&lt;=50,"Débil",IF(AL35&lt;=99,"Moderado",IF(AL35=100,"fuerte","")))</f>
        <v>fuerte</v>
      </c>
      <c r="AN35" s="415">
        <f t="shared" ref="AN35" si="68">+IF(AND(Q35="Preventivo",AM35="Fuerte"),2,IF(AND(Q35="Preventivo",AM35="Moderado"),1,0))</f>
        <v>2</v>
      </c>
      <c r="AO35" s="415">
        <f t="shared" ref="AO35" si="69">+IF(AND(Q35="Detectivo",$AM35="Fuerte"),2,IF(AND(Q35="Detectivo",$AM35="Moderado"),1,IF(AND(Q35="Preventivo",$AM35="Fuerte"),1,0)))</f>
        <v>1</v>
      </c>
      <c r="AP35" s="376">
        <f t="shared" ref="AP35" si="70">+K35-AN35</f>
        <v>3</v>
      </c>
      <c r="AQ35" s="376">
        <f t="shared" ref="AQ35" si="71">+M35-AO35</f>
        <v>2</v>
      </c>
      <c r="AR35" s="422" t="str">
        <f>+VLOOKUP(MIN(AP35),Listados!$J$18:$K$24,2,TRUE)</f>
        <v>Posible</v>
      </c>
      <c r="AS35" s="422" t="str">
        <f>+VLOOKUP(MIN(AQ35),Listados!$J$26:$K$32,2,TRUE)</f>
        <v>Menor</v>
      </c>
      <c r="AT35" s="422" t="str">
        <f>IF(AND(AR35&lt;&gt;"",AS35&lt;&gt;""),VLOOKUP(AR35&amp;AS35,Listados!$M$3:$N$27,2,FALSE),"")</f>
        <v>Moderado</v>
      </c>
      <c r="AU35" s="422" t="str">
        <f>+VLOOKUP(AT35,Listados!$P$3:$Q$6,2,FALSE)</f>
        <v>Asumir el riesgo</v>
      </c>
      <c r="AV35" s="106"/>
      <c r="AW35" s="106"/>
      <c r="AX35" s="107"/>
      <c r="AY35" s="108"/>
      <c r="AZ35" s="106"/>
      <c r="BA35" s="106"/>
      <c r="BB35" s="380"/>
      <c r="BC35" s="380"/>
      <c r="BD35" s="380"/>
      <c r="BE35" s="388"/>
      <c r="BF35" s="390"/>
      <c r="BG35" s="392"/>
    </row>
    <row r="36" spans="1:59" ht="117" x14ac:dyDescent="0.2">
      <c r="A36" s="453"/>
      <c r="B36" s="405"/>
      <c r="C36" s="427"/>
      <c r="D36" s="430"/>
      <c r="E36" s="430"/>
      <c r="F36" s="430"/>
      <c r="G36" s="235" t="s">
        <v>170</v>
      </c>
      <c r="H36" s="221" t="s">
        <v>121</v>
      </c>
      <c r="I36" s="222" t="s">
        <v>171</v>
      </c>
      <c r="J36" s="405"/>
      <c r="K36" s="407"/>
      <c r="L36" s="410"/>
      <c r="M36" s="407"/>
      <c r="N36" s="407"/>
      <c r="O36" s="222" t="s">
        <v>172</v>
      </c>
      <c r="P36" s="82" t="s">
        <v>170</v>
      </c>
      <c r="Q36" s="243" t="s">
        <v>72</v>
      </c>
      <c r="R36" s="225" t="s">
        <v>73</v>
      </c>
      <c r="S36" s="226">
        <f t="shared" si="16"/>
        <v>15</v>
      </c>
      <c r="T36" s="225" t="s">
        <v>73</v>
      </c>
      <c r="U36" s="226">
        <f t="shared" si="17"/>
        <v>15</v>
      </c>
      <c r="V36" s="225" t="s">
        <v>73</v>
      </c>
      <c r="W36" s="226">
        <f t="shared" si="18"/>
        <v>15</v>
      </c>
      <c r="X36" s="225" t="s">
        <v>72</v>
      </c>
      <c r="Y36" s="226">
        <f t="shared" si="19"/>
        <v>15</v>
      </c>
      <c r="Z36" s="225" t="s">
        <v>73</v>
      </c>
      <c r="AA36" s="226">
        <f t="shared" si="20"/>
        <v>15</v>
      </c>
      <c r="AB36" s="225" t="s">
        <v>73</v>
      </c>
      <c r="AC36" s="226">
        <f t="shared" si="21"/>
        <v>15</v>
      </c>
      <c r="AD36" s="225" t="s">
        <v>74</v>
      </c>
      <c r="AE36" s="226">
        <f t="shared" si="22"/>
        <v>10</v>
      </c>
      <c r="AF36" s="220">
        <f t="shared" si="23"/>
        <v>100</v>
      </c>
      <c r="AG36" s="220" t="str">
        <f t="shared" si="24"/>
        <v>Fuerte</v>
      </c>
      <c r="AH36" s="227" t="s">
        <v>75</v>
      </c>
      <c r="AI36" s="220" t="str">
        <f t="shared" si="25"/>
        <v>Fuerte</v>
      </c>
      <c r="AJ36" s="220" t="str">
        <f>IFERROR(VLOOKUP((CONCATENATE(AG36,AI36)),Listados!$U$3:$V$11,2,FALSE),"")</f>
        <v>Fuerte</v>
      </c>
      <c r="AK36" s="220">
        <f t="shared" si="26"/>
        <v>100</v>
      </c>
      <c r="AL36" s="406"/>
      <c r="AM36" s="406"/>
      <c r="AN36" s="406"/>
      <c r="AO36" s="406"/>
      <c r="AP36" s="357"/>
      <c r="AQ36" s="357"/>
      <c r="AR36" s="407"/>
      <c r="AS36" s="407"/>
      <c r="AT36" s="407"/>
      <c r="AU36" s="407"/>
      <c r="AV36" s="228"/>
      <c r="AW36" s="228"/>
      <c r="AX36" s="228"/>
      <c r="AY36" s="228"/>
      <c r="AZ36" s="228"/>
      <c r="BA36" s="228"/>
      <c r="BB36" s="362"/>
      <c r="BC36" s="362"/>
      <c r="BD36" s="362"/>
      <c r="BE36" s="364"/>
      <c r="BF36" s="366"/>
      <c r="BG36" s="393"/>
    </row>
    <row r="37" spans="1:59" ht="126" x14ac:dyDescent="0.2">
      <c r="A37" s="453"/>
      <c r="B37" s="405"/>
      <c r="C37" s="427"/>
      <c r="D37" s="430"/>
      <c r="E37" s="430"/>
      <c r="F37" s="430"/>
      <c r="G37" s="235" t="s">
        <v>173</v>
      </c>
      <c r="H37" s="221" t="s">
        <v>67</v>
      </c>
      <c r="I37" s="222" t="s">
        <v>174</v>
      </c>
      <c r="J37" s="405"/>
      <c r="K37" s="407"/>
      <c r="L37" s="410"/>
      <c r="M37" s="407"/>
      <c r="N37" s="407"/>
      <c r="O37" s="244" t="s">
        <v>175</v>
      </c>
      <c r="P37" s="82" t="s">
        <v>173</v>
      </c>
      <c r="Q37" s="241" t="s">
        <v>72</v>
      </c>
      <c r="R37" s="225" t="s">
        <v>73</v>
      </c>
      <c r="S37" s="226">
        <f t="shared" si="16"/>
        <v>15</v>
      </c>
      <c r="T37" s="225" t="s">
        <v>73</v>
      </c>
      <c r="U37" s="226">
        <f t="shared" si="17"/>
        <v>15</v>
      </c>
      <c r="V37" s="225" t="s">
        <v>73</v>
      </c>
      <c r="W37" s="226">
        <f t="shared" si="18"/>
        <v>15</v>
      </c>
      <c r="X37" s="225" t="s">
        <v>72</v>
      </c>
      <c r="Y37" s="226">
        <f t="shared" si="19"/>
        <v>15</v>
      </c>
      <c r="Z37" s="225" t="s">
        <v>73</v>
      </c>
      <c r="AA37" s="226">
        <f t="shared" si="20"/>
        <v>15</v>
      </c>
      <c r="AB37" s="225" t="s">
        <v>73</v>
      </c>
      <c r="AC37" s="226">
        <f t="shared" si="21"/>
        <v>15</v>
      </c>
      <c r="AD37" s="225" t="s">
        <v>74</v>
      </c>
      <c r="AE37" s="226">
        <f t="shared" si="22"/>
        <v>10</v>
      </c>
      <c r="AF37" s="220">
        <f t="shared" si="23"/>
        <v>100</v>
      </c>
      <c r="AG37" s="220" t="str">
        <f t="shared" si="24"/>
        <v>Fuerte</v>
      </c>
      <c r="AH37" s="227" t="s">
        <v>75</v>
      </c>
      <c r="AI37" s="220" t="str">
        <f t="shared" si="25"/>
        <v>Fuerte</v>
      </c>
      <c r="AJ37" s="220" t="str">
        <f>IFERROR(VLOOKUP((CONCATENATE(AG37,AI37)),Listados!$U$3:$V$11,2,FALSE),"")</f>
        <v>Fuerte</v>
      </c>
      <c r="AK37" s="220">
        <f t="shared" si="26"/>
        <v>100</v>
      </c>
      <c r="AL37" s="406"/>
      <c r="AM37" s="406"/>
      <c r="AN37" s="406"/>
      <c r="AO37" s="406"/>
      <c r="AP37" s="357"/>
      <c r="AQ37" s="357"/>
      <c r="AR37" s="407"/>
      <c r="AS37" s="407"/>
      <c r="AT37" s="407"/>
      <c r="AU37" s="407"/>
      <c r="AV37" s="228"/>
      <c r="AW37" s="228"/>
      <c r="AX37" s="231"/>
      <c r="AY37" s="231"/>
      <c r="AZ37" s="228"/>
      <c r="BA37" s="228"/>
      <c r="BB37" s="362"/>
      <c r="BC37" s="362"/>
      <c r="BD37" s="362"/>
      <c r="BE37" s="364"/>
      <c r="BF37" s="366"/>
      <c r="BG37" s="393"/>
    </row>
    <row r="38" spans="1:59" ht="16" thickBot="1" x14ac:dyDescent="0.25">
      <c r="A38" s="454"/>
      <c r="B38" s="414"/>
      <c r="C38" s="428"/>
      <c r="D38" s="431"/>
      <c r="E38" s="431"/>
      <c r="F38" s="431"/>
      <c r="G38" s="175"/>
      <c r="H38" s="121"/>
      <c r="I38" s="121"/>
      <c r="J38" s="414"/>
      <c r="K38" s="423"/>
      <c r="L38" s="425"/>
      <c r="M38" s="423"/>
      <c r="N38" s="423"/>
      <c r="O38" s="122"/>
      <c r="P38" s="168"/>
      <c r="Q38" s="137"/>
      <c r="R38" s="113"/>
      <c r="S38" s="112" t="str">
        <f t="shared" si="16"/>
        <v>0</v>
      </c>
      <c r="T38" s="113"/>
      <c r="U38" s="112" t="str">
        <f t="shared" si="17"/>
        <v>0</v>
      </c>
      <c r="V38" s="113"/>
      <c r="W38" s="112" t="str">
        <f t="shared" si="18"/>
        <v>0</v>
      </c>
      <c r="X38" s="113"/>
      <c r="Y38" s="112" t="str">
        <f t="shared" si="19"/>
        <v>0</v>
      </c>
      <c r="Z38" s="113"/>
      <c r="AA38" s="112" t="str">
        <f t="shared" si="20"/>
        <v>0</v>
      </c>
      <c r="AB38" s="113"/>
      <c r="AC38" s="112" t="str">
        <f t="shared" si="21"/>
        <v>0</v>
      </c>
      <c r="AD38" s="113"/>
      <c r="AE38" s="112" t="str">
        <f t="shared" si="22"/>
        <v>0</v>
      </c>
      <c r="AF38" s="115" t="str">
        <f t="shared" si="23"/>
        <v/>
      </c>
      <c r="AG38" s="115" t="str">
        <f t="shared" si="24"/>
        <v/>
      </c>
      <c r="AH38" s="124"/>
      <c r="AI38" s="115" t="str">
        <f t="shared" si="25"/>
        <v/>
      </c>
      <c r="AJ38" s="115" t="str">
        <f>IFERROR(VLOOKUP((CONCATENATE(AG38,AI38)),Listados!$U$3:$V$11,2,FALSE),"")</f>
        <v/>
      </c>
      <c r="AK38" s="115" t="str">
        <f t="shared" si="26"/>
        <v/>
      </c>
      <c r="AL38" s="416"/>
      <c r="AM38" s="416"/>
      <c r="AN38" s="416"/>
      <c r="AO38" s="416"/>
      <c r="AP38" s="457"/>
      <c r="AQ38" s="457"/>
      <c r="AR38" s="423"/>
      <c r="AS38" s="423"/>
      <c r="AT38" s="423"/>
      <c r="AU38" s="423"/>
      <c r="AV38" s="116"/>
      <c r="AW38" s="116"/>
      <c r="AX38" s="117"/>
      <c r="AY38" s="117"/>
      <c r="AZ38" s="116"/>
      <c r="BA38" s="116"/>
      <c r="BB38" s="381"/>
      <c r="BC38" s="381"/>
      <c r="BD38" s="381"/>
      <c r="BE38" s="389"/>
      <c r="BF38" s="391"/>
      <c r="BG38" s="394"/>
    </row>
    <row r="39" spans="1:59" ht="104" x14ac:dyDescent="0.2">
      <c r="A39" s="417">
        <v>8</v>
      </c>
      <c r="B39" s="413" t="s">
        <v>164</v>
      </c>
      <c r="C39" s="426" t="s">
        <v>165</v>
      </c>
      <c r="D39" s="429" t="s">
        <v>176</v>
      </c>
      <c r="E39" s="429" t="s">
        <v>177</v>
      </c>
      <c r="F39" s="429" t="s">
        <v>65</v>
      </c>
      <c r="G39" s="163" t="s">
        <v>178</v>
      </c>
      <c r="H39" s="100" t="s">
        <v>67</v>
      </c>
      <c r="I39" s="163" t="s">
        <v>179</v>
      </c>
      <c r="J39" s="413" t="s">
        <v>100</v>
      </c>
      <c r="K39" s="422">
        <f>+VLOOKUP(J39,Listados!$K$8:$L$12,2,0)</f>
        <v>4</v>
      </c>
      <c r="L39" s="424" t="s">
        <v>86</v>
      </c>
      <c r="M39" s="422">
        <f>+VLOOKUP(L39,Listados!$K$13:$L$17,2,0)</f>
        <v>3</v>
      </c>
      <c r="N39" s="422" t="str">
        <f>IF(AND(J39&lt;&gt;"",L39&lt;&gt;""),VLOOKUP(J39&amp;L39,Listados!$M$3:$N$27,2,FALSE),"")</f>
        <v>Alto</v>
      </c>
      <c r="O39" s="101" t="s">
        <v>180</v>
      </c>
      <c r="P39" s="104" t="s">
        <v>178</v>
      </c>
      <c r="Q39" s="177" t="s">
        <v>72</v>
      </c>
      <c r="R39" s="103" t="s">
        <v>73</v>
      </c>
      <c r="S39" s="102">
        <f t="shared" si="16"/>
        <v>15</v>
      </c>
      <c r="T39" s="103" t="s">
        <v>73</v>
      </c>
      <c r="U39" s="102">
        <f t="shared" si="17"/>
        <v>15</v>
      </c>
      <c r="V39" s="103" t="s">
        <v>73</v>
      </c>
      <c r="W39" s="102">
        <f t="shared" si="18"/>
        <v>15</v>
      </c>
      <c r="X39" s="103" t="s">
        <v>72</v>
      </c>
      <c r="Y39" s="102">
        <f t="shared" si="19"/>
        <v>15</v>
      </c>
      <c r="Z39" s="103" t="s">
        <v>73</v>
      </c>
      <c r="AA39" s="102">
        <f t="shared" si="20"/>
        <v>15</v>
      </c>
      <c r="AB39" s="103" t="s">
        <v>73</v>
      </c>
      <c r="AC39" s="102">
        <f t="shared" si="21"/>
        <v>15</v>
      </c>
      <c r="AD39" s="103" t="s">
        <v>74</v>
      </c>
      <c r="AE39" s="102">
        <f t="shared" si="22"/>
        <v>10</v>
      </c>
      <c r="AF39" s="105">
        <f t="shared" si="23"/>
        <v>100</v>
      </c>
      <c r="AG39" s="105" t="str">
        <f t="shared" si="24"/>
        <v>Fuerte</v>
      </c>
      <c r="AH39" s="120" t="s">
        <v>75</v>
      </c>
      <c r="AI39" s="105" t="str">
        <f t="shared" si="25"/>
        <v>Fuerte</v>
      </c>
      <c r="AJ39" s="105" t="str">
        <f>IFERROR(VLOOKUP((CONCATENATE(AG39,AI39)),Listados!$U$3:$V$11,2,FALSE),"")</f>
        <v>Fuerte</v>
      </c>
      <c r="AK39" s="105">
        <f t="shared" si="26"/>
        <v>100</v>
      </c>
      <c r="AL39" s="415">
        <f t="shared" ref="AL39" si="72">AVERAGE(AK39:AK42)</f>
        <v>100</v>
      </c>
      <c r="AM39" s="415" t="str">
        <f t="shared" ref="AM39" si="73">IF(AL39&lt;=50,"Débil",IF(AL39&lt;=99,"Moderado",IF(AL39=100,"fuerte","")))</f>
        <v>fuerte</v>
      </c>
      <c r="AN39" s="415">
        <f t="shared" ref="AN39" si="74">+IF(AND(Q39="Preventivo",AM39="Fuerte"),2,IF(AND(Q39="Preventivo",AM39="Moderado"),1,0))</f>
        <v>2</v>
      </c>
      <c r="AO39" s="415">
        <f t="shared" ref="AO39" si="75">+IF(AND(Q39="Detectivo",$AM39="Fuerte"),2,IF(AND(Q39="Detectivo",$AM39="Moderado"),1,IF(AND(Q39="Preventivo",$AM39="Fuerte"),1,0)))</f>
        <v>1</v>
      </c>
      <c r="AP39" s="376">
        <f t="shared" ref="AP39" si="76">+K39-AN39</f>
        <v>2</v>
      </c>
      <c r="AQ39" s="376">
        <f t="shared" ref="AQ39" si="77">+M39-AO39</f>
        <v>2</v>
      </c>
      <c r="AR39" s="422" t="str">
        <f>+VLOOKUP(MIN(AP39),Listados!$J$18:$K$24,2,TRUE)</f>
        <v>Improbable</v>
      </c>
      <c r="AS39" s="422" t="str">
        <f>+VLOOKUP(MIN(AQ39),Listados!$J$26:$K$32,2,TRUE)</f>
        <v>Menor</v>
      </c>
      <c r="AT39" s="422" t="str">
        <f>IF(AND(AR39&lt;&gt;"",AS39&lt;&gt;""),VLOOKUP(AR39&amp;AS39,Listados!$M$3:$N$27,2,FALSE),"")</f>
        <v>Bajo</v>
      </c>
      <c r="AU39" s="422" t="str">
        <f>+VLOOKUP(AT39,Listados!$P$3:$Q$6,2,FALSE)</f>
        <v>Asumir el riesgo</v>
      </c>
      <c r="AV39" s="106"/>
      <c r="AW39" s="106"/>
      <c r="AX39" s="107"/>
      <c r="AY39" s="108"/>
      <c r="AZ39" s="106"/>
      <c r="BA39" s="106"/>
      <c r="BB39" s="380"/>
      <c r="BC39" s="380"/>
      <c r="BD39" s="380"/>
      <c r="BE39" s="388"/>
      <c r="BF39" s="390"/>
      <c r="BG39" s="392"/>
    </row>
    <row r="40" spans="1:59" ht="117" x14ac:dyDescent="0.2">
      <c r="A40" s="418"/>
      <c r="B40" s="405"/>
      <c r="C40" s="427"/>
      <c r="D40" s="430"/>
      <c r="E40" s="430"/>
      <c r="F40" s="430"/>
      <c r="G40" s="235" t="s">
        <v>181</v>
      </c>
      <c r="H40" s="221" t="s">
        <v>67</v>
      </c>
      <c r="I40" s="235" t="s">
        <v>182</v>
      </c>
      <c r="J40" s="405"/>
      <c r="K40" s="407"/>
      <c r="L40" s="410"/>
      <c r="M40" s="407"/>
      <c r="N40" s="407"/>
      <c r="O40" s="222" t="s">
        <v>183</v>
      </c>
      <c r="P40" s="232" t="s">
        <v>181</v>
      </c>
      <c r="Q40" s="245" t="s">
        <v>72</v>
      </c>
      <c r="R40" s="225" t="s">
        <v>73</v>
      </c>
      <c r="S40" s="226">
        <f t="shared" si="16"/>
        <v>15</v>
      </c>
      <c r="T40" s="225" t="s">
        <v>73</v>
      </c>
      <c r="U40" s="226">
        <f t="shared" si="17"/>
        <v>15</v>
      </c>
      <c r="V40" s="225" t="s">
        <v>73</v>
      </c>
      <c r="W40" s="226">
        <f t="shared" si="18"/>
        <v>15</v>
      </c>
      <c r="X40" s="225" t="s">
        <v>72</v>
      </c>
      <c r="Y40" s="226">
        <f t="shared" si="19"/>
        <v>15</v>
      </c>
      <c r="Z40" s="225" t="s">
        <v>73</v>
      </c>
      <c r="AA40" s="226">
        <f t="shared" si="20"/>
        <v>15</v>
      </c>
      <c r="AB40" s="225" t="s">
        <v>73</v>
      </c>
      <c r="AC40" s="226">
        <f t="shared" si="21"/>
        <v>15</v>
      </c>
      <c r="AD40" s="225" t="s">
        <v>74</v>
      </c>
      <c r="AE40" s="226">
        <f t="shared" si="22"/>
        <v>10</v>
      </c>
      <c r="AF40" s="220">
        <f t="shared" si="23"/>
        <v>100</v>
      </c>
      <c r="AG40" s="220" t="str">
        <f t="shared" si="24"/>
        <v>Fuerte</v>
      </c>
      <c r="AH40" s="227" t="s">
        <v>75</v>
      </c>
      <c r="AI40" s="220" t="str">
        <f t="shared" si="25"/>
        <v>Fuerte</v>
      </c>
      <c r="AJ40" s="220" t="str">
        <f>IFERROR(VLOOKUP((CONCATENATE(AG40,AI40)),Listados!$U$3:$V$11,2,FALSE),"")</f>
        <v>Fuerte</v>
      </c>
      <c r="AK40" s="220">
        <f t="shared" si="26"/>
        <v>100</v>
      </c>
      <c r="AL40" s="406"/>
      <c r="AM40" s="406"/>
      <c r="AN40" s="406"/>
      <c r="AO40" s="406"/>
      <c r="AP40" s="357"/>
      <c r="AQ40" s="357"/>
      <c r="AR40" s="407"/>
      <c r="AS40" s="407"/>
      <c r="AT40" s="407"/>
      <c r="AU40" s="407"/>
      <c r="AV40" s="228"/>
      <c r="AW40" s="228"/>
      <c r="AX40" s="228"/>
      <c r="AY40" s="228"/>
      <c r="AZ40" s="228"/>
      <c r="BA40" s="228"/>
      <c r="BB40" s="362"/>
      <c r="BC40" s="362"/>
      <c r="BD40" s="362"/>
      <c r="BE40" s="364"/>
      <c r="BF40" s="366"/>
      <c r="BG40" s="393"/>
    </row>
    <row r="41" spans="1:59" ht="126" x14ac:dyDescent="0.2">
      <c r="A41" s="418"/>
      <c r="B41" s="405"/>
      <c r="C41" s="427"/>
      <c r="D41" s="430"/>
      <c r="E41" s="430"/>
      <c r="F41" s="430"/>
      <c r="G41" s="235" t="s">
        <v>184</v>
      </c>
      <c r="H41" s="221" t="s">
        <v>67</v>
      </c>
      <c r="I41" s="235" t="s">
        <v>185</v>
      </c>
      <c r="J41" s="405"/>
      <c r="K41" s="407"/>
      <c r="L41" s="410"/>
      <c r="M41" s="407"/>
      <c r="N41" s="407"/>
      <c r="O41" s="244" t="s">
        <v>186</v>
      </c>
      <c r="P41" s="232" t="s">
        <v>184</v>
      </c>
      <c r="Q41" s="246" t="s">
        <v>72</v>
      </c>
      <c r="R41" s="225" t="s">
        <v>73</v>
      </c>
      <c r="S41" s="226">
        <f t="shared" si="16"/>
        <v>15</v>
      </c>
      <c r="T41" s="225" t="s">
        <v>73</v>
      </c>
      <c r="U41" s="226">
        <f t="shared" si="17"/>
        <v>15</v>
      </c>
      <c r="V41" s="225" t="s">
        <v>73</v>
      </c>
      <c r="W41" s="226">
        <f t="shared" si="18"/>
        <v>15</v>
      </c>
      <c r="X41" s="225" t="s">
        <v>72</v>
      </c>
      <c r="Y41" s="226">
        <f t="shared" si="19"/>
        <v>15</v>
      </c>
      <c r="Z41" s="225" t="s">
        <v>73</v>
      </c>
      <c r="AA41" s="226">
        <f t="shared" si="20"/>
        <v>15</v>
      </c>
      <c r="AB41" s="225" t="s">
        <v>73</v>
      </c>
      <c r="AC41" s="226">
        <f t="shared" si="21"/>
        <v>15</v>
      </c>
      <c r="AD41" s="225" t="s">
        <v>74</v>
      </c>
      <c r="AE41" s="226">
        <f t="shared" si="22"/>
        <v>10</v>
      </c>
      <c r="AF41" s="220">
        <f t="shared" si="23"/>
        <v>100</v>
      </c>
      <c r="AG41" s="220" t="str">
        <f t="shared" si="24"/>
        <v>Fuerte</v>
      </c>
      <c r="AH41" s="227" t="s">
        <v>75</v>
      </c>
      <c r="AI41" s="220" t="str">
        <f t="shared" si="25"/>
        <v>Fuerte</v>
      </c>
      <c r="AJ41" s="220" t="str">
        <f>IFERROR(VLOOKUP((CONCATENATE(AG41,AI41)),Listados!$U$3:$V$11,2,FALSE),"")</f>
        <v>Fuerte</v>
      </c>
      <c r="AK41" s="220">
        <f t="shared" si="26"/>
        <v>100</v>
      </c>
      <c r="AL41" s="406"/>
      <c r="AM41" s="406"/>
      <c r="AN41" s="406"/>
      <c r="AO41" s="406"/>
      <c r="AP41" s="357"/>
      <c r="AQ41" s="357"/>
      <c r="AR41" s="407"/>
      <c r="AS41" s="407"/>
      <c r="AT41" s="407"/>
      <c r="AU41" s="407"/>
      <c r="AV41" s="228"/>
      <c r="AW41" s="228"/>
      <c r="AX41" s="231"/>
      <c r="AY41" s="231"/>
      <c r="AZ41" s="228"/>
      <c r="BA41" s="228"/>
      <c r="BB41" s="362"/>
      <c r="BC41" s="362"/>
      <c r="BD41" s="362"/>
      <c r="BE41" s="364"/>
      <c r="BF41" s="366"/>
      <c r="BG41" s="393"/>
    </row>
    <row r="42" spans="1:59" ht="16" thickBot="1" x14ac:dyDescent="0.25">
      <c r="A42" s="419"/>
      <c r="B42" s="414"/>
      <c r="C42" s="428"/>
      <c r="D42" s="431"/>
      <c r="E42" s="431"/>
      <c r="F42" s="431"/>
      <c r="G42" s="111"/>
      <c r="H42" s="111"/>
      <c r="I42" s="111"/>
      <c r="J42" s="414"/>
      <c r="K42" s="423"/>
      <c r="L42" s="425"/>
      <c r="M42" s="423"/>
      <c r="N42" s="423"/>
      <c r="O42" s="122"/>
      <c r="P42" s="123"/>
      <c r="Q42" s="137"/>
      <c r="R42" s="113"/>
      <c r="S42" s="112" t="str">
        <f t="shared" si="16"/>
        <v>0</v>
      </c>
      <c r="T42" s="113"/>
      <c r="U42" s="112" t="str">
        <f t="shared" si="17"/>
        <v>0</v>
      </c>
      <c r="V42" s="113"/>
      <c r="W42" s="112" t="str">
        <f t="shared" si="18"/>
        <v>0</v>
      </c>
      <c r="X42" s="113"/>
      <c r="Y42" s="112" t="str">
        <f t="shared" si="19"/>
        <v>0</v>
      </c>
      <c r="Z42" s="113"/>
      <c r="AA42" s="112" t="str">
        <f t="shared" si="20"/>
        <v>0</v>
      </c>
      <c r="AB42" s="113"/>
      <c r="AC42" s="112" t="str">
        <f t="shared" si="21"/>
        <v>0</v>
      </c>
      <c r="AD42" s="113"/>
      <c r="AE42" s="112" t="str">
        <f t="shared" si="22"/>
        <v>0</v>
      </c>
      <c r="AF42" s="115" t="str">
        <f t="shared" si="23"/>
        <v/>
      </c>
      <c r="AG42" s="115" t="str">
        <f t="shared" si="24"/>
        <v/>
      </c>
      <c r="AH42" s="124"/>
      <c r="AI42" s="115" t="str">
        <f t="shared" si="25"/>
        <v/>
      </c>
      <c r="AJ42" s="115" t="str">
        <f>IFERROR(VLOOKUP((CONCATENATE(AG42,AI42)),Listados!$U$3:$V$11,2,FALSE),"")</f>
        <v/>
      </c>
      <c r="AK42" s="115" t="str">
        <f t="shared" si="26"/>
        <v/>
      </c>
      <c r="AL42" s="416"/>
      <c r="AM42" s="416"/>
      <c r="AN42" s="416"/>
      <c r="AO42" s="416"/>
      <c r="AP42" s="457"/>
      <c r="AQ42" s="457"/>
      <c r="AR42" s="423"/>
      <c r="AS42" s="423"/>
      <c r="AT42" s="423"/>
      <c r="AU42" s="423"/>
      <c r="AV42" s="116"/>
      <c r="AW42" s="116"/>
      <c r="AX42" s="117"/>
      <c r="AY42" s="117"/>
      <c r="AZ42" s="116"/>
      <c r="BA42" s="116"/>
      <c r="BB42" s="381"/>
      <c r="BC42" s="381"/>
      <c r="BD42" s="381"/>
      <c r="BE42" s="389"/>
      <c r="BF42" s="391"/>
      <c r="BG42" s="394"/>
    </row>
    <row r="43" spans="1:59" ht="91" x14ac:dyDescent="0.2">
      <c r="A43" s="417">
        <v>9</v>
      </c>
      <c r="B43" s="413" t="s">
        <v>187</v>
      </c>
      <c r="C43" s="443" t="s">
        <v>188</v>
      </c>
      <c r="D43" s="446" t="s">
        <v>189</v>
      </c>
      <c r="E43" s="449" t="s">
        <v>119</v>
      </c>
      <c r="F43" s="429" t="s">
        <v>65</v>
      </c>
      <c r="G43" s="163" t="s">
        <v>190</v>
      </c>
      <c r="H43" s="100" t="s">
        <v>67</v>
      </c>
      <c r="I43" s="141" t="s">
        <v>191</v>
      </c>
      <c r="J43" s="413" t="s">
        <v>85</v>
      </c>
      <c r="K43" s="422">
        <f>+VLOOKUP(J43,Listados!$K$8:$L$12,2,0)</f>
        <v>3</v>
      </c>
      <c r="L43" s="424" t="s">
        <v>70</v>
      </c>
      <c r="M43" s="422">
        <f>+VLOOKUP(L43,Listados!$K$13:$L$17,2,0)</f>
        <v>2</v>
      </c>
      <c r="N43" s="422" t="str">
        <f>IF(AND(J43&lt;&gt;"",L43&lt;&gt;""),VLOOKUP(J43&amp;L43,Listados!$M$3:$N$27,2,FALSE),"")</f>
        <v>Moderado</v>
      </c>
      <c r="O43" s="101" t="s">
        <v>192</v>
      </c>
      <c r="P43" s="118" t="s">
        <v>190</v>
      </c>
      <c r="Q43" s="143" t="s">
        <v>72</v>
      </c>
      <c r="R43" s="103" t="s">
        <v>73</v>
      </c>
      <c r="S43" s="102">
        <f t="shared" si="16"/>
        <v>15</v>
      </c>
      <c r="T43" s="103" t="s">
        <v>73</v>
      </c>
      <c r="U43" s="102">
        <f t="shared" si="17"/>
        <v>15</v>
      </c>
      <c r="V43" s="103" t="s">
        <v>73</v>
      </c>
      <c r="W43" s="102">
        <f t="shared" si="18"/>
        <v>15</v>
      </c>
      <c r="X43" s="103" t="s">
        <v>72</v>
      </c>
      <c r="Y43" s="102">
        <f t="shared" si="19"/>
        <v>15</v>
      </c>
      <c r="Z43" s="103" t="s">
        <v>73</v>
      </c>
      <c r="AA43" s="102">
        <f t="shared" si="20"/>
        <v>15</v>
      </c>
      <c r="AB43" s="103" t="s">
        <v>73</v>
      </c>
      <c r="AC43" s="102">
        <f t="shared" si="21"/>
        <v>15</v>
      </c>
      <c r="AD43" s="103" t="s">
        <v>74</v>
      </c>
      <c r="AE43" s="102">
        <f t="shared" si="22"/>
        <v>10</v>
      </c>
      <c r="AF43" s="105">
        <f t="shared" si="23"/>
        <v>100</v>
      </c>
      <c r="AG43" s="105" t="str">
        <f t="shared" si="24"/>
        <v>Fuerte</v>
      </c>
      <c r="AH43" s="120" t="s">
        <v>75</v>
      </c>
      <c r="AI43" s="105" t="str">
        <f t="shared" si="25"/>
        <v>Fuerte</v>
      </c>
      <c r="AJ43" s="105" t="str">
        <f>IFERROR(VLOOKUP((CONCATENATE(AG43,AI43)),Listados!$U$3:$V$11,2,FALSE),"")</f>
        <v>Fuerte</v>
      </c>
      <c r="AK43" s="105">
        <f t="shared" si="26"/>
        <v>100</v>
      </c>
      <c r="AL43" s="415">
        <f t="shared" ref="AL43" si="78">AVERAGE(AK43:AK46)</f>
        <v>100</v>
      </c>
      <c r="AM43" s="415" t="str">
        <f t="shared" ref="AM43" si="79">IF(AL43&lt;=50,"Débil",IF(AL43&lt;=99,"Moderado",IF(AL43=100,"fuerte","")))</f>
        <v>fuerte</v>
      </c>
      <c r="AN43" s="415">
        <f t="shared" ref="AN43" si="80">+IF(AND(Q43="Preventivo",AM43="Fuerte"),2,IF(AND(Q43="Preventivo",AM43="Moderado"),1,0))</f>
        <v>2</v>
      </c>
      <c r="AO43" s="415">
        <f t="shared" ref="AO43" si="81">+IF(AND(Q43="Detectivo",$AM43="Fuerte"),2,IF(AND(Q43="Detectivo",$AM43="Moderado"),1,IF(AND(Q43="Preventivo",$AM43="Fuerte"),1,0)))</f>
        <v>1</v>
      </c>
      <c r="AP43" s="376">
        <f t="shared" ref="AP43" si="82">+K43-AN43</f>
        <v>1</v>
      </c>
      <c r="AQ43" s="376">
        <f t="shared" ref="AQ43" si="83">+M43-AO43</f>
        <v>1</v>
      </c>
      <c r="AR43" s="422" t="str">
        <f>+VLOOKUP(MIN(AP43),Listados!$J$18:$K$24,2,TRUE)</f>
        <v>Rara Vez</v>
      </c>
      <c r="AS43" s="422" t="str">
        <f>+VLOOKUP(MIN(AQ43),Listados!$J$26:$K$32,2,TRUE)</f>
        <v>Insignificante</v>
      </c>
      <c r="AT43" s="422" t="str">
        <f>IF(AND(AR43&lt;&gt;"",AS43&lt;&gt;""),VLOOKUP(AR43&amp;AS43,Listados!$M$3:$N$27,2,FALSE),"")</f>
        <v>Bajo</v>
      </c>
      <c r="AU43" s="422" t="str">
        <f>+VLOOKUP(AT43,Listados!$P$3:$Q$6,2,FALSE)</f>
        <v>Asumir el riesgo</v>
      </c>
      <c r="AV43" s="106"/>
      <c r="AW43" s="106"/>
      <c r="AX43" s="107"/>
      <c r="AY43" s="108"/>
      <c r="AZ43" s="106"/>
      <c r="BA43" s="106"/>
      <c r="BB43" s="380"/>
      <c r="BC43" s="380"/>
      <c r="BD43" s="380"/>
      <c r="BE43" s="388"/>
      <c r="BF43" s="390"/>
      <c r="BG43" s="392"/>
    </row>
    <row r="44" spans="1:59" ht="162" customHeight="1" x14ac:dyDescent="0.2">
      <c r="A44" s="418"/>
      <c r="B44" s="405"/>
      <c r="C44" s="444"/>
      <c r="D44" s="447"/>
      <c r="E44" s="450"/>
      <c r="F44" s="430"/>
      <c r="G44" s="235" t="s">
        <v>193</v>
      </c>
      <c r="H44" s="221" t="s">
        <v>67</v>
      </c>
      <c r="I44" s="229" t="s">
        <v>194</v>
      </c>
      <c r="J44" s="405"/>
      <c r="K44" s="407"/>
      <c r="L44" s="410"/>
      <c r="M44" s="407"/>
      <c r="N44" s="407"/>
      <c r="O44" s="222" t="s">
        <v>195</v>
      </c>
      <c r="P44" s="223" t="s">
        <v>193</v>
      </c>
      <c r="Q44" s="243" t="s">
        <v>72</v>
      </c>
      <c r="R44" s="225" t="s">
        <v>73</v>
      </c>
      <c r="S44" s="226">
        <f t="shared" si="16"/>
        <v>15</v>
      </c>
      <c r="T44" s="225" t="s">
        <v>73</v>
      </c>
      <c r="U44" s="226">
        <f t="shared" si="17"/>
        <v>15</v>
      </c>
      <c r="V44" s="225" t="s">
        <v>73</v>
      </c>
      <c r="W44" s="226">
        <f t="shared" si="18"/>
        <v>15</v>
      </c>
      <c r="X44" s="225" t="s">
        <v>72</v>
      </c>
      <c r="Y44" s="226">
        <f t="shared" si="19"/>
        <v>15</v>
      </c>
      <c r="Z44" s="225" t="s">
        <v>73</v>
      </c>
      <c r="AA44" s="226">
        <f t="shared" si="20"/>
        <v>15</v>
      </c>
      <c r="AB44" s="225" t="s">
        <v>73</v>
      </c>
      <c r="AC44" s="226">
        <f t="shared" si="21"/>
        <v>15</v>
      </c>
      <c r="AD44" s="225" t="s">
        <v>74</v>
      </c>
      <c r="AE44" s="226">
        <f t="shared" si="22"/>
        <v>10</v>
      </c>
      <c r="AF44" s="220">
        <f t="shared" si="23"/>
        <v>100</v>
      </c>
      <c r="AG44" s="220" t="str">
        <f t="shared" si="24"/>
        <v>Fuerte</v>
      </c>
      <c r="AH44" s="227" t="s">
        <v>75</v>
      </c>
      <c r="AI44" s="220" t="str">
        <f t="shared" si="25"/>
        <v>Fuerte</v>
      </c>
      <c r="AJ44" s="220" t="str">
        <f>IFERROR(VLOOKUP((CONCATENATE(AG44,AI44)),Listados!$U$3:$V$11,2,FALSE),"")</f>
        <v>Fuerte</v>
      </c>
      <c r="AK44" s="220">
        <f t="shared" si="26"/>
        <v>100</v>
      </c>
      <c r="AL44" s="406"/>
      <c r="AM44" s="406"/>
      <c r="AN44" s="406"/>
      <c r="AO44" s="406"/>
      <c r="AP44" s="357"/>
      <c r="AQ44" s="357"/>
      <c r="AR44" s="407"/>
      <c r="AS44" s="407"/>
      <c r="AT44" s="407"/>
      <c r="AU44" s="407"/>
      <c r="AV44" s="228"/>
      <c r="AW44" s="228"/>
      <c r="AX44" s="228"/>
      <c r="AY44" s="228"/>
      <c r="AZ44" s="228"/>
      <c r="BA44" s="228"/>
      <c r="BB44" s="362"/>
      <c r="BC44" s="362"/>
      <c r="BD44" s="362"/>
      <c r="BE44" s="364"/>
      <c r="BF44" s="366"/>
      <c r="BG44" s="393"/>
    </row>
    <row r="45" spans="1:59" ht="124.5" customHeight="1" x14ac:dyDescent="0.2">
      <c r="A45" s="418"/>
      <c r="B45" s="405"/>
      <c r="C45" s="444"/>
      <c r="D45" s="447"/>
      <c r="E45" s="450"/>
      <c r="F45" s="430"/>
      <c r="G45" s="235" t="s">
        <v>196</v>
      </c>
      <c r="H45" s="221" t="s">
        <v>67</v>
      </c>
      <c r="I45" s="229" t="s">
        <v>197</v>
      </c>
      <c r="J45" s="405"/>
      <c r="K45" s="407"/>
      <c r="L45" s="410"/>
      <c r="M45" s="407"/>
      <c r="N45" s="407"/>
      <c r="O45" s="244" t="s">
        <v>198</v>
      </c>
      <c r="P45" s="223" t="s">
        <v>196</v>
      </c>
      <c r="Q45" s="241" t="s">
        <v>72</v>
      </c>
      <c r="R45" s="225" t="s">
        <v>73</v>
      </c>
      <c r="S45" s="226">
        <f t="shared" si="16"/>
        <v>15</v>
      </c>
      <c r="T45" s="225" t="s">
        <v>73</v>
      </c>
      <c r="U45" s="226">
        <f t="shared" si="17"/>
        <v>15</v>
      </c>
      <c r="V45" s="225" t="s">
        <v>73</v>
      </c>
      <c r="W45" s="226">
        <f t="shared" si="18"/>
        <v>15</v>
      </c>
      <c r="X45" s="225" t="s">
        <v>72</v>
      </c>
      <c r="Y45" s="226">
        <f t="shared" si="19"/>
        <v>15</v>
      </c>
      <c r="Z45" s="225" t="s">
        <v>73</v>
      </c>
      <c r="AA45" s="226">
        <f t="shared" si="20"/>
        <v>15</v>
      </c>
      <c r="AB45" s="225" t="s">
        <v>73</v>
      </c>
      <c r="AC45" s="226">
        <f t="shared" si="21"/>
        <v>15</v>
      </c>
      <c r="AD45" s="225" t="s">
        <v>74</v>
      </c>
      <c r="AE45" s="226">
        <f t="shared" si="22"/>
        <v>10</v>
      </c>
      <c r="AF45" s="220">
        <f t="shared" si="23"/>
        <v>100</v>
      </c>
      <c r="AG45" s="220" t="str">
        <f t="shared" si="24"/>
        <v>Fuerte</v>
      </c>
      <c r="AH45" s="227" t="s">
        <v>75</v>
      </c>
      <c r="AI45" s="220" t="str">
        <f t="shared" si="25"/>
        <v>Fuerte</v>
      </c>
      <c r="AJ45" s="220" t="str">
        <f>IFERROR(VLOOKUP((CONCATENATE(AG45,AI45)),Listados!$U$3:$V$11,2,FALSE),"")</f>
        <v>Fuerte</v>
      </c>
      <c r="AK45" s="220">
        <f t="shared" si="26"/>
        <v>100</v>
      </c>
      <c r="AL45" s="406"/>
      <c r="AM45" s="406"/>
      <c r="AN45" s="406"/>
      <c r="AO45" s="406"/>
      <c r="AP45" s="357"/>
      <c r="AQ45" s="357"/>
      <c r="AR45" s="407"/>
      <c r="AS45" s="407"/>
      <c r="AT45" s="407"/>
      <c r="AU45" s="407"/>
      <c r="AV45" s="228"/>
      <c r="AW45" s="228"/>
      <c r="AX45" s="231"/>
      <c r="AY45" s="231"/>
      <c r="AZ45" s="228"/>
      <c r="BA45" s="228"/>
      <c r="BB45" s="362"/>
      <c r="BC45" s="362"/>
      <c r="BD45" s="362"/>
      <c r="BE45" s="364"/>
      <c r="BF45" s="366"/>
      <c r="BG45" s="393"/>
    </row>
    <row r="46" spans="1:59" ht="15.75" customHeight="1" thickBot="1" x14ac:dyDescent="0.25">
      <c r="A46" s="419"/>
      <c r="B46" s="414"/>
      <c r="C46" s="445"/>
      <c r="D46" s="448"/>
      <c r="E46" s="451"/>
      <c r="F46" s="431"/>
      <c r="G46" s="175"/>
      <c r="H46" s="109"/>
      <c r="I46" s="121"/>
      <c r="J46" s="414"/>
      <c r="K46" s="423"/>
      <c r="L46" s="425"/>
      <c r="M46" s="423"/>
      <c r="N46" s="423"/>
      <c r="O46" s="176"/>
      <c r="P46" s="155"/>
      <c r="Q46" s="137"/>
      <c r="R46" s="113"/>
      <c r="S46" s="112" t="str">
        <f t="shared" si="16"/>
        <v>0</v>
      </c>
      <c r="T46" s="113"/>
      <c r="U46" s="112" t="str">
        <f t="shared" si="17"/>
        <v>0</v>
      </c>
      <c r="V46" s="113"/>
      <c r="W46" s="112" t="str">
        <f t="shared" si="18"/>
        <v>0</v>
      </c>
      <c r="X46" s="113"/>
      <c r="Y46" s="112" t="str">
        <f t="shared" si="19"/>
        <v>0</v>
      </c>
      <c r="Z46" s="113"/>
      <c r="AA46" s="112" t="str">
        <f t="shared" si="20"/>
        <v>0</v>
      </c>
      <c r="AB46" s="113"/>
      <c r="AC46" s="112" t="str">
        <f t="shared" si="21"/>
        <v>0</v>
      </c>
      <c r="AD46" s="113"/>
      <c r="AE46" s="112" t="str">
        <f t="shared" si="22"/>
        <v>0</v>
      </c>
      <c r="AF46" s="115" t="str">
        <f t="shared" si="23"/>
        <v/>
      </c>
      <c r="AG46" s="115" t="str">
        <f t="shared" si="24"/>
        <v/>
      </c>
      <c r="AH46" s="124"/>
      <c r="AI46" s="115" t="str">
        <f t="shared" si="25"/>
        <v/>
      </c>
      <c r="AJ46" s="115" t="str">
        <f>IFERROR(VLOOKUP((CONCATENATE(AG46,AI46)),Listados!$U$3:$V$11,2,FALSE),"")</f>
        <v/>
      </c>
      <c r="AK46" s="115" t="str">
        <f t="shared" si="26"/>
        <v/>
      </c>
      <c r="AL46" s="416"/>
      <c r="AM46" s="416"/>
      <c r="AN46" s="416"/>
      <c r="AO46" s="416"/>
      <c r="AP46" s="457"/>
      <c r="AQ46" s="457"/>
      <c r="AR46" s="423"/>
      <c r="AS46" s="423"/>
      <c r="AT46" s="423"/>
      <c r="AU46" s="423"/>
      <c r="AV46" s="116"/>
      <c r="AW46" s="116"/>
      <c r="AX46" s="117"/>
      <c r="AY46" s="117"/>
      <c r="AZ46" s="116"/>
      <c r="BA46" s="116"/>
      <c r="BB46" s="381"/>
      <c r="BC46" s="381"/>
      <c r="BD46" s="381"/>
      <c r="BE46" s="389"/>
      <c r="BF46" s="391"/>
      <c r="BG46" s="394"/>
    </row>
    <row r="47" spans="1:59" ht="91" x14ac:dyDescent="0.2">
      <c r="A47" s="417">
        <v>10</v>
      </c>
      <c r="B47" s="413" t="s">
        <v>187</v>
      </c>
      <c r="C47" s="443" t="s">
        <v>188</v>
      </c>
      <c r="D47" s="446" t="s">
        <v>199</v>
      </c>
      <c r="E47" s="449" t="s">
        <v>177</v>
      </c>
      <c r="F47" s="429" t="s">
        <v>65</v>
      </c>
      <c r="G47" s="163" t="s">
        <v>200</v>
      </c>
      <c r="H47" s="100" t="s">
        <v>67</v>
      </c>
      <c r="I47" s="141" t="s">
        <v>191</v>
      </c>
      <c r="J47" s="413" t="s">
        <v>85</v>
      </c>
      <c r="K47" s="422">
        <f>+VLOOKUP(J47,Listados!$K$8:$L$12,2,0)</f>
        <v>3</v>
      </c>
      <c r="L47" s="424" t="s">
        <v>70</v>
      </c>
      <c r="M47" s="422">
        <f>+VLOOKUP(L47,Listados!$K$13:$L$17,2,0)</f>
        <v>2</v>
      </c>
      <c r="N47" s="422" t="str">
        <f>IF(AND(J47&lt;&gt;"",L47&lt;&gt;""),VLOOKUP(J47&amp;L47,Listados!$M$3:$N$27,2,FALSE),"")</f>
        <v>Moderado</v>
      </c>
      <c r="O47" s="101" t="s">
        <v>201</v>
      </c>
      <c r="P47" s="118" t="s">
        <v>200</v>
      </c>
      <c r="Q47" s="119" t="s">
        <v>72</v>
      </c>
      <c r="R47" s="103" t="s">
        <v>73</v>
      </c>
      <c r="S47" s="102">
        <f t="shared" si="16"/>
        <v>15</v>
      </c>
      <c r="T47" s="103" t="s">
        <v>73</v>
      </c>
      <c r="U47" s="102">
        <f t="shared" si="17"/>
        <v>15</v>
      </c>
      <c r="V47" s="103" t="s">
        <v>73</v>
      </c>
      <c r="W47" s="102">
        <f t="shared" si="18"/>
        <v>15</v>
      </c>
      <c r="X47" s="103" t="s">
        <v>72</v>
      </c>
      <c r="Y47" s="102">
        <f t="shared" si="19"/>
        <v>15</v>
      </c>
      <c r="Z47" s="103" t="s">
        <v>73</v>
      </c>
      <c r="AA47" s="102">
        <f t="shared" si="20"/>
        <v>15</v>
      </c>
      <c r="AB47" s="103" t="s">
        <v>73</v>
      </c>
      <c r="AC47" s="102">
        <f t="shared" si="21"/>
        <v>15</v>
      </c>
      <c r="AD47" s="103" t="s">
        <v>74</v>
      </c>
      <c r="AE47" s="102">
        <f t="shared" si="22"/>
        <v>10</v>
      </c>
      <c r="AF47" s="105">
        <f t="shared" si="23"/>
        <v>100</v>
      </c>
      <c r="AG47" s="105" t="str">
        <f t="shared" si="24"/>
        <v>Fuerte</v>
      </c>
      <c r="AH47" s="120" t="s">
        <v>75</v>
      </c>
      <c r="AI47" s="105" t="str">
        <f t="shared" si="25"/>
        <v>Fuerte</v>
      </c>
      <c r="AJ47" s="105" t="str">
        <f>IFERROR(VLOOKUP((CONCATENATE(AG47,AI47)),Listados!$U$3:$V$11,2,FALSE),"")</f>
        <v>Fuerte</v>
      </c>
      <c r="AK47" s="105">
        <f t="shared" si="26"/>
        <v>100</v>
      </c>
      <c r="AL47" s="415">
        <f t="shared" ref="AL47" si="84">AVERAGE(AK47:AK50)</f>
        <v>100</v>
      </c>
      <c r="AM47" s="415" t="str">
        <f t="shared" ref="AM47" si="85">IF(AL47&lt;=50,"Débil",IF(AL47&lt;=99,"Moderado",IF(AL47=100,"fuerte","")))</f>
        <v>fuerte</v>
      </c>
      <c r="AN47" s="415">
        <f t="shared" ref="AN47" si="86">+IF(AND(Q47="Preventivo",AM47="Fuerte"),2,IF(AND(Q47="Preventivo",AM47="Moderado"),1,0))</f>
        <v>2</v>
      </c>
      <c r="AO47" s="415">
        <f t="shared" ref="AO47" si="87">+IF(AND(Q47="Detectivo",$AM47="Fuerte"),2,IF(AND(Q47="Detectivo",$AM47="Moderado"),1,IF(AND(Q47="Preventivo",$AM47="Fuerte"),1,0)))</f>
        <v>1</v>
      </c>
      <c r="AP47" s="376">
        <f t="shared" ref="AP47" si="88">+K47-AN47</f>
        <v>1</v>
      </c>
      <c r="AQ47" s="376">
        <f t="shared" ref="AQ47" si="89">+M47-AO47</f>
        <v>1</v>
      </c>
      <c r="AR47" s="422" t="str">
        <f>+VLOOKUP(MIN(AP47),Listados!$J$18:$K$24,2,TRUE)</f>
        <v>Rara Vez</v>
      </c>
      <c r="AS47" s="422" t="str">
        <f>+VLOOKUP(MIN(AQ47),Listados!$J$26:$K$32,2,TRUE)</f>
        <v>Insignificante</v>
      </c>
      <c r="AT47" s="422" t="str">
        <f>IF(AND(AR47&lt;&gt;"",AS47&lt;&gt;""),VLOOKUP(AR47&amp;AS47,Listados!$M$3:$N$27,2,FALSE),"")</f>
        <v>Bajo</v>
      </c>
      <c r="AU47" s="422" t="str">
        <f>+VLOOKUP(AT47,Listados!$P$3:$Q$6,2,FALSE)</f>
        <v>Asumir el riesgo</v>
      </c>
      <c r="AV47" s="106"/>
      <c r="AW47" s="106"/>
      <c r="AX47" s="107"/>
      <c r="AY47" s="108"/>
      <c r="AZ47" s="106"/>
      <c r="BA47" s="106"/>
      <c r="BB47" s="380"/>
      <c r="BC47" s="380"/>
      <c r="BD47" s="380"/>
      <c r="BE47" s="388"/>
      <c r="BF47" s="390"/>
      <c r="BG47" s="392"/>
    </row>
    <row r="48" spans="1:59" ht="91" x14ac:dyDescent="0.2">
      <c r="A48" s="418"/>
      <c r="B48" s="405"/>
      <c r="C48" s="444"/>
      <c r="D48" s="447"/>
      <c r="E48" s="450"/>
      <c r="F48" s="430"/>
      <c r="G48" s="235" t="s">
        <v>202</v>
      </c>
      <c r="H48" s="221" t="s">
        <v>67</v>
      </c>
      <c r="I48" s="229" t="s">
        <v>203</v>
      </c>
      <c r="J48" s="405"/>
      <c r="K48" s="407"/>
      <c r="L48" s="410"/>
      <c r="M48" s="407"/>
      <c r="N48" s="407"/>
      <c r="O48" s="222" t="s">
        <v>204</v>
      </c>
      <c r="P48" s="223" t="s">
        <v>202</v>
      </c>
      <c r="Q48" s="224" t="s">
        <v>72</v>
      </c>
      <c r="R48" s="225" t="s">
        <v>73</v>
      </c>
      <c r="S48" s="226">
        <f t="shared" si="16"/>
        <v>15</v>
      </c>
      <c r="T48" s="225" t="s">
        <v>73</v>
      </c>
      <c r="U48" s="226">
        <f t="shared" si="17"/>
        <v>15</v>
      </c>
      <c r="V48" s="225" t="s">
        <v>73</v>
      </c>
      <c r="W48" s="226">
        <f t="shared" si="18"/>
        <v>15</v>
      </c>
      <c r="X48" s="225" t="s">
        <v>72</v>
      </c>
      <c r="Y48" s="226">
        <f t="shared" si="19"/>
        <v>15</v>
      </c>
      <c r="Z48" s="225" t="s">
        <v>73</v>
      </c>
      <c r="AA48" s="226">
        <f t="shared" si="20"/>
        <v>15</v>
      </c>
      <c r="AB48" s="225" t="s">
        <v>73</v>
      </c>
      <c r="AC48" s="226">
        <f t="shared" si="21"/>
        <v>15</v>
      </c>
      <c r="AD48" s="225" t="s">
        <v>74</v>
      </c>
      <c r="AE48" s="226">
        <f t="shared" si="22"/>
        <v>10</v>
      </c>
      <c r="AF48" s="220">
        <f t="shared" si="23"/>
        <v>100</v>
      </c>
      <c r="AG48" s="220" t="str">
        <f t="shared" si="24"/>
        <v>Fuerte</v>
      </c>
      <c r="AH48" s="227" t="s">
        <v>75</v>
      </c>
      <c r="AI48" s="220" t="str">
        <f t="shared" si="25"/>
        <v>Fuerte</v>
      </c>
      <c r="AJ48" s="220" t="str">
        <f>IFERROR(VLOOKUP((CONCATENATE(AG48,AI48)),Listados!$U$3:$V$11,2,FALSE),"")</f>
        <v>Fuerte</v>
      </c>
      <c r="AK48" s="220">
        <f t="shared" si="26"/>
        <v>100</v>
      </c>
      <c r="AL48" s="406"/>
      <c r="AM48" s="406"/>
      <c r="AN48" s="406"/>
      <c r="AO48" s="406"/>
      <c r="AP48" s="357"/>
      <c r="AQ48" s="357"/>
      <c r="AR48" s="407"/>
      <c r="AS48" s="407"/>
      <c r="AT48" s="407"/>
      <c r="AU48" s="407"/>
      <c r="AV48" s="228"/>
      <c r="AW48" s="228"/>
      <c r="AX48" s="228"/>
      <c r="AY48" s="228"/>
      <c r="AZ48" s="228"/>
      <c r="BA48" s="228"/>
      <c r="BB48" s="362"/>
      <c r="BC48" s="362"/>
      <c r="BD48" s="362"/>
      <c r="BE48" s="364"/>
      <c r="BF48" s="366"/>
      <c r="BG48" s="393"/>
    </row>
    <row r="49" spans="1:59" ht="70" x14ac:dyDescent="0.2">
      <c r="A49" s="418"/>
      <c r="B49" s="405"/>
      <c r="C49" s="444"/>
      <c r="D49" s="447"/>
      <c r="E49" s="450"/>
      <c r="F49" s="430"/>
      <c r="G49" s="235" t="s">
        <v>205</v>
      </c>
      <c r="H49" s="221" t="s">
        <v>67</v>
      </c>
      <c r="I49" s="229" t="s">
        <v>206</v>
      </c>
      <c r="J49" s="405"/>
      <c r="K49" s="407"/>
      <c r="L49" s="410"/>
      <c r="M49" s="407"/>
      <c r="N49" s="407"/>
      <c r="O49" s="244" t="s">
        <v>207</v>
      </c>
      <c r="P49" s="223" t="s">
        <v>205</v>
      </c>
      <c r="Q49" s="225" t="s">
        <v>72</v>
      </c>
      <c r="R49" s="225" t="s">
        <v>73</v>
      </c>
      <c r="S49" s="226">
        <f t="shared" si="16"/>
        <v>15</v>
      </c>
      <c r="T49" s="225" t="s">
        <v>73</v>
      </c>
      <c r="U49" s="226">
        <f t="shared" si="17"/>
        <v>15</v>
      </c>
      <c r="V49" s="225" t="s">
        <v>73</v>
      </c>
      <c r="W49" s="226">
        <f t="shared" si="18"/>
        <v>15</v>
      </c>
      <c r="X49" s="225" t="s">
        <v>72</v>
      </c>
      <c r="Y49" s="226">
        <f t="shared" si="19"/>
        <v>15</v>
      </c>
      <c r="Z49" s="225" t="s">
        <v>73</v>
      </c>
      <c r="AA49" s="226">
        <f t="shared" si="20"/>
        <v>15</v>
      </c>
      <c r="AB49" s="225" t="s">
        <v>73</v>
      </c>
      <c r="AC49" s="226">
        <f t="shared" si="21"/>
        <v>15</v>
      </c>
      <c r="AD49" s="225" t="s">
        <v>74</v>
      </c>
      <c r="AE49" s="226">
        <f t="shared" si="22"/>
        <v>10</v>
      </c>
      <c r="AF49" s="220">
        <f t="shared" si="23"/>
        <v>100</v>
      </c>
      <c r="AG49" s="220" t="str">
        <f t="shared" si="24"/>
        <v>Fuerte</v>
      </c>
      <c r="AH49" s="227" t="s">
        <v>75</v>
      </c>
      <c r="AI49" s="220" t="str">
        <f t="shared" si="25"/>
        <v>Fuerte</v>
      </c>
      <c r="AJ49" s="220" t="str">
        <f>IFERROR(VLOOKUP((CONCATENATE(AG49,AI49)),Listados!$U$3:$V$11,2,FALSE),"")</f>
        <v>Fuerte</v>
      </c>
      <c r="AK49" s="220">
        <f t="shared" si="26"/>
        <v>100</v>
      </c>
      <c r="AL49" s="406"/>
      <c r="AM49" s="406"/>
      <c r="AN49" s="406"/>
      <c r="AO49" s="406"/>
      <c r="AP49" s="357"/>
      <c r="AQ49" s="357"/>
      <c r="AR49" s="407"/>
      <c r="AS49" s="407"/>
      <c r="AT49" s="407"/>
      <c r="AU49" s="407"/>
      <c r="AV49" s="228"/>
      <c r="AW49" s="228"/>
      <c r="AX49" s="231"/>
      <c r="AY49" s="231"/>
      <c r="AZ49" s="228"/>
      <c r="BA49" s="228"/>
      <c r="BB49" s="362"/>
      <c r="BC49" s="362"/>
      <c r="BD49" s="362"/>
      <c r="BE49" s="364"/>
      <c r="BF49" s="366"/>
      <c r="BG49" s="393"/>
    </row>
    <row r="50" spans="1:59" ht="16" thickBot="1" x14ac:dyDescent="0.25">
      <c r="A50" s="419"/>
      <c r="B50" s="414"/>
      <c r="C50" s="445"/>
      <c r="D50" s="448"/>
      <c r="E50" s="451"/>
      <c r="F50" s="431"/>
      <c r="G50" s="175"/>
      <c r="H50" s="121"/>
      <c r="I50" s="121"/>
      <c r="J50" s="414"/>
      <c r="K50" s="423"/>
      <c r="L50" s="425"/>
      <c r="M50" s="423"/>
      <c r="N50" s="423"/>
      <c r="O50" s="176"/>
      <c r="P50" s="155"/>
      <c r="Q50" s="137"/>
      <c r="R50" s="113"/>
      <c r="S50" s="112" t="str">
        <f t="shared" si="16"/>
        <v>0</v>
      </c>
      <c r="T50" s="113"/>
      <c r="U50" s="112" t="str">
        <f t="shared" si="17"/>
        <v>0</v>
      </c>
      <c r="V50" s="113"/>
      <c r="W50" s="112" t="str">
        <f t="shared" si="18"/>
        <v>0</v>
      </c>
      <c r="X50" s="113"/>
      <c r="Y50" s="112" t="str">
        <f t="shared" si="19"/>
        <v>0</v>
      </c>
      <c r="Z50" s="113"/>
      <c r="AA50" s="112" t="str">
        <f t="shared" si="20"/>
        <v>0</v>
      </c>
      <c r="AB50" s="113"/>
      <c r="AC50" s="112" t="str">
        <f t="shared" si="21"/>
        <v>0</v>
      </c>
      <c r="AD50" s="113"/>
      <c r="AE50" s="112" t="str">
        <f t="shared" si="22"/>
        <v>0</v>
      </c>
      <c r="AF50" s="115" t="str">
        <f t="shared" si="23"/>
        <v/>
      </c>
      <c r="AG50" s="115" t="str">
        <f t="shared" si="24"/>
        <v/>
      </c>
      <c r="AH50" s="124"/>
      <c r="AI50" s="115" t="str">
        <f t="shared" si="25"/>
        <v/>
      </c>
      <c r="AJ50" s="115" t="str">
        <f>IFERROR(VLOOKUP((CONCATENATE(AG50,AI50)),Listados!$U$3:$V$11,2,FALSE),"")</f>
        <v/>
      </c>
      <c r="AK50" s="115" t="str">
        <f t="shared" si="26"/>
        <v/>
      </c>
      <c r="AL50" s="416"/>
      <c r="AM50" s="416"/>
      <c r="AN50" s="416"/>
      <c r="AO50" s="416"/>
      <c r="AP50" s="457"/>
      <c r="AQ50" s="457"/>
      <c r="AR50" s="423"/>
      <c r="AS50" s="423"/>
      <c r="AT50" s="423"/>
      <c r="AU50" s="423"/>
      <c r="AV50" s="116"/>
      <c r="AW50" s="116"/>
      <c r="AX50" s="117"/>
      <c r="AY50" s="117"/>
      <c r="AZ50" s="116"/>
      <c r="BA50" s="116"/>
      <c r="BB50" s="381"/>
      <c r="BC50" s="381"/>
      <c r="BD50" s="381"/>
      <c r="BE50" s="389"/>
      <c r="BF50" s="391"/>
      <c r="BG50" s="394"/>
    </row>
    <row r="51" spans="1:59" ht="104" x14ac:dyDescent="0.2">
      <c r="A51" s="417">
        <v>11</v>
      </c>
      <c r="B51" s="413" t="s">
        <v>187</v>
      </c>
      <c r="C51" s="443" t="s">
        <v>188</v>
      </c>
      <c r="D51" s="429" t="s">
        <v>208</v>
      </c>
      <c r="E51" s="413" t="s">
        <v>177</v>
      </c>
      <c r="F51" s="429" t="s">
        <v>65</v>
      </c>
      <c r="G51" s="163" t="s">
        <v>209</v>
      </c>
      <c r="H51" s="100" t="s">
        <v>67</v>
      </c>
      <c r="I51" s="141" t="s">
        <v>210</v>
      </c>
      <c r="J51" s="413" t="s">
        <v>85</v>
      </c>
      <c r="K51" s="422">
        <f>+VLOOKUP(J51,Listados!$K$8:$L$12,2,0)</f>
        <v>3</v>
      </c>
      <c r="L51" s="424" t="s">
        <v>70</v>
      </c>
      <c r="M51" s="422">
        <f>+VLOOKUP(L51,Listados!$K$13:$L$17,2,0)</f>
        <v>2</v>
      </c>
      <c r="N51" s="422" t="str">
        <f>IF(AND(J51&lt;&gt;"",L51&lt;&gt;""),VLOOKUP(J51&amp;L51,Listados!$M$3:$N$27,2,FALSE),"")</f>
        <v>Moderado</v>
      </c>
      <c r="O51" s="101" t="s">
        <v>211</v>
      </c>
      <c r="P51" s="118" t="s">
        <v>212</v>
      </c>
      <c r="Q51" s="143" t="s">
        <v>72</v>
      </c>
      <c r="R51" s="103" t="s">
        <v>73</v>
      </c>
      <c r="S51" s="102">
        <f t="shared" si="16"/>
        <v>15</v>
      </c>
      <c r="T51" s="103" t="s">
        <v>73</v>
      </c>
      <c r="U51" s="102">
        <f t="shared" si="17"/>
        <v>15</v>
      </c>
      <c r="V51" s="103" t="s">
        <v>73</v>
      </c>
      <c r="W51" s="102">
        <f t="shared" si="18"/>
        <v>15</v>
      </c>
      <c r="X51" s="103" t="s">
        <v>72</v>
      </c>
      <c r="Y51" s="102">
        <f t="shared" si="19"/>
        <v>15</v>
      </c>
      <c r="Z51" s="103" t="s">
        <v>73</v>
      </c>
      <c r="AA51" s="102">
        <f t="shared" si="20"/>
        <v>15</v>
      </c>
      <c r="AB51" s="103" t="s">
        <v>73</v>
      </c>
      <c r="AC51" s="102">
        <f t="shared" si="21"/>
        <v>15</v>
      </c>
      <c r="AD51" s="103" t="s">
        <v>74</v>
      </c>
      <c r="AE51" s="102">
        <f t="shared" si="22"/>
        <v>10</v>
      </c>
      <c r="AF51" s="105">
        <f t="shared" si="23"/>
        <v>100</v>
      </c>
      <c r="AG51" s="105" t="str">
        <f t="shared" si="24"/>
        <v>Fuerte</v>
      </c>
      <c r="AH51" s="120" t="s">
        <v>75</v>
      </c>
      <c r="AI51" s="105" t="str">
        <f t="shared" si="25"/>
        <v>Fuerte</v>
      </c>
      <c r="AJ51" s="105" t="str">
        <f>IFERROR(VLOOKUP((CONCATENATE(AG51,AI51)),Listados!$U$3:$V$11,2,FALSE),"")</f>
        <v>Fuerte</v>
      </c>
      <c r="AK51" s="105">
        <f t="shared" si="26"/>
        <v>100</v>
      </c>
      <c r="AL51" s="415">
        <f t="shared" ref="AL51" si="90">AVERAGE(AK51:AK54)</f>
        <v>100</v>
      </c>
      <c r="AM51" s="415" t="str">
        <f t="shared" ref="AM51" si="91">IF(AL51&lt;=50,"Débil",IF(AL51&lt;=99,"Moderado",IF(AL51=100,"fuerte","")))</f>
        <v>fuerte</v>
      </c>
      <c r="AN51" s="415">
        <f t="shared" ref="AN51" si="92">+IF(AND(Q51="Preventivo",AM51="Fuerte"),2,IF(AND(Q51="Preventivo",AM51="Moderado"),1,0))</f>
        <v>2</v>
      </c>
      <c r="AO51" s="415">
        <f t="shared" ref="AO51" si="93">+IF(AND(Q51="Detectivo",$AM51="Fuerte"),2,IF(AND(Q51="Detectivo",$AM51="Moderado"),1,IF(AND(Q51="Preventivo",$AM51="Fuerte"),1,0)))</f>
        <v>1</v>
      </c>
      <c r="AP51" s="376">
        <f t="shared" ref="AP51" si="94">+K51-AN51</f>
        <v>1</v>
      </c>
      <c r="AQ51" s="376">
        <f t="shared" ref="AQ51" si="95">+M51-AO51</f>
        <v>1</v>
      </c>
      <c r="AR51" s="422" t="str">
        <f>+VLOOKUP(MIN(AP51),Listados!$J$18:$K$24,2,TRUE)</f>
        <v>Rara Vez</v>
      </c>
      <c r="AS51" s="422" t="str">
        <f>+VLOOKUP(MIN(AQ51),Listados!$J$26:$K$32,2,TRUE)</f>
        <v>Insignificante</v>
      </c>
      <c r="AT51" s="422" t="str">
        <f>IF(AND(AR51&lt;&gt;"",AS51&lt;&gt;""),VLOOKUP(AR51&amp;AS51,Listados!$M$3:$N$27,2,FALSE),"")</f>
        <v>Bajo</v>
      </c>
      <c r="AU51" s="422" t="str">
        <f>+VLOOKUP(AT51,Listados!$P$3:$Q$6,2,FALSE)</f>
        <v>Asumir el riesgo</v>
      </c>
      <c r="AV51" s="106"/>
      <c r="AW51" s="106"/>
      <c r="AX51" s="107"/>
      <c r="AY51" s="108"/>
      <c r="AZ51" s="106"/>
      <c r="BA51" s="106"/>
      <c r="BB51" s="380"/>
      <c r="BC51" s="380"/>
      <c r="BD51" s="380"/>
      <c r="BE51" s="388"/>
      <c r="BF51" s="390"/>
      <c r="BG51" s="392"/>
    </row>
    <row r="52" spans="1:59" ht="91" x14ac:dyDescent="0.2">
      <c r="A52" s="418"/>
      <c r="B52" s="405"/>
      <c r="C52" s="444"/>
      <c r="D52" s="430"/>
      <c r="E52" s="405"/>
      <c r="F52" s="430"/>
      <c r="G52" s="235" t="s">
        <v>212</v>
      </c>
      <c r="H52" s="221" t="s">
        <v>67</v>
      </c>
      <c r="I52" s="229" t="s">
        <v>213</v>
      </c>
      <c r="J52" s="405"/>
      <c r="K52" s="407"/>
      <c r="L52" s="410"/>
      <c r="M52" s="407"/>
      <c r="N52" s="407"/>
      <c r="O52" s="222" t="s">
        <v>214</v>
      </c>
      <c r="P52" s="223" t="s">
        <v>209</v>
      </c>
      <c r="Q52" s="243" t="s">
        <v>72</v>
      </c>
      <c r="R52" s="225" t="s">
        <v>73</v>
      </c>
      <c r="S52" s="226">
        <f t="shared" si="16"/>
        <v>15</v>
      </c>
      <c r="T52" s="225" t="s">
        <v>73</v>
      </c>
      <c r="U52" s="226">
        <f t="shared" si="17"/>
        <v>15</v>
      </c>
      <c r="V52" s="225" t="s">
        <v>73</v>
      </c>
      <c r="W52" s="226">
        <f t="shared" si="18"/>
        <v>15</v>
      </c>
      <c r="X52" s="225" t="s">
        <v>72</v>
      </c>
      <c r="Y52" s="226">
        <f t="shared" si="19"/>
        <v>15</v>
      </c>
      <c r="Z52" s="225" t="s">
        <v>73</v>
      </c>
      <c r="AA52" s="226">
        <f t="shared" si="20"/>
        <v>15</v>
      </c>
      <c r="AB52" s="225" t="s">
        <v>73</v>
      </c>
      <c r="AC52" s="226">
        <f t="shared" si="21"/>
        <v>15</v>
      </c>
      <c r="AD52" s="225" t="s">
        <v>74</v>
      </c>
      <c r="AE52" s="226">
        <f t="shared" si="22"/>
        <v>10</v>
      </c>
      <c r="AF52" s="220">
        <f t="shared" si="23"/>
        <v>100</v>
      </c>
      <c r="AG52" s="220" t="str">
        <f t="shared" si="24"/>
        <v>Fuerte</v>
      </c>
      <c r="AH52" s="227" t="s">
        <v>75</v>
      </c>
      <c r="AI52" s="220" t="str">
        <f t="shared" si="25"/>
        <v>Fuerte</v>
      </c>
      <c r="AJ52" s="220" t="str">
        <f>IFERROR(VLOOKUP((CONCATENATE(AG52,AI52)),Listados!$U$3:$V$11,2,FALSE),"")</f>
        <v>Fuerte</v>
      </c>
      <c r="AK52" s="220">
        <f t="shared" si="26"/>
        <v>100</v>
      </c>
      <c r="AL52" s="406"/>
      <c r="AM52" s="406"/>
      <c r="AN52" s="406"/>
      <c r="AO52" s="406"/>
      <c r="AP52" s="357"/>
      <c r="AQ52" s="357"/>
      <c r="AR52" s="407"/>
      <c r="AS52" s="407"/>
      <c r="AT52" s="407"/>
      <c r="AU52" s="407"/>
      <c r="AV52" s="228"/>
      <c r="AW52" s="228"/>
      <c r="AX52" s="228"/>
      <c r="AY52" s="228"/>
      <c r="AZ52" s="228"/>
      <c r="BA52" s="228"/>
      <c r="BB52" s="362"/>
      <c r="BC52" s="362"/>
      <c r="BD52" s="362"/>
      <c r="BE52" s="364"/>
      <c r="BF52" s="366"/>
      <c r="BG52" s="393"/>
    </row>
    <row r="53" spans="1:59" x14ac:dyDescent="0.2">
      <c r="A53" s="418"/>
      <c r="B53" s="405"/>
      <c r="C53" s="444"/>
      <c r="D53" s="430"/>
      <c r="E53" s="405"/>
      <c r="F53" s="430"/>
      <c r="G53" s="235"/>
      <c r="H53" s="229"/>
      <c r="I53" s="229"/>
      <c r="J53" s="405"/>
      <c r="K53" s="407"/>
      <c r="L53" s="410"/>
      <c r="M53" s="407"/>
      <c r="N53" s="407"/>
      <c r="O53" s="244"/>
      <c r="P53" s="230"/>
      <c r="Q53" s="241"/>
      <c r="R53" s="225"/>
      <c r="S53" s="226" t="str">
        <f t="shared" si="16"/>
        <v>0</v>
      </c>
      <c r="T53" s="225"/>
      <c r="U53" s="226" t="str">
        <f t="shared" si="17"/>
        <v>0</v>
      </c>
      <c r="V53" s="225"/>
      <c r="W53" s="226" t="str">
        <f t="shared" si="18"/>
        <v>0</v>
      </c>
      <c r="X53" s="225"/>
      <c r="Y53" s="226" t="str">
        <f t="shared" si="19"/>
        <v>0</v>
      </c>
      <c r="Z53" s="225"/>
      <c r="AA53" s="226" t="str">
        <f t="shared" si="20"/>
        <v>0</v>
      </c>
      <c r="AB53" s="225"/>
      <c r="AC53" s="226" t="str">
        <f t="shared" si="21"/>
        <v>0</v>
      </c>
      <c r="AD53" s="225"/>
      <c r="AE53" s="226" t="str">
        <f t="shared" si="22"/>
        <v>0</v>
      </c>
      <c r="AF53" s="220" t="str">
        <f t="shared" si="23"/>
        <v/>
      </c>
      <c r="AG53" s="220" t="str">
        <f t="shared" si="24"/>
        <v/>
      </c>
      <c r="AH53" s="227"/>
      <c r="AI53" s="220" t="str">
        <f t="shared" si="25"/>
        <v/>
      </c>
      <c r="AJ53" s="220" t="str">
        <f>IFERROR(VLOOKUP((CONCATENATE(AG53,AI53)),Listados!$U$3:$V$11,2,FALSE),"")</f>
        <v/>
      </c>
      <c r="AK53" s="220" t="str">
        <f t="shared" si="26"/>
        <v/>
      </c>
      <c r="AL53" s="406"/>
      <c r="AM53" s="406"/>
      <c r="AN53" s="406"/>
      <c r="AO53" s="406"/>
      <c r="AP53" s="357"/>
      <c r="AQ53" s="357"/>
      <c r="AR53" s="407"/>
      <c r="AS53" s="407"/>
      <c r="AT53" s="407"/>
      <c r="AU53" s="407"/>
      <c r="AV53" s="228"/>
      <c r="AW53" s="228"/>
      <c r="AX53" s="231"/>
      <c r="AY53" s="231"/>
      <c r="AZ53" s="228"/>
      <c r="BA53" s="228"/>
      <c r="BB53" s="362"/>
      <c r="BC53" s="362"/>
      <c r="BD53" s="362"/>
      <c r="BE53" s="364"/>
      <c r="BF53" s="366"/>
      <c r="BG53" s="393"/>
    </row>
    <row r="54" spans="1:59" ht="16" thickBot="1" x14ac:dyDescent="0.25">
      <c r="A54" s="419"/>
      <c r="B54" s="414"/>
      <c r="C54" s="445"/>
      <c r="D54" s="431"/>
      <c r="E54" s="414"/>
      <c r="F54" s="431"/>
      <c r="G54" s="175"/>
      <c r="H54" s="121"/>
      <c r="I54" s="121"/>
      <c r="J54" s="414"/>
      <c r="K54" s="423"/>
      <c r="L54" s="425"/>
      <c r="M54" s="423"/>
      <c r="N54" s="423"/>
      <c r="O54" s="176"/>
      <c r="P54" s="123"/>
      <c r="Q54" s="137"/>
      <c r="R54" s="113"/>
      <c r="S54" s="112" t="str">
        <f t="shared" si="16"/>
        <v>0</v>
      </c>
      <c r="T54" s="113"/>
      <c r="U54" s="112" t="str">
        <f t="shared" si="17"/>
        <v>0</v>
      </c>
      <c r="V54" s="113"/>
      <c r="W54" s="112" t="str">
        <f t="shared" si="18"/>
        <v>0</v>
      </c>
      <c r="X54" s="113"/>
      <c r="Y54" s="112" t="str">
        <f t="shared" si="19"/>
        <v>0</v>
      </c>
      <c r="Z54" s="113"/>
      <c r="AA54" s="112" t="str">
        <f t="shared" si="20"/>
        <v>0</v>
      </c>
      <c r="AB54" s="113"/>
      <c r="AC54" s="112" t="str">
        <f t="shared" si="21"/>
        <v>0</v>
      </c>
      <c r="AD54" s="113"/>
      <c r="AE54" s="112" t="str">
        <f t="shared" si="22"/>
        <v>0</v>
      </c>
      <c r="AF54" s="115" t="str">
        <f t="shared" si="23"/>
        <v/>
      </c>
      <c r="AG54" s="115" t="str">
        <f t="shared" si="24"/>
        <v/>
      </c>
      <c r="AH54" s="124"/>
      <c r="AI54" s="115" t="str">
        <f t="shared" si="25"/>
        <v/>
      </c>
      <c r="AJ54" s="115" t="str">
        <f>IFERROR(VLOOKUP((CONCATENATE(AG54,AI54)),Listados!$U$3:$V$11,2,FALSE),"")</f>
        <v/>
      </c>
      <c r="AK54" s="115" t="str">
        <f t="shared" si="26"/>
        <v/>
      </c>
      <c r="AL54" s="416"/>
      <c r="AM54" s="416"/>
      <c r="AN54" s="416"/>
      <c r="AO54" s="416"/>
      <c r="AP54" s="457"/>
      <c r="AQ54" s="457"/>
      <c r="AR54" s="423"/>
      <c r="AS54" s="423"/>
      <c r="AT54" s="423"/>
      <c r="AU54" s="423"/>
      <c r="AV54" s="116"/>
      <c r="AW54" s="116"/>
      <c r="AX54" s="117"/>
      <c r="AY54" s="117"/>
      <c r="AZ54" s="116"/>
      <c r="BA54" s="116"/>
      <c r="BB54" s="381"/>
      <c r="BC54" s="381"/>
      <c r="BD54" s="381"/>
      <c r="BE54" s="389"/>
      <c r="BF54" s="391"/>
      <c r="BG54" s="394"/>
    </row>
    <row r="55" spans="1:59" ht="208" x14ac:dyDescent="0.2">
      <c r="A55" s="439">
        <v>12</v>
      </c>
      <c r="B55" s="404" t="s">
        <v>215</v>
      </c>
      <c r="C55" s="441" t="s">
        <v>216</v>
      </c>
      <c r="D55" s="442" t="s">
        <v>217</v>
      </c>
      <c r="E55" s="442" t="s">
        <v>218</v>
      </c>
      <c r="F55" s="442" t="s">
        <v>219</v>
      </c>
      <c r="G55" s="172" t="s">
        <v>220</v>
      </c>
      <c r="H55" s="96" t="s">
        <v>67</v>
      </c>
      <c r="I55" s="81" t="s">
        <v>221</v>
      </c>
      <c r="J55" s="404" t="s">
        <v>100</v>
      </c>
      <c r="K55" s="371">
        <f>+VLOOKUP(J55,Listados!$K$8:$L$12,2,0)</f>
        <v>4</v>
      </c>
      <c r="L55" s="369" t="s">
        <v>86</v>
      </c>
      <c r="M55" s="371">
        <f>+VLOOKUP(L55,Listados!$K$13:$L$17,2,0)</f>
        <v>3</v>
      </c>
      <c r="N55" s="371" t="str">
        <f>IF(AND(J55&lt;&gt;"",L55&lt;&gt;""),VLOOKUP(J55&amp;L55,Listados!$M$3:$N$27,2,FALSE),"")</f>
        <v>Alto</v>
      </c>
      <c r="O55" s="99" t="s">
        <v>222</v>
      </c>
      <c r="P55" s="82" t="s">
        <v>220</v>
      </c>
      <c r="Q55" s="83" t="s">
        <v>72</v>
      </c>
      <c r="R55" s="45" t="s">
        <v>73</v>
      </c>
      <c r="S55" s="55">
        <f t="shared" si="16"/>
        <v>15</v>
      </c>
      <c r="T55" s="45" t="s">
        <v>73</v>
      </c>
      <c r="U55" s="55">
        <f t="shared" si="17"/>
        <v>15</v>
      </c>
      <c r="V55" s="45" t="s">
        <v>73</v>
      </c>
      <c r="W55" s="55">
        <f t="shared" si="18"/>
        <v>15</v>
      </c>
      <c r="X55" s="45" t="s">
        <v>72</v>
      </c>
      <c r="Y55" s="55">
        <f t="shared" si="19"/>
        <v>15</v>
      </c>
      <c r="Z55" s="45" t="s">
        <v>73</v>
      </c>
      <c r="AA55" s="55">
        <f t="shared" si="20"/>
        <v>15</v>
      </c>
      <c r="AB55" s="45" t="s">
        <v>73</v>
      </c>
      <c r="AC55" s="55">
        <f t="shared" si="21"/>
        <v>15</v>
      </c>
      <c r="AD55" s="45" t="s">
        <v>74</v>
      </c>
      <c r="AE55" s="55">
        <f t="shared" si="22"/>
        <v>10</v>
      </c>
      <c r="AF55" s="80">
        <f t="shared" si="23"/>
        <v>100</v>
      </c>
      <c r="AG55" s="80" t="str">
        <f t="shared" si="24"/>
        <v>Fuerte</v>
      </c>
      <c r="AH55" s="84" t="s">
        <v>75</v>
      </c>
      <c r="AI55" s="80" t="str">
        <f t="shared" si="25"/>
        <v>Fuerte</v>
      </c>
      <c r="AJ55" s="80" t="str">
        <f>IFERROR(VLOOKUP((CONCATENATE(AG55,AI55)),Listados!$U$3:$V$11,2,FALSE),"")</f>
        <v>Fuerte</v>
      </c>
      <c r="AK55" s="80">
        <f t="shared" si="26"/>
        <v>100</v>
      </c>
      <c r="AL55" s="377">
        <f t="shared" ref="AL55" si="96">AVERAGE(AK55:AK58)</f>
        <v>100</v>
      </c>
      <c r="AM55" s="377" t="str">
        <f t="shared" ref="AM55" si="97">IF(AL55&lt;=50,"Débil",IF(AL55&lt;=99,"Moderado",IF(AL55=100,"fuerte","")))</f>
        <v>fuerte</v>
      </c>
      <c r="AN55" s="377">
        <f t="shared" ref="AN55" si="98">+IF(AND(Q55="Preventivo",AM55="Fuerte"),2,IF(AND(Q55="Preventivo",AM55="Moderado"),1,0))</f>
        <v>2</v>
      </c>
      <c r="AO55" s="377">
        <f t="shared" ref="AO55" si="99">+IF(AND(Q55="Detectivo",$AM55="Fuerte"),2,IF(AND(Q55="Detectivo",$AM55="Moderado"),1,IF(AND(Q55="Preventivo",$AM55="Fuerte"),1,0)))</f>
        <v>1</v>
      </c>
      <c r="AP55" s="357">
        <f t="shared" ref="AP55" si="100">+K55-AN55</f>
        <v>2</v>
      </c>
      <c r="AQ55" s="357">
        <f t="shared" ref="AQ55" si="101">+M55-AO55</f>
        <v>2</v>
      </c>
      <c r="AR55" s="371" t="str">
        <f>+VLOOKUP(MIN(AP55),Listados!$J$18:$K$24,2,TRUE)</f>
        <v>Improbable</v>
      </c>
      <c r="AS55" s="371" t="str">
        <f>+VLOOKUP(MIN(AQ55),Listados!$J$26:$K$32,2,TRUE)</f>
        <v>Menor</v>
      </c>
      <c r="AT55" s="371" t="str">
        <f>IF(AND(AR55&lt;&gt;"",AS55&lt;&gt;""),VLOOKUP(AR55&amp;AS55,Listados!$M$3:$N$27,2,FALSE),"")</f>
        <v>Bajo</v>
      </c>
      <c r="AU55" s="371" t="str">
        <f>+VLOOKUP(AT55,Listados!$P$3:$Q$6,2,FALSE)</f>
        <v>Asumir el riesgo</v>
      </c>
      <c r="AV55" s="160" t="s">
        <v>223</v>
      </c>
      <c r="AW55" s="160" t="s">
        <v>224</v>
      </c>
      <c r="AX55" s="164">
        <v>45292</v>
      </c>
      <c r="AY55" s="164">
        <v>45657</v>
      </c>
      <c r="AZ55" s="160" t="s">
        <v>225</v>
      </c>
      <c r="BA55" s="160" t="s">
        <v>226</v>
      </c>
      <c r="BB55" s="362"/>
      <c r="BC55" s="362"/>
      <c r="BD55" s="362"/>
      <c r="BE55" s="364"/>
      <c r="BF55" s="366"/>
      <c r="BG55" s="366"/>
    </row>
    <row r="56" spans="1:59" ht="192" x14ac:dyDescent="0.2">
      <c r="A56" s="440"/>
      <c r="B56" s="405"/>
      <c r="C56" s="427"/>
      <c r="D56" s="430"/>
      <c r="E56" s="430"/>
      <c r="F56" s="430"/>
      <c r="G56" s="235" t="s">
        <v>227</v>
      </c>
      <c r="H56" s="221" t="s">
        <v>121</v>
      </c>
      <c r="I56" s="229" t="s">
        <v>228</v>
      </c>
      <c r="J56" s="405"/>
      <c r="K56" s="407"/>
      <c r="L56" s="410"/>
      <c r="M56" s="407"/>
      <c r="N56" s="407"/>
      <c r="O56" s="222" t="s">
        <v>229</v>
      </c>
      <c r="P56" s="82" t="s">
        <v>227</v>
      </c>
      <c r="Q56" s="243" t="s">
        <v>72</v>
      </c>
      <c r="R56" s="225" t="s">
        <v>73</v>
      </c>
      <c r="S56" s="226">
        <f t="shared" si="16"/>
        <v>15</v>
      </c>
      <c r="T56" s="225" t="s">
        <v>73</v>
      </c>
      <c r="U56" s="226">
        <f t="shared" si="17"/>
        <v>15</v>
      </c>
      <c r="V56" s="225" t="s">
        <v>73</v>
      </c>
      <c r="W56" s="226">
        <f t="shared" si="18"/>
        <v>15</v>
      </c>
      <c r="X56" s="225" t="s">
        <v>72</v>
      </c>
      <c r="Y56" s="226">
        <f t="shared" si="19"/>
        <v>15</v>
      </c>
      <c r="Z56" s="225" t="s">
        <v>73</v>
      </c>
      <c r="AA56" s="226">
        <f t="shared" si="20"/>
        <v>15</v>
      </c>
      <c r="AB56" s="225" t="s">
        <v>73</v>
      </c>
      <c r="AC56" s="226">
        <f t="shared" si="21"/>
        <v>15</v>
      </c>
      <c r="AD56" s="225" t="s">
        <v>74</v>
      </c>
      <c r="AE56" s="226">
        <f t="shared" si="22"/>
        <v>10</v>
      </c>
      <c r="AF56" s="220">
        <f t="shared" si="23"/>
        <v>100</v>
      </c>
      <c r="AG56" s="220" t="str">
        <f t="shared" si="24"/>
        <v>Fuerte</v>
      </c>
      <c r="AH56" s="227" t="s">
        <v>75</v>
      </c>
      <c r="AI56" s="220" t="str">
        <f t="shared" si="25"/>
        <v>Fuerte</v>
      </c>
      <c r="AJ56" s="220" t="str">
        <f>IFERROR(VLOOKUP((CONCATENATE(AG56,AI56)),Listados!$U$3:$V$11,2,FALSE),"")</f>
        <v>Fuerte</v>
      </c>
      <c r="AK56" s="220">
        <f t="shared" si="26"/>
        <v>100</v>
      </c>
      <c r="AL56" s="406"/>
      <c r="AM56" s="406"/>
      <c r="AN56" s="406"/>
      <c r="AO56" s="406"/>
      <c r="AP56" s="357"/>
      <c r="AQ56" s="357"/>
      <c r="AR56" s="407"/>
      <c r="AS56" s="407"/>
      <c r="AT56" s="407"/>
      <c r="AU56" s="407"/>
      <c r="AV56" s="247" t="s">
        <v>230</v>
      </c>
      <c r="AW56" s="247" t="s">
        <v>231</v>
      </c>
      <c r="AX56" s="247">
        <v>45292</v>
      </c>
      <c r="AY56" s="247">
        <v>45657</v>
      </c>
      <c r="AZ56" s="247" t="s">
        <v>225</v>
      </c>
      <c r="BA56" s="247" t="s">
        <v>232</v>
      </c>
      <c r="BB56" s="362"/>
      <c r="BC56" s="362"/>
      <c r="BD56" s="362"/>
      <c r="BE56" s="364"/>
      <c r="BF56" s="366"/>
      <c r="BG56" s="366"/>
    </row>
    <row r="57" spans="1:59" x14ac:dyDescent="0.2">
      <c r="A57" s="440"/>
      <c r="B57" s="405"/>
      <c r="C57" s="427"/>
      <c r="D57" s="430"/>
      <c r="E57" s="430"/>
      <c r="F57" s="430"/>
      <c r="G57" s="235"/>
      <c r="H57" s="229"/>
      <c r="I57" s="229"/>
      <c r="J57" s="405"/>
      <c r="K57" s="407"/>
      <c r="L57" s="410"/>
      <c r="M57" s="407"/>
      <c r="N57" s="407"/>
      <c r="O57" s="240"/>
      <c r="P57" s="82"/>
      <c r="Q57" s="241"/>
      <c r="R57" s="225"/>
      <c r="S57" s="226" t="str">
        <f t="shared" si="16"/>
        <v>0</v>
      </c>
      <c r="T57" s="225"/>
      <c r="U57" s="226" t="str">
        <f t="shared" si="17"/>
        <v>0</v>
      </c>
      <c r="V57" s="225"/>
      <c r="W57" s="226" t="str">
        <f t="shared" si="18"/>
        <v>0</v>
      </c>
      <c r="X57" s="225"/>
      <c r="Y57" s="226" t="str">
        <f t="shared" si="19"/>
        <v>0</v>
      </c>
      <c r="Z57" s="225"/>
      <c r="AA57" s="226" t="str">
        <f t="shared" si="20"/>
        <v>0</v>
      </c>
      <c r="AB57" s="225"/>
      <c r="AC57" s="226" t="str">
        <f t="shared" si="21"/>
        <v>0</v>
      </c>
      <c r="AD57" s="225"/>
      <c r="AE57" s="226" t="str">
        <f t="shared" si="22"/>
        <v>0</v>
      </c>
      <c r="AF57" s="220" t="str">
        <f t="shared" si="23"/>
        <v/>
      </c>
      <c r="AG57" s="220" t="str">
        <f t="shared" si="24"/>
        <v/>
      </c>
      <c r="AH57" s="227"/>
      <c r="AI57" s="220" t="str">
        <f t="shared" si="25"/>
        <v/>
      </c>
      <c r="AJ57" s="220" t="str">
        <f>IFERROR(VLOOKUP((CONCATENATE(AG57,AI57)),Listados!$U$3:$V$11,2,FALSE),"")</f>
        <v/>
      </c>
      <c r="AK57" s="220" t="str">
        <f t="shared" si="26"/>
        <v/>
      </c>
      <c r="AL57" s="406"/>
      <c r="AM57" s="406"/>
      <c r="AN57" s="406"/>
      <c r="AO57" s="406"/>
      <c r="AP57" s="357"/>
      <c r="AQ57" s="357"/>
      <c r="AR57" s="407"/>
      <c r="AS57" s="407"/>
      <c r="AT57" s="407"/>
      <c r="AU57" s="407"/>
      <c r="AV57" s="228"/>
      <c r="AW57" s="228"/>
      <c r="AX57" s="231"/>
      <c r="AY57" s="231"/>
      <c r="AZ57" s="228"/>
      <c r="BA57" s="228"/>
      <c r="BB57" s="362"/>
      <c r="BC57" s="362"/>
      <c r="BD57" s="362"/>
      <c r="BE57" s="364"/>
      <c r="BF57" s="366"/>
      <c r="BG57" s="366"/>
    </row>
    <row r="58" spans="1:59" ht="16" thickBot="1" x14ac:dyDescent="0.25">
      <c r="A58" s="440"/>
      <c r="B58" s="405"/>
      <c r="C58" s="427"/>
      <c r="D58" s="430"/>
      <c r="E58" s="430"/>
      <c r="F58" s="430"/>
      <c r="G58" s="235"/>
      <c r="H58" s="229"/>
      <c r="I58" s="229"/>
      <c r="J58" s="405"/>
      <c r="K58" s="407"/>
      <c r="L58" s="410"/>
      <c r="M58" s="407"/>
      <c r="N58" s="407"/>
      <c r="O58" s="240"/>
      <c r="P58" s="82"/>
      <c r="Q58" s="241"/>
      <c r="R58" s="225"/>
      <c r="S58" s="226" t="str">
        <f t="shared" si="16"/>
        <v>0</v>
      </c>
      <c r="T58" s="225"/>
      <c r="U58" s="226" t="str">
        <f t="shared" si="17"/>
        <v>0</v>
      </c>
      <c r="V58" s="225"/>
      <c r="W58" s="226" t="str">
        <f t="shared" si="18"/>
        <v>0</v>
      </c>
      <c r="X58" s="225"/>
      <c r="Y58" s="226" t="str">
        <f t="shared" si="19"/>
        <v>0</v>
      </c>
      <c r="Z58" s="225"/>
      <c r="AA58" s="226" t="str">
        <f t="shared" si="20"/>
        <v>0</v>
      </c>
      <c r="AB58" s="225"/>
      <c r="AC58" s="226" t="str">
        <f t="shared" si="21"/>
        <v>0</v>
      </c>
      <c r="AD58" s="225"/>
      <c r="AE58" s="226" t="str">
        <f t="shared" si="22"/>
        <v>0</v>
      </c>
      <c r="AF58" s="220" t="str">
        <f t="shared" si="23"/>
        <v/>
      </c>
      <c r="AG58" s="220" t="str">
        <f t="shared" si="24"/>
        <v/>
      </c>
      <c r="AH58" s="227"/>
      <c r="AI58" s="220" t="str">
        <f t="shared" si="25"/>
        <v/>
      </c>
      <c r="AJ58" s="220" t="str">
        <f>IFERROR(VLOOKUP((CONCATENATE(AG58,AI58)),Listados!$U$3:$V$11,2,FALSE),"")</f>
        <v/>
      </c>
      <c r="AK58" s="220" t="str">
        <f t="shared" si="26"/>
        <v/>
      </c>
      <c r="AL58" s="406"/>
      <c r="AM58" s="406"/>
      <c r="AN58" s="406"/>
      <c r="AO58" s="406"/>
      <c r="AP58" s="377"/>
      <c r="AQ58" s="377"/>
      <c r="AR58" s="407"/>
      <c r="AS58" s="407"/>
      <c r="AT58" s="407"/>
      <c r="AU58" s="407"/>
      <c r="AV58" s="228"/>
      <c r="AW58" s="228"/>
      <c r="AX58" s="231"/>
      <c r="AY58" s="231"/>
      <c r="AZ58" s="228"/>
      <c r="BA58" s="228"/>
      <c r="BB58" s="363"/>
      <c r="BC58" s="363"/>
      <c r="BD58" s="363"/>
      <c r="BE58" s="365"/>
      <c r="BF58" s="367"/>
      <c r="BG58" s="367"/>
    </row>
    <row r="59" spans="1:59" ht="112" x14ac:dyDescent="0.2">
      <c r="A59" s="408">
        <v>13</v>
      </c>
      <c r="B59" s="405" t="s">
        <v>233</v>
      </c>
      <c r="C59" s="427" t="s">
        <v>234</v>
      </c>
      <c r="D59" s="430" t="s">
        <v>235</v>
      </c>
      <c r="E59" s="404" t="s">
        <v>177</v>
      </c>
      <c r="F59" s="404" t="s">
        <v>236</v>
      </c>
      <c r="G59" s="229" t="s">
        <v>237</v>
      </c>
      <c r="H59" s="229" t="s">
        <v>67</v>
      </c>
      <c r="I59" s="81" t="s">
        <v>238</v>
      </c>
      <c r="J59" s="405" t="s">
        <v>143</v>
      </c>
      <c r="K59" s="407">
        <f>+VLOOKUP(J59,Listados!$K$8:$L$12,2,0)</f>
        <v>2</v>
      </c>
      <c r="L59" s="410" t="s">
        <v>86</v>
      </c>
      <c r="M59" s="407">
        <f>+VLOOKUP(L59,Listados!$K$13:$L$17,2,0)</f>
        <v>3</v>
      </c>
      <c r="N59" s="407" t="str">
        <f>IF(AND(J59&lt;&gt;"",L59&lt;&gt;""),VLOOKUP(J59&amp;L59,Listados!$M$3:$N$27,2,FALSE),"")</f>
        <v>Moderado</v>
      </c>
      <c r="O59" s="222" t="s">
        <v>239</v>
      </c>
      <c r="P59" s="223" t="s">
        <v>237</v>
      </c>
      <c r="Q59" s="224" t="s">
        <v>72</v>
      </c>
      <c r="R59" s="225" t="s">
        <v>73</v>
      </c>
      <c r="S59" s="226">
        <f t="shared" si="16"/>
        <v>15</v>
      </c>
      <c r="T59" s="225" t="s">
        <v>73</v>
      </c>
      <c r="U59" s="226">
        <f t="shared" si="17"/>
        <v>15</v>
      </c>
      <c r="V59" s="225" t="s">
        <v>73</v>
      </c>
      <c r="W59" s="226">
        <f t="shared" si="18"/>
        <v>15</v>
      </c>
      <c r="X59" s="225" t="s">
        <v>72</v>
      </c>
      <c r="Y59" s="226">
        <f t="shared" si="19"/>
        <v>15</v>
      </c>
      <c r="Z59" s="225" t="s">
        <v>73</v>
      </c>
      <c r="AA59" s="226">
        <f t="shared" si="20"/>
        <v>15</v>
      </c>
      <c r="AB59" s="225" t="s">
        <v>73</v>
      </c>
      <c r="AC59" s="226">
        <f t="shared" si="21"/>
        <v>15</v>
      </c>
      <c r="AD59" s="225" t="s">
        <v>74</v>
      </c>
      <c r="AE59" s="226">
        <f t="shared" si="22"/>
        <v>10</v>
      </c>
      <c r="AF59" s="220">
        <f t="shared" si="23"/>
        <v>100</v>
      </c>
      <c r="AG59" s="220" t="str">
        <f t="shared" si="24"/>
        <v>Fuerte</v>
      </c>
      <c r="AH59" s="227" t="s">
        <v>75</v>
      </c>
      <c r="AI59" s="220" t="str">
        <f t="shared" si="25"/>
        <v>Fuerte</v>
      </c>
      <c r="AJ59" s="220" t="str">
        <f>IFERROR(VLOOKUP((CONCATENATE(AG59,AI59)),Listados!$U$3:$V$11,2,FALSE),"")</f>
        <v>Fuerte</v>
      </c>
      <c r="AK59" s="220">
        <f t="shared" si="26"/>
        <v>100</v>
      </c>
      <c r="AL59" s="406">
        <f t="shared" ref="AL59" si="102">AVERAGE(AK59:AK62)</f>
        <v>100</v>
      </c>
      <c r="AM59" s="406" t="str">
        <f t="shared" ref="AM59" si="103">IF(AL59&lt;=50,"Débil",IF(AL59&lt;=99,"Moderado",IF(AL59=100,"fuerte","")))</f>
        <v>fuerte</v>
      </c>
      <c r="AN59" s="406">
        <f t="shared" ref="AN59" si="104">+IF(AND(Q59="Preventivo",AM59="Fuerte"),2,IF(AND(Q59="Preventivo",AM59="Moderado"),1,0))</f>
        <v>2</v>
      </c>
      <c r="AO59" s="406">
        <f t="shared" ref="AO59" si="105">+IF(AND(Q59="Detectivo",$AM59="Fuerte"),2,IF(AND(Q59="Detectivo",$AM59="Moderado"),1,IF(AND(Q59="Preventivo",$AM59="Fuerte"),1,0)))</f>
        <v>1</v>
      </c>
      <c r="AP59" s="376">
        <f t="shared" ref="AP59" si="106">+K59-AN59</f>
        <v>0</v>
      </c>
      <c r="AQ59" s="376">
        <f t="shared" ref="AQ59" si="107">+M59-AO59</f>
        <v>2</v>
      </c>
      <c r="AR59" s="407" t="str">
        <f>+VLOOKUP(MIN(AP59),Listados!$J$18:$K$24,2,TRUE)</f>
        <v>Rara Vez</v>
      </c>
      <c r="AS59" s="407" t="str">
        <f>+VLOOKUP(MIN(AQ59),Listados!$J$26:$K$32,2,TRUE)</f>
        <v>Menor</v>
      </c>
      <c r="AT59" s="407" t="str">
        <f>IF(AND(AR59&lt;&gt;"",AS59&lt;&gt;""),VLOOKUP(AR59&amp;AS59,Listados!$M$3:$N$27,2,FALSE),"")</f>
        <v>Bajo</v>
      </c>
      <c r="AU59" s="407" t="str">
        <f>+VLOOKUP(AT59,Listados!$P$3:$Q$6,2,FALSE)</f>
        <v>Asumir el riesgo</v>
      </c>
      <c r="AV59" s="247" t="s">
        <v>240</v>
      </c>
      <c r="AW59" s="247" t="s">
        <v>241</v>
      </c>
      <c r="AX59" s="248">
        <v>45658</v>
      </c>
      <c r="AY59" s="248">
        <v>46022</v>
      </c>
      <c r="AZ59" s="247" t="s">
        <v>242</v>
      </c>
      <c r="BA59" s="247" t="s">
        <v>243</v>
      </c>
      <c r="BB59" s="362"/>
      <c r="BC59" s="362"/>
      <c r="BD59" s="362"/>
      <c r="BE59" s="364"/>
      <c r="BF59" s="366"/>
      <c r="BG59" s="366"/>
    </row>
    <row r="60" spans="1:59" ht="65" x14ac:dyDescent="0.2">
      <c r="A60" s="408"/>
      <c r="B60" s="405"/>
      <c r="C60" s="427"/>
      <c r="D60" s="430"/>
      <c r="E60" s="405"/>
      <c r="F60" s="405"/>
      <c r="G60" s="229" t="s">
        <v>244</v>
      </c>
      <c r="H60" s="229" t="s">
        <v>67</v>
      </c>
      <c r="I60" s="229" t="s">
        <v>245</v>
      </c>
      <c r="J60" s="405"/>
      <c r="K60" s="407"/>
      <c r="L60" s="410"/>
      <c r="M60" s="407"/>
      <c r="N60" s="407"/>
      <c r="O60" s="222" t="s">
        <v>246</v>
      </c>
      <c r="P60" s="223" t="s">
        <v>244</v>
      </c>
      <c r="Q60" s="224" t="s">
        <v>72</v>
      </c>
      <c r="R60" s="225" t="s">
        <v>73</v>
      </c>
      <c r="S60" s="226">
        <f t="shared" si="16"/>
        <v>15</v>
      </c>
      <c r="T60" s="225" t="s">
        <v>73</v>
      </c>
      <c r="U60" s="226">
        <f t="shared" si="17"/>
        <v>15</v>
      </c>
      <c r="V60" s="225" t="s">
        <v>73</v>
      </c>
      <c r="W60" s="226">
        <f t="shared" si="18"/>
        <v>15</v>
      </c>
      <c r="X60" s="225" t="s">
        <v>72</v>
      </c>
      <c r="Y60" s="226">
        <f t="shared" si="19"/>
        <v>15</v>
      </c>
      <c r="Z60" s="225" t="s">
        <v>73</v>
      </c>
      <c r="AA60" s="226">
        <f t="shared" si="20"/>
        <v>15</v>
      </c>
      <c r="AB60" s="225" t="s">
        <v>73</v>
      </c>
      <c r="AC60" s="226">
        <f t="shared" si="21"/>
        <v>15</v>
      </c>
      <c r="AD60" s="225" t="s">
        <v>74</v>
      </c>
      <c r="AE60" s="226">
        <f t="shared" si="22"/>
        <v>10</v>
      </c>
      <c r="AF60" s="220">
        <f t="shared" si="23"/>
        <v>100</v>
      </c>
      <c r="AG60" s="220" t="str">
        <f t="shared" si="24"/>
        <v>Fuerte</v>
      </c>
      <c r="AH60" s="227" t="s">
        <v>75</v>
      </c>
      <c r="AI60" s="220" t="str">
        <f t="shared" si="25"/>
        <v>Fuerte</v>
      </c>
      <c r="AJ60" s="220" t="str">
        <f>IFERROR(VLOOKUP((CONCATENATE(AG60,AI60)),Listados!$U$3:$V$11,2,FALSE),"")</f>
        <v>Fuerte</v>
      </c>
      <c r="AK60" s="220">
        <f t="shared" si="26"/>
        <v>100</v>
      </c>
      <c r="AL60" s="406"/>
      <c r="AM60" s="406"/>
      <c r="AN60" s="406"/>
      <c r="AO60" s="406"/>
      <c r="AP60" s="357"/>
      <c r="AQ60" s="357"/>
      <c r="AR60" s="407"/>
      <c r="AS60" s="407"/>
      <c r="AT60" s="407"/>
      <c r="AU60" s="407"/>
      <c r="AV60" s="228"/>
      <c r="AW60" s="228"/>
      <c r="AX60" s="228"/>
      <c r="AY60" s="228"/>
      <c r="AZ60" s="228"/>
      <c r="BA60" s="228"/>
      <c r="BB60" s="362"/>
      <c r="BC60" s="362"/>
      <c r="BD60" s="362"/>
      <c r="BE60" s="364"/>
      <c r="BF60" s="366"/>
      <c r="BG60" s="366"/>
    </row>
    <row r="61" spans="1:59" ht="70.5" customHeight="1" x14ac:dyDescent="0.2">
      <c r="A61" s="408"/>
      <c r="B61" s="405"/>
      <c r="C61" s="427"/>
      <c r="D61" s="430"/>
      <c r="E61" s="405"/>
      <c r="F61" s="405"/>
      <c r="G61" s="229"/>
      <c r="H61" s="229"/>
      <c r="I61" s="229" t="s">
        <v>247</v>
      </c>
      <c r="J61" s="405"/>
      <c r="K61" s="407"/>
      <c r="L61" s="410"/>
      <c r="M61" s="407"/>
      <c r="N61" s="407"/>
      <c r="O61" s="240"/>
      <c r="P61" s="223"/>
      <c r="Q61" s="241"/>
      <c r="R61" s="225"/>
      <c r="S61" s="226" t="str">
        <f t="shared" si="16"/>
        <v>0</v>
      </c>
      <c r="T61" s="225"/>
      <c r="U61" s="226" t="str">
        <f t="shared" si="17"/>
        <v>0</v>
      </c>
      <c r="V61" s="225"/>
      <c r="W61" s="226" t="str">
        <f t="shared" si="18"/>
        <v>0</v>
      </c>
      <c r="X61" s="225"/>
      <c r="Y61" s="226" t="str">
        <f t="shared" si="19"/>
        <v>0</v>
      </c>
      <c r="Z61" s="225"/>
      <c r="AA61" s="226" t="str">
        <f t="shared" si="20"/>
        <v>0</v>
      </c>
      <c r="AB61" s="225"/>
      <c r="AC61" s="226" t="str">
        <f t="shared" si="21"/>
        <v>0</v>
      </c>
      <c r="AD61" s="225"/>
      <c r="AE61" s="226" t="str">
        <f t="shared" si="22"/>
        <v>0</v>
      </c>
      <c r="AF61" s="220" t="str">
        <f t="shared" si="23"/>
        <v/>
      </c>
      <c r="AG61" s="220" t="str">
        <f t="shared" si="24"/>
        <v/>
      </c>
      <c r="AH61" s="227"/>
      <c r="AI61" s="220" t="str">
        <f t="shared" si="25"/>
        <v/>
      </c>
      <c r="AJ61" s="220" t="str">
        <f>IFERROR(VLOOKUP((CONCATENATE(AG61,AI61)),Listados!$U$3:$V$11,2,FALSE),"")</f>
        <v/>
      </c>
      <c r="AK61" s="220" t="str">
        <f t="shared" si="26"/>
        <v/>
      </c>
      <c r="AL61" s="406"/>
      <c r="AM61" s="406"/>
      <c r="AN61" s="406"/>
      <c r="AO61" s="406"/>
      <c r="AP61" s="357"/>
      <c r="AQ61" s="357"/>
      <c r="AR61" s="407"/>
      <c r="AS61" s="407"/>
      <c r="AT61" s="407"/>
      <c r="AU61" s="407"/>
      <c r="AV61" s="228"/>
      <c r="AW61" s="228"/>
      <c r="AX61" s="231"/>
      <c r="AY61" s="231"/>
      <c r="AZ61" s="228"/>
      <c r="BA61" s="228"/>
      <c r="BB61" s="362"/>
      <c r="BC61" s="362"/>
      <c r="BD61" s="362"/>
      <c r="BE61" s="364"/>
      <c r="BF61" s="366"/>
      <c r="BG61" s="366"/>
    </row>
    <row r="62" spans="1:59" ht="53.25" customHeight="1" thickBot="1" x14ac:dyDescent="0.25">
      <c r="A62" s="436"/>
      <c r="B62" s="432"/>
      <c r="C62" s="437"/>
      <c r="D62" s="438"/>
      <c r="E62" s="432"/>
      <c r="F62" s="432"/>
      <c r="G62" s="167"/>
      <c r="H62" s="167"/>
      <c r="I62" s="167"/>
      <c r="J62" s="432"/>
      <c r="K62" s="374"/>
      <c r="L62" s="372"/>
      <c r="M62" s="374"/>
      <c r="N62" s="374"/>
      <c r="O62" s="146"/>
      <c r="P62" s="165"/>
      <c r="Q62" s="147"/>
      <c r="R62" s="148"/>
      <c r="S62" s="149" t="str">
        <f t="shared" si="16"/>
        <v>0</v>
      </c>
      <c r="T62" s="148"/>
      <c r="U62" s="149" t="str">
        <f t="shared" si="17"/>
        <v>0</v>
      </c>
      <c r="V62" s="148"/>
      <c r="W62" s="149" t="str">
        <f t="shared" si="18"/>
        <v>0</v>
      </c>
      <c r="X62" s="148"/>
      <c r="Y62" s="149" t="str">
        <f t="shared" si="19"/>
        <v>0</v>
      </c>
      <c r="Z62" s="148"/>
      <c r="AA62" s="149" t="str">
        <f t="shared" si="20"/>
        <v>0</v>
      </c>
      <c r="AB62" s="148"/>
      <c r="AC62" s="149" t="str">
        <f t="shared" si="21"/>
        <v>0</v>
      </c>
      <c r="AD62" s="148"/>
      <c r="AE62" s="149" t="str">
        <f t="shared" si="22"/>
        <v>0</v>
      </c>
      <c r="AF62" s="150" t="str">
        <f t="shared" si="23"/>
        <v/>
      </c>
      <c r="AG62" s="150" t="str">
        <f t="shared" si="24"/>
        <v/>
      </c>
      <c r="AH62" s="151"/>
      <c r="AI62" s="150" t="str">
        <f t="shared" si="25"/>
        <v/>
      </c>
      <c r="AJ62" s="150" t="str">
        <f>IFERROR(VLOOKUP((CONCATENATE(AG62,AI62)),Listados!$U$3:$V$11,2,FALSE),"")</f>
        <v/>
      </c>
      <c r="AK62" s="150" t="str">
        <f t="shared" si="26"/>
        <v/>
      </c>
      <c r="AL62" s="356"/>
      <c r="AM62" s="356"/>
      <c r="AN62" s="356"/>
      <c r="AO62" s="356"/>
      <c r="AP62" s="357"/>
      <c r="AQ62" s="357"/>
      <c r="AR62" s="374"/>
      <c r="AS62" s="374"/>
      <c r="AT62" s="374"/>
      <c r="AU62" s="374"/>
      <c r="AV62" s="152"/>
      <c r="AW62" s="152"/>
      <c r="AX62" s="153"/>
      <c r="AY62" s="153"/>
      <c r="AZ62" s="152"/>
      <c r="BA62" s="152"/>
      <c r="BB62" s="362"/>
      <c r="BC62" s="362"/>
      <c r="BD62" s="362"/>
      <c r="BE62" s="364"/>
      <c r="BF62" s="366"/>
      <c r="BG62" s="366"/>
    </row>
    <row r="63" spans="1:59" ht="144" x14ac:dyDescent="0.2">
      <c r="A63" s="417">
        <v>14</v>
      </c>
      <c r="B63" s="413" t="s">
        <v>233</v>
      </c>
      <c r="C63" s="426" t="s">
        <v>234</v>
      </c>
      <c r="D63" s="429" t="s">
        <v>248</v>
      </c>
      <c r="E63" s="413" t="s">
        <v>177</v>
      </c>
      <c r="F63" s="413" t="s">
        <v>236</v>
      </c>
      <c r="G63" s="141" t="s">
        <v>249</v>
      </c>
      <c r="H63" s="100" t="s">
        <v>67</v>
      </c>
      <c r="I63" s="141" t="s">
        <v>250</v>
      </c>
      <c r="J63" s="413" t="s">
        <v>143</v>
      </c>
      <c r="K63" s="422">
        <f>+VLOOKUP(J63,Listados!$K$8:$L$12,2,0)</f>
        <v>2</v>
      </c>
      <c r="L63" s="424" t="s">
        <v>251</v>
      </c>
      <c r="M63" s="422">
        <f>+VLOOKUP(L63,Listados!$K$13:$L$17,2,0)</f>
        <v>4</v>
      </c>
      <c r="N63" s="422" t="str">
        <f>IF(AND(J63&lt;&gt;"",L63&lt;&gt;""),VLOOKUP(J63&amp;L63,Listados!$M$3:$N$27,2,FALSE),"")</f>
        <v>Alto</v>
      </c>
      <c r="O63" s="101" t="s">
        <v>252</v>
      </c>
      <c r="P63" s="118" t="s">
        <v>249</v>
      </c>
      <c r="Q63" s="119" t="s">
        <v>72</v>
      </c>
      <c r="R63" s="103" t="s">
        <v>73</v>
      </c>
      <c r="S63" s="102">
        <f t="shared" si="16"/>
        <v>15</v>
      </c>
      <c r="T63" s="103" t="s">
        <v>73</v>
      </c>
      <c r="U63" s="102">
        <f t="shared" si="17"/>
        <v>15</v>
      </c>
      <c r="V63" s="103" t="s">
        <v>73</v>
      </c>
      <c r="W63" s="102">
        <f t="shared" si="18"/>
        <v>15</v>
      </c>
      <c r="X63" s="103" t="s">
        <v>72</v>
      </c>
      <c r="Y63" s="102">
        <f t="shared" si="19"/>
        <v>15</v>
      </c>
      <c r="Z63" s="103" t="s">
        <v>73</v>
      </c>
      <c r="AA63" s="102">
        <f t="shared" si="20"/>
        <v>15</v>
      </c>
      <c r="AB63" s="103" t="s">
        <v>73</v>
      </c>
      <c r="AC63" s="102">
        <f t="shared" si="21"/>
        <v>15</v>
      </c>
      <c r="AD63" s="103" t="s">
        <v>74</v>
      </c>
      <c r="AE63" s="102">
        <f t="shared" si="22"/>
        <v>10</v>
      </c>
      <c r="AF63" s="105">
        <f t="shared" si="23"/>
        <v>100</v>
      </c>
      <c r="AG63" s="105" t="str">
        <f t="shared" si="24"/>
        <v>Fuerte</v>
      </c>
      <c r="AH63" s="120" t="s">
        <v>75</v>
      </c>
      <c r="AI63" s="105" t="str">
        <f t="shared" si="25"/>
        <v>Fuerte</v>
      </c>
      <c r="AJ63" s="105" t="str">
        <f>IFERROR(VLOOKUP((CONCATENATE(AG63,AI63)),Listados!$U$3:$V$11,2,FALSE),"")</f>
        <v>Fuerte</v>
      </c>
      <c r="AK63" s="105">
        <f t="shared" si="26"/>
        <v>100</v>
      </c>
      <c r="AL63" s="433">
        <f t="shared" ref="AL63" si="108">AVERAGE(AK63:AK66)</f>
        <v>66.666666666666671</v>
      </c>
      <c r="AM63" s="415" t="str">
        <f t="shared" ref="AM63" si="109">IF(AL63&lt;=50,"Débil",IF(AL63&lt;=99,"Moderado",IF(AL63=100,"fuerte","")))</f>
        <v>Moderado</v>
      </c>
      <c r="AN63" s="415">
        <f t="shared" ref="AN63" si="110">+IF(AND(Q63="Preventivo",AM63="Fuerte"),2,IF(AND(Q63="Preventivo",AM63="Moderado"),1,0))</f>
        <v>1</v>
      </c>
      <c r="AO63" s="415">
        <f t="shared" ref="AO63" si="111">+IF(AND(Q63="Detectivo",$AM63="Fuerte"),2,IF(AND(Q63="Detectivo",$AM63="Moderado"),1,IF(AND(Q63="Preventivo",$AM63="Fuerte"),1,0)))</f>
        <v>0</v>
      </c>
      <c r="AP63" s="376">
        <f t="shared" ref="AP63" si="112">+K63-AN63</f>
        <v>1</v>
      </c>
      <c r="AQ63" s="376">
        <f t="shared" ref="AQ63" si="113">+M63-AO63</f>
        <v>4</v>
      </c>
      <c r="AR63" s="422" t="str">
        <f>+VLOOKUP(MIN(AP63),Listados!$J$18:$K$24,2,TRUE)</f>
        <v>Rara Vez</v>
      </c>
      <c r="AS63" s="422" t="str">
        <f>+VLOOKUP(MIN(AQ63),Listados!$J$26:$K$32,2,TRUE)</f>
        <v>Mayor</v>
      </c>
      <c r="AT63" s="422" t="str">
        <f>IF(AND(AR63&lt;&gt;"",AS63&lt;&gt;""),VLOOKUP(AR63&amp;AS63,Listados!$M$3:$N$27,2,FALSE),"")</f>
        <v>Alto</v>
      </c>
      <c r="AU63" s="422" t="str">
        <f>+VLOOKUP(AT63,Listados!$P$3:$Q$6,2,FALSE)</f>
        <v>Reducir el riesgo</v>
      </c>
      <c r="AV63" s="132" t="s">
        <v>253</v>
      </c>
      <c r="AW63" s="132" t="s">
        <v>254</v>
      </c>
      <c r="AX63" s="134">
        <v>45658</v>
      </c>
      <c r="AY63" s="135">
        <v>46022</v>
      </c>
      <c r="AZ63" s="133" t="s">
        <v>242</v>
      </c>
      <c r="BA63" s="133" t="s">
        <v>243</v>
      </c>
      <c r="BB63" s="380"/>
      <c r="BC63" s="380"/>
      <c r="BD63" s="380"/>
      <c r="BE63" s="388"/>
      <c r="BF63" s="390"/>
      <c r="BG63" s="392"/>
    </row>
    <row r="64" spans="1:59" ht="78" x14ac:dyDescent="0.2">
      <c r="A64" s="418"/>
      <c r="B64" s="405"/>
      <c r="C64" s="427"/>
      <c r="D64" s="430"/>
      <c r="E64" s="405"/>
      <c r="F64" s="405"/>
      <c r="G64" s="229" t="s">
        <v>255</v>
      </c>
      <c r="H64" s="221" t="s">
        <v>67</v>
      </c>
      <c r="I64" s="229" t="s">
        <v>256</v>
      </c>
      <c r="J64" s="405"/>
      <c r="K64" s="407"/>
      <c r="L64" s="410"/>
      <c r="M64" s="407"/>
      <c r="N64" s="407"/>
      <c r="O64" s="222" t="s">
        <v>257</v>
      </c>
      <c r="P64" s="223" t="s">
        <v>258</v>
      </c>
      <c r="Q64" s="224" t="s">
        <v>80</v>
      </c>
      <c r="R64" s="225" t="s">
        <v>73</v>
      </c>
      <c r="S64" s="226">
        <f t="shared" si="16"/>
        <v>15</v>
      </c>
      <c r="T64" s="225" t="s">
        <v>73</v>
      </c>
      <c r="U64" s="226">
        <f t="shared" si="17"/>
        <v>15</v>
      </c>
      <c r="V64" s="225" t="s">
        <v>73</v>
      </c>
      <c r="W64" s="226">
        <f t="shared" si="18"/>
        <v>15</v>
      </c>
      <c r="X64" s="225" t="s">
        <v>80</v>
      </c>
      <c r="Y64" s="226">
        <f t="shared" si="19"/>
        <v>10</v>
      </c>
      <c r="Z64" s="225" t="s">
        <v>73</v>
      </c>
      <c r="AA64" s="226">
        <f t="shared" si="20"/>
        <v>15</v>
      </c>
      <c r="AB64" s="225" t="s">
        <v>73</v>
      </c>
      <c r="AC64" s="226">
        <f t="shared" si="21"/>
        <v>15</v>
      </c>
      <c r="AD64" s="225" t="s">
        <v>74</v>
      </c>
      <c r="AE64" s="226">
        <f t="shared" si="22"/>
        <v>10</v>
      </c>
      <c r="AF64" s="220">
        <f t="shared" si="23"/>
        <v>95</v>
      </c>
      <c r="AG64" s="220" t="str">
        <f t="shared" si="24"/>
        <v>Moderado</v>
      </c>
      <c r="AH64" s="227" t="s">
        <v>75</v>
      </c>
      <c r="AI64" s="220" t="str">
        <f t="shared" si="25"/>
        <v>Fuerte</v>
      </c>
      <c r="AJ64" s="220" t="str">
        <f>IFERROR(VLOOKUP((CONCATENATE(AG64,AI64)),Listados!$U$3:$V$11,2,FALSE),"")</f>
        <v>Moderado</v>
      </c>
      <c r="AK64" s="220">
        <f t="shared" si="26"/>
        <v>50</v>
      </c>
      <c r="AL64" s="434"/>
      <c r="AM64" s="406"/>
      <c r="AN64" s="406"/>
      <c r="AO64" s="406"/>
      <c r="AP64" s="357"/>
      <c r="AQ64" s="357"/>
      <c r="AR64" s="407"/>
      <c r="AS64" s="407"/>
      <c r="AT64" s="407"/>
      <c r="AU64" s="407"/>
      <c r="AV64" s="228"/>
      <c r="AW64" s="228"/>
      <c r="AX64" s="228"/>
      <c r="AY64" s="228"/>
      <c r="AZ64" s="228"/>
      <c r="BA64" s="228"/>
      <c r="BB64" s="362"/>
      <c r="BC64" s="362"/>
      <c r="BD64" s="362"/>
      <c r="BE64" s="364"/>
      <c r="BF64" s="366"/>
      <c r="BG64" s="393"/>
    </row>
    <row r="65" spans="1:59" ht="140" x14ac:dyDescent="0.2">
      <c r="A65" s="418"/>
      <c r="B65" s="405"/>
      <c r="C65" s="427"/>
      <c r="D65" s="430"/>
      <c r="E65" s="405"/>
      <c r="F65" s="405"/>
      <c r="G65" s="229"/>
      <c r="H65" s="229"/>
      <c r="I65" s="229"/>
      <c r="J65" s="405"/>
      <c r="K65" s="407"/>
      <c r="L65" s="410"/>
      <c r="M65" s="407"/>
      <c r="N65" s="407"/>
      <c r="O65" s="244" t="s">
        <v>259</v>
      </c>
      <c r="P65" s="223" t="s">
        <v>249</v>
      </c>
      <c r="Q65" s="225" t="s">
        <v>80</v>
      </c>
      <c r="R65" s="225" t="s">
        <v>73</v>
      </c>
      <c r="S65" s="226">
        <f t="shared" si="16"/>
        <v>15</v>
      </c>
      <c r="T65" s="225" t="s">
        <v>73</v>
      </c>
      <c r="U65" s="226">
        <f t="shared" si="17"/>
        <v>15</v>
      </c>
      <c r="V65" s="225" t="s">
        <v>73</v>
      </c>
      <c r="W65" s="226">
        <f t="shared" si="18"/>
        <v>15</v>
      </c>
      <c r="X65" s="225" t="s">
        <v>80</v>
      </c>
      <c r="Y65" s="226">
        <f t="shared" si="19"/>
        <v>10</v>
      </c>
      <c r="Z65" s="225" t="s">
        <v>73</v>
      </c>
      <c r="AA65" s="226">
        <f t="shared" si="20"/>
        <v>15</v>
      </c>
      <c r="AB65" s="225" t="s">
        <v>73</v>
      </c>
      <c r="AC65" s="226">
        <f t="shared" si="21"/>
        <v>15</v>
      </c>
      <c r="AD65" s="225" t="s">
        <v>74</v>
      </c>
      <c r="AE65" s="226">
        <f t="shared" si="22"/>
        <v>10</v>
      </c>
      <c r="AF65" s="220">
        <f t="shared" si="23"/>
        <v>95</v>
      </c>
      <c r="AG65" s="220" t="str">
        <f t="shared" si="24"/>
        <v>Moderado</v>
      </c>
      <c r="AH65" s="227" t="s">
        <v>75</v>
      </c>
      <c r="AI65" s="220" t="str">
        <f t="shared" si="25"/>
        <v>Fuerte</v>
      </c>
      <c r="AJ65" s="220" t="str">
        <f>IFERROR(VLOOKUP((CONCATENATE(AG65,AI65)),Listados!$U$3:$V$11,2,FALSE),"")</f>
        <v>Moderado</v>
      </c>
      <c r="AK65" s="220">
        <f t="shared" si="26"/>
        <v>50</v>
      </c>
      <c r="AL65" s="434"/>
      <c r="AM65" s="406"/>
      <c r="AN65" s="406"/>
      <c r="AO65" s="406"/>
      <c r="AP65" s="357"/>
      <c r="AQ65" s="357"/>
      <c r="AR65" s="407"/>
      <c r="AS65" s="407"/>
      <c r="AT65" s="407"/>
      <c r="AU65" s="407"/>
      <c r="AV65" s="228"/>
      <c r="AW65" s="228"/>
      <c r="AX65" s="231"/>
      <c r="AY65" s="231"/>
      <c r="AZ65" s="228"/>
      <c r="BA65" s="228"/>
      <c r="BB65" s="362"/>
      <c r="BC65" s="362"/>
      <c r="BD65" s="362"/>
      <c r="BE65" s="364"/>
      <c r="BF65" s="366"/>
      <c r="BG65" s="393"/>
    </row>
    <row r="66" spans="1:59" ht="45" customHeight="1" thickBot="1" x14ac:dyDescent="0.25">
      <c r="A66" s="419"/>
      <c r="B66" s="414"/>
      <c r="C66" s="428"/>
      <c r="D66" s="431"/>
      <c r="E66" s="414"/>
      <c r="F66" s="414"/>
      <c r="G66" s="121"/>
      <c r="H66" s="121"/>
      <c r="I66" s="121"/>
      <c r="J66" s="414"/>
      <c r="K66" s="423"/>
      <c r="L66" s="425"/>
      <c r="M66" s="423"/>
      <c r="N66" s="423"/>
      <c r="O66" s="122"/>
      <c r="P66" s="123"/>
      <c r="Q66" s="137"/>
      <c r="R66" s="113"/>
      <c r="S66" s="112" t="str">
        <f t="shared" si="16"/>
        <v>0</v>
      </c>
      <c r="T66" s="113"/>
      <c r="U66" s="112" t="str">
        <f t="shared" si="17"/>
        <v>0</v>
      </c>
      <c r="V66" s="113"/>
      <c r="W66" s="112" t="str">
        <f t="shared" si="18"/>
        <v>0</v>
      </c>
      <c r="X66" s="113"/>
      <c r="Y66" s="112" t="str">
        <f t="shared" si="19"/>
        <v>0</v>
      </c>
      <c r="Z66" s="113"/>
      <c r="AA66" s="112" t="str">
        <f t="shared" si="20"/>
        <v>0</v>
      </c>
      <c r="AB66" s="113"/>
      <c r="AC66" s="112" t="str">
        <f t="shared" si="21"/>
        <v>0</v>
      </c>
      <c r="AD66" s="113"/>
      <c r="AE66" s="112" t="str">
        <f t="shared" si="22"/>
        <v>0</v>
      </c>
      <c r="AF66" s="115" t="str">
        <f t="shared" si="23"/>
        <v/>
      </c>
      <c r="AG66" s="115" t="str">
        <f t="shared" si="24"/>
        <v/>
      </c>
      <c r="AH66" s="124"/>
      <c r="AI66" s="115" t="str">
        <f t="shared" si="25"/>
        <v/>
      </c>
      <c r="AJ66" s="115" t="str">
        <f>IFERROR(VLOOKUP((CONCATENATE(AG66,AI66)),Listados!$U$3:$V$11,2,FALSE),"")</f>
        <v/>
      </c>
      <c r="AK66" s="115" t="str">
        <f t="shared" si="26"/>
        <v/>
      </c>
      <c r="AL66" s="435"/>
      <c r="AM66" s="416"/>
      <c r="AN66" s="416"/>
      <c r="AO66" s="416"/>
      <c r="AP66" s="457"/>
      <c r="AQ66" s="457"/>
      <c r="AR66" s="423"/>
      <c r="AS66" s="423"/>
      <c r="AT66" s="423"/>
      <c r="AU66" s="423"/>
      <c r="AV66" s="116"/>
      <c r="AW66" s="116"/>
      <c r="AX66" s="117"/>
      <c r="AY66" s="117"/>
      <c r="AZ66" s="116"/>
      <c r="BA66" s="116"/>
      <c r="BB66" s="381"/>
      <c r="BC66" s="381"/>
      <c r="BD66" s="381"/>
      <c r="BE66" s="389"/>
      <c r="BF66" s="391"/>
      <c r="BG66" s="394"/>
    </row>
    <row r="67" spans="1:59" ht="192" x14ac:dyDescent="0.2">
      <c r="A67" s="417">
        <v>15</v>
      </c>
      <c r="B67" s="413" t="s">
        <v>233</v>
      </c>
      <c r="C67" s="426" t="s">
        <v>234</v>
      </c>
      <c r="D67" s="429" t="s">
        <v>260</v>
      </c>
      <c r="E67" s="413" t="s">
        <v>218</v>
      </c>
      <c r="F67" s="413" t="s">
        <v>236</v>
      </c>
      <c r="G67" s="101" t="s">
        <v>261</v>
      </c>
      <c r="H67" s="100" t="s">
        <v>67</v>
      </c>
      <c r="I67" s="101" t="s">
        <v>262</v>
      </c>
      <c r="J67" s="413" t="s">
        <v>143</v>
      </c>
      <c r="K67" s="422">
        <f>+VLOOKUP(J67,Listados!$K$8:$L$12,2,0)</f>
        <v>2</v>
      </c>
      <c r="L67" s="424" t="s">
        <v>86</v>
      </c>
      <c r="M67" s="422">
        <f>+VLOOKUP(L67,Listados!$K$13:$L$17,2,0)</f>
        <v>3</v>
      </c>
      <c r="N67" s="422" t="str">
        <f>IF(AND(J67&lt;&gt;"",L67&lt;&gt;""),VLOOKUP(J67&amp;L67,Listados!$M$3:$N$27,2,FALSE),"")</f>
        <v>Moderado</v>
      </c>
      <c r="O67" s="101" t="s">
        <v>263</v>
      </c>
      <c r="P67" s="118" t="s">
        <v>261</v>
      </c>
      <c r="Q67" s="143" t="s">
        <v>72</v>
      </c>
      <c r="R67" s="103" t="s">
        <v>73</v>
      </c>
      <c r="S67" s="102">
        <f t="shared" si="16"/>
        <v>15</v>
      </c>
      <c r="T67" s="103" t="s">
        <v>73</v>
      </c>
      <c r="U67" s="102">
        <f t="shared" si="17"/>
        <v>15</v>
      </c>
      <c r="V67" s="103" t="s">
        <v>73</v>
      </c>
      <c r="W67" s="102">
        <f t="shared" si="18"/>
        <v>15</v>
      </c>
      <c r="X67" s="103" t="s">
        <v>72</v>
      </c>
      <c r="Y67" s="102">
        <f t="shared" si="19"/>
        <v>15</v>
      </c>
      <c r="Z67" s="103" t="s">
        <v>73</v>
      </c>
      <c r="AA67" s="102">
        <f t="shared" si="20"/>
        <v>15</v>
      </c>
      <c r="AB67" s="103" t="s">
        <v>73</v>
      </c>
      <c r="AC67" s="102">
        <f t="shared" si="21"/>
        <v>15</v>
      </c>
      <c r="AD67" s="103" t="s">
        <v>74</v>
      </c>
      <c r="AE67" s="102">
        <f t="shared" si="22"/>
        <v>10</v>
      </c>
      <c r="AF67" s="105">
        <f t="shared" si="23"/>
        <v>100</v>
      </c>
      <c r="AG67" s="105" t="str">
        <f t="shared" si="24"/>
        <v>Fuerte</v>
      </c>
      <c r="AH67" s="120" t="s">
        <v>75</v>
      </c>
      <c r="AI67" s="105" t="str">
        <f t="shared" si="25"/>
        <v>Fuerte</v>
      </c>
      <c r="AJ67" s="105" t="str">
        <f>IFERROR(VLOOKUP((CONCATENATE(AG67,AI67)),Listados!$U$3:$V$11,2,FALSE),"")</f>
        <v>Fuerte</v>
      </c>
      <c r="AK67" s="105">
        <f t="shared" si="26"/>
        <v>100</v>
      </c>
      <c r="AL67" s="415">
        <f t="shared" ref="AL67" si="114">AVERAGE(AK67:AK70)</f>
        <v>100</v>
      </c>
      <c r="AM67" s="415" t="str">
        <f t="shared" ref="AM67" si="115">IF(AL67&lt;=50,"Débil",IF(AL67&lt;=99,"Moderado",IF(AL67=100,"fuerte","")))</f>
        <v>fuerte</v>
      </c>
      <c r="AN67" s="415">
        <f t="shared" ref="AN67" si="116">+IF(AND(Q67="Preventivo",AM67="Fuerte"),2,IF(AND(Q67="Preventivo",AM67="Moderado"),1,0))</f>
        <v>2</v>
      </c>
      <c r="AO67" s="415">
        <f t="shared" ref="AO67" si="117">+IF(AND(Q67="Detectivo",$AM67="Fuerte"),2,IF(AND(Q67="Detectivo",$AM67="Moderado"),1,IF(AND(Q67="Preventivo",$AM67="Fuerte"),1,0)))</f>
        <v>1</v>
      </c>
      <c r="AP67" s="376">
        <f t="shared" ref="AP67" si="118">+K67-AN67</f>
        <v>0</v>
      </c>
      <c r="AQ67" s="376">
        <f t="shared" ref="AQ67" si="119">+M67-AO67</f>
        <v>2</v>
      </c>
      <c r="AR67" s="422" t="str">
        <f>+VLOOKUP(MIN(AP67),Listados!$J$18:$K$24,2,TRUE)</f>
        <v>Rara Vez</v>
      </c>
      <c r="AS67" s="422" t="str">
        <f>+VLOOKUP(MIN(AQ67),Listados!$J$26:$K$32,2,TRUE)</f>
        <v>Menor</v>
      </c>
      <c r="AT67" s="422" t="str">
        <f>IF(AND(AR67&lt;&gt;"",AS67&lt;&gt;""),VLOOKUP(AR67&amp;AS67,Listados!$M$3:$N$27,2,FALSE),"")</f>
        <v>Bajo</v>
      </c>
      <c r="AU67" s="422" t="str">
        <f>+VLOOKUP(AT67,Listados!$P$3:$Q$6,2,FALSE)</f>
        <v>Asumir el riesgo</v>
      </c>
      <c r="AV67" s="132" t="s">
        <v>264</v>
      </c>
      <c r="AW67" s="132" t="s">
        <v>265</v>
      </c>
      <c r="AX67" s="134">
        <v>45658</v>
      </c>
      <c r="AY67" s="135">
        <v>46022</v>
      </c>
      <c r="AZ67" s="133" t="s">
        <v>242</v>
      </c>
      <c r="BA67" s="133" t="s">
        <v>243</v>
      </c>
      <c r="BB67" s="380"/>
      <c r="BC67" s="380"/>
      <c r="BD67" s="380"/>
      <c r="BE67" s="388"/>
      <c r="BF67" s="390"/>
      <c r="BG67" s="392"/>
    </row>
    <row r="68" spans="1:59" ht="66" customHeight="1" x14ac:dyDescent="0.2">
      <c r="A68" s="418"/>
      <c r="B68" s="405"/>
      <c r="C68" s="427"/>
      <c r="D68" s="430"/>
      <c r="E68" s="405"/>
      <c r="F68" s="405"/>
      <c r="G68" s="229"/>
      <c r="H68" s="96"/>
      <c r="I68" s="229"/>
      <c r="J68" s="405"/>
      <c r="K68" s="407"/>
      <c r="L68" s="410"/>
      <c r="M68" s="407"/>
      <c r="N68" s="407"/>
      <c r="O68" s="249"/>
      <c r="P68" s="223"/>
      <c r="Q68" s="243"/>
      <c r="R68" s="225"/>
      <c r="S68" s="226" t="str">
        <f t="shared" si="16"/>
        <v>0</v>
      </c>
      <c r="T68" s="225"/>
      <c r="U68" s="226" t="str">
        <f t="shared" si="17"/>
        <v>0</v>
      </c>
      <c r="V68" s="225"/>
      <c r="W68" s="226" t="str">
        <f t="shared" si="18"/>
        <v>0</v>
      </c>
      <c r="X68" s="225"/>
      <c r="Y68" s="226" t="str">
        <f t="shared" si="19"/>
        <v>0</v>
      </c>
      <c r="Z68" s="225"/>
      <c r="AA68" s="226" t="str">
        <f t="shared" si="20"/>
        <v>0</v>
      </c>
      <c r="AB68" s="225"/>
      <c r="AC68" s="226" t="str">
        <f t="shared" si="21"/>
        <v>0</v>
      </c>
      <c r="AD68" s="225"/>
      <c r="AE68" s="226" t="str">
        <f t="shared" si="22"/>
        <v>0</v>
      </c>
      <c r="AF68" s="220" t="str">
        <f t="shared" si="23"/>
        <v/>
      </c>
      <c r="AG68" s="220" t="str">
        <f t="shared" si="24"/>
        <v/>
      </c>
      <c r="AH68" s="227"/>
      <c r="AI68" s="220" t="str">
        <f t="shared" si="25"/>
        <v/>
      </c>
      <c r="AJ68" s="220" t="str">
        <f>IFERROR(VLOOKUP((CONCATENATE(AG68,AI68)),Listados!$U$3:$V$11,2,FALSE),"")</f>
        <v/>
      </c>
      <c r="AK68" s="220" t="str">
        <f t="shared" si="26"/>
        <v/>
      </c>
      <c r="AL68" s="406"/>
      <c r="AM68" s="406"/>
      <c r="AN68" s="406"/>
      <c r="AO68" s="406"/>
      <c r="AP68" s="357"/>
      <c r="AQ68" s="357"/>
      <c r="AR68" s="407"/>
      <c r="AS68" s="407"/>
      <c r="AT68" s="407"/>
      <c r="AU68" s="407"/>
      <c r="AV68" s="228"/>
      <c r="AW68" s="228"/>
      <c r="AX68" s="228"/>
      <c r="AY68" s="228"/>
      <c r="AZ68" s="228"/>
      <c r="BA68" s="228"/>
      <c r="BB68" s="362"/>
      <c r="BC68" s="362"/>
      <c r="BD68" s="362"/>
      <c r="BE68" s="364"/>
      <c r="BF68" s="366"/>
      <c r="BG68" s="393"/>
    </row>
    <row r="69" spans="1:59" ht="43.5" customHeight="1" x14ac:dyDescent="0.2">
      <c r="A69" s="418"/>
      <c r="B69" s="405"/>
      <c r="C69" s="427"/>
      <c r="D69" s="430"/>
      <c r="E69" s="405"/>
      <c r="F69" s="405"/>
      <c r="G69" s="229"/>
      <c r="H69" s="96"/>
      <c r="I69" s="229"/>
      <c r="J69" s="405"/>
      <c r="K69" s="407"/>
      <c r="L69" s="410"/>
      <c r="M69" s="407"/>
      <c r="N69" s="407"/>
      <c r="O69" s="240"/>
      <c r="P69" s="230"/>
      <c r="Q69" s="241"/>
      <c r="R69" s="225"/>
      <c r="S69" s="226" t="str">
        <f t="shared" si="16"/>
        <v>0</v>
      </c>
      <c r="T69" s="225"/>
      <c r="U69" s="226" t="str">
        <f t="shared" si="17"/>
        <v>0</v>
      </c>
      <c r="V69" s="225"/>
      <c r="W69" s="226" t="str">
        <f t="shared" si="18"/>
        <v>0</v>
      </c>
      <c r="X69" s="225"/>
      <c r="Y69" s="226" t="str">
        <f t="shared" si="19"/>
        <v>0</v>
      </c>
      <c r="Z69" s="225"/>
      <c r="AA69" s="226" t="str">
        <f t="shared" si="20"/>
        <v>0</v>
      </c>
      <c r="AB69" s="225"/>
      <c r="AC69" s="226" t="str">
        <f t="shared" si="21"/>
        <v>0</v>
      </c>
      <c r="AD69" s="225"/>
      <c r="AE69" s="226" t="str">
        <f t="shared" si="22"/>
        <v>0</v>
      </c>
      <c r="AF69" s="220" t="str">
        <f t="shared" si="23"/>
        <v/>
      </c>
      <c r="AG69" s="220" t="str">
        <f t="shared" si="24"/>
        <v/>
      </c>
      <c r="AH69" s="227"/>
      <c r="AI69" s="220" t="str">
        <f t="shared" si="25"/>
        <v/>
      </c>
      <c r="AJ69" s="220" t="str">
        <f>IFERROR(VLOOKUP((CONCATENATE(AG69,AI69)),Listados!$U$3:$V$11,2,FALSE),"")</f>
        <v/>
      </c>
      <c r="AK69" s="220" t="str">
        <f t="shared" si="26"/>
        <v/>
      </c>
      <c r="AL69" s="406"/>
      <c r="AM69" s="406"/>
      <c r="AN69" s="406"/>
      <c r="AO69" s="406"/>
      <c r="AP69" s="357"/>
      <c r="AQ69" s="357"/>
      <c r="AR69" s="407"/>
      <c r="AS69" s="407"/>
      <c r="AT69" s="407"/>
      <c r="AU69" s="407"/>
      <c r="AV69" s="228"/>
      <c r="AW69" s="228"/>
      <c r="AX69" s="231"/>
      <c r="AY69" s="231"/>
      <c r="AZ69" s="228"/>
      <c r="BA69" s="228"/>
      <c r="BB69" s="362"/>
      <c r="BC69" s="362"/>
      <c r="BD69" s="362"/>
      <c r="BE69" s="364"/>
      <c r="BF69" s="366"/>
      <c r="BG69" s="393"/>
    </row>
    <row r="70" spans="1:59" ht="52.5" customHeight="1" thickBot="1" x14ac:dyDescent="0.25">
      <c r="A70" s="419"/>
      <c r="B70" s="414"/>
      <c r="C70" s="428"/>
      <c r="D70" s="431"/>
      <c r="E70" s="414"/>
      <c r="F70" s="414"/>
      <c r="G70" s="121"/>
      <c r="H70" s="110"/>
      <c r="I70" s="121"/>
      <c r="J70" s="414"/>
      <c r="K70" s="423"/>
      <c r="L70" s="425"/>
      <c r="M70" s="423"/>
      <c r="N70" s="423"/>
      <c r="O70" s="122"/>
      <c r="P70" s="123"/>
      <c r="Q70" s="137"/>
      <c r="R70" s="113"/>
      <c r="S70" s="112" t="str">
        <f t="shared" si="16"/>
        <v>0</v>
      </c>
      <c r="T70" s="113"/>
      <c r="U70" s="112" t="str">
        <f t="shared" si="17"/>
        <v>0</v>
      </c>
      <c r="V70" s="113"/>
      <c r="W70" s="112" t="str">
        <f t="shared" si="18"/>
        <v>0</v>
      </c>
      <c r="X70" s="113"/>
      <c r="Y70" s="112" t="str">
        <f t="shared" si="19"/>
        <v>0</v>
      </c>
      <c r="Z70" s="113"/>
      <c r="AA70" s="112" t="str">
        <f t="shared" si="20"/>
        <v>0</v>
      </c>
      <c r="AB70" s="113"/>
      <c r="AC70" s="112" t="str">
        <f t="shared" si="21"/>
        <v>0</v>
      </c>
      <c r="AD70" s="113"/>
      <c r="AE70" s="112" t="str">
        <f t="shared" si="22"/>
        <v>0</v>
      </c>
      <c r="AF70" s="115" t="str">
        <f t="shared" si="23"/>
        <v/>
      </c>
      <c r="AG70" s="115" t="str">
        <f t="shared" si="24"/>
        <v/>
      </c>
      <c r="AH70" s="124"/>
      <c r="AI70" s="115" t="str">
        <f t="shared" si="25"/>
        <v/>
      </c>
      <c r="AJ70" s="115" t="str">
        <f>IFERROR(VLOOKUP((CONCATENATE(AG70,AI70)),Listados!$U$3:$V$11,2,FALSE),"")</f>
        <v/>
      </c>
      <c r="AK70" s="115" t="str">
        <f t="shared" si="26"/>
        <v/>
      </c>
      <c r="AL70" s="416"/>
      <c r="AM70" s="416"/>
      <c r="AN70" s="416"/>
      <c r="AO70" s="416"/>
      <c r="AP70" s="457"/>
      <c r="AQ70" s="457"/>
      <c r="AR70" s="423"/>
      <c r="AS70" s="423"/>
      <c r="AT70" s="423"/>
      <c r="AU70" s="423"/>
      <c r="AV70" s="116"/>
      <c r="AW70" s="116"/>
      <c r="AX70" s="117"/>
      <c r="AY70" s="117"/>
      <c r="AZ70" s="116"/>
      <c r="BA70" s="116"/>
      <c r="BB70" s="381"/>
      <c r="BC70" s="381"/>
      <c r="BD70" s="381"/>
      <c r="BE70" s="389"/>
      <c r="BF70" s="391"/>
      <c r="BG70" s="394"/>
    </row>
    <row r="71" spans="1:59" ht="80" x14ac:dyDescent="0.2">
      <c r="A71" s="417">
        <v>16</v>
      </c>
      <c r="B71" s="413" t="s">
        <v>266</v>
      </c>
      <c r="C71" s="426" t="s">
        <v>267</v>
      </c>
      <c r="D71" s="429" t="s">
        <v>268</v>
      </c>
      <c r="E71" s="413" t="s">
        <v>177</v>
      </c>
      <c r="F71" s="429" t="s">
        <v>65</v>
      </c>
      <c r="G71" s="141" t="s">
        <v>269</v>
      </c>
      <c r="H71" s="100" t="s">
        <v>67</v>
      </c>
      <c r="I71" s="101" t="s">
        <v>270</v>
      </c>
      <c r="J71" s="413" t="s">
        <v>271</v>
      </c>
      <c r="K71" s="422">
        <f>+VLOOKUP(J71,Listados!$K$8:$L$12,2,0)</f>
        <v>1</v>
      </c>
      <c r="L71" s="424" t="s">
        <v>86</v>
      </c>
      <c r="M71" s="422">
        <f>+VLOOKUP(L71,Listados!$K$13:$L$17,2,0)</f>
        <v>3</v>
      </c>
      <c r="N71" s="422" t="str">
        <f>IF(AND(J71&lt;&gt;"",L71&lt;&gt;""),VLOOKUP(J71&amp;L71,Listados!$M$3:$N$27,2,FALSE),"")</f>
        <v>Moderado</v>
      </c>
      <c r="O71" s="101" t="s">
        <v>272</v>
      </c>
      <c r="P71" s="118" t="s">
        <v>269</v>
      </c>
      <c r="Q71" s="119" t="s">
        <v>72</v>
      </c>
      <c r="R71" s="103" t="s">
        <v>73</v>
      </c>
      <c r="S71" s="102">
        <f t="shared" si="16"/>
        <v>15</v>
      </c>
      <c r="T71" s="103" t="s">
        <v>73</v>
      </c>
      <c r="U71" s="102">
        <f t="shared" si="17"/>
        <v>15</v>
      </c>
      <c r="V71" s="103" t="s">
        <v>73</v>
      </c>
      <c r="W71" s="102">
        <f t="shared" si="18"/>
        <v>15</v>
      </c>
      <c r="X71" s="103" t="s">
        <v>72</v>
      </c>
      <c r="Y71" s="102">
        <f t="shared" si="19"/>
        <v>15</v>
      </c>
      <c r="Z71" s="103" t="s">
        <v>73</v>
      </c>
      <c r="AA71" s="102">
        <f t="shared" si="20"/>
        <v>15</v>
      </c>
      <c r="AB71" s="103" t="s">
        <v>73</v>
      </c>
      <c r="AC71" s="102">
        <f t="shared" si="21"/>
        <v>15</v>
      </c>
      <c r="AD71" s="103" t="s">
        <v>74</v>
      </c>
      <c r="AE71" s="102">
        <f t="shared" si="22"/>
        <v>10</v>
      </c>
      <c r="AF71" s="105">
        <f t="shared" si="23"/>
        <v>100</v>
      </c>
      <c r="AG71" s="105" t="str">
        <f t="shared" si="24"/>
        <v>Fuerte</v>
      </c>
      <c r="AH71" s="120" t="s">
        <v>75</v>
      </c>
      <c r="AI71" s="105" t="str">
        <f t="shared" si="25"/>
        <v>Fuerte</v>
      </c>
      <c r="AJ71" s="105" t="str">
        <f>IFERROR(VLOOKUP((CONCATENATE(AG71,AI71)),Listados!$U$3:$V$11,2,FALSE),"")</f>
        <v>Fuerte</v>
      </c>
      <c r="AK71" s="105">
        <f t="shared" si="26"/>
        <v>100</v>
      </c>
      <c r="AL71" s="415">
        <f t="shared" ref="AL71" si="120">AVERAGE(AK71:AK74)</f>
        <v>100</v>
      </c>
      <c r="AM71" s="415" t="str">
        <f t="shared" ref="AM71" si="121">IF(AL71&lt;=50,"Débil",IF(AL71&lt;=99,"Moderado",IF(AL71=100,"fuerte","")))</f>
        <v>fuerte</v>
      </c>
      <c r="AN71" s="415">
        <f t="shared" ref="AN71" si="122">+IF(AND(Q71="Preventivo",AM71="Fuerte"),2,IF(AND(Q71="Preventivo",AM71="Moderado"),1,0))</f>
        <v>2</v>
      </c>
      <c r="AO71" s="415">
        <f t="shared" ref="AO71" si="123">+IF(AND(Q71="Detectivo",$AM71="Fuerte"),2,IF(AND(Q71="Detectivo",$AM71="Moderado"),1,IF(AND(Q71="Preventivo",$AM71="Fuerte"),1,0)))</f>
        <v>1</v>
      </c>
      <c r="AP71" s="376">
        <f t="shared" ref="AP71" si="124">+K71-AN71</f>
        <v>-1</v>
      </c>
      <c r="AQ71" s="376">
        <f t="shared" ref="AQ71" si="125">+M71-AO71</f>
        <v>2</v>
      </c>
      <c r="AR71" s="422" t="str">
        <f>+VLOOKUP(MIN(AP71),Listados!$J$18:$K$24,2,TRUE)</f>
        <v>Rara Vez</v>
      </c>
      <c r="AS71" s="422" t="str">
        <f>+VLOOKUP(MIN(AQ71),Listados!$J$26:$K$32,2,TRUE)</f>
        <v>Menor</v>
      </c>
      <c r="AT71" s="422" t="str">
        <f>IF(AND(AR71&lt;&gt;"",AS71&lt;&gt;""),VLOOKUP(AR71&amp;AS71,Listados!$M$3:$N$27,2,FALSE),"")</f>
        <v>Bajo</v>
      </c>
      <c r="AU71" s="422" t="str">
        <f>+VLOOKUP(AT71,Listados!$P$3:$Q$6,2,FALSE)</f>
        <v>Asumir el riesgo</v>
      </c>
      <c r="AV71" s="132" t="s">
        <v>273</v>
      </c>
      <c r="AW71" s="133" t="s">
        <v>274</v>
      </c>
      <c r="AX71" s="134">
        <v>45658</v>
      </c>
      <c r="AY71" s="134">
        <v>46022</v>
      </c>
      <c r="AZ71" s="132" t="s">
        <v>275</v>
      </c>
      <c r="BA71" s="132" t="s">
        <v>276</v>
      </c>
      <c r="BB71" s="382" t="s">
        <v>277</v>
      </c>
      <c r="BC71" s="380"/>
      <c r="BD71" s="380"/>
      <c r="BE71" s="388"/>
      <c r="BF71" s="390"/>
      <c r="BG71" s="392"/>
    </row>
    <row r="72" spans="1:59" ht="52" x14ac:dyDescent="0.2">
      <c r="A72" s="418"/>
      <c r="B72" s="405"/>
      <c r="C72" s="427"/>
      <c r="D72" s="430"/>
      <c r="E72" s="405"/>
      <c r="F72" s="430"/>
      <c r="G72" s="229" t="s">
        <v>278</v>
      </c>
      <c r="H72" s="221" t="s">
        <v>67</v>
      </c>
      <c r="I72" s="222" t="s">
        <v>270</v>
      </c>
      <c r="J72" s="405"/>
      <c r="K72" s="407"/>
      <c r="L72" s="410"/>
      <c r="M72" s="407"/>
      <c r="N72" s="407"/>
      <c r="O72" s="222" t="s">
        <v>279</v>
      </c>
      <c r="P72" s="82" t="s">
        <v>278</v>
      </c>
      <c r="Q72" s="224" t="s">
        <v>80</v>
      </c>
      <c r="R72" s="225" t="s">
        <v>73</v>
      </c>
      <c r="S72" s="226">
        <f t="shared" si="16"/>
        <v>15</v>
      </c>
      <c r="T72" s="225" t="s">
        <v>73</v>
      </c>
      <c r="U72" s="226">
        <f t="shared" si="17"/>
        <v>15</v>
      </c>
      <c r="V72" s="225" t="s">
        <v>73</v>
      </c>
      <c r="W72" s="226">
        <f t="shared" si="18"/>
        <v>15</v>
      </c>
      <c r="X72" s="225" t="s">
        <v>72</v>
      </c>
      <c r="Y72" s="226">
        <f t="shared" si="19"/>
        <v>15</v>
      </c>
      <c r="Z72" s="225" t="s">
        <v>73</v>
      </c>
      <c r="AA72" s="226">
        <f t="shared" si="20"/>
        <v>15</v>
      </c>
      <c r="AB72" s="225" t="s">
        <v>73</v>
      </c>
      <c r="AC72" s="226">
        <f t="shared" si="21"/>
        <v>15</v>
      </c>
      <c r="AD72" s="225" t="s">
        <v>74</v>
      </c>
      <c r="AE72" s="226">
        <f t="shared" si="22"/>
        <v>10</v>
      </c>
      <c r="AF72" s="220">
        <f t="shared" si="23"/>
        <v>100</v>
      </c>
      <c r="AG72" s="220" t="str">
        <f t="shared" si="24"/>
        <v>Fuerte</v>
      </c>
      <c r="AH72" s="227" t="s">
        <v>75</v>
      </c>
      <c r="AI72" s="220" t="str">
        <f t="shared" si="25"/>
        <v>Fuerte</v>
      </c>
      <c r="AJ72" s="220" t="str">
        <f>IFERROR(VLOOKUP((CONCATENATE(AG72,AI72)),Listados!$U$3:$V$11,2,FALSE),"")</f>
        <v>Fuerte</v>
      </c>
      <c r="AK72" s="220">
        <f t="shared" si="26"/>
        <v>100</v>
      </c>
      <c r="AL72" s="406"/>
      <c r="AM72" s="406"/>
      <c r="AN72" s="406"/>
      <c r="AO72" s="406"/>
      <c r="AP72" s="357"/>
      <c r="AQ72" s="357"/>
      <c r="AR72" s="407"/>
      <c r="AS72" s="407"/>
      <c r="AT72" s="407"/>
      <c r="AU72" s="407"/>
      <c r="AV72" s="228"/>
      <c r="AW72" s="228"/>
      <c r="AX72" s="228"/>
      <c r="AY72" s="228"/>
      <c r="AZ72" s="228"/>
      <c r="BA72" s="228"/>
      <c r="BB72" s="383"/>
      <c r="BC72" s="362"/>
      <c r="BD72" s="362"/>
      <c r="BE72" s="364"/>
      <c r="BF72" s="366"/>
      <c r="BG72" s="393"/>
    </row>
    <row r="73" spans="1:59" ht="52" x14ac:dyDescent="0.2">
      <c r="A73" s="418"/>
      <c r="B73" s="405"/>
      <c r="C73" s="427"/>
      <c r="D73" s="430"/>
      <c r="E73" s="405"/>
      <c r="F73" s="430"/>
      <c r="G73" s="229" t="s">
        <v>280</v>
      </c>
      <c r="H73" s="221" t="s">
        <v>67</v>
      </c>
      <c r="I73" s="222" t="s">
        <v>270</v>
      </c>
      <c r="J73" s="405"/>
      <c r="K73" s="407"/>
      <c r="L73" s="410"/>
      <c r="M73" s="407"/>
      <c r="N73" s="407"/>
      <c r="O73" s="240"/>
      <c r="P73" s="82"/>
      <c r="Q73" s="241"/>
      <c r="R73" s="225"/>
      <c r="S73" s="226" t="str">
        <f t="shared" si="16"/>
        <v>0</v>
      </c>
      <c r="T73" s="225"/>
      <c r="U73" s="226" t="str">
        <f t="shared" si="17"/>
        <v>0</v>
      </c>
      <c r="V73" s="225"/>
      <c r="W73" s="226" t="str">
        <f t="shared" si="18"/>
        <v>0</v>
      </c>
      <c r="X73" s="225"/>
      <c r="Y73" s="226" t="str">
        <f t="shared" si="19"/>
        <v>0</v>
      </c>
      <c r="Z73" s="225"/>
      <c r="AA73" s="226" t="str">
        <f t="shared" si="20"/>
        <v>0</v>
      </c>
      <c r="AB73" s="225"/>
      <c r="AC73" s="226" t="str">
        <f t="shared" si="21"/>
        <v>0</v>
      </c>
      <c r="AD73" s="225"/>
      <c r="AE73" s="226" t="str">
        <f t="shared" si="22"/>
        <v>0</v>
      </c>
      <c r="AF73" s="220" t="str">
        <f t="shared" si="23"/>
        <v/>
      </c>
      <c r="AG73" s="220" t="str">
        <f t="shared" si="24"/>
        <v/>
      </c>
      <c r="AH73" s="227"/>
      <c r="AI73" s="220" t="str">
        <f t="shared" si="25"/>
        <v/>
      </c>
      <c r="AJ73" s="220" t="str">
        <f>IFERROR(VLOOKUP((CONCATENATE(AG73,AI73)),Listados!$U$3:$V$11,2,FALSE),"")</f>
        <v/>
      </c>
      <c r="AK73" s="220" t="str">
        <f t="shared" si="26"/>
        <v/>
      </c>
      <c r="AL73" s="406"/>
      <c r="AM73" s="406"/>
      <c r="AN73" s="406"/>
      <c r="AO73" s="406"/>
      <c r="AP73" s="357"/>
      <c r="AQ73" s="357"/>
      <c r="AR73" s="407"/>
      <c r="AS73" s="407"/>
      <c r="AT73" s="407"/>
      <c r="AU73" s="407"/>
      <c r="AV73" s="228"/>
      <c r="AW73" s="228"/>
      <c r="AX73" s="231"/>
      <c r="AY73" s="231"/>
      <c r="AZ73" s="228"/>
      <c r="BA73" s="228"/>
      <c r="BB73" s="383"/>
      <c r="BC73" s="362"/>
      <c r="BD73" s="362"/>
      <c r="BE73" s="364"/>
      <c r="BF73" s="366"/>
      <c r="BG73" s="393"/>
    </row>
    <row r="74" spans="1:59" ht="55.5" customHeight="1" thickBot="1" x14ac:dyDescent="0.25">
      <c r="A74" s="419"/>
      <c r="B74" s="414"/>
      <c r="C74" s="428"/>
      <c r="D74" s="431"/>
      <c r="E74" s="414"/>
      <c r="F74" s="431"/>
      <c r="G74" s="121"/>
      <c r="H74" s="121"/>
      <c r="I74" s="121"/>
      <c r="J74" s="414"/>
      <c r="K74" s="423"/>
      <c r="L74" s="425"/>
      <c r="M74" s="423"/>
      <c r="N74" s="423"/>
      <c r="O74" s="122"/>
      <c r="P74" s="168"/>
      <c r="Q74" s="137"/>
      <c r="R74" s="113"/>
      <c r="S74" s="112" t="str">
        <f t="shared" si="16"/>
        <v>0</v>
      </c>
      <c r="T74" s="113"/>
      <c r="U74" s="112" t="str">
        <f t="shared" si="17"/>
        <v>0</v>
      </c>
      <c r="V74" s="113"/>
      <c r="W74" s="112" t="str">
        <f t="shared" si="18"/>
        <v>0</v>
      </c>
      <c r="X74" s="113"/>
      <c r="Y74" s="112" t="str">
        <f t="shared" si="19"/>
        <v>0</v>
      </c>
      <c r="Z74" s="113"/>
      <c r="AA74" s="112" t="str">
        <f t="shared" si="20"/>
        <v>0</v>
      </c>
      <c r="AB74" s="113"/>
      <c r="AC74" s="112" t="str">
        <f t="shared" si="21"/>
        <v>0</v>
      </c>
      <c r="AD74" s="113"/>
      <c r="AE74" s="112" t="str">
        <f t="shared" si="22"/>
        <v>0</v>
      </c>
      <c r="AF74" s="115" t="str">
        <f t="shared" si="23"/>
        <v/>
      </c>
      <c r="AG74" s="115" t="str">
        <f t="shared" si="24"/>
        <v/>
      </c>
      <c r="AH74" s="124"/>
      <c r="AI74" s="115" t="str">
        <f t="shared" si="25"/>
        <v/>
      </c>
      <c r="AJ74" s="115" t="str">
        <f>IFERROR(VLOOKUP((CONCATENATE(AG74,AI74)),Listados!$U$3:$V$11,2,FALSE),"")</f>
        <v/>
      </c>
      <c r="AK74" s="115" t="str">
        <f t="shared" si="26"/>
        <v/>
      </c>
      <c r="AL74" s="416"/>
      <c r="AM74" s="416"/>
      <c r="AN74" s="416"/>
      <c r="AO74" s="416"/>
      <c r="AP74" s="457"/>
      <c r="AQ74" s="457"/>
      <c r="AR74" s="423"/>
      <c r="AS74" s="423"/>
      <c r="AT74" s="423"/>
      <c r="AU74" s="423"/>
      <c r="AV74" s="116"/>
      <c r="AW74" s="116"/>
      <c r="AX74" s="117"/>
      <c r="AY74" s="117"/>
      <c r="AZ74" s="116"/>
      <c r="BA74" s="116"/>
      <c r="BB74" s="384"/>
      <c r="BC74" s="381"/>
      <c r="BD74" s="381"/>
      <c r="BE74" s="389"/>
      <c r="BF74" s="391"/>
      <c r="BG74" s="394"/>
    </row>
    <row r="75" spans="1:59" ht="288" x14ac:dyDescent="0.2">
      <c r="A75" s="417">
        <v>17</v>
      </c>
      <c r="B75" s="413" t="s">
        <v>266</v>
      </c>
      <c r="C75" s="426" t="s">
        <v>281</v>
      </c>
      <c r="D75" s="429" t="s">
        <v>282</v>
      </c>
      <c r="E75" s="413" t="s">
        <v>177</v>
      </c>
      <c r="F75" s="413" t="s">
        <v>236</v>
      </c>
      <c r="G75" s="101" t="s">
        <v>283</v>
      </c>
      <c r="H75" s="100" t="s">
        <v>67</v>
      </c>
      <c r="I75" s="163" t="s">
        <v>284</v>
      </c>
      <c r="J75" s="413" t="s">
        <v>85</v>
      </c>
      <c r="K75" s="422">
        <f>+VLOOKUP(J75,Listados!$K$8:$L$12,2,0)</f>
        <v>3</v>
      </c>
      <c r="L75" s="424" t="s">
        <v>86</v>
      </c>
      <c r="M75" s="422">
        <f>+VLOOKUP(L75,Listados!$K$13:$L$17,2,0)</f>
        <v>3</v>
      </c>
      <c r="N75" s="422" t="str">
        <f>IF(AND(J75&lt;&gt;"",L75&lt;&gt;""),VLOOKUP(J75&amp;L75,Listados!$M$3:$N$27,2,FALSE),"")</f>
        <v>Alto</v>
      </c>
      <c r="O75" s="142" t="s">
        <v>285</v>
      </c>
      <c r="P75" s="118" t="s">
        <v>283</v>
      </c>
      <c r="Q75" s="143" t="s">
        <v>72</v>
      </c>
      <c r="R75" s="103" t="s">
        <v>73</v>
      </c>
      <c r="S75" s="102">
        <f t="shared" si="16"/>
        <v>15</v>
      </c>
      <c r="T75" s="103" t="s">
        <v>73</v>
      </c>
      <c r="U75" s="102">
        <f t="shared" si="17"/>
        <v>15</v>
      </c>
      <c r="V75" s="103" t="s">
        <v>73</v>
      </c>
      <c r="W75" s="102">
        <f t="shared" si="18"/>
        <v>15</v>
      </c>
      <c r="X75" s="103" t="s">
        <v>72</v>
      </c>
      <c r="Y75" s="102">
        <f t="shared" si="19"/>
        <v>15</v>
      </c>
      <c r="Z75" s="103" t="s">
        <v>73</v>
      </c>
      <c r="AA75" s="102">
        <f t="shared" si="20"/>
        <v>15</v>
      </c>
      <c r="AB75" s="103" t="s">
        <v>73</v>
      </c>
      <c r="AC75" s="102">
        <f t="shared" si="21"/>
        <v>15</v>
      </c>
      <c r="AD75" s="103" t="s">
        <v>74</v>
      </c>
      <c r="AE75" s="102">
        <f t="shared" si="22"/>
        <v>10</v>
      </c>
      <c r="AF75" s="105">
        <f t="shared" si="23"/>
        <v>100</v>
      </c>
      <c r="AG75" s="105" t="str">
        <f t="shared" si="24"/>
        <v>Fuerte</v>
      </c>
      <c r="AH75" s="120" t="s">
        <v>75</v>
      </c>
      <c r="AI75" s="105" t="str">
        <f t="shared" si="25"/>
        <v>Fuerte</v>
      </c>
      <c r="AJ75" s="105" t="str">
        <f>IFERROR(VLOOKUP((CONCATENATE(AG75,AI75)),Listados!$U$3:$V$11,2,FALSE),"")</f>
        <v>Fuerte</v>
      </c>
      <c r="AK75" s="105">
        <f t="shared" si="26"/>
        <v>100</v>
      </c>
      <c r="AL75" s="415">
        <f t="shared" ref="AL75" si="126">AVERAGE(AK75:AK78)</f>
        <v>100</v>
      </c>
      <c r="AM75" s="415" t="str">
        <f t="shared" ref="AM75" si="127">IF(AL75&lt;=50,"Débil",IF(AL75&lt;=99,"Moderado",IF(AL75=100,"fuerte","")))</f>
        <v>fuerte</v>
      </c>
      <c r="AN75" s="415">
        <f t="shared" ref="AN75" si="128">+IF(AND(Q75="Preventivo",AM75="Fuerte"),2,IF(AND(Q75="Preventivo",AM75="Moderado"),1,0))</f>
        <v>2</v>
      </c>
      <c r="AO75" s="415">
        <f t="shared" ref="AO75" si="129">+IF(AND(Q75="Detectivo",$AM75="Fuerte"),2,IF(AND(Q75="Detectivo",$AM75="Moderado"),1,IF(AND(Q75="Preventivo",$AM75="Fuerte"),1,0)))</f>
        <v>1</v>
      </c>
      <c r="AP75" s="376">
        <f t="shared" ref="AP75" si="130">+K75-AN75</f>
        <v>1</v>
      </c>
      <c r="AQ75" s="376">
        <f t="shared" ref="AQ75" si="131">+M75-AO75</f>
        <v>2</v>
      </c>
      <c r="AR75" s="422" t="str">
        <f>+VLOOKUP(MIN(AP75),Listados!$J$18:$K$24,2,TRUE)</f>
        <v>Rara Vez</v>
      </c>
      <c r="AS75" s="422" t="str">
        <f>+VLOOKUP(MIN(AQ75),Listados!$J$26:$K$32,2,TRUE)</f>
        <v>Menor</v>
      </c>
      <c r="AT75" s="422" t="str">
        <f>IF(AND(AR75&lt;&gt;"",AS75&lt;&gt;""),VLOOKUP(AR75&amp;AS75,Listados!$M$3:$N$27,2,FALSE),"")</f>
        <v>Bajo</v>
      </c>
      <c r="AU75" s="422" t="str">
        <f>+VLOOKUP(AT75,Listados!$P$3:$Q$6,2,FALSE)</f>
        <v>Asumir el riesgo</v>
      </c>
      <c r="AV75" s="106" t="s">
        <v>286</v>
      </c>
      <c r="AW75" s="106"/>
      <c r="AX75" s="107"/>
      <c r="AY75" s="108"/>
      <c r="AZ75" s="106"/>
      <c r="BA75" s="106"/>
      <c r="BB75" s="184" t="s">
        <v>287</v>
      </c>
      <c r="BC75" s="380"/>
      <c r="BD75" s="380"/>
      <c r="BE75" s="388"/>
      <c r="BF75" s="390"/>
      <c r="BG75" s="392"/>
    </row>
    <row r="76" spans="1:59" ht="208" x14ac:dyDescent="0.2">
      <c r="A76" s="418"/>
      <c r="B76" s="405"/>
      <c r="C76" s="427"/>
      <c r="D76" s="430"/>
      <c r="E76" s="405"/>
      <c r="F76" s="405"/>
      <c r="G76" s="222" t="s">
        <v>288</v>
      </c>
      <c r="H76" s="221" t="s">
        <v>67</v>
      </c>
      <c r="I76" s="235" t="s">
        <v>289</v>
      </c>
      <c r="J76" s="405"/>
      <c r="K76" s="407"/>
      <c r="L76" s="410"/>
      <c r="M76" s="407"/>
      <c r="N76" s="407"/>
      <c r="O76" s="249" t="s">
        <v>290</v>
      </c>
      <c r="P76" s="82" t="s">
        <v>288</v>
      </c>
      <c r="Q76" s="243" t="s">
        <v>72</v>
      </c>
      <c r="R76" s="225" t="s">
        <v>73</v>
      </c>
      <c r="S76" s="226">
        <f t="shared" si="16"/>
        <v>15</v>
      </c>
      <c r="T76" s="225" t="s">
        <v>73</v>
      </c>
      <c r="U76" s="226">
        <f t="shared" si="17"/>
        <v>15</v>
      </c>
      <c r="V76" s="225" t="s">
        <v>73</v>
      </c>
      <c r="W76" s="226">
        <f t="shared" si="18"/>
        <v>15</v>
      </c>
      <c r="X76" s="225" t="s">
        <v>72</v>
      </c>
      <c r="Y76" s="226">
        <f t="shared" si="19"/>
        <v>15</v>
      </c>
      <c r="Z76" s="225" t="s">
        <v>73</v>
      </c>
      <c r="AA76" s="226">
        <f t="shared" si="20"/>
        <v>15</v>
      </c>
      <c r="AB76" s="225" t="s">
        <v>73</v>
      </c>
      <c r="AC76" s="226">
        <f t="shared" si="21"/>
        <v>15</v>
      </c>
      <c r="AD76" s="225" t="s">
        <v>74</v>
      </c>
      <c r="AE76" s="226">
        <f t="shared" si="22"/>
        <v>10</v>
      </c>
      <c r="AF76" s="220">
        <f t="shared" si="23"/>
        <v>100</v>
      </c>
      <c r="AG76" s="220" t="str">
        <f t="shared" si="24"/>
        <v>Fuerte</v>
      </c>
      <c r="AH76" s="227" t="s">
        <v>75</v>
      </c>
      <c r="AI76" s="220" t="str">
        <f t="shared" si="25"/>
        <v>Fuerte</v>
      </c>
      <c r="AJ76" s="220" t="str">
        <f>IFERROR(VLOOKUP((CONCATENATE(AG76,AI76)),Listados!$U$3:$V$11,2,FALSE),"")</f>
        <v>Fuerte</v>
      </c>
      <c r="AK76" s="220">
        <f t="shared" si="26"/>
        <v>100</v>
      </c>
      <c r="AL76" s="406"/>
      <c r="AM76" s="406"/>
      <c r="AN76" s="406"/>
      <c r="AO76" s="406"/>
      <c r="AP76" s="357"/>
      <c r="AQ76" s="357"/>
      <c r="AR76" s="407"/>
      <c r="AS76" s="407"/>
      <c r="AT76" s="407"/>
      <c r="AU76" s="407"/>
      <c r="AV76" s="228"/>
      <c r="AW76" s="228"/>
      <c r="AX76" s="228"/>
      <c r="AY76" s="228"/>
      <c r="AZ76" s="228"/>
      <c r="BA76" s="228"/>
      <c r="BB76" s="250" t="s">
        <v>291</v>
      </c>
      <c r="BC76" s="362"/>
      <c r="BD76" s="362"/>
      <c r="BE76" s="364"/>
      <c r="BF76" s="366"/>
      <c r="BG76" s="393"/>
    </row>
    <row r="77" spans="1:59" ht="240" x14ac:dyDescent="0.2">
      <c r="A77" s="418"/>
      <c r="B77" s="405"/>
      <c r="C77" s="427"/>
      <c r="D77" s="430"/>
      <c r="E77" s="405"/>
      <c r="F77" s="405"/>
      <c r="G77" s="222" t="s">
        <v>292</v>
      </c>
      <c r="H77" s="221" t="s">
        <v>67</v>
      </c>
      <c r="I77" s="235" t="s">
        <v>293</v>
      </c>
      <c r="J77" s="405"/>
      <c r="K77" s="407"/>
      <c r="L77" s="410"/>
      <c r="M77" s="407"/>
      <c r="N77" s="407"/>
      <c r="O77" s="240" t="s">
        <v>294</v>
      </c>
      <c r="P77" s="82" t="s">
        <v>292</v>
      </c>
      <c r="Q77" s="241" t="s">
        <v>72</v>
      </c>
      <c r="R77" s="225" t="s">
        <v>73</v>
      </c>
      <c r="S77" s="226">
        <f t="shared" si="16"/>
        <v>15</v>
      </c>
      <c r="T77" s="225" t="s">
        <v>73</v>
      </c>
      <c r="U77" s="226">
        <f t="shared" si="17"/>
        <v>15</v>
      </c>
      <c r="V77" s="225" t="s">
        <v>73</v>
      </c>
      <c r="W77" s="226">
        <f t="shared" si="18"/>
        <v>15</v>
      </c>
      <c r="X77" s="225" t="s">
        <v>72</v>
      </c>
      <c r="Y77" s="226">
        <f t="shared" si="19"/>
        <v>15</v>
      </c>
      <c r="Z77" s="225" t="s">
        <v>73</v>
      </c>
      <c r="AA77" s="226">
        <f t="shared" si="20"/>
        <v>15</v>
      </c>
      <c r="AB77" s="225" t="s">
        <v>73</v>
      </c>
      <c r="AC77" s="226">
        <f t="shared" si="21"/>
        <v>15</v>
      </c>
      <c r="AD77" s="225" t="s">
        <v>74</v>
      </c>
      <c r="AE77" s="226">
        <f t="shared" si="22"/>
        <v>10</v>
      </c>
      <c r="AF77" s="220">
        <f t="shared" si="23"/>
        <v>100</v>
      </c>
      <c r="AG77" s="220" t="str">
        <f t="shared" si="24"/>
        <v>Fuerte</v>
      </c>
      <c r="AH77" s="227" t="s">
        <v>75</v>
      </c>
      <c r="AI77" s="220" t="str">
        <f t="shared" si="25"/>
        <v>Fuerte</v>
      </c>
      <c r="AJ77" s="220" t="str">
        <f>IFERROR(VLOOKUP((CONCATENATE(AG77,AI77)),Listados!$U$3:$V$11,2,FALSE),"")</f>
        <v>Fuerte</v>
      </c>
      <c r="AK77" s="220">
        <f t="shared" si="26"/>
        <v>100</v>
      </c>
      <c r="AL77" s="406"/>
      <c r="AM77" s="406"/>
      <c r="AN77" s="406"/>
      <c r="AO77" s="406"/>
      <c r="AP77" s="357"/>
      <c r="AQ77" s="357"/>
      <c r="AR77" s="407"/>
      <c r="AS77" s="407"/>
      <c r="AT77" s="407"/>
      <c r="AU77" s="407"/>
      <c r="AV77" s="228"/>
      <c r="AW77" s="228"/>
      <c r="AX77" s="231"/>
      <c r="AY77" s="231"/>
      <c r="AZ77" s="228"/>
      <c r="BA77" s="228"/>
      <c r="BB77" s="251" t="s">
        <v>295</v>
      </c>
      <c r="BC77" s="362"/>
      <c r="BD77" s="362"/>
      <c r="BE77" s="364"/>
      <c r="BF77" s="366"/>
      <c r="BG77" s="393"/>
    </row>
    <row r="78" spans="1:59" ht="127" thickBot="1" x14ac:dyDescent="0.25">
      <c r="A78" s="419"/>
      <c r="B78" s="414"/>
      <c r="C78" s="428"/>
      <c r="D78" s="431"/>
      <c r="E78" s="414"/>
      <c r="F78" s="414"/>
      <c r="G78" s="111" t="s">
        <v>296</v>
      </c>
      <c r="H78" s="109" t="s">
        <v>67</v>
      </c>
      <c r="I78" s="175" t="s">
        <v>297</v>
      </c>
      <c r="J78" s="414"/>
      <c r="K78" s="423"/>
      <c r="L78" s="425"/>
      <c r="M78" s="423"/>
      <c r="N78" s="423"/>
      <c r="O78" s="122" t="s">
        <v>298</v>
      </c>
      <c r="P78" s="168" t="s">
        <v>296</v>
      </c>
      <c r="Q78" s="137" t="s">
        <v>72</v>
      </c>
      <c r="R78" s="113" t="s">
        <v>73</v>
      </c>
      <c r="S78" s="112">
        <f t="shared" si="16"/>
        <v>15</v>
      </c>
      <c r="T78" s="113" t="s">
        <v>73</v>
      </c>
      <c r="U78" s="112">
        <f t="shared" si="17"/>
        <v>15</v>
      </c>
      <c r="V78" s="113" t="s">
        <v>73</v>
      </c>
      <c r="W78" s="112">
        <f t="shared" si="18"/>
        <v>15</v>
      </c>
      <c r="X78" s="113" t="s">
        <v>72</v>
      </c>
      <c r="Y78" s="112">
        <f t="shared" si="19"/>
        <v>15</v>
      </c>
      <c r="Z78" s="113" t="s">
        <v>73</v>
      </c>
      <c r="AA78" s="112">
        <f t="shared" si="20"/>
        <v>15</v>
      </c>
      <c r="AB78" s="113" t="s">
        <v>73</v>
      </c>
      <c r="AC78" s="112">
        <f t="shared" si="21"/>
        <v>15</v>
      </c>
      <c r="AD78" s="113" t="s">
        <v>74</v>
      </c>
      <c r="AE78" s="112">
        <f t="shared" si="22"/>
        <v>10</v>
      </c>
      <c r="AF78" s="115">
        <f t="shared" si="23"/>
        <v>100</v>
      </c>
      <c r="AG78" s="115" t="str">
        <f t="shared" si="24"/>
        <v>Fuerte</v>
      </c>
      <c r="AH78" s="124" t="s">
        <v>75</v>
      </c>
      <c r="AI78" s="115" t="str">
        <f t="shared" si="25"/>
        <v>Fuerte</v>
      </c>
      <c r="AJ78" s="115" t="str">
        <f>IFERROR(VLOOKUP((CONCATENATE(AG78,AI78)),Listados!$U$3:$V$11,2,FALSE),"")</f>
        <v>Fuerte</v>
      </c>
      <c r="AK78" s="115">
        <f t="shared" si="26"/>
        <v>100</v>
      </c>
      <c r="AL78" s="416"/>
      <c r="AM78" s="416"/>
      <c r="AN78" s="416"/>
      <c r="AO78" s="416"/>
      <c r="AP78" s="457"/>
      <c r="AQ78" s="457"/>
      <c r="AR78" s="423"/>
      <c r="AS78" s="423"/>
      <c r="AT78" s="423"/>
      <c r="AU78" s="423"/>
      <c r="AV78" s="116"/>
      <c r="AW78" s="116"/>
      <c r="AX78" s="117"/>
      <c r="AY78" s="117"/>
      <c r="AZ78" s="116"/>
      <c r="BA78" s="116"/>
      <c r="BB78" s="185" t="s">
        <v>299</v>
      </c>
      <c r="BC78" s="381"/>
      <c r="BD78" s="381"/>
      <c r="BE78" s="389"/>
      <c r="BF78" s="391"/>
      <c r="BG78" s="394"/>
    </row>
    <row r="79" spans="1:59" ht="117" x14ac:dyDescent="0.2">
      <c r="A79" s="417">
        <v>18</v>
      </c>
      <c r="B79" s="413" t="s">
        <v>266</v>
      </c>
      <c r="C79" s="426" t="s">
        <v>281</v>
      </c>
      <c r="D79" s="413" t="s">
        <v>300</v>
      </c>
      <c r="E79" s="413" t="s">
        <v>82</v>
      </c>
      <c r="F79" s="413" t="s">
        <v>301</v>
      </c>
      <c r="G79" s="174" t="s">
        <v>302</v>
      </c>
      <c r="H79" s="145" t="s">
        <v>67</v>
      </c>
      <c r="I79" s="221" t="s">
        <v>303</v>
      </c>
      <c r="J79" s="413" t="s">
        <v>85</v>
      </c>
      <c r="K79" s="422">
        <f>+VLOOKUP(J79,Listados!$K$8:$L$12,2,0)</f>
        <v>3</v>
      </c>
      <c r="L79" s="424" t="s">
        <v>86</v>
      </c>
      <c r="M79" s="422">
        <f>+VLOOKUP(L79,Listados!$K$13:$L$17,2,0)</f>
        <v>3</v>
      </c>
      <c r="N79" s="422" t="str">
        <f>IF(AND(J79&lt;&gt;"",L79&lt;&gt;""),VLOOKUP(J79&amp;L79,Listados!$M$3:$N$27,2,FALSE),"")</f>
        <v>Alto</v>
      </c>
      <c r="O79" s="174" t="s">
        <v>304</v>
      </c>
      <c r="P79" s="188" t="s">
        <v>302</v>
      </c>
      <c r="Q79" s="143" t="s">
        <v>72</v>
      </c>
      <c r="R79" s="103"/>
      <c r="S79" s="102" t="str">
        <f t="shared" si="16"/>
        <v>0</v>
      </c>
      <c r="T79" s="103"/>
      <c r="U79" s="102" t="str">
        <f t="shared" si="17"/>
        <v>0</v>
      </c>
      <c r="V79" s="103"/>
      <c r="W79" s="102" t="str">
        <f t="shared" si="18"/>
        <v>0</v>
      </c>
      <c r="X79" s="103"/>
      <c r="Y79" s="102" t="str">
        <f t="shared" si="19"/>
        <v>0</v>
      </c>
      <c r="Z79" s="103"/>
      <c r="AA79" s="102" t="str">
        <f t="shared" si="20"/>
        <v>0</v>
      </c>
      <c r="AB79" s="103"/>
      <c r="AC79" s="102" t="str">
        <f t="shared" si="21"/>
        <v>0</v>
      </c>
      <c r="AD79" s="103"/>
      <c r="AE79" s="102" t="str">
        <f t="shared" si="22"/>
        <v>0</v>
      </c>
      <c r="AF79" s="105" t="str">
        <f t="shared" si="23"/>
        <v/>
      </c>
      <c r="AG79" s="105" t="str">
        <f t="shared" si="24"/>
        <v/>
      </c>
      <c r="AH79" s="120"/>
      <c r="AI79" s="105" t="str">
        <f t="shared" si="25"/>
        <v/>
      </c>
      <c r="AJ79" s="105" t="str">
        <f>IFERROR(VLOOKUP((CONCATENATE(AG79,AI79)),Listados!$U$3:$V$11,2,FALSE),"")</f>
        <v/>
      </c>
      <c r="AK79" s="105" t="str">
        <f t="shared" si="26"/>
        <v/>
      </c>
      <c r="AL79" s="415" t="e">
        <f t="shared" ref="AL79" si="132">AVERAGE(AK79:AK82)</f>
        <v>#DIV/0!</v>
      </c>
      <c r="AM79" s="415" t="e">
        <f t="shared" ref="AM79" si="133">IF(AL79&lt;=50,"Débil",IF(AL79&lt;=99,"Moderado",IF(AL79=100,"fuerte","")))</f>
        <v>#DIV/0!</v>
      </c>
      <c r="AN79" s="415" t="e">
        <f t="shared" ref="AN79" si="134">+IF(AND(Q79="Preventivo",AM79="Fuerte"),2,IF(AND(Q79="Preventivo",AM79="Moderado"),1,0))</f>
        <v>#DIV/0!</v>
      </c>
      <c r="AO79" s="415" t="e">
        <f t="shared" ref="AO79" si="135">+IF(AND(Q79="Detectivo",$AM79="Fuerte"),2,IF(AND(Q79="Detectivo",$AM79="Moderado"),1,IF(AND(Q79="Preventivo",$AM79="Fuerte"),1,0)))</f>
        <v>#DIV/0!</v>
      </c>
      <c r="AP79" s="376" t="e">
        <f t="shared" ref="AP79" si="136">+K79-AN79</f>
        <v>#DIV/0!</v>
      </c>
      <c r="AQ79" s="376" t="e">
        <f t="shared" ref="AQ79" si="137">+M79-AO79</f>
        <v>#DIV/0!</v>
      </c>
      <c r="AR79" s="422" t="e">
        <f>+VLOOKUP(MIN(AP79),Listados!$J$18:$K$24,2,TRUE)</f>
        <v>#DIV/0!</v>
      </c>
      <c r="AS79" s="422" t="e">
        <f>+VLOOKUP(MIN(AQ79),Listados!$J$26:$K$32,2,TRUE)</f>
        <v>#DIV/0!</v>
      </c>
      <c r="AT79" s="422" t="e">
        <f>IF(AND(AR79&lt;&gt;"",AS79&lt;&gt;""),VLOOKUP(AR79&amp;AS79,Listados!$M$3:$N$27,2,FALSE),"")</f>
        <v>#DIV/0!</v>
      </c>
      <c r="AU79" s="422" t="e">
        <f>+VLOOKUP(AT79,Listados!$P$3:$Q$6,2,FALSE)</f>
        <v>#DIV/0!</v>
      </c>
      <c r="AV79" s="106"/>
      <c r="AW79" s="106"/>
      <c r="AX79" s="107"/>
      <c r="AY79" s="108"/>
      <c r="AZ79" s="106"/>
      <c r="BA79" s="106"/>
      <c r="BB79" s="380"/>
      <c r="BC79" s="380"/>
      <c r="BD79" s="380"/>
      <c r="BE79" s="388"/>
      <c r="BF79" s="390"/>
      <c r="BG79" s="392"/>
    </row>
    <row r="80" spans="1:59" ht="130" x14ac:dyDescent="0.2">
      <c r="A80" s="418"/>
      <c r="B80" s="405"/>
      <c r="C80" s="427"/>
      <c r="D80" s="405"/>
      <c r="E80" s="405"/>
      <c r="F80" s="405"/>
      <c r="G80" s="235" t="s">
        <v>305</v>
      </c>
      <c r="H80" s="221" t="s">
        <v>67</v>
      </c>
      <c r="I80" s="221" t="s">
        <v>306</v>
      </c>
      <c r="J80" s="405"/>
      <c r="K80" s="407"/>
      <c r="L80" s="410"/>
      <c r="M80" s="407"/>
      <c r="N80" s="407"/>
      <c r="O80" s="235" t="s">
        <v>307</v>
      </c>
      <c r="P80" s="223" t="s">
        <v>305</v>
      </c>
      <c r="Q80" s="243" t="s">
        <v>72</v>
      </c>
      <c r="R80" s="225"/>
      <c r="S80" s="226" t="str">
        <f t="shared" ref="S80:S143" si="138">+IF(R80="si",15,"0")</f>
        <v>0</v>
      </c>
      <c r="T80" s="225"/>
      <c r="U80" s="226" t="str">
        <f t="shared" ref="U80:U143" si="139">+IF(T80="si",15,"0")</f>
        <v>0</v>
      </c>
      <c r="V80" s="225"/>
      <c r="W80" s="226" t="str">
        <f t="shared" ref="W80:W143" si="140">+IF(V80="si",15,"0")</f>
        <v>0</v>
      </c>
      <c r="X80" s="225"/>
      <c r="Y80" s="226" t="str">
        <f t="shared" ref="Y80:Y143" si="141">+IF(X80="Preventivo",15,IF(X80="Detectivo",10,"0"))</f>
        <v>0</v>
      </c>
      <c r="Z80" s="225"/>
      <c r="AA80" s="226" t="str">
        <f t="shared" ref="AA80:AA143" si="142">+IF(Z80="si",15,"0")</f>
        <v>0</v>
      </c>
      <c r="AB80" s="225"/>
      <c r="AC80" s="226" t="str">
        <f t="shared" ref="AC80:AC143" si="143">+IF(AB80="si",15,"0")</f>
        <v>0</v>
      </c>
      <c r="AD80" s="225"/>
      <c r="AE80" s="226" t="str">
        <f t="shared" ref="AE80:AE143" si="144">+IF(AD80="Completa",10,IF(AD80="Incompleta",5,"0"))</f>
        <v>0</v>
      </c>
      <c r="AF80" s="220" t="str">
        <f t="shared" ref="AF80:AF143" si="145">IF((SUM(S80,U80,W80,Y80,AA80,AC80,AE80)=0),"",(SUM(S80,U80,W80,Y80,AA80,AC80,AE80)))</f>
        <v/>
      </c>
      <c r="AG80" s="220" t="str">
        <f t="shared" ref="AG80:AG143" si="146">IF(AF80&lt;=85,"Débil",IF(AF80&lt;=95,"Moderado",IF(AF80=100,"Fuerte","")))</f>
        <v/>
      </c>
      <c r="AH80" s="227"/>
      <c r="AI80" s="220" t="str">
        <f t="shared" ref="AI80:AI143" si="147">+IF(AH80="siempre","Fuerte",IF(AH80="Algunas veces","Moderado",IF(AH80="No se ejecuta","Débil","")))</f>
        <v/>
      </c>
      <c r="AJ80" s="220" t="str">
        <f>IFERROR(VLOOKUP((CONCATENATE(AG80,AI80)),Listados!$U$3:$V$11,2,FALSE),"")</f>
        <v/>
      </c>
      <c r="AK80" s="220" t="str">
        <f t="shared" ref="AK80:AK143" si="148">IF(AJ80="","",IF(AJ80="Débil", 0, IF(AJ80="Moderado",50,100)))</f>
        <v/>
      </c>
      <c r="AL80" s="406"/>
      <c r="AM80" s="406"/>
      <c r="AN80" s="406"/>
      <c r="AO80" s="406"/>
      <c r="AP80" s="357"/>
      <c r="AQ80" s="357"/>
      <c r="AR80" s="407"/>
      <c r="AS80" s="407"/>
      <c r="AT80" s="407"/>
      <c r="AU80" s="407"/>
      <c r="AV80" s="228"/>
      <c r="AW80" s="228"/>
      <c r="AX80" s="228"/>
      <c r="AY80" s="228"/>
      <c r="AZ80" s="228"/>
      <c r="BA80" s="228"/>
      <c r="BB80" s="362"/>
      <c r="BC80" s="362"/>
      <c r="BD80" s="362"/>
      <c r="BE80" s="364"/>
      <c r="BF80" s="366"/>
      <c r="BG80" s="393"/>
    </row>
    <row r="81" spans="1:59" x14ac:dyDescent="0.2">
      <c r="A81" s="418"/>
      <c r="B81" s="405"/>
      <c r="C81" s="427"/>
      <c r="D81" s="405"/>
      <c r="E81" s="405"/>
      <c r="F81" s="405"/>
      <c r="G81" s="243"/>
      <c r="H81" s="221"/>
      <c r="I81" s="243"/>
      <c r="J81" s="405"/>
      <c r="K81" s="407"/>
      <c r="L81" s="410"/>
      <c r="M81" s="407"/>
      <c r="N81" s="407"/>
      <c r="O81" s="252"/>
      <c r="P81" s="223"/>
      <c r="Q81" s="241"/>
      <c r="R81" s="225"/>
      <c r="S81" s="226" t="str">
        <f t="shared" si="138"/>
        <v>0</v>
      </c>
      <c r="T81" s="225"/>
      <c r="U81" s="226" t="str">
        <f t="shared" si="139"/>
        <v>0</v>
      </c>
      <c r="V81" s="225"/>
      <c r="W81" s="226" t="str">
        <f t="shared" si="140"/>
        <v>0</v>
      </c>
      <c r="X81" s="225"/>
      <c r="Y81" s="226" t="str">
        <f t="shared" si="141"/>
        <v>0</v>
      </c>
      <c r="Z81" s="225"/>
      <c r="AA81" s="226" t="str">
        <f t="shared" si="142"/>
        <v>0</v>
      </c>
      <c r="AB81" s="225"/>
      <c r="AC81" s="226" t="str">
        <f t="shared" si="143"/>
        <v>0</v>
      </c>
      <c r="AD81" s="225"/>
      <c r="AE81" s="226" t="str">
        <f t="shared" si="144"/>
        <v>0</v>
      </c>
      <c r="AF81" s="220" t="str">
        <f t="shared" si="145"/>
        <v/>
      </c>
      <c r="AG81" s="220" t="str">
        <f t="shared" si="146"/>
        <v/>
      </c>
      <c r="AH81" s="227"/>
      <c r="AI81" s="220" t="str">
        <f t="shared" si="147"/>
        <v/>
      </c>
      <c r="AJ81" s="220" t="str">
        <f>IFERROR(VLOOKUP((CONCATENATE(AG81,AI81)),Listados!$U$3:$V$11,2,FALSE),"")</f>
        <v/>
      </c>
      <c r="AK81" s="220" t="str">
        <f t="shared" si="148"/>
        <v/>
      </c>
      <c r="AL81" s="406"/>
      <c r="AM81" s="406"/>
      <c r="AN81" s="406"/>
      <c r="AO81" s="406"/>
      <c r="AP81" s="357"/>
      <c r="AQ81" s="357"/>
      <c r="AR81" s="407"/>
      <c r="AS81" s="407"/>
      <c r="AT81" s="407"/>
      <c r="AU81" s="407"/>
      <c r="AV81" s="228"/>
      <c r="AW81" s="228"/>
      <c r="AX81" s="231"/>
      <c r="AY81" s="231"/>
      <c r="AZ81" s="228"/>
      <c r="BA81" s="228"/>
      <c r="BB81" s="362"/>
      <c r="BC81" s="362"/>
      <c r="BD81" s="362"/>
      <c r="BE81" s="364"/>
      <c r="BF81" s="366"/>
      <c r="BG81" s="393"/>
    </row>
    <row r="82" spans="1:59" ht="16" thickBot="1" x14ac:dyDescent="0.25">
      <c r="A82" s="419"/>
      <c r="B82" s="414"/>
      <c r="C82" s="428"/>
      <c r="D82" s="414"/>
      <c r="E82" s="414"/>
      <c r="F82" s="414"/>
      <c r="G82" s="173"/>
      <c r="H82" s="110"/>
      <c r="I82" s="121"/>
      <c r="J82" s="414"/>
      <c r="K82" s="423"/>
      <c r="L82" s="425"/>
      <c r="M82" s="423"/>
      <c r="N82" s="423"/>
      <c r="O82" s="189"/>
      <c r="P82" s="82"/>
      <c r="Q82" s="137"/>
      <c r="R82" s="113"/>
      <c r="S82" s="112" t="str">
        <f t="shared" si="138"/>
        <v>0</v>
      </c>
      <c r="T82" s="113"/>
      <c r="U82" s="112" t="str">
        <f t="shared" si="139"/>
        <v>0</v>
      </c>
      <c r="V82" s="113"/>
      <c r="W82" s="112" t="str">
        <f t="shared" si="140"/>
        <v>0</v>
      </c>
      <c r="X82" s="113"/>
      <c r="Y82" s="112" t="str">
        <f t="shared" si="141"/>
        <v>0</v>
      </c>
      <c r="Z82" s="113"/>
      <c r="AA82" s="112" t="str">
        <f t="shared" si="142"/>
        <v>0</v>
      </c>
      <c r="AB82" s="113"/>
      <c r="AC82" s="112" t="str">
        <f t="shared" si="143"/>
        <v>0</v>
      </c>
      <c r="AD82" s="113"/>
      <c r="AE82" s="112" t="str">
        <f t="shared" si="144"/>
        <v>0</v>
      </c>
      <c r="AF82" s="115" t="str">
        <f t="shared" si="145"/>
        <v/>
      </c>
      <c r="AG82" s="115" t="str">
        <f t="shared" si="146"/>
        <v/>
      </c>
      <c r="AH82" s="124"/>
      <c r="AI82" s="115" t="str">
        <f t="shared" si="147"/>
        <v/>
      </c>
      <c r="AJ82" s="115" t="str">
        <f>IFERROR(VLOOKUP((CONCATENATE(AG82,AI82)),Listados!$U$3:$V$11,2,FALSE),"")</f>
        <v/>
      </c>
      <c r="AK82" s="115" t="str">
        <f t="shared" si="148"/>
        <v/>
      </c>
      <c r="AL82" s="416"/>
      <c r="AM82" s="416"/>
      <c r="AN82" s="416"/>
      <c r="AO82" s="416"/>
      <c r="AP82" s="457"/>
      <c r="AQ82" s="457"/>
      <c r="AR82" s="423"/>
      <c r="AS82" s="423"/>
      <c r="AT82" s="423"/>
      <c r="AU82" s="423"/>
      <c r="AV82" s="116"/>
      <c r="AW82" s="116"/>
      <c r="AX82" s="117"/>
      <c r="AY82" s="117"/>
      <c r="AZ82" s="116"/>
      <c r="BA82" s="116"/>
      <c r="BB82" s="381"/>
      <c r="BC82" s="381"/>
      <c r="BD82" s="381"/>
      <c r="BE82" s="389"/>
      <c r="BF82" s="391"/>
      <c r="BG82" s="394"/>
    </row>
    <row r="83" spans="1:59" x14ac:dyDescent="0.2">
      <c r="A83" s="417">
        <v>19</v>
      </c>
      <c r="B83" s="413"/>
      <c r="C83" s="420"/>
      <c r="D83" s="413"/>
      <c r="E83" s="413"/>
      <c r="F83" s="413"/>
      <c r="G83" s="141"/>
      <c r="H83" s="141"/>
      <c r="I83" s="141"/>
      <c r="J83" s="413"/>
      <c r="K83" s="422" t="e">
        <f>+VLOOKUP(J83,Listados!$K$8:$L$12,2,0)</f>
        <v>#N/A</v>
      </c>
      <c r="L83" s="424"/>
      <c r="M83" s="422" t="e">
        <f>+VLOOKUP(L83,Listados!$K$13:$L$17,2,0)</f>
        <v>#N/A</v>
      </c>
      <c r="N83" s="422" t="str">
        <f>IF(AND(J83&lt;&gt;"",L83&lt;&gt;""),VLOOKUP(J83&amp;L83,Listados!$M$3:$N$27,2,FALSE),"")</f>
        <v/>
      </c>
      <c r="O83" s="101"/>
      <c r="P83" s="118"/>
      <c r="Q83" s="143"/>
      <c r="R83" s="103"/>
      <c r="S83" s="102" t="str">
        <f t="shared" si="138"/>
        <v>0</v>
      </c>
      <c r="T83" s="103"/>
      <c r="U83" s="102" t="str">
        <f t="shared" si="139"/>
        <v>0</v>
      </c>
      <c r="V83" s="103"/>
      <c r="W83" s="102" t="str">
        <f t="shared" si="140"/>
        <v>0</v>
      </c>
      <c r="X83" s="103"/>
      <c r="Y83" s="102" t="str">
        <f t="shared" si="141"/>
        <v>0</v>
      </c>
      <c r="Z83" s="103"/>
      <c r="AA83" s="102" t="str">
        <f t="shared" si="142"/>
        <v>0</v>
      </c>
      <c r="AB83" s="103" t="s">
        <v>73</v>
      </c>
      <c r="AC83" s="102">
        <f t="shared" si="143"/>
        <v>15</v>
      </c>
      <c r="AD83" s="103" t="s">
        <v>74</v>
      </c>
      <c r="AE83" s="102">
        <f t="shared" si="144"/>
        <v>10</v>
      </c>
      <c r="AF83" s="105">
        <f t="shared" si="145"/>
        <v>25</v>
      </c>
      <c r="AG83" s="105" t="str">
        <f t="shared" si="146"/>
        <v>Débil</v>
      </c>
      <c r="AH83" s="120" t="s">
        <v>75</v>
      </c>
      <c r="AI83" s="105" t="str">
        <f t="shared" si="147"/>
        <v>Fuerte</v>
      </c>
      <c r="AJ83" s="105" t="str">
        <f>IFERROR(VLOOKUP((CONCATENATE(AG83,AI83)),Listados!$U$3:$V$11,2,FALSE),"")</f>
        <v>Débil</v>
      </c>
      <c r="AK83" s="105">
        <f t="shared" si="148"/>
        <v>0</v>
      </c>
      <c r="AL83" s="415">
        <f t="shared" ref="AL83" si="149">AVERAGE(AK83:AK86)</f>
        <v>0</v>
      </c>
      <c r="AM83" s="415" t="str">
        <f t="shared" ref="AM83" si="150">IF(AL83&lt;=50,"Débil",IF(AL83&lt;=99,"Moderado",IF(AL83=100,"fuerte","")))</f>
        <v>Débil</v>
      </c>
      <c r="AN83" s="415">
        <f t="shared" ref="AN83" si="151">+IF(AND(Q83="Preventivo",AM83="Fuerte"),2,IF(AND(Q83="Preventivo",AM83="Moderado"),1,0))</f>
        <v>0</v>
      </c>
      <c r="AO83" s="415">
        <f t="shared" ref="AO83" si="152">+IF(AND(Q83="Detectivo",$AM83="Fuerte"),2,IF(AND(Q83="Detectivo",$AM83="Moderado"),1,IF(AND(Q83="Preventivo",$AM83="Fuerte"),1,0)))</f>
        <v>0</v>
      </c>
      <c r="AP83" s="376" t="e">
        <f t="shared" ref="AP83" si="153">+K83-AN83</f>
        <v>#N/A</v>
      </c>
      <c r="AQ83" s="376" t="e">
        <f t="shared" ref="AQ83" si="154">+M83-AO83</f>
        <v>#N/A</v>
      </c>
      <c r="AR83" s="422" t="e">
        <f>+VLOOKUP(MIN(AP83),Listados!$J$18:$K$24,2,TRUE)</f>
        <v>#N/A</v>
      </c>
      <c r="AS83" s="422" t="e">
        <f>+VLOOKUP(MIN(AQ83),Listados!$J$26:$K$32,2,TRUE)</f>
        <v>#N/A</v>
      </c>
      <c r="AT83" s="422" t="e">
        <f>IF(AND(AR83&lt;&gt;"",AS83&lt;&gt;""),VLOOKUP(AR83&amp;AS83,Listados!$M$3:$N$27,2,FALSE),"")</f>
        <v>#N/A</v>
      </c>
      <c r="AU83" s="422" t="e">
        <f>+VLOOKUP(AT83,Listados!$P$3:$Q$6,2,FALSE)</f>
        <v>#N/A</v>
      </c>
      <c r="AV83" s="106"/>
      <c r="AW83" s="106"/>
      <c r="AX83" s="107"/>
      <c r="AY83" s="108"/>
      <c r="AZ83" s="106"/>
      <c r="BA83" s="106"/>
      <c r="BB83" s="380"/>
      <c r="BC83" s="380"/>
      <c r="BD83" s="380"/>
      <c r="BE83" s="388"/>
      <c r="BF83" s="390"/>
      <c r="BG83" s="392"/>
    </row>
    <row r="84" spans="1:59" x14ac:dyDescent="0.2">
      <c r="A84" s="418"/>
      <c r="B84" s="405"/>
      <c r="C84" s="409"/>
      <c r="D84" s="405"/>
      <c r="E84" s="405"/>
      <c r="F84" s="405"/>
      <c r="G84" s="229"/>
      <c r="H84" s="229"/>
      <c r="I84" s="229"/>
      <c r="J84" s="405"/>
      <c r="K84" s="407"/>
      <c r="L84" s="410"/>
      <c r="M84" s="407"/>
      <c r="N84" s="407"/>
      <c r="O84" s="249"/>
      <c r="P84" s="223"/>
      <c r="Q84" s="243"/>
      <c r="R84" s="225"/>
      <c r="S84" s="226" t="str">
        <f t="shared" si="138"/>
        <v>0</v>
      </c>
      <c r="T84" s="225"/>
      <c r="U84" s="226" t="str">
        <f t="shared" si="139"/>
        <v>0</v>
      </c>
      <c r="V84" s="225"/>
      <c r="W84" s="226" t="str">
        <f t="shared" si="140"/>
        <v>0</v>
      </c>
      <c r="X84" s="225"/>
      <c r="Y84" s="226" t="str">
        <f t="shared" si="141"/>
        <v>0</v>
      </c>
      <c r="Z84" s="225"/>
      <c r="AA84" s="226" t="str">
        <f t="shared" si="142"/>
        <v>0</v>
      </c>
      <c r="AB84" s="225"/>
      <c r="AC84" s="226" t="str">
        <f t="shared" si="143"/>
        <v>0</v>
      </c>
      <c r="AD84" s="225"/>
      <c r="AE84" s="226" t="str">
        <f t="shared" si="144"/>
        <v>0</v>
      </c>
      <c r="AF84" s="220" t="str">
        <f t="shared" si="145"/>
        <v/>
      </c>
      <c r="AG84" s="220" t="str">
        <f t="shared" si="146"/>
        <v/>
      </c>
      <c r="AH84" s="227"/>
      <c r="AI84" s="220" t="str">
        <f t="shared" si="147"/>
        <v/>
      </c>
      <c r="AJ84" s="220" t="str">
        <f>IFERROR(VLOOKUP((CONCATENATE(AG84,AI84)),Listados!$U$3:$V$11,2,FALSE),"")</f>
        <v/>
      </c>
      <c r="AK84" s="220" t="str">
        <f t="shared" si="148"/>
        <v/>
      </c>
      <c r="AL84" s="406"/>
      <c r="AM84" s="406"/>
      <c r="AN84" s="406"/>
      <c r="AO84" s="406"/>
      <c r="AP84" s="357"/>
      <c r="AQ84" s="357"/>
      <c r="AR84" s="407"/>
      <c r="AS84" s="407"/>
      <c r="AT84" s="407"/>
      <c r="AU84" s="407"/>
      <c r="AV84" s="228"/>
      <c r="AW84" s="228"/>
      <c r="AX84" s="228"/>
      <c r="AY84" s="228"/>
      <c r="AZ84" s="228"/>
      <c r="BA84" s="228"/>
      <c r="BB84" s="362"/>
      <c r="BC84" s="362"/>
      <c r="BD84" s="362"/>
      <c r="BE84" s="364"/>
      <c r="BF84" s="366"/>
      <c r="BG84" s="393"/>
    </row>
    <row r="85" spans="1:59" x14ac:dyDescent="0.2">
      <c r="A85" s="418"/>
      <c r="B85" s="405"/>
      <c r="C85" s="409"/>
      <c r="D85" s="405"/>
      <c r="E85" s="405"/>
      <c r="F85" s="405"/>
      <c r="G85" s="229"/>
      <c r="H85" s="229"/>
      <c r="I85" s="229"/>
      <c r="J85" s="405"/>
      <c r="K85" s="407"/>
      <c r="L85" s="410"/>
      <c r="M85" s="407"/>
      <c r="N85" s="407"/>
      <c r="O85" s="240"/>
      <c r="P85" s="230"/>
      <c r="Q85" s="241"/>
      <c r="R85" s="225"/>
      <c r="S85" s="226" t="str">
        <f t="shared" si="138"/>
        <v>0</v>
      </c>
      <c r="T85" s="225"/>
      <c r="U85" s="226" t="str">
        <f t="shared" si="139"/>
        <v>0</v>
      </c>
      <c r="V85" s="225"/>
      <c r="W85" s="226" t="str">
        <f t="shared" si="140"/>
        <v>0</v>
      </c>
      <c r="X85" s="225"/>
      <c r="Y85" s="226" t="str">
        <f t="shared" si="141"/>
        <v>0</v>
      </c>
      <c r="Z85" s="225"/>
      <c r="AA85" s="226" t="str">
        <f t="shared" si="142"/>
        <v>0</v>
      </c>
      <c r="AB85" s="225"/>
      <c r="AC85" s="226" t="str">
        <f t="shared" si="143"/>
        <v>0</v>
      </c>
      <c r="AD85" s="225"/>
      <c r="AE85" s="226" t="str">
        <f t="shared" si="144"/>
        <v>0</v>
      </c>
      <c r="AF85" s="220" t="str">
        <f t="shared" si="145"/>
        <v/>
      </c>
      <c r="AG85" s="220" t="str">
        <f t="shared" si="146"/>
        <v/>
      </c>
      <c r="AH85" s="227"/>
      <c r="AI85" s="220" t="str">
        <f t="shared" si="147"/>
        <v/>
      </c>
      <c r="AJ85" s="220" t="str">
        <f>IFERROR(VLOOKUP((CONCATENATE(AG85,AI85)),Listados!$U$3:$V$11,2,FALSE),"")</f>
        <v/>
      </c>
      <c r="AK85" s="220" t="str">
        <f t="shared" si="148"/>
        <v/>
      </c>
      <c r="AL85" s="406"/>
      <c r="AM85" s="406"/>
      <c r="AN85" s="406"/>
      <c r="AO85" s="406"/>
      <c r="AP85" s="357"/>
      <c r="AQ85" s="357"/>
      <c r="AR85" s="407"/>
      <c r="AS85" s="407"/>
      <c r="AT85" s="407"/>
      <c r="AU85" s="407"/>
      <c r="AV85" s="228"/>
      <c r="AW85" s="228"/>
      <c r="AX85" s="231"/>
      <c r="AY85" s="231"/>
      <c r="AZ85" s="228"/>
      <c r="BA85" s="228"/>
      <c r="BB85" s="362"/>
      <c r="BC85" s="362"/>
      <c r="BD85" s="362"/>
      <c r="BE85" s="364"/>
      <c r="BF85" s="366"/>
      <c r="BG85" s="393"/>
    </row>
    <row r="86" spans="1:59" ht="16" thickBot="1" x14ac:dyDescent="0.25">
      <c r="A86" s="419"/>
      <c r="B86" s="414"/>
      <c r="C86" s="421"/>
      <c r="D86" s="414"/>
      <c r="E86" s="414"/>
      <c r="F86" s="414"/>
      <c r="G86" s="121"/>
      <c r="H86" s="121"/>
      <c r="I86" s="121"/>
      <c r="J86" s="414"/>
      <c r="K86" s="423"/>
      <c r="L86" s="425"/>
      <c r="M86" s="423"/>
      <c r="N86" s="423"/>
      <c r="O86" s="122"/>
      <c r="P86" s="123"/>
      <c r="Q86" s="137"/>
      <c r="R86" s="113"/>
      <c r="S86" s="112" t="str">
        <f t="shared" si="138"/>
        <v>0</v>
      </c>
      <c r="T86" s="113"/>
      <c r="U86" s="112" t="str">
        <f t="shared" si="139"/>
        <v>0</v>
      </c>
      <c r="V86" s="113"/>
      <c r="W86" s="112" t="str">
        <f t="shared" si="140"/>
        <v>0</v>
      </c>
      <c r="X86" s="113"/>
      <c r="Y86" s="112" t="str">
        <f t="shared" si="141"/>
        <v>0</v>
      </c>
      <c r="Z86" s="113"/>
      <c r="AA86" s="112" t="str">
        <f t="shared" si="142"/>
        <v>0</v>
      </c>
      <c r="AB86" s="113"/>
      <c r="AC86" s="112" t="str">
        <f t="shared" si="143"/>
        <v>0</v>
      </c>
      <c r="AD86" s="113"/>
      <c r="AE86" s="112" t="str">
        <f t="shared" si="144"/>
        <v>0</v>
      </c>
      <c r="AF86" s="115" t="str">
        <f t="shared" si="145"/>
        <v/>
      </c>
      <c r="AG86" s="115" t="str">
        <f t="shared" si="146"/>
        <v/>
      </c>
      <c r="AH86" s="124"/>
      <c r="AI86" s="115" t="str">
        <f t="shared" si="147"/>
        <v/>
      </c>
      <c r="AJ86" s="115" t="str">
        <f>IFERROR(VLOOKUP((CONCATENATE(AG86,AI86)),Listados!$U$3:$V$11,2,FALSE),"")</f>
        <v/>
      </c>
      <c r="AK86" s="115" t="str">
        <f t="shared" si="148"/>
        <v/>
      </c>
      <c r="AL86" s="416"/>
      <c r="AM86" s="416"/>
      <c r="AN86" s="416"/>
      <c r="AO86" s="416"/>
      <c r="AP86" s="457"/>
      <c r="AQ86" s="457"/>
      <c r="AR86" s="423"/>
      <c r="AS86" s="423"/>
      <c r="AT86" s="423"/>
      <c r="AU86" s="423"/>
      <c r="AV86" s="116"/>
      <c r="AW86" s="116"/>
      <c r="AX86" s="117"/>
      <c r="AY86" s="117"/>
      <c r="AZ86" s="116"/>
      <c r="BA86" s="116"/>
      <c r="BB86" s="381"/>
      <c r="BC86" s="381"/>
      <c r="BD86" s="381"/>
      <c r="BE86" s="389"/>
      <c r="BF86" s="391"/>
      <c r="BG86" s="394"/>
    </row>
    <row r="87" spans="1:59" x14ac:dyDescent="0.2">
      <c r="A87" s="417">
        <v>20</v>
      </c>
      <c r="B87" s="413"/>
      <c r="C87" s="420"/>
      <c r="D87" s="413"/>
      <c r="E87" s="413"/>
      <c r="F87" s="413"/>
      <c r="G87" s="141"/>
      <c r="H87" s="141"/>
      <c r="I87" s="141"/>
      <c r="J87" s="413"/>
      <c r="K87" s="422" t="e">
        <f>+VLOOKUP(J87,Listados!$K$8:$L$12,2,0)</f>
        <v>#N/A</v>
      </c>
      <c r="L87" s="424"/>
      <c r="M87" s="422" t="e">
        <f>+VLOOKUP(L87,Listados!$K$13:$L$17,2,0)</f>
        <v>#N/A</v>
      </c>
      <c r="N87" s="422" t="str">
        <f>IF(AND(J87&lt;&gt;"",L87&lt;&gt;""),VLOOKUP(J87&amp;L87,Listados!$M$3:$N$27,2,FALSE),"")</f>
        <v/>
      </c>
      <c r="O87" s="186"/>
      <c r="P87" s="118"/>
      <c r="Q87" s="143"/>
      <c r="R87" s="103"/>
      <c r="S87" s="102" t="str">
        <f t="shared" si="138"/>
        <v>0</v>
      </c>
      <c r="T87" s="103"/>
      <c r="U87" s="102" t="str">
        <f t="shared" si="139"/>
        <v>0</v>
      </c>
      <c r="V87" s="103"/>
      <c r="W87" s="102" t="str">
        <f t="shared" si="140"/>
        <v>0</v>
      </c>
      <c r="X87" s="103"/>
      <c r="Y87" s="102" t="str">
        <f t="shared" si="141"/>
        <v>0</v>
      </c>
      <c r="Z87" s="103"/>
      <c r="AA87" s="102" t="str">
        <f t="shared" si="142"/>
        <v>0</v>
      </c>
      <c r="AB87" s="103"/>
      <c r="AC87" s="102" t="str">
        <f t="shared" si="143"/>
        <v>0</v>
      </c>
      <c r="AD87" s="103"/>
      <c r="AE87" s="102" t="str">
        <f t="shared" si="144"/>
        <v>0</v>
      </c>
      <c r="AF87" s="105" t="str">
        <f t="shared" si="145"/>
        <v/>
      </c>
      <c r="AG87" s="105" t="str">
        <f t="shared" si="146"/>
        <v/>
      </c>
      <c r="AH87" s="120"/>
      <c r="AI87" s="105" t="str">
        <f t="shared" si="147"/>
        <v/>
      </c>
      <c r="AJ87" s="105" t="str">
        <f>IFERROR(VLOOKUP((CONCATENATE(AG87,AI87)),Listados!$U$3:$V$11,2,FALSE),"")</f>
        <v/>
      </c>
      <c r="AK87" s="105" t="str">
        <f t="shared" si="148"/>
        <v/>
      </c>
      <c r="AL87" s="415" t="e">
        <f t="shared" ref="AL87" si="155">AVERAGE(AK87:AK90)</f>
        <v>#DIV/0!</v>
      </c>
      <c r="AM87" s="415" t="e">
        <f t="shared" ref="AM87" si="156">IF(AL87&lt;=50,"Débil",IF(AL87&lt;=99,"Moderado",IF(AL87=100,"fuerte","")))</f>
        <v>#DIV/0!</v>
      </c>
      <c r="AN87" s="415" t="e">
        <f t="shared" ref="AN87" si="157">+IF(AND(Q87="Preventivo",AM87="Fuerte"),2,IF(AND(Q87="Preventivo",AM87="Moderado"),1,0))</f>
        <v>#DIV/0!</v>
      </c>
      <c r="AO87" s="415" t="e">
        <f t="shared" ref="AO87" si="158">+IF(AND(Q87="Detectivo",$AM87="Fuerte"),2,IF(AND(Q87="Detectivo",$AM87="Moderado"),1,IF(AND(Q87="Preventivo",$AM87="Fuerte"),1,0)))</f>
        <v>#DIV/0!</v>
      </c>
      <c r="AP87" s="376" t="e">
        <f t="shared" ref="AP87" si="159">+K87-AN87</f>
        <v>#N/A</v>
      </c>
      <c r="AQ87" s="376" t="e">
        <f t="shared" ref="AQ87" si="160">+M87-AO87</f>
        <v>#N/A</v>
      </c>
      <c r="AR87" s="422" t="e">
        <f>+VLOOKUP(MIN(AP87),Listados!$J$18:$K$24,2,TRUE)</f>
        <v>#N/A</v>
      </c>
      <c r="AS87" s="422" t="e">
        <f>+VLOOKUP(MIN(AQ87),Listados!$J$26:$K$32,2,TRUE)</f>
        <v>#N/A</v>
      </c>
      <c r="AT87" s="422" t="e">
        <f>IF(AND(AR87&lt;&gt;"",AS87&lt;&gt;""),VLOOKUP(AR87&amp;AS87,Listados!$M$3:$N$27,2,FALSE),"")</f>
        <v>#N/A</v>
      </c>
      <c r="AU87" s="422" t="e">
        <f>+VLOOKUP(AT87,Listados!$P$3:$Q$6,2,FALSE)</f>
        <v>#N/A</v>
      </c>
      <c r="AV87" s="106"/>
      <c r="AW87" s="106"/>
      <c r="AX87" s="107"/>
      <c r="AY87" s="108"/>
      <c r="AZ87" s="106"/>
      <c r="BA87" s="106"/>
      <c r="BB87" s="380"/>
      <c r="BC87" s="380"/>
      <c r="BD87" s="380"/>
      <c r="BE87" s="388"/>
      <c r="BF87" s="390"/>
      <c r="BG87" s="392"/>
    </row>
    <row r="88" spans="1:59" x14ac:dyDescent="0.2">
      <c r="A88" s="418"/>
      <c r="B88" s="405"/>
      <c r="C88" s="409"/>
      <c r="D88" s="405"/>
      <c r="E88" s="405"/>
      <c r="F88" s="405"/>
      <c r="G88" s="253"/>
      <c r="H88" s="229"/>
      <c r="I88" s="229"/>
      <c r="J88" s="405"/>
      <c r="K88" s="407"/>
      <c r="L88" s="410"/>
      <c r="M88" s="407"/>
      <c r="N88" s="407"/>
      <c r="O88" s="254"/>
      <c r="P88" s="223"/>
      <c r="Q88" s="243"/>
      <c r="R88" s="225"/>
      <c r="S88" s="226" t="str">
        <f t="shared" si="138"/>
        <v>0</v>
      </c>
      <c r="T88" s="225"/>
      <c r="U88" s="226" t="str">
        <f t="shared" si="139"/>
        <v>0</v>
      </c>
      <c r="V88" s="225"/>
      <c r="W88" s="226" t="str">
        <f t="shared" si="140"/>
        <v>0</v>
      </c>
      <c r="X88" s="225"/>
      <c r="Y88" s="226" t="str">
        <f t="shared" si="141"/>
        <v>0</v>
      </c>
      <c r="Z88" s="225"/>
      <c r="AA88" s="226" t="str">
        <f t="shared" si="142"/>
        <v>0</v>
      </c>
      <c r="AB88" s="225"/>
      <c r="AC88" s="226" t="str">
        <f t="shared" si="143"/>
        <v>0</v>
      </c>
      <c r="AD88" s="225"/>
      <c r="AE88" s="226" t="str">
        <f t="shared" si="144"/>
        <v>0</v>
      </c>
      <c r="AF88" s="220" t="str">
        <f t="shared" si="145"/>
        <v/>
      </c>
      <c r="AG88" s="220" t="str">
        <f t="shared" si="146"/>
        <v/>
      </c>
      <c r="AH88" s="227"/>
      <c r="AI88" s="220" t="str">
        <f t="shared" si="147"/>
        <v/>
      </c>
      <c r="AJ88" s="220" t="str">
        <f>IFERROR(VLOOKUP((CONCATENATE(AG88,AI88)),Listados!$U$3:$V$11,2,FALSE),"")</f>
        <v/>
      </c>
      <c r="AK88" s="220" t="str">
        <f t="shared" si="148"/>
        <v/>
      </c>
      <c r="AL88" s="406"/>
      <c r="AM88" s="406"/>
      <c r="AN88" s="406"/>
      <c r="AO88" s="406"/>
      <c r="AP88" s="357"/>
      <c r="AQ88" s="357"/>
      <c r="AR88" s="407"/>
      <c r="AS88" s="407"/>
      <c r="AT88" s="407"/>
      <c r="AU88" s="407"/>
      <c r="AV88" s="228"/>
      <c r="AW88" s="228"/>
      <c r="AX88" s="228"/>
      <c r="AY88" s="228"/>
      <c r="AZ88" s="228"/>
      <c r="BA88" s="228"/>
      <c r="BB88" s="362"/>
      <c r="BC88" s="362"/>
      <c r="BD88" s="362"/>
      <c r="BE88" s="364"/>
      <c r="BF88" s="366"/>
      <c r="BG88" s="393"/>
    </row>
    <row r="89" spans="1:59" x14ac:dyDescent="0.2">
      <c r="A89" s="418"/>
      <c r="B89" s="405"/>
      <c r="C89" s="409"/>
      <c r="D89" s="405"/>
      <c r="E89" s="405"/>
      <c r="F89" s="405"/>
      <c r="G89" s="253"/>
      <c r="H89" s="229"/>
      <c r="I89" s="229"/>
      <c r="J89" s="405"/>
      <c r="K89" s="407"/>
      <c r="L89" s="410"/>
      <c r="M89" s="407"/>
      <c r="N89" s="407"/>
      <c r="O89" s="240"/>
      <c r="P89" s="230"/>
      <c r="Q89" s="241"/>
      <c r="R89" s="225"/>
      <c r="S89" s="226" t="str">
        <f t="shared" si="138"/>
        <v>0</v>
      </c>
      <c r="T89" s="225"/>
      <c r="U89" s="226" t="str">
        <f t="shared" si="139"/>
        <v>0</v>
      </c>
      <c r="V89" s="225"/>
      <c r="W89" s="226" t="str">
        <f t="shared" si="140"/>
        <v>0</v>
      </c>
      <c r="X89" s="225"/>
      <c r="Y89" s="226" t="str">
        <f t="shared" si="141"/>
        <v>0</v>
      </c>
      <c r="Z89" s="225"/>
      <c r="AA89" s="226" t="str">
        <f t="shared" si="142"/>
        <v>0</v>
      </c>
      <c r="AB89" s="225"/>
      <c r="AC89" s="226" t="str">
        <f t="shared" si="143"/>
        <v>0</v>
      </c>
      <c r="AD89" s="225"/>
      <c r="AE89" s="226" t="str">
        <f t="shared" si="144"/>
        <v>0</v>
      </c>
      <c r="AF89" s="220" t="str">
        <f t="shared" si="145"/>
        <v/>
      </c>
      <c r="AG89" s="220" t="str">
        <f t="shared" si="146"/>
        <v/>
      </c>
      <c r="AH89" s="227"/>
      <c r="AI89" s="220" t="str">
        <f t="shared" si="147"/>
        <v/>
      </c>
      <c r="AJ89" s="220" t="str">
        <f>IFERROR(VLOOKUP((CONCATENATE(AG89,AI89)),Listados!$U$3:$V$11,2,FALSE),"")</f>
        <v/>
      </c>
      <c r="AK89" s="220" t="str">
        <f t="shared" si="148"/>
        <v/>
      </c>
      <c r="AL89" s="406"/>
      <c r="AM89" s="406"/>
      <c r="AN89" s="406"/>
      <c r="AO89" s="406"/>
      <c r="AP89" s="357"/>
      <c r="AQ89" s="357"/>
      <c r="AR89" s="407"/>
      <c r="AS89" s="407"/>
      <c r="AT89" s="407"/>
      <c r="AU89" s="407"/>
      <c r="AV89" s="228"/>
      <c r="AW89" s="228"/>
      <c r="AX89" s="231"/>
      <c r="AY89" s="231"/>
      <c r="AZ89" s="228"/>
      <c r="BA89" s="228"/>
      <c r="BB89" s="362"/>
      <c r="BC89" s="362"/>
      <c r="BD89" s="362"/>
      <c r="BE89" s="364"/>
      <c r="BF89" s="366"/>
      <c r="BG89" s="393"/>
    </row>
    <row r="90" spans="1:59" ht="16" thickBot="1" x14ac:dyDescent="0.25">
      <c r="A90" s="419"/>
      <c r="B90" s="414"/>
      <c r="C90" s="421"/>
      <c r="D90" s="414"/>
      <c r="E90" s="414"/>
      <c r="F90" s="414"/>
      <c r="G90" s="187"/>
      <c r="H90" s="121"/>
      <c r="I90" s="121"/>
      <c r="J90" s="414"/>
      <c r="K90" s="423"/>
      <c r="L90" s="425"/>
      <c r="M90" s="423"/>
      <c r="N90" s="423"/>
      <c r="O90" s="122"/>
      <c r="P90" s="123"/>
      <c r="Q90" s="137"/>
      <c r="R90" s="113"/>
      <c r="S90" s="112" t="str">
        <f t="shared" si="138"/>
        <v>0</v>
      </c>
      <c r="T90" s="113"/>
      <c r="U90" s="112" t="str">
        <f t="shared" si="139"/>
        <v>0</v>
      </c>
      <c r="V90" s="113"/>
      <c r="W90" s="112" t="str">
        <f t="shared" si="140"/>
        <v>0</v>
      </c>
      <c r="X90" s="113"/>
      <c r="Y90" s="112" t="str">
        <f t="shared" si="141"/>
        <v>0</v>
      </c>
      <c r="Z90" s="113"/>
      <c r="AA90" s="112" t="str">
        <f t="shared" si="142"/>
        <v>0</v>
      </c>
      <c r="AB90" s="113"/>
      <c r="AC90" s="112" t="str">
        <f t="shared" si="143"/>
        <v>0</v>
      </c>
      <c r="AD90" s="113"/>
      <c r="AE90" s="112" t="str">
        <f t="shared" si="144"/>
        <v>0</v>
      </c>
      <c r="AF90" s="115" t="str">
        <f t="shared" si="145"/>
        <v/>
      </c>
      <c r="AG90" s="115" t="str">
        <f t="shared" si="146"/>
        <v/>
      </c>
      <c r="AH90" s="124"/>
      <c r="AI90" s="115" t="str">
        <f t="shared" si="147"/>
        <v/>
      </c>
      <c r="AJ90" s="115" t="str">
        <f>IFERROR(VLOOKUP((CONCATENATE(AG90,AI90)),Listados!$U$3:$V$11,2,FALSE),"")</f>
        <v/>
      </c>
      <c r="AK90" s="115" t="str">
        <f t="shared" si="148"/>
        <v/>
      </c>
      <c r="AL90" s="416"/>
      <c r="AM90" s="416"/>
      <c r="AN90" s="416"/>
      <c r="AO90" s="416"/>
      <c r="AP90" s="457"/>
      <c r="AQ90" s="457"/>
      <c r="AR90" s="423"/>
      <c r="AS90" s="423"/>
      <c r="AT90" s="423"/>
      <c r="AU90" s="423"/>
      <c r="AV90" s="116"/>
      <c r="AW90" s="116"/>
      <c r="AX90" s="117"/>
      <c r="AY90" s="117"/>
      <c r="AZ90" s="116"/>
      <c r="BA90" s="116"/>
      <c r="BB90" s="381"/>
      <c r="BC90" s="381"/>
      <c r="BD90" s="381"/>
      <c r="BE90" s="389"/>
      <c r="BF90" s="391"/>
      <c r="BG90" s="394"/>
    </row>
    <row r="91" spans="1:59" ht="143" x14ac:dyDescent="0.2">
      <c r="A91" s="411">
        <v>21</v>
      </c>
      <c r="B91" s="404" t="s">
        <v>215</v>
      </c>
      <c r="C91" s="412" t="s">
        <v>308</v>
      </c>
      <c r="D91" s="404" t="s">
        <v>309</v>
      </c>
      <c r="E91" s="404" t="s">
        <v>218</v>
      </c>
      <c r="F91" s="404" t="s">
        <v>310</v>
      </c>
      <c r="G91" s="83" t="s">
        <v>311</v>
      </c>
      <c r="H91" s="83" t="s">
        <v>67</v>
      </c>
      <c r="I91" s="83" t="s">
        <v>312</v>
      </c>
      <c r="J91" s="404" t="s">
        <v>271</v>
      </c>
      <c r="K91" s="371">
        <f>+VLOOKUP(J91,Listados!$K$8:$L$12,2,0)</f>
        <v>1</v>
      </c>
      <c r="L91" s="369" t="s">
        <v>70</v>
      </c>
      <c r="M91" s="371">
        <f>+VLOOKUP(L91,Listados!$K$13:$L$17,2,0)</f>
        <v>2</v>
      </c>
      <c r="N91" s="371" t="str">
        <f>IF(AND(J91&lt;&gt;"",L91&lt;&gt;""),VLOOKUP(J91&amp;L91,Listados!$M$3:$N$27,2,FALSE),"")</f>
        <v>Bajo</v>
      </c>
      <c r="O91" s="183" t="s">
        <v>313</v>
      </c>
      <c r="P91" s="82"/>
      <c r="Q91" s="83"/>
      <c r="R91" s="45"/>
      <c r="S91" s="55" t="str">
        <f t="shared" si="138"/>
        <v>0</v>
      </c>
      <c r="T91" s="45"/>
      <c r="U91" s="55" t="str">
        <f t="shared" si="139"/>
        <v>0</v>
      </c>
      <c r="V91" s="45"/>
      <c r="W91" s="55" t="str">
        <f t="shared" si="140"/>
        <v>0</v>
      </c>
      <c r="X91" s="45"/>
      <c r="Y91" s="55" t="str">
        <f t="shared" si="141"/>
        <v>0</v>
      </c>
      <c r="Z91" s="45"/>
      <c r="AA91" s="55" t="str">
        <f t="shared" si="142"/>
        <v>0</v>
      </c>
      <c r="AB91" s="45"/>
      <c r="AC91" s="55" t="str">
        <f t="shared" si="143"/>
        <v>0</v>
      </c>
      <c r="AD91" s="45"/>
      <c r="AE91" s="55" t="str">
        <f t="shared" si="144"/>
        <v>0</v>
      </c>
      <c r="AF91" s="80" t="str">
        <f t="shared" si="145"/>
        <v/>
      </c>
      <c r="AG91" s="80" t="str">
        <f t="shared" si="146"/>
        <v/>
      </c>
      <c r="AH91" s="84"/>
      <c r="AI91" s="80" t="str">
        <f t="shared" si="147"/>
        <v/>
      </c>
      <c r="AJ91" s="80" t="str">
        <f>IFERROR(VLOOKUP((CONCATENATE(AG91,AI91)),Listados!$U$3:$V$11,2,FALSE),"")</f>
        <v/>
      </c>
      <c r="AK91" s="80" t="str">
        <f t="shared" si="148"/>
        <v/>
      </c>
      <c r="AL91" s="377" t="e">
        <f t="shared" ref="AL91" si="161">AVERAGE(AK91:AK94)</f>
        <v>#DIV/0!</v>
      </c>
      <c r="AM91" s="377" t="e">
        <f t="shared" ref="AM91" si="162">IF(AL91&lt;=50,"Débil",IF(AL91&lt;=99,"Moderado",IF(AL91=100,"fuerte","")))</f>
        <v>#DIV/0!</v>
      </c>
      <c r="AN91" s="377" t="e">
        <f t="shared" ref="AN91" si="163">+IF(AND(Q91="Preventivo",AM91="Fuerte"),2,IF(AND(Q91="Preventivo",AM91="Moderado"),1,0))</f>
        <v>#DIV/0!</v>
      </c>
      <c r="AO91" s="377" t="e">
        <f t="shared" ref="AO91" si="164">+IF(AND(Q91="Detectivo",$AM91="Fuerte"),2,IF(AND(Q91="Detectivo",$AM91="Moderado"),1,IF(AND(Q91="Preventivo",$AM91="Fuerte"),1,0)))</f>
        <v>#DIV/0!</v>
      </c>
      <c r="AP91" s="357" t="e">
        <f t="shared" ref="AP91" si="165">+K91-AN91</f>
        <v>#DIV/0!</v>
      </c>
      <c r="AQ91" s="357" t="e">
        <f t="shared" ref="AQ91" si="166">+M91-AO91</f>
        <v>#DIV/0!</v>
      </c>
      <c r="AR91" s="371" t="e">
        <f>+VLOOKUP(MIN(AP91),Listados!$J$18:$K$24,2,TRUE)</f>
        <v>#DIV/0!</v>
      </c>
      <c r="AS91" s="371" t="e">
        <f>+VLOOKUP(MIN(AQ91),Listados!$J$26:$K$32,2,TRUE)</f>
        <v>#DIV/0!</v>
      </c>
      <c r="AT91" s="371" t="e">
        <f>IF(AND(AR91&lt;&gt;"",AS91&lt;&gt;""),VLOOKUP(AR91&amp;AS91,Listados!$M$3:$N$27,2,FALSE),"")</f>
        <v>#DIV/0!</v>
      </c>
      <c r="AU91" s="371" t="e">
        <f>+VLOOKUP(AT91,Listados!$P$3:$Q$6,2,FALSE)</f>
        <v>#DIV/0!</v>
      </c>
      <c r="AV91" s="85"/>
      <c r="AW91" s="85"/>
      <c r="AX91" s="86"/>
      <c r="AY91" s="87"/>
      <c r="AZ91" s="85"/>
      <c r="BA91" s="85"/>
      <c r="BB91" s="362"/>
      <c r="BC91" s="362"/>
      <c r="BD91" s="362"/>
      <c r="BE91" s="364"/>
      <c r="BF91" s="366"/>
      <c r="BG91" s="366"/>
    </row>
    <row r="92" spans="1:59" ht="91" x14ac:dyDescent="0.2">
      <c r="A92" s="408"/>
      <c r="B92" s="405"/>
      <c r="C92" s="409"/>
      <c r="D92" s="405"/>
      <c r="E92" s="405"/>
      <c r="F92" s="405"/>
      <c r="G92" s="243" t="s">
        <v>314</v>
      </c>
      <c r="H92" s="243" t="s">
        <v>67</v>
      </c>
      <c r="I92" s="243" t="s">
        <v>110</v>
      </c>
      <c r="J92" s="405"/>
      <c r="K92" s="407"/>
      <c r="L92" s="410"/>
      <c r="M92" s="407"/>
      <c r="N92" s="407"/>
      <c r="O92" s="252" t="s">
        <v>315</v>
      </c>
      <c r="P92" s="223"/>
      <c r="Q92" s="243"/>
      <c r="R92" s="225"/>
      <c r="S92" s="226" t="str">
        <f t="shared" si="138"/>
        <v>0</v>
      </c>
      <c r="T92" s="225"/>
      <c r="U92" s="226" t="str">
        <f t="shared" si="139"/>
        <v>0</v>
      </c>
      <c r="V92" s="225"/>
      <c r="W92" s="226" t="str">
        <f t="shared" si="140"/>
        <v>0</v>
      </c>
      <c r="X92" s="225"/>
      <c r="Y92" s="226" t="str">
        <f t="shared" si="141"/>
        <v>0</v>
      </c>
      <c r="Z92" s="225"/>
      <c r="AA92" s="226" t="str">
        <f t="shared" si="142"/>
        <v>0</v>
      </c>
      <c r="AB92" s="225"/>
      <c r="AC92" s="226" t="str">
        <f t="shared" si="143"/>
        <v>0</v>
      </c>
      <c r="AD92" s="225"/>
      <c r="AE92" s="226" t="str">
        <f t="shared" si="144"/>
        <v>0</v>
      </c>
      <c r="AF92" s="220" t="str">
        <f t="shared" si="145"/>
        <v/>
      </c>
      <c r="AG92" s="220" t="str">
        <f t="shared" si="146"/>
        <v/>
      </c>
      <c r="AH92" s="227"/>
      <c r="AI92" s="220" t="str">
        <f t="shared" si="147"/>
        <v/>
      </c>
      <c r="AJ92" s="220" t="str">
        <f>IFERROR(VLOOKUP((CONCATENATE(AG92,AI92)),Listados!$U$3:$V$11,2,FALSE),"")</f>
        <v/>
      </c>
      <c r="AK92" s="220" t="str">
        <f t="shared" si="148"/>
        <v/>
      </c>
      <c r="AL92" s="406"/>
      <c r="AM92" s="406"/>
      <c r="AN92" s="406"/>
      <c r="AO92" s="406"/>
      <c r="AP92" s="357"/>
      <c r="AQ92" s="357"/>
      <c r="AR92" s="407"/>
      <c r="AS92" s="407"/>
      <c r="AT92" s="407"/>
      <c r="AU92" s="407"/>
      <c r="AV92" s="228"/>
      <c r="AW92" s="228"/>
      <c r="AX92" s="228"/>
      <c r="AY92" s="228"/>
      <c r="AZ92" s="228"/>
      <c r="BA92" s="228"/>
      <c r="BB92" s="362"/>
      <c r="BC92" s="362"/>
      <c r="BD92" s="362"/>
      <c r="BE92" s="364"/>
      <c r="BF92" s="366"/>
      <c r="BG92" s="366"/>
    </row>
    <row r="93" spans="1:59" ht="91" x14ac:dyDescent="0.2">
      <c r="A93" s="408"/>
      <c r="B93" s="405"/>
      <c r="C93" s="409"/>
      <c r="D93" s="405"/>
      <c r="E93" s="405"/>
      <c r="F93" s="405"/>
      <c r="G93" s="243" t="s">
        <v>316</v>
      </c>
      <c r="H93" s="243" t="s">
        <v>67</v>
      </c>
      <c r="I93" s="243"/>
      <c r="J93" s="405"/>
      <c r="K93" s="407"/>
      <c r="L93" s="410"/>
      <c r="M93" s="407"/>
      <c r="N93" s="407"/>
      <c r="O93" s="252" t="s">
        <v>317</v>
      </c>
      <c r="P93" s="230"/>
      <c r="Q93" s="241"/>
      <c r="R93" s="225"/>
      <c r="S93" s="226" t="str">
        <f t="shared" si="138"/>
        <v>0</v>
      </c>
      <c r="T93" s="225"/>
      <c r="U93" s="226" t="str">
        <f t="shared" si="139"/>
        <v>0</v>
      </c>
      <c r="V93" s="225"/>
      <c r="W93" s="226" t="str">
        <f t="shared" si="140"/>
        <v>0</v>
      </c>
      <c r="X93" s="225"/>
      <c r="Y93" s="226" t="str">
        <f t="shared" si="141"/>
        <v>0</v>
      </c>
      <c r="Z93" s="225"/>
      <c r="AA93" s="226" t="str">
        <f t="shared" si="142"/>
        <v>0</v>
      </c>
      <c r="AB93" s="225"/>
      <c r="AC93" s="226" t="str">
        <f t="shared" si="143"/>
        <v>0</v>
      </c>
      <c r="AD93" s="225"/>
      <c r="AE93" s="226" t="str">
        <f t="shared" si="144"/>
        <v>0</v>
      </c>
      <c r="AF93" s="220" t="str">
        <f t="shared" si="145"/>
        <v/>
      </c>
      <c r="AG93" s="220" t="str">
        <f t="shared" si="146"/>
        <v/>
      </c>
      <c r="AH93" s="227"/>
      <c r="AI93" s="220" t="str">
        <f t="shared" si="147"/>
        <v/>
      </c>
      <c r="AJ93" s="220" t="str">
        <f>IFERROR(VLOOKUP((CONCATENATE(AG93,AI93)),Listados!$U$3:$V$11,2,FALSE),"")</f>
        <v/>
      </c>
      <c r="AK93" s="220" t="str">
        <f t="shared" si="148"/>
        <v/>
      </c>
      <c r="AL93" s="406"/>
      <c r="AM93" s="406"/>
      <c r="AN93" s="406"/>
      <c r="AO93" s="406"/>
      <c r="AP93" s="357"/>
      <c r="AQ93" s="357"/>
      <c r="AR93" s="407"/>
      <c r="AS93" s="407"/>
      <c r="AT93" s="407"/>
      <c r="AU93" s="407"/>
      <c r="AV93" s="228"/>
      <c r="AW93" s="228"/>
      <c r="AX93" s="231"/>
      <c r="AY93" s="231"/>
      <c r="AZ93" s="228"/>
      <c r="BA93" s="228"/>
      <c r="BB93" s="362"/>
      <c r="BC93" s="362"/>
      <c r="BD93" s="362"/>
      <c r="BE93" s="364"/>
      <c r="BF93" s="366"/>
      <c r="BG93" s="366"/>
    </row>
    <row r="94" spans="1:59" ht="16" thickBot="1" x14ac:dyDescent="0.25">
      <c r="A94" s="408"/>
      <c r="B94" s="405"/>
      <c r="C94" s="409"/>
      <c r="D94" s="405"/>
      <c r="E94" s="405"/>
      <c r="F94" s="405"/>
      <c r="G94" s="229"/>
      <c r="H94" s="229"/>
      <c r="I94" s="229"/>
      <c r="J94" s="405"/>
      <c r="K94" s="407"/>
      <c r="L94" s="410"/>
      <c r="M94" s="407"/>
      <c r="N94" s="407"/>
      <c r="O94" s="240"/>
      <c r="P94" s="230"/>
      <c r="Q94" s="241"/>
      <c r="R94" s="225"/>
      <c r="S94" s="226" t="str">
        <f t="shared" si="138"/>
        <v>0</v>
      </c>
      <c r="T94" s="225"/>
      <c r="U94" s="226" t="str">
        <f t="shared" si="139"/>
        <v>0</v>
      </c>
      <c r="V94" s="225"/>
      <c r="W94" s="226" t="str">
        <f t="shared" si="140"/>
        <v>0</v>
      </c>
      <c r="X94" s="225"/>
      <c r="Y94" s="226" t="str">
        <f t="shared" si="141"/>
        <v>0</v>
      </c>
      <c r="Z94" s="225"/>
      <c r="AA94" s="226" t="str">
        <f t="shared" si="142"/>
        <v>0</v>
      </c>
      <c r="AB94" s="225"/>
      <c r="AC94" s="226" t="str">
        <f t="shared" si="143"/>
        <v>0</v>
      </c>
      <c r="AD94" s="225"/>
      <c r="AE94" s="226" t="str">
        <f t="shared" si="144"/>
        <v>0</v>
      </c>
      <c r="AF94" s="220" t="str">
        <f t="shared" si="145"/>
        <v/>
      </c>
      <c r="AG94" s="220" t="str">
        <f t="shared" si="146"/>
        <v/>
      </c>
      <c r="AH94" s="227"/>
      <c r="AI94" s="220" t="str">
        <f t="shared" si="147"/>
        <v/>
      </c>
      <c r="AJ94" s="220" t="str">
        <f>IFERROR(VLOOKUP((CONCATENATE(AG94,AI94)),Listados!$U$3:$V$11,2,FALSE),"")</f>
        <v/>
      </c>
      <c r="AK94" s="220" t="str">
        <f t="shared" si="148"/>
        <v/>
      </c>
      <c r="AL94" s="406"/>
      <c r="AM94" s="406"/>
      <c r="AN94" s="406"/>
      <c r="AO94" s="406"/>
      <c r="AP94" s="377"/>
      <c r="AQ94" s="377"/>
      <c r="AR94" s="407"/>
      <c r="AS94" s="407"/>
      <c r="AT94" s="407"/>
      <c r="AU94" s="407"/>
      <c r="AV94" s="228"/>
      <c r="AW94" s="228"/>
      <c r="AX94" s="231"/>
      <c r="AY94" s="231"/>
      <c r="AZ94" s="228"/>
      <c r="BA94" s="228"/>
      <c r="BB94" s="363"/>
      <c r="BC94" s="363"/>
      <c r="BD94" s="363"/>
      <c r="BE94" s="365"/>
      <c r="BF94" s="367"/>
      <c r="BG94" s="367"/>
    </row>
    <row r="95" spans="1:59" ht="91" x14ac:dyDescent="0.2">
      <c r="A95" s="408">
        <v>22</v>
      </c>
      <c r="B95" s="405" t="s">
        <v>215</v>
      </c>
      <c r="C95" s="409" t="s">
        <v>308</v>
      </c>
      <c r="D95" s="405" t="s">
        <v>318</v>
      </c>
      <c r="E95" s="404" t="s">
        <v>218</v>
      </c>
      <c r="F95" s="404" t="s">
        <v>310</v>
      </c>
      <c r="G95" s="229" t="s">
        <v>319</v>
      </c>
      <c r="H95" s="229" t="s">
        <v>67</v>
      </c>
      <c r="I95" s="229" t="s">
        <v>320</v>
      </c>
      <c r="J95" s="405" t="s">
        <v>143</v>
      </c>
      <c r="K95" s="407">
        <f>+VLOOKUP(J95,Listados!$K$8:$L$12,2,0)</f>
        <v>2</v>
      </c>
      <c r="L95" s="410" t="s">
        <v>70</v>
      </c>
      <c r="M95" s="407">
        <f>+VLOOKUP(L95,Listados!$K$13:$L$17,2,0)</f>
        <v>2</v>
      </c>
      <c r="N95" s="407" t="str">
        <f>IF(AND(J95&lt;&gt;"",L95&lt;&gt;""),VLOOKUP(J95&amp;L95,Listados!$M$3:$N$27,2,FALSE),"")</f>
        <v>Bajo</v>
      </c>
      <c r="O95" s="222" t="s">
        <v>321</v>
      </c>
      <c r="P95" s="223"/>
      <c r="Q95" s="243"/>
      <c r="R95" s="225"/>
      <c r="S95" s="226" t="str">
        <f t="shared" si="138"/>
        <v>0</v>
      </c>
      <c r="T95" s="225"/>
      <c r="U95" s="226" t="str">
        <f t="shared" si="139"/>
        <v>0</v>
      </c>
      <c r="V95" s="225"/>
      <c r="W95" s="226" t="str">
        <f t="shared" si="140"/>
        <v>0</v>
      </c>
      <c r="X95" s="225"/>
      <c r="Y95" s="226" t="str">
        <f t="shared" si="141"/>
        <v>0</v>
      </c>
      <c r="Z95" s="225"/>
      <c r="AA95" s="226" t="str">
        <f t="shared" si="142"/>
        <v>0</v>
      </c>
      <c r="AB95" s="225"/>
      <c r="AC95" s="226" t="str">
        <f t="shared" si="143"/>
        <v>0</v>
      </c>
      <c r="AD95" s="225"/>
      <c r="AE95" s="226" t="str">
        <f t="shared" si="144"/>
        <v>0</v>
      </c>
      <c r="AF95" s="220" t="str">
        <f t="shared" si="145"/>
        <v/>
      </c>
      <c r="AG95" s="220" t="str">
        <f t="shared" si="146"/>
        <v/>
      </c>
      <c r="AH95" s="227"/>
      <c r="AI95" s="220" t="str">
        <f t="shared" si="147"/>
        <v/>
      </c>
      <c r="AJ95" s="220" t="str">
        <f>IFERROR(VLOOKUP((CONCATENATE(AG95,AI95)),Listados!$U$3:$V$11,2,FALSE),"")</f>
        <v/>
      </c>
      <c r="AK95" s="220" t="str">
        <f t="shared" si="148"/>
        <v/>
      </c>
      <c r="AL95" s="406" t="e">
        <f t="shared" ref="AL95" si="167">AVERAGE(AK95:AK98)</f>
        <v>#DIV/0!</v>
      </c>
      <c r="AM95" s="406" t="e">
        <f t="shared" ref="AM95" si="168">IF(AL95&lt;=50,"Débil",IF(AL95&lt;=99,"Moderado",IF(AL95=100,"fuerte","")))</f>
        <v>#DIV/0!</v>
      </c>
      <c r="AN95" s="406" t="e">
        <f t="shared" ref="AN95" si="169">+IF(AND(Q95="Preventivo",AM95="Fuerte"),2,IF(AND(Q95="Preventivo",AM95="Moderado"),1,0))</f>
        <v>#DIV/0!</v>
      </c>
      <c r="AO95" s="406" t="e">
        <f t="shared" ref="AO95" si="170">+IF(AND(Q95="Detectivo",$AM95="Fuerte"),2,IF(AND(Q95="Detectivo",$AM95="Moderado"),1,IF(AND(Q95="Preventivo",$AM95="Fuerte"),1,0)))</f>
        <v>#DIV/0!</v>
      </c>
      <c r="AP95" s="376" t="e">
        <f t="shared" ref="AP95" si="171">+K95-AN95</f>
        <v>#DIV/0!</v>
      </c>
      <c r="AQ95" s="376" t="e">
        <f t="shared" ref="AQ95" si="172">+M95-AO95</f>
        <v>#DIV/0!</v>
      </c>
      <c r="AR95" s="407" t="e">
        <f>+VLOOKUP(MIN(AP95),Listados!$J$18:$K$24,2,TRUE)</f>
        <v>#DIV/0!</v>
      </c>
      <c r="AS95" s="407" t="e">
        <f>+VLOOKUP(MIN(AQ95),Listados!$J$26:$K$32,2,TRUE)</f>
        <v>#DIV/0!</v>
      </c>
      <c r="AT95" s="407" t="e">
        <f>IF(AND(AR95&lt;&gt;"",AS95&lt;&gt;""),VLOOKUP(AR95&amp;AS95,Listados!$M$3:$N$27,2,FALSE),"")</f>
        <v>#DIV/0!</v>
      </c>
      <c r="AU95" s="407" t="e">
        <f>+VLOOKUP(AT95,Listados!$P$3:$Q$6,2,FALSE)</f>
        <v>#DIV/0!</v>
      </c>
      <c r="AV95" s="228"/>
      <c r="AW95" s="228"/>
      <c r="AX95" s="231"/>
      <c r="AY95" s="255"/>
      <c r="AZ95" s="228"/>
      <c r="BA95" s="228"/>
      <c r="BB95" s="362"/>
      <c r="BC95" s="362"/>
      <c r="BD95" s="362"/>
      <c r="BE95" s="364"/>
      <c r="BF95" s="366"/>
      <c r="BG95" s="366"/>
    </row>
    <row r="96" spans="1:59" ht="130" x14ac:dyDescent="0.2">
      <c r="A96" s="408"/>
      <c r="B96" s="405"/>
      <c r="C96" s="409"/>
      <c r="D96" s="405"/>
      <c r="E96" s="405"/>
      <c r="F96" s="405"/>
      <c r="G96" s="229" t="s">
        <v>322</v>
      </c>
      <c r="H96" s="229" t="s">
        <v>67</v>
      </c>
      <c r="I96" s="229" t="s">
        <v>323</v>
      </c>
      <c r="J96" s="405"/>
      <c r="K96" s="407"/>
      <c r="L96" s="410"/>
      <c r="M96" s="407"/>
      <c r="N96" s="407"/>
      <c r="O96" s="249"/>
      <c r="P96" s="223"/>
      <c r="Q96" s="243"/>
      <c r="R96" s="225"/>
      <c r="S96" s="226" t="str">
        <f t="shared" si="138"/>
        <v>0</v>
      </c>
      <c r="T96" s="225"/>
      <c r="U96" s="226" t="str">
        <f t="shared" si="139"/>
        <v>0</v>
      </c>
      <c r="V96" s="225"/>
      <c r="W96" s="226" t="str">
        <f t="shared" si="140"/>
        <v>0</v>
      </c>
      <c r="X96" s="225"/>
      <c r="Y96" s="226" t="str">
        <f t="shared" si="141"/>
        <v>0</v>
      </c>
      <c r="Z96" s="225"/>
      <c r="AA96" s="226" t="str">
        <f t="shared" si="142"/>
        <v>0</v>
      </c>
      <c r="AB96" s="225"/>
      <c r="AC96" s="226" t="str">
        <f t="shared" si="143"/>
        <v>0</v>
      </c>
      <c r="AD96" s="225"/>
      <c r="AE96" s="226" t="str">
        <f t="shared" si="144"/>
        <v>0</v>
      </c>
      <c r="AF96" s="220" t="str">
        <f t="shared" si="145"/>
        <v/>
      </c>
      <c r="AG96" s="220" t="str">
        <f t="shared" si="146"/>
        <v/>
      </c>
      <c r="AH96" s="227"/>
      <c r="AI96" s="220" t="str">
        <f t="shared" si="147"/>
        <v/>
      </c>
      <c r="AJ96" s="220" t="str">
        <f>IFERROR(VLOOKUP((CONCATENATE(AG96,AI96)),Listados!$U$3:$V$11,2,FALSE),"")</f>
        <v/>
      </c>
      <c r="AK96" s="220" t="str">
        <f t="shared" si="148"/>
        <v/>
      </c>
      <c r="AL96" s="406"/>
      <c r="AM96" s="406"/>
      <c r="AN96" s="406"/>
      <c r="AO96" s="406"/>
      <c r="AP96" s="357"/>
      <c r="AQ96" s="357"/>
      <c r="AR96" s="407"/>
      <c r="AS96" s="407"/>
      <c r="AT96" s="407"/>
      <c r="AU96" s="407"/>
      <c r="AV96" s="228"/>
      <c r="AW96" s="228"/>
      <c r="AX96" s="228"/>
      <c r="AY96" s="228"/>
      <c r="AZ96" s="228"/>
      <c r="BA96" s="228"/>
      <c r="BB96" s="362"/>
      <c r="BC96" s="362"/>
      <c r="BD96" s="362"/>
      <c r="BE96" s="364"/>
      <c r="BF96" s="366"/>
      <c r="BG96" s="366"/>
    </row>
    <row r="97" spans="1:59" x14ac:dyDescent="0.2">
      <c r="A97" s="408"/>
      <c r="B97" s="405"/>
      <c r="C97" s="409"/>
      <c r="D97" s="405"/>
      <c r="E97" s="405"/>
      <c r="F97" s="405"/>
      <c r="G97" s="229"/>
      <c r="H97" s="229"/>
      <c r="I97" s="229"/>
      <c r="J97" s="405"/>
      <c r="K97" s="407"/>
      <c r="L97" s="410"/>
      <c r="M97" s="407"/>
      <c r="N97" s="407"/>
      <c r="O97" s="240"/>
      <c r="P97" s="230"/>
      <c r="Q97" s="241"/>
      <c r="R97" s="225"/>
      <c r="S97" s="226" t="str">
        <f t="shared" si="138"/>
        <v>0</v>
      </c>
      <c r="T97" s="225"/>
      <c r="U97" s="226" t="str">
        <f t="shared" si="139"/>
        <v>0</v>
      </c>
      <c r="V97" s="225"/>
      <c r="W97" s="226" t="str">
        <f t="shared" si="140"/>
        <v>0</v>
      </c>
      <c r="X97" s="225"/>
      <c r="Y97" s="226" t="str">
        <f t="shared" si="141"/>
        <v>0</v>
      </c>
      <c r="Z97" s="225"/>
      <c r="AA97" s="226" t="str">
        <f t="shared" si="142"/>
        <v>0</v>
      </c>
      <c r="AB97" s="225"/>
      <c r="AC97" s="226" t="str">
        <f t="shared" si="143"/>
        <v>0</v>
      </c>
      <c r="AD97" s="225"/>
      <c r="AE97" s="226" t="str">
        <f t="shared" si="144"/>
        <v>0</v>
      </c>
      <c r="AF97" s="220" t="str">
        <f t="shared" si="145"/>
        <v/>
      </c>
      <c r="AG97" s="220" t="str">
        <f t="shared" si="146"/>
        <v/>
      </c>
      <c r="AH97" s="227"/>
      <c r="AI97" s="220" t="str">
        <f t="shared" si="147"/>
        <v/>
      </c>
      <c r="AJ97" s="220" t="str">
        <f>IFERROR(VLOOKUP((CONCATENATE(AG97,AI97)),Listados!$U$3:$V$11,2,FALSE),"")</f>
        <v/>
      </c>
      <c r="AK97" s="220" t="str">
        <f t="shared" si="148"/>
        <v/>
      </c>
      <c r="AL97" s="406"/>
      <c r="AM97" s="406"/>
      <c r="AN97" s="406"/>
      <c r="AO97" s="406"/>
      <c r="AP97" s="357"/>
      <c r="AQ97" s="357"/>
      <c r="AR97" s="407"/>
      <c r="AS97" s="407"/>
      <c r="AT97" s="407"/>
      <c r="AU97" s="407"/>
      <c r="AV97" s="228"/>
      <c r="AW97" s="228"/>
      <c r="AX97" s="231"/>
      <c r="AY97" s="231"/>
      <c r="AZ97" s="228"/>
      <c r="BA97" s="228"/>
      <c r="BB97" s="362"/>
      <c r="BC97" s="362"/>
      <c r="BD97" s="362"/>
      <c r="BE97" s="364"/>
      <c r="BF97" s="366"/>
      <c r="BG97" s="366"/>
    </row>
    <row r="98" spans="1:59" ht="16" thickBot="1" x14ac:dyDescent="0.25">
      <c r="A98" s="408"/>
      <c r="B98" s="405"/>
      <c r="C98" s="409"/>
      <c r="D98" s="405"/>
      <c r="E98" s="405"/>
      <c r="F98" s="405"/>
      <c r="G98" s="229"/>
      <c r="H98" s="229"/>
      <c r="I98" s="229"/>
      <c r="J98" s="405"/>
      <c r="K98" s="407"/>
      <c r="L98" s="410"/>
      <c r="M98" s="407"/>
      <c r="N98" s="407"/>
      <c r="O98" s="240"/>
      <c r="P98" s="230"/>
      <c r="Q98" s="241"/>
      <c r="R98" s="225"/>
      <c r="S98" s="226" t="str">
        <f t="shared" si="138"/>
        <v>0</v>
      </c>
      <c r="T98" s="225"/>
      <c r="U98" s="226" t="str">
        <f t="shared" si="139"/>
        <v>0</v>
      </c>
      <c r="V98" s="225"/>
      <c r="W98" s="226" t="str">
        <f t="shared" si="140"/>
        <v>0</v>
      </c>
      <c r="X98" s="225"/>
      <c r="Y98" s="226" t="str">
        <f t="shared" si="141"/>
        <v>0</v>
      </c>
      <c r="Z98" s="225"/>
      <c r="AA98" s="226" t="str">
        <f t="shared" si="142"/>
        <v>0</v>
      </c>
      <c r="AB98" s="225"/>
      <c r="AC98" s="226" t="str">
        <f t="shared" si="143"/>
        <v>0</v>
      </c>
      <c r="AD98" s="225"/>
      <c r="AE98" s="226" t="str">
        <f t="shared" si="144"/>
        <v>0</v>
      </c>
      <c r="AF98" s="220" t="str">
        <f t="shared" si="145"/>
        <v/>
      </c>
      <c r="AG98" s="220" t="str">
        <f t="shared" si="146"/>
        <v/>
      </c>
      <c r="AH98" s="227"/>
      <c r="AI98" s="220" t="str">
        <f t="shared" si="147"/>
        <v/>
      </c>
      <c r="AJ98" s="220" t="str">
        <f>IFERROR(VLOOKUP((CONCATENATE(AG98,AI98)),Listados!$U$3:$V$11,2,FALSE),"")</f>
        <v/>
      </c>
      <c r="AK98" s="220" t="str">
        <f t="shared" si="148"/>
        <v/>
      </c>
      <c r="AL98" s="406"/>
      <c r="AM98" s="406"/>
      <c r="AN98" s="406"/>
      <c r="AO98" s="406"/>
      <c r="AP98" s="377"/>
      <c r="AQ98" s="377"/>
      <c r="AR98" s="407"/>
      <c r="AS98" s="407"/>
      <c r="AT98" s="407"/>
      <c r="AU98" s="407"/>
      <c r="AV98" s="228"/>
      <c r="AW98" s="228"/>
      <c r="AX98" s="231"/>
      <c r="AY98" s="231"/>
      <c r="AZ98" s="228"/>
      <c r="BA98" s="228"/>
      <c r="BB98" s="363"/>
      <c r="BC98" s="363"/>
      <c r="BD98" s="363"/>
      <c r="BE98" s="365"/>
      <c r="BF98" s="367"/>
      <c r="BG98" s="367"/>
    </row>
    <row r="99" spans="1:59" ht="104" x14ac:dyDescent="0.2">
      <c r="A99" s="408">
        <v>23</v>
      </c>
      <c r="B99" s="405" t="s">
        <v>215</v>
      </c>
      <c r="C99" s="409" t="s">
        <v>308</v>
      </c>
      <c r="D99" s="405" t="s">
        <v>324</v>
      </c>
      <c r="E99" s="404" t="s">
        <v>218</v>
      </c>
      <c r="F99" s="404" t="s">
        <v>310</v>
      </c>
      <c r="G99" s="229" t="s">
        <v>325</v>
      </c>
      <c r="H99" s="229" t="s">
        <v>67</v>
      </c>
      <c r="I99" s="229" t="s">
        <v>194</v>
      </c>
      <c r="J99" s="405" t="s">
        <v>143</v>
      </c>
      <c r="K99" s="407">
        <f>+VLOOKUP(J99,Listados!$K$8:$L$12,2,0)</f>
        <v>2</v>
      </c>
      <c r="L99" s="410" t="s">
        <v>70</v>
      </c>
      <c r="M99" s="407">
        <f>+VLOOKUP(L99,Listados!$K$13:$L$17,2,0)</f>
        <v>2</v>
      </c>
      <c r="N99" s="407" t="str">
        <f>IF(AND(J99&lt;&gt;"",L99&lt;&gt;""),VLOOKUP(J99&amp;L99,Listados!$M$3:$N$27,2,FALSE),"")</f>
        <v>Bajo</v>
      </c>
      <c r="O99" s="254" t="s">
        <v>326</v>
      </c>
      <c r="P99" s="223"/>
      <c r="Q99" s="243"/>
      <c r="R99" s="225"/>
      <c r="S99" s="226" t="str">
        <f t="shared" si="138"/>
        <v>0</v>
      </c>
      <c r="T99" s="225"/>
      <c r="U99" s="226" t="str">
        <f t="shared" si="139"/>
        <v>0</v>
      </c>
      <c r="V99" s="225"/>
      <c r="W99" s="226" t="str">
        <f t="shared" si="140"/>
        <v>0</v>
      </c>
      <c r="X99" s="225"/>
      <c r="Y99" s="226" t="str">
        <f t="shared" si="141"/>
        <v>0</v>
      </c>
      <c r="Z99" s="225"/>
      <c r="AA99" s="226" t="str">
        <f t="shared" si="142"/>
        <v>0</v>
      </c>
      <c r="AB99" s="225"/>
      <c r="AC99" s="226" t="str">
        <f t="shared" si="143"/>
        <v>0</v>
      </c>
      <c r="AD99" s="225"/>
      <c r="AE99" s="226" t="str">
        <f t="shared" si="144"/>
        <v>0</v>
      </c>
      <c r="AF99" s="220" t="str">
        <f t="shared" si="145"/>
        <v/>
      </c>
      <c r="AG99" s="220" t="str">
        <f t="shared" si="146"/>
        <v/>
      </c>
      <c r="AH99" s="227"/>
      <c r="AI99" s="220" t="str">
        <f t="shared" si="147"/>
        <v/>
      </c>
      <c r="AJ99" s="220" t="str">
        <f>IFERROR(VLOOKUP((CONCATENATE(AG99,AI99)),Listados!$U$3:$V$11,2,FALSE),"")</f>
        <v/>
      </c>
      <c r="AK99" s="220" t="str">
        <f t="shared" si="148"/>
        <v/>
      </c>
      <c r="AL99" s="406" t="e">
        <f t="shared" ref="AL99" si="173">AVERAGE(AK99:AK102)</f>
        <v>#DIV/0!</v>
      </c>
      <c r="AM99" s="406" t="e">
        <f t="shared" ref="AM99" si="174">IF(AL99&lt;=50,"Débil",IF(AL99&lt;=99,"Moderado",IF(AL99=100,"fuerte","")))</f>
        <v>#DIV/0!</v>
      </c>
      <c r="AN99" s="406" t="e">
        <f t="shared" ref="AN99" si="175">+IF(AND(Q99="Preventivo",AM99="Fuerte"),2,IF(AND(Q99="Preventivo",AM99="Moderado"),1,0))</f>
        <v>#DIV/0!</v>
      </c>
      <c r="AO99" s="406" t="e">
        <f t="shared" ref="AO99" si="176">+IF(AND(Q99="Detectivo",$AM99="Fuerte"),2,IF(AND(Q99="Detectivo",$AM99="Moderado"),1,IF(AND(Q99="Preventivo",$AM99="Fuerte"),1,0)))</f>
        <v>#DIV/0!</v>
      </c>
      <c r="AP99" s="376" t="e">
        <f t="shared" ref="AP99" si="177">+K99-AN99</f>
        <v>#DIV/0!</v>
      </c>
      <c r="AQ99" s="376" t="e">
        <f t="shared" ref="AQ99" si="178">+M99-AO99</f>
        <v>#DIV/0!</v>
      </c>
      <c r="AR99" s="407" t="e">
        <f>+VLOOKUP(MIN(AP99),Listados!$J$18:$K$24,2,TRUE)</f>
        <v>#DIV/0!</v>
      </c>
      <c r="AS99" s="407" t="e">
        <f>+VLOOKUP(MIN(AQ99),Listados!$J$26:$K$32,2,TRUE)</f>
        <v>#DIV/0!</v>
      </c>
      <c r="AT99" s="407" t="e">
        <f>IF(AND(AR99&lt;&gt;"",AS99&lt;&gt;""),VLOOKUP(AR99&amp;AS99,Listados!$M$3:$N$27,2,FALSE),"")</f>
        <v>#DIV/0!</v>
      </c>
      <c r="AU99" s="407" t="e">
        <f>+VLOOKUP(AT99,Listados!$P$3:$Q$6,2,FALSE)</f>
        <v>#DIV/0!</v>
      </c>
      <c r="AV99" s="228"/>
      <c r="AW99" s="228"/>
      <c r="AX99" s="231"/>
      <c r="AY99" s="255"/>
      <c r="AZ99" s="228"/>
      <c r="BA99" s="228"/>
      <c r="BB99" s="362"/>
      <c r="BC99" s="362"/>
      <c r="BD99" s="362"/>
      <c r="BE99" s="364"/>
      <c r="BF99" s="366"/>
      <c r="BG99" s="366"/>
    </row>
    <row r="100" spans="1:59" ht="91" x14ac:dyDescent="0.2">
      <c r="A100" s="408"/>
      <c r="B100" s="405"/>
      <c r="C100" s="409"/>
      <c r="D100" s="405"/>
      <c r="E100" s="405"/>
      <c r="F100" s="405"/>
      <c r="G100" s="253" t="s">
        <v>327</v>
      </c>
      <c r="H100" s="229" t="s">
        <v>67</v>
      </c>
      <c r="I100" s="229" t="s">
        <v>328</v>
      </c>
      <c r="J100" s="405"/>
      <c r="K100" s="407"/>
      <c r="L100" s="410"/>
      <c r="M100" s="407"/>
      <c r="N100" s="407"/>
      <c r="O100" s="254" t="s">
        <v>329</v>
      </c>
      <c r="P100" s="223"/>
      <c r="Q100" s="243"/>
      <c r="R100" s="225"/>
      <c r="S100" s="226" t="str">
        <f t="shared" si="138"/>
        <v>0</v>
      </c>
      <c r="T100" s="225"/>
      <c r="U100" s="226" t="str">
        <f t="shared" si="139"/>
        <v>0</v>
      </c>
      <c r="V100" s="225"/>
      <c r="W100" s="226" t="str">
        <f t="shared" si="140"/>
        <v>0</v>
      </c>
      <c r="X100" s="225"/>
      <c r="Y100" s="226" t="str">
        <f t="shared" si="141"/>
        <v>0</v>
      </c>
      <c r="Z100" s="225"/>
      <c r="AA100" s="226" t="str">
        <f t="shared" si="142"/>
        <v>0</v>
      </c>
      <c r="AB100" s="225"/>
      <c r="AC100" s="226" t="str">
        <f t="shared" si="143"/>
        <v>0</v>
      </c>
      <c r="AD100" s="225"/>
      <c r="AE100" s="226" t="str">
        <f t="shared" si="144"/>
        <v>0</v>
      </c>
      <c r="AF100" s="220" t="str">
        <f t="shared" si="145"/>
        <v/>
      </c>
      <c r="AG100" s="220" t="str">
        <f t="shared" si="146"/>
        <v/>
      </c>
      <c r="AH100" s="227"/>
      <c r="AI100" s="220" t="str">
        <f t="shared" si="147"/>
        <v/>
      </c>
      <c r="AJ100" s="220" t="str">
        <f>IFERROR(VLOOKUP((CONCATENATE(AG100,AI100)),Listados!$U$3:$V$11,2,FALSE),"")</f>
        <v/>
      </c>
      <c r="AK100" s="220" t="str">
        <f t="shared" si="148"/>
        <v/>
      </c>
      <c r="AL100" s="406"/>
      <c r="AM100" s="406"/>
      <c r="AN100" s="406"/>
      <c r="AO100" s="406"/>
      <c r="AP100" s="357"/>
      <c r="AQ100" s="357"/>
      <c r="AR100" s="407"/>
      <c r="AS100" s="407"/>
      <c r="AT100" s="407"/>
      <c r="AU100" s="407"/>
      <c r="AV100" s="228"/>
      <c r="AW100" s="228"/>
      <c r="AX100" s="228"/>
      <c r="AY100" s="228"/>
      <c r="AZ100" s="228"/>
      <c r="BA100" s="228"/>
      <c r="BB100" s="362"/>
      <c r="BC100" s="362"/>
      <c r="BD100" s="362"/>
      <c r="BE100" s="364"/>
      <c r="BF100" s="366"/>
      <c r="BG100" s="366"/>
    </row>
    <row r="101" spans="1:59" ht="52" x14ac:dyDescent="0.2">
      <c r="A101" s="408"/>
      <c r="B101" s="405"/>
      <c r="C101" s="409"/>
      <c r="D101" s="405"/>
      <c r="E101" s="405"/>
      <c r="F101" s="405"/>
      <c r="G101" s="253" t="s">
        <v>330</v>
      </c>
      <c r="H101" s="229" t="s">
        <v>67</v>
      </c>
      <c r="I101" s="229"/>
      <c r="J101" s="405"/>
      <c r="K101" s="407"/>
      <c r="L101" s="410"/>
      <c r="M101" s="407"/>
      <c r="N101" s="407"/>
      <c r="O101" s="240"/>
      <c r="P101" s="230"/>
      <c r="Q101" s="241"/>
      <c r="R101" s="225"/>
      <c r="S101" s="226" t="str">
        <f t="shared" si="138"/>
        <v>0</v>
      </c>
      <c r="T101" s="225"/>
      <c r="U101" s="226" t="str">
        <f t="shared" si="139"/>
        <v>0</v>
      </c>
      <c r="V101" s="225"/>
      <c r="W101" s="226" t="str">
        <f t="shared" si="140"/>
        <v>0</v>
      </c>
      <c r="X101" s="225"/>
      <c r="Y101" s="226" t="str">
        <f t="shared" si="141"/>
        <v>0</v>
      </c>
      <c r="Z101" s="225"/>
      <c r="AA101" s="226" t="str">
        <f t="shared" si="142"/>
        <v>0</v>
      </c>
      <c r="AB101" s="225"/>
      <c r="AC101" s="226" t="str">
        <f t="shared" si="143"/>
        <v>0</v>
      </c>
      <c r="AD101" s="225"/>
      <c r="AE101" s="226" t="str">
        <f t="shared" si="144"/>
        <v>0</v>
      </c>
      <c r="AF101" s="220" t="str">
        <f t="shared" si="145"/>
        <v/>
      </c>
      <c r="AG101" s="220" t="str">
        <f t="shared" si="146"/>
        <v/>
      </c>
      <c r="AH101" s="227"/>
      <c r="AI101" s="220" t="str">
        <f t="shared" si="147"/>
        <v/>
      </c>
      <c r="AJ101" s="220" t="str">
        <f>IFERROR(VLOOKUP((CONCATENATE(AG101,AI101)),Listados!$U$3:$V$11,2,FALSE),"")</f>
        <v/>
      </c>
      <c r="AK101" s="220" t="str">
        <f t="shared" si="148"/>
        <v/>
      </c>
      <c r="AL101" s="406"/>
      <c r="AM101" s="406"/>
      <c r="AN101" s="406"/>
      <c r="AO101" s="406"/>
      <c r="AP101" s="357"/>
      <c r="AQ101" s="357"/>
      <c r="AR101" s="407"/>
      <c r="AS101" s="407"/>
      <c r="AT101" s="407"/>
      <c r="AU101" s="407"/>
      <c r="AV101" s="228"/>
      <c r="AW101" s="228"/>
      <c r="AX101" s="231"/>
      <c r="AY101" s="231"/>
      <c r="AZ101" s="228"/>
      <c r="BA101" s="228"/>
      <c r="BB101" s="362"/>
      <c r="BC101" s="362"/>
      <c r="BD101" s="362"/>
      <c r="BE101" s="364"/>
      <c r="BF101" s="366"/>
      <c r="BG101" s="366"/>
    </row>
    <row r="102" spans="1:59" ht="53" thickBot="1" x14ac:dyDescent="0.25">
      <c r="A102" s="408"/>
      <c r="B102" s="405"/>
      <c r="C102" s="409"/>
      <c r="D102" s="405"/>
      <c r="E102" s="405"/>
      <c r="F102" s="405"/>
      <c r="G102" s="253" t="s">
        <v>331</v>
      </c>
      <c r="H102" s="229" t="s">
        <v>121</v>
      </c>
      <c r="I102" s="229"/>
      <c r="J102" s="405"/>
      <c r="K102" s="407"/>
      <c r="L102" s="410"/>
      <c r="M102" s="407"/>
      <c r="N102" s="407"/>
      <c r="O102" s="240"/>
      <c r="P102" s="230"/>
      <c r="Q102" s="241"/>
      <c r="R102" s="225"/>
      <c r="S102" s="226" t="str">
        <f t="shared" si="138"/>
        <v>0</v>
      </c>
      <c r="T102" s="225"/>
      <c r="U102" s="226" t="str">
        <f t="shared" si="139"/>
        <v>0</v>
      </c>
      <c r="V102" s="225"/>
      <c r="W102" s="226" t="str">
        <f t="shared" si="140"/>
        <v>0</v>
      </c>
      <c r="X102" s="225"/>
      <c r="Y102" s="226" t="str">
        <f t="shared" si="141"/>
        <v>0</v>
      </c>
      <c r="Z102" s="225"/>
      <c r="AA102" s="226" t="str">
        <f t="shared" si="142"/>
        <v>0</v>
      </c>
      <c r="AB102" s="225"/>
      <c r="AC102" s="226" t="str">
        <f t="shared" si="143"/>
        <v>0</v>
      </c>
      <c r="AD102" s="225"/>
      <c r="AE102" s="226" t="str">
        <f t="shared" si="144"/>
        <v>0</v>
      </c>
      <c r="AF102" s="220" t="str">
        <f t="shared" si="145"/>
        <v/>
      </c>
      <c r="AG102" s="220" t="str">
        <f t="shared" si="146"/>
        <v/>
      </c>
      <c r="AH102" s="227"/>
      <c r="AI102" s="220" t="str">
        <f t="shared" si="147"/>
        <v/>
      </c>
      <c r="AJ102" s="220" t="str">
        <f>IFERROR(VLOOKUP((CONCATENATE(AG102,AI102)),Listados!$U$3:$V$11,2,FALSE),"")</f>
        <v/>
      </c>
      <c r="AK102" s="220" t="str">
        <f t="shared" si="148"/>
        <v/>
      </c>
      <c r="AL102" s="406"/>
      <c r="AM102" s="406"/>
      <c r="AN102" s="406"/>
      <c r="AO102" s="406"/>
      <c r="AP102" s="377"/>
      <c r="AQ102" s="377"/>
      <c r="AR102" s="407"/>
      <c r="AS102" s="407"/>
      <c r="AT102" s="407"/>
      <c r="AU102" s="407"/>
      <c r="AV102" s="228"/>
      <c r="AW102" s="228"/>
      <c r="AX102" s="231"/>
      <c r="AY102" s="231"/>
      <c r="AZ102" s="228"/>
      <c r="BA102" s="228"/>
      <c r="BB102" s="363"/>
      <c r="BC102" s="363"/>
      <c r="BD102" s="363"/>
      <c r="BE102" s="365"/>
      <c r="BF102" s="367"/>
      <c r="BG102" s="367"/>
    </row>
    <row r="103" spans="1:59" x14ac:dyDescent="0.2">
      <c r="A103" s="408">
        <v>24</v>
      </c>
      <c r="B103" s="405"/>
      <c r="C103" s="409"/>
      <c r="D103" s="405"/>
      <c r="E103" s="404"/>
      <c r="F103" s="404"/>
      <c r="G103" s="229"/>
      <c r="H103" s="229"/>
      <c r="I103" s="229"/>
      <c r="J103" s="405"/>
      <c r="K103" s="407" t="e">
        <f>+VLOOKUP(J103,Listados!$K$8:$L$12,2,0)</f>
        <v>#N/A</v>
      </c>
      <c r="L103" s="410"/>
      <c r="M103" s="407" t="e">
        <f>+VLOOKUP(L103,Listados!$K$13:$L$17,2,0)</f>
        <v>#N/A</v>
      </c>
      <c r="N103" s="407" t="str">
        <f>IF(AND(J103&lt;&gt;"",L103&lt;&gt;""),VLOOKUP(J103&amp;L103,Listados!$M$3:$N$27,2,FALSE),"")</f>
        <v/>
      </c>
      <c r="O103" s="249"/>
      <c r="P103" s="223"/>
      <c r="Q103" s="243"/>
      <c r="R103" s="225"/>
      <c r="S103" s="226" t="str">
        <f t="shared" si="138"/>
        <v>0</v>
      </c>
      <c r="T103" s="225"/>
      <c r="U103" s="226" t="str">
        <f t="shared" si="139"/>
        <v>0</v>
      </c>
      <c r="V103" s="225"/>
      <c r="W103" s="226" t="str">
        <f t="shared" si="140"/>
        <v>0</v>
      </c>
      <c r="X103" s="225"/>
      <c r="Y103" s="226" t="str">
        <f t="shared" si="141"/>
        <v>0</v>
      </c>
      <c r="Z103" s="225"/>
      <c r="AA103" s="226" t="str">
        <f t="shared" si="142"/>
        <v>0</v>
      </c>
      <c r="AB103" s="225"/>
      <c r="AC103" s="226" t="str">
        <f t="shared" si="143"/>
        <v>0</v>
      </c>
      <c r="AD103" s="225"/>
      <c r="AE103" s="226" t="str">
        <f t="shared" si="144"/>
        <v>0</v>
      </c>
      <c r="AF103" s="220" t="str">
        <f t="shared" si="145"/>
        <v/>
      </c>
      <c r="AG103" s="220" t="str">
        <f t="shared" si="146"/>
        <v/>
      </c>
      <c r="AH103" s="227"/>
      <c r="AI103" s="220" t="str">
        <f t="shared" si="147"/>
        <v/>
      </c>
      <c r="AJ103" s="220" t="str">
        <f>IFERROR(VLOOKUP((CONCATENATE(AG103,AI103)),Listados!$U$3:$V$11,2,FALSE),"")</f>
        <v/>
      </c>
      <c r="AK103" s="220" t="str">
        <f t="shared" si="148"/>
        <v/>
      </c>
      <c r="AL103" s="406" t="e">
        <f t="shared" ref="AL103" si="179">AVERAGE(AK103:AK106)</f>
        <v>#DIV/0!</v>
      </c>
      <c r="AM103" s="406" t="e">
        <f t="shared" ref="AM103" si="180">IF(AL103&lt;=50,"Débil",IF(AL103&lt;=99,"Moderado",IF(AL103=100,"fuerte","")))</f>
        <v>#DIV/0!</v>
      </c>
      <c r="AN103" s="406" t="e">
        <f t="shared" ref="AN103" si="181">+IF(AND(Q103="Preventivo",AM103="Fuerte"),2,IF(AND(Q103="Preventivo",AM103="Moderado"),1,0))</f>
        <v>#DIV/0!</v>
      </c>
      <c r="AO103" s="406" t="e">
        <f t="shared" ref="AO103" si="182">+IF(AND(Q103="Detectivo",$AM103="Fuerte"),2,IF(AND(Q103="Detectivo",$AM103="Moderado"),1,IF(AND(Q103="Preventivo",$AM103="Fuerte"),1,0)))</f>
        <v>#DIV/0!</v>
      </c>
      <c r="AP103" s="376" t="e">
        <f t="shared" ref="AP103" si="183">+K103-AN103</f>
        <v>#N/A</v>
      </c>
      <c r="AQ103" s="376" t="e">
        <f t="shared" ref="AQ103" si="184">+M103-AO103</f>
        <v>#N/A</v>
      </c>
      <c r="AR103" s="407" t="e">
        <f>+VLOOKUP(MIN(AP103),Listados!$J$18:$K$24,2,TRUE)</f>
        <v>#N/A</v>
      </c>
      <c r="AS103" s="407" t="e">
        <f>+VLOOKUP(MIN(AQ103),Listados!$J$26:$K$32,2,TRUE)</f>
        <v>#N/A</v>
      </c>
      <c r="AT103" s="407" t="e">
        <f>IF(AND(AR103&lt;&gt;"",AS103&lt;&gt;""),VLOOKUP(AR103&amp;AS103,Listados!$M$3:$N$27,2,FALSE),"")</f>
        <v>#N/A</v>
      </c>
      <c r="AU103" s="407" t="e">
        <f>+VLOOKUP(AT103,Listados!$P$3:$Q$6,2,FALSE)</f>
        <v>#N/A</v>
      </c>
      <c r="AV103" s="228"/>
      <c r="AW103" s="228"/>
      <c r="AX103" s="231"/>
      <c r="AY103" s="255"/>
      <c r="AZ103" s="228"/>
      <c r="BA103" s="228"/>
      <c r="BB103" s="362"/>
      <c r="BC103" s="362"/>
      <c r="BD103" s="362"/>
      <c r="BE103" s="364"/>
      <c r="BF103" s="366"/>
      <c r="BG103" s="366"/>
    </row>
    <row r="104" spans="1:59" x14ac:dyDescent="0.2">
      <c r="A104" s="408"/>
      <c r="B104" s="405"/>
      <c r="C104" s="409"/>
      <c r="D104" s="405"/>
      <c r="E104" s="405"/>
      <c r="F104" s="405"/>
      <c r="G104" s="229"/>
      <c r="H104" s="229"/>
      <c r="I104" s="229"/>
      <c r="J104" s="405"/>
      <c r="K104" s="407"/>
      <c r="L104" s="410"/>
      <c r="M104" s="407"/>
      <c r="N104" s="407"/>
      <c r="O104" s="249"/>
      <c r="P104" s="223"/>
      <c r="Q104" s="243"/>
      <c r="R104" s="225"/>
      <c r="S104" s="226" t="str">
        <f t="shared" si="138"/>
        <v>0</v>
      </c>
      <c r="T104" s="225"/>
      <c r="U104" s="226" t="str">
        <f t="shared" si="139"/>
        <v>0</v>
      </c>
      <c r="V104" s="225"/>
      <c r="W104" s="226" t="str">
        <f t="shared" si="140"/>
        <v>0</v>
      </c>
      <c r="X104" s="225"/>
      <c r="Y104" s="226" t="str">
        <f t="shared" si="141"/>
        <v>0</v>
      </c>
      <c r="Z104" s="225"/>
      <c r="AA104" s="226" t="str">
        <f t="shared" si="142"/>
        <v>0</v>
      </c>
      <c r="AB104" s="225"/>
      <c r="AC104" s="226" t="str">
        <f t="shared" si="143"/>
        <v>0</v>
      </c>
      <c r="AD104" s="225"/>
      <c r="AE104" s="226" t="str">
        <f t="shared" si="144"/>
        <v>0</v>
      </c>
      <c r="AF104" s="220" t="str">
        <f t="shared" si="145"/>
        <v/>
      </c>
      <c r="AG104" s="220" t="str">
        <f t="shared" si="146"/>
        <v/>
      </c>
      <c r="AH104" s="227"/>
      <c r="AI104" s="220" t="str">
        <f t="shared" si="147"/>
        <v/>
      </c>
      <c r="AJ104" s="220" t="str">
        <f>IFERROR(VLOOKUP((CONCATENATE(AG104,AI104)),Listados!$U$3:$V$11,2,FALSE),"")</f>
        <v/>
      </c>
      <c r="AK104" s="220" t="str">
        <f t="shared" si="148"/>
        <v/>
      </c>
      <c r="AL104" s="406"/>
      <c r="AM104" s="406"/>
      <c r="AN104" s="406"/>
      <c r="AO104" s="406"/>
      <c r="AP104" s="357"/>
      <c r="AQ104" s="357"/>
      <c r="AR104" s="407"/>
      <c r="AS104" s="407"/>
      <c r="AT104" s="407"/>
      <c r="AU104" s="407"/>
      <c r="AV104" s="228"/>
      <c r="AW104" s="228"/>
      <c r="AX104" s="228"/>
      <c r="AY104" s="228"/>
      <c r="AZ104" s="228"/>
      <c r="BA104" s="228"/>
      <c r="BB104" s="362"/>
      <c r="BC104" s="362"/>
      <c r="BD104" s="362"/>
      <c r="BE104" s="364"/>
      <c r="BF104" s="366"/>
      <c r="BG104" s="366"/>
    </row>
    <row r="105" spans="1:59" x14ac:dyDescent="0.2">
      <c r="A105" s="408"/>
      <c r="B105" s="405"/>
      <c r="C105" s="409"/>
      <c r="D105" s="405"/>
      <c r="E105" s="405"/>
      <c r="F105" s="405"/>
      <c r="G105" s="229"/>
      <c r="H105" s="229"/>
      <c r="I105" s="229"/>
      <c r="J105" s="405"/>
      <c r="K105" s="407"/>
      <c r="L105" s="410"/>
      <c r="M105" s="407"/>
      <c r="N105" s="407"/>
      <c r="O105" s="240"/>
      <c r="P105" s="230"/>
      <c r="Q105" s="241"/>
      <c r="R105" s="225"/>
      <c r="S105" s="226" t="str">
        <f t="shared" si="138"/>
        <v>0</v>
      </c>
      <c r="T105" s="225"/>
      <c r="U105" s="226" t="str">
        <f t="shared" si="139"/>
        <v>0</v>
      </c>
      <c r="V105" s="225"/>
      <c r="W105" s="226" t="str">
        <f t="shared" si="140"/>
        <v>0</v>
      </c>
      <c r="X105" s="225"/>
      <c r="Y105" s="226" t="str">
        <f t="shared" si="141"/>
        <v>0</v>
      </c>
      <c r="Z105" s="225"/>
      <c r="AA105" s="226" t="str">
        <f t="shared" si="142"/>
        <v>0</v>
      </c>
      <c r="AB105" s="225"/>
      <c r="AC105" s="226" t="str">
        <f t="shared" si="143"/>
        <v>0</v>
      </c>
      <c r="AD105" s="225"/>
      <c r="AE105" s="226" t="str">
        <f t="shared" si="144"/>
        <v>0</v>
      </c>
      <c r="AF105" s="220" t="str">
        <f t="shared" si="145"/>
        <v/>
      </c>
      <c r="AG105" s="220" t="str">
        <f t="shared" si="146"/>
        <v/>
      </c>
      <c r="AH105" s="227"/>
      <c r="AI105" s="220" t="str">
        <f t="shared" si="147"/>
        <v/>
      </c>
      <c r="AJ105" s="220" t="str">
        <f>IFERROR(VLOOKUP((CONCATENATE(AG105,AI105)),Listados!$U$3:$V$11,2,FALSE),"")</f>
        <v/>
      </c>
      <c r="AK105" s="220" t="str">
        <f t="shared" si="148"/>
        <v/>
      </c>
      <c r="AL105" s="406"/>
      <c r="AM105" s="406"/>
      <c r="AN105" s="406"/>
      <c r="AO105" s="406"/>
      <c r="AP105" s="357"/>
      <c r="AQ105" s="357"/>
      <c r="AR105" s="407"/>
      <c r="AS105" s="407"/>
      <c r="AT105" s="407"/>
      <c r="AU105" s="407"/>
      <c r="AV105" s="228"/>
      <c r="AW105" s="228"/>
      <c r="AX105" s="231"/>
      <c r="AY105" s="231"/>
      <c r="AZ105" s="228"/>
      <c r="BA105" s="228"/>
      <c r="BB105" s="362"/>
      <c r="BC105" s="362"/>
      <c r="BD105" s="362"/>
      <c r="BE105" s="364"/>
      <c r="BF105" s="366"/>
      <c r="BG105" s="366"/>
    </row>
    <row r="106" spans="1:59" ht="16" thickBot="1" x14ac:dyDescent="0.25">
      <c r="A106" s="408"/>
      <c r="B106" s="405"/>
      <c r="C106" s="409"/>
      <c r="D106" s="405"/>
      <c r="E106" s="405"/>
      <c r="F106" s="405"/>
      <c r="G106" s="229"/>
      <c r="H106" s="229"/>
      <c r="I106" s="229"/>
      <c r="J106" s="405"/>
      <c r="K106" s="407"/>
      <c r="L106" s="410"/>
      <c r="M106" s="407"/>
      <c r="N106" s="407"/>
      <c r="O106" s="240"/>
      <c r="P106" s="230"/>
      <c r="Q106" s="241"/>
      <c r="R106" s="225"/>
      <c r="S106" s="226" t="str">
        <f t="shared" si="138"/>
        <v>0</v>
      </c>
      <c r="T106" s="225"/>
      <c r="U106" s="226" t="str">
        <f t="shared" si="139"/>
        <v>0</v>
      </c>
      <c r="V106" s="225"/>
      <c r="W106" s="226" t="str">
        <f t="shared" si="140"/>
        <v>0</v>
      </c>
      <c r="X106" s="225"/>
      <c r="Y106" s="226" t="str">
        <f t="shared" si="141"/>
        <v>0</v>
      </c>
      <c r="Z106" s="225"/>
      <c r="AA106" s="226" t="str">
        <f t="shared" si="142"/>
        <v>0</v>
      </c>
      <c r="AB106" s="225"/>
      <c r="AC106" s="226" t="str">
        <f t="shared" si="143"/>
        <v>0</v>
      </c>
      <c r="AD106" s="225"/>
      <c r="AE106" s="226" t="str">
        <f t="shared" si="144"/>
        <v>0</v>
      </c>
      <c r="AF106" s="220" t="str">
        <f t="shared" si="145"/>
        <v/>
      </c>
      <c r="AG106" s="220" t="str">
        <f t="shared" si="146"/>
        <v/>
      </c>
      <c r="AH106" s="227"/>
      <c r="AI106" s="220" t="str">
        <f t="shared" si="147"/>
        <v/>
      </c>
      <c r="AJ106" s="220" t="str">
        <f>IFERROR(VLOOKUP((CONCATENATE(AG106,AI106)),Listados!$U$3:$V$11,2,FALSE),"")</f>
        <v/>
      </c>
      <c r="AK106" s="220" t="str">
        <f t="shared" si="148"/>
        <v/>
      </c>
      <c r="AL106" s="406"/>
      <c r="AM106" s="406"/>
      <c r="AN106" s="406"/>
      <c r="AO106" s="406"/>
      <c r="AP106" s="377"/>
      <c r="AQ106" s="377"/>
      <c r="AR106" s="407"/>
      <c r="AS106" s="407"/>
      <c r="AT106" s="407"/>
      <c r="AU106" s="407"/>
      <c r="AV106" s="228"/>
      <c r="AW106" s="228"/>
      <c r="AX106" s="231"/>
      <c r="AY106" s="231"/>
      <c r="AZ106" s="228"/>
      <c r="BA106" s="228"/>
      <c r="BB106" s="363"/>
      <c r="BC106" s="363"/>
      <c r="BD106" s="363"/>
      <c r="BE106" s="365"/>
      <c r="BF106" s="367"/>
      <c r="BG106" s="367"/>
    </row>
    <row r="107" spans="1:59" x14ac:dyDescent="0.2">
      <c r="A107" s="408">
        <v>25</v>
      </c>
      <c r="B107" s="405"/>
      <c r="C107" s="409"/>
      <c r="D107" s="405"/>
      <c r="E107" s="404"/>
      <c r="F107" s="404"/>
      <c r="G107" s="229"/>
      <c r="H107" s="229"/>
      <c r="I107" s="229"/>
      <c r="J107" s="405"/>
      <c r="K107" s="407" t="e">
        <f>+VLOOKUP(J107,Listados!$K$8:$L$12,2,0)</f>
        <v>#N/A</v>
      </c>
      <c r="L107" s="410"/>
      <c r="M107" s="407" t="e">
        <f>+VLOOKUP(L107,Listados!$K$13:$L$17,2,0)</f>
        <v>#N/A</v>
      </c>
      <c r="N107" s="407" t="str">
        <f>IF(AND(J107&lt;&gt;"",L107&lt;&gt;""),VLOOKUP(J107&amp;L107,Listados!$M$3:$N$27,2,FALSE),"")</f>
        <v/>
      </c>
      <c r="O107" s="249"/>
      <c r="P107" s="223"/>
      <c r="Q107" s="243"/>
      <c r="R107" s="225"/>
      <c r="S107" s="226" t="str">
        <f t="shared" si="138"/>
        <v>0</v>
      </c>
      <c r="T107" s="225"/>
      <c r="U107" s="226" t="str">
        <f t="shared" si="139"/>
        <v>0</v>
      </c>
      <c r="V107" s="225"/>
      <c r="W107" s="226" t="str">
        <f t="shared" si="140"/>
        <v>0</v>
      </c>
      <c r="X107" s="225"/>
      <c r="Y107" s="226" t="str">
        <f t="shared" si="141"/>
        <v>0</v>
      </c>
      <c r="Z107" s="225"/>
      <c r="AA107" s="226" t="str">
        <f t="shared" si="142"/>
        <v>0</v>
      </c>
      <c r="AB107" s="225"/>
      <c r="AC107" s="226" t="str">
        <f t="shared" si="143"/>
        <v>0</v>
      </c>
      <c r="AD107" s="225"/>
      <c r="AE107" s="226" t="str">
        <f t="shared" si="144"/>
        <v>0</v>
      </c>
      <c r="AF107" s="220" t="str">
        <f t="shared" si="145"/>
        <v/>
      </c>
      <c r="AG107" s="220" t="str">
        <f t="shared" si="146"/>
        <v/>
      </c>
      <c r="AH107" s="227"/>
      <c r="AI107" s="220" t="str">
        <f t="shared" si="147"/>
        <v/>
      </c>
      <c r="AJ107" s="220" t="str">
        <f>IFERROR(VLOOKUP((CONCATENATE(AG107,AI107)),Listados!$U$3:$V$11,2,FALSE),"")</f>
        <v/>
      </c>
      <c r="AK107" s="220" t="str">
        <f t="shared" si="148"/>
        <v/>
      </c>
      <c r="AL107" s="406" t="e">
        <f t="shared" ref="AL107" si="185">AVERAGE(AK107:AK110)</f>
        <v>#DIV/0!</v>
      </c>
      <c r="AM107" s="406" t="e">
        <f t="shared" ref="AM107" si="186">IF(AL107&lt;=50,"Débil",IF(AL107&lt;=99,"Moderado",IF(AL107=100,"fuerte","")))</f>
        <v>#DIV/0!</v>
      </c>
      <c r="AN107" s="406" t="e">
        <f t="shared" ref="AN107" si="187">+IF(AND(Q107="Preventivo",AM107="Fuerte"),2,IF(AND(Q107="Preventivo",AM107="Moderado"),1,0))</f>
        <v>#DIV/0!</v>
      </c>
      <c r="AO107" s="406" t="e">
        <f t="shared" ref="AO107" si="188">+IF(AND(Q107="Detectivo",$AM107="Fuerte"),2,IF(AND(Q107="Detectivo",$AM107="Moderado"),1,IF(AND(Q107="Preventivo",$AM107="Fuerte"),1,0)))</f>
        <v>#DIV/0!</v>
      </c>
      <c r="AP107" s="376" t="e">
        <f t="shared" ref="AP107" si="189">+K107-AN107</f>
        <v>#N/A</v>
      </c>
      <c r="AQ107" s="376" t="e">
        <f t="shared" ref="AQ107" si="190">+M107-AO107</f>
        <v>#N/A</v>
      </c>
      <c r="AR107" s="407" t="e">
        <f>+VLOOKUP(MIN(AP107),Listados!$J$18:$K$24,2,TRUE)</f>
        <v>#N/A</v>
      </c>
      <c r="AS107" s="407" t="e">
        <f>+VLOOKUP(MIN(AQ107),Listados!$J$26:$K$32,2,TRUE)</f>
        <v>#N/A</v>
      </c>
      <c r="AT107" s="407" t="e">
        <f>IF(AND(AR107&lt;&gt;"",AS107&lt;&gt;""),VLOOKUP(AR107&amp;AS107,Listados!$M$3:$N$27,2,FALSE),"")</f>
        <v>#N/A</v>
      </c>
      <c r="AU107" s="407" t="e">
        <f>+VLOOKUP(AT107,Listados!$P$3:$Q$6,2,FALSE)</f>
        <v>#N/A</v>
      </c>
      <c r="AV107" s="228"/>
      <c r="AW107" s="228"/>
      <c r="AX107" s="231"/>
      <c r="AY107" s="255"/>
      <c r="AZ107" s="228"/>
      <c r="BA107" s="228"/>
      <c r="BB107" s="362"/>
      <c r="BC107" s="362"/>
      <c r="BD107" s="362"/>
      <c r="BE107" s="364"/>
      <c r="BF107" s="366"/>
      <c r="BG107" s="366"/>
    </row>
    <row r="108" spans="1:59" x14ac:dyDescent="0.2">
      <c r="A108" s="408"/>
      <c r="B108" s="405"/>
      <c r="C108" s="409"/>
      <c r="D108" s="405"/>
      <c r="E108" s="405"/>
      <c r="F108" s="405"/>
      <c r="G108" s="229"/>
      <c r="H108" s="229"/>
      <c r="I108" s="229"/>
      <c r="J108" s="405"/>
      <c r="K108" s="407"/>
      <c r="L108" s="410"/>
      <c r="M108" s="407"/>
      <c r="N108" s="407"/>
      <c r="O108" s="249"/>
      <c r="P108" s="223"/>
      <c r="Q108" s="243"/>
      <c r="R108" s="225"/>
      <c r="S108" s="226" t="str">
        <f t="shared" si="138"/>
        <v>0</v>
      </c>
      <c r="T108" s="225"/>
      <c r="U108" s="226" t="str">
        <f t="shared" si="139"/>
        <v>0</v>
      </c>
      <c r="V108" s="225"/>
      <c r="W108" s="226" t="str">
        <f t="shared" si="140"/>
        <v>0</v>
      </c>
      <c r="X108" s="225"/>
      <c r="Y108" s="226" t="str">
        <f t="shared" si="141"/>
        <v>0</v>
      </c>
      <c r="Z108" s="225"/>
      <c r="AA108" s="226" t="str">
        <f t="shared" si="142"/>
        <v>0</v>
      </c>
      <c r="AB108" s="225"/>
      <c r="AC108" s="226" t="str">
        <f t="shared" si="143"/>
        <v>0</v>
      </c>
      <c r="AD108" s="225"/>
      <c r="AE108" s="226" t="str">
        <f t="shared" si="144"/>
        <v>0</v>
      </c>
      <c r="AF108" s="220" t="str">
        <f t="shared" si="145"/>
        <v/>
      </c>
      <c r="AG108" s="220" t="str">
        <f t="shared" si="146"/>
        <v/>
      </c>
      <c r="AH108" s="227"/>
      <c r="AI108" s="220" t="str">
        <f t="shared" si="147"/>
        <v/>
      </c>
      <c r="AJ108" s="220" t="str">
        <f>IFERROR(VLOOKUP((CONCATENATE(AG108,AI108)),Listados!$U$3:$V$11,2,FALSE),"")</f>
        <v/>
      </c>
      <c r="AK108" s="220" t="str">
        <f t="shared" si="148"/>
        <v/>
      </c>
      <c r="AL108" s="406"/>
      <c r="AM108" s="406"/>
      <c r="AN108" s="406"/>
      <c r="AO108" s="406"/>
      <c r="AP108" s="357"/>
      <c r="AQ108" s="357"/>
      <c r="AR108" s="407"/>
      <c r="AS108" s="407"/>
      <c r="AT108" s="407"/>
      <c r="AU108" s="407"/>
      <c r="AV108" s="228"/>
      <c r="AW108" s="228"/>
      <c r="AX108" s="228"/>
      <c r="AY108" s="228"/>
      <c r="AZ108" s="228"/>
      <c r="BA108" s="228"/>
      <c r="BB108" s="362"/>
      <c r="BC108" s="362"/>
      <c r="BD108" s="362"/>
      <c r="BE108" s="364"/>
      <c r="BF108" s="366"/>
      <c r="BG108" s="366"/>
    </row>
    <row r="109" spans="1:59" x14ac:dyDescent="0.2">
      <c r="A109" s="408"/>
      <c r="B109" s="405"/>
      <c r="C109" s="409"/>
      <c r="D109" s="405"/>
      <c r="E109" s="405"/>
      <c r="F109" s="405"/>
      <c r="G109" s="229"/>
      <c r="H109" s="229"/>
      <c r="I109" s="229"/>
      <c r="J109" s="405"/>
      <c r="K109" s="407"/>
      <c r="L109" s="410"/>
      <c r="M109" s="407"/>
      <c r="N109" s="407"/>
      <c r="O109" s="240"/>
      <c r="P109" s="230"/>
      <c r="Q109" s="241"/>
      <c r="R109" s="225"/>
      <c r="S109" s="226" t="str">
        <f t="shared" si="138"/>
        <v>0</v>
      </c>
      <c r="T109" s="225"/>
      <c r="U109" s="226" t="str">
        <f t="shared" si="139"/>
        <v>0</v>
      </c>
      <c r="V109" s="225"/>
      <c r="W109" s="226" t="str">
        <f t="shared" si="140"/>
        <v>0</v>
      </c>
      <c r="X109" s="225"/>
      <c r="Y109" s="226" t="str">
        <f t="shared" si="141"/>
        <v>0</v>
      </c>
      <c r="Z109" s="225"/>
      <c r="AA109" s="226" t="str">
        <f t="shared" si="142"/>
        <v>0</v>
      </c>
      <c r="AB109" s="225"/>
      <c r="AC109" s="226" t="str">
        <f t="shared" si="143"/>
        <v>0</v>
      </c>
      <c r="AD109" s="225"/>
      <c r="AE109" s="226" t="str">
        <f t="shared" si="144"/>
        <v>0</v>
      </c>
      <c r="AF109" s="220" t="str">
        <f t="shared" si="145"/>
        <v/>
      </c>
      <c r="AG109" s="220" t="str">
        <f t="shared" si="146"/>
        <v/>
      </c>
      <c r="AH109" s="227"/>
      <c r="AI109" s="220" t="str">
        <f t="shared" si="147"/>
        <v/>
      </c>
      <c r="AJ109" s="220" t="str">
        <f>IFERROR(VLOOKUP((CONCATENATE(AG109,AI109)),Listados!$U$3:$V$11,2,FALSE),"")</f>
        <v/>
      </c>
      <c r="AK109" s="220" t="str">
        <f t="shared" si="148"/>
        <v/>
      </c>
      <c r="AL109" s="406"/>
      <c r="AM109" s="406"/>
      <c r="AN109" s="406"/>
      <c r="AO109" s="406"/>
      <c r="AP109" s="357"/>
      <c r="AQ109" s="357"/>
      <c r="AR109" s="407"/>
      <c r="AS109" s="407"/>
      <c r="AT109" s="407"/>
      <c r="AU109" s="407"/>
      <c r="AV109" s="228"/>
      <c r="AW109" s="228"/>
      <c r="AX109" s="231"/>
      <c r="AY109" s="231"/>
      <c r="AZ109" s="228"/>
      <c r="BA109" s="228"/>
      <c r="BB109" s="362"/>
      <c r="BC109" s="362"/>
      <c r="BD109" s="362"/>
      <c r="BE109" s="364"/>
      <c r="BF109" s="366"/>
      <c r="BG109" s="366"/>
    </row>
    <row r="110" spans="1:59" ht="16" thickBot="1" x14ac:dyDescent="0.25">
      <c r="A110" s="408"/>
      <c r="B110" s="405"/>
      <c r="C110" s="409"/>
      <c r="D110" s="405"/>
      <c r="E110" s="405"/>
      <c r="F110" s="405"/>
      <c r="G110" s="229"/>
      <c r="H110" s="229"/>
      <c r="I110" s="229"/>
      <c r="J110" s="405"/>
      <c r="K110" s="407"/>
      <c r="L110" s="410"/>
      <c r="M110" s="407"/>
      <c r="N110" s="407"/>
      <c r="O110" s="240"/>
      <c r="P110" s="230"/>
      <c r="Q110" s="241"/>
      <c r="R110" s="225"/>
      <c r="S110" s="226" t="str">
        <f t="shared" si="138"/>
        <v>0</v>
      </c>
      <c r="T110" s="225"/>
      <c r="U110" s="226" t="str">
        <f t="shared" si="139"/>
        <v>0</v>
      </c>
      <c r="V110" s="225"/>
      <c r="W110" s="226" t="str">
        <f t="shared" si="140"/>
        <v>0</v>
      </c>
      <c r="X110" s="225"/>
      <c r="Y110" s="226" t="str">
        <f t="shared" si="141"/>
        <v>0</v>
      </c>
      <c r="Z110" s="225"/>
      <c r="AA110" s="226" t="str">
        <f t="shared" si="142"/>
        <v>0</v>
      </c>
      <c r="AB110" s="225"/>
      <c r="AC110" s="226" t="str">
        <f t="shared" si="143"/>
        <v>0</v>
      </c>
      <c r="AD110" s="225"/>
      <c r="AE110" s="226" t="str">
        <f t="shared" si="144"/>
        <v>0</v>
      </c>
      <c r="AF110" s="220" t="str">
        <f t="shared" si="145"/>
        <v/>
      </c>
      <c r="AG110" s="220" t="str">
        <f t="shared" si="146"/>
        <v/>
      </c>
      <c r="AH110" s="227"/>
      <c r="AI110" s="220" t="str">
        <f t="shared" si="147"/>
        <v/>
      </c>
      <c r="AJ110" s="220" t="str">
        <f>IFERROR(VLOOKUP((CONCATENATE(AG110,AI110)),Listados!$U$3:$V$11,2,FALSE),"")</f>
        <v/>
      </c>
      <c r="AK110" s="220" t="str">
        <f t="shared" si="148"/>
        <v/>
      </c>
      <c r="AL110" s="406"/>
      <c r="AM110" s="406"/>
      <c r="AN110" s="406"/>
      <c r="AO110" s="406"/>
      <c r="AP110" s="377"/>
      <c r="AQ110" s="377"/>
      <c r="AR110" s="407"/>
      <c r="AS110" s="407"/>
      <c r="AT110" s="407"/>
      <c r="AU110" s="407"/>
      <c r="AV110" s="228"/>
      <c r="AW110" s="228"/>
      <c r="AX110" s="231"/>
      <c r="AY110" s="231"/>
      <c r="AZ110" s="228"/>
      <c r="BA110" s="228"/>
      <c r="BB110" s="363"/>
      <c r="BC110" s="363"/>
      <c r="BD110" s="363"/>
      <c r="BE110" s="365"/>
      <c r="BF110" s="367"/>
      <c r="BG110" s="367"/>
    </row>
    <row r="111" spans="1:59" x14ac:dyDescent="0.2">
      <c r="A111" s="408">
        <v>26</v>
      </c>
      <c r="B111" s="405"/>
      <c r="C111" s="409"/>
      <c r="D111" s="405"/>
      <c r="E111" s="404"/>
      <c r="F111" s="404"/>
      <c r="G111" s="229"/>
      <c r="H111" s="229"/>
      <c r="I111" s="229"/>
      <c r="J111" s="405"/>
      <c r="K111" s="407" t="e">
        <f>+VLOOKUP(J111,Listados!$K$8:$L$12,2,0)</f>
        <v>#N/A</v>
      </c>
      <c r="L111" s="410"/>
      <c r="M111" s="407" t="e">
        <f>+VLOOKUP(L111,Listados!$K$13:$L$17,2,0)</f>
        <v>#N/A</v>
      </c>
      <c r="N111" s="407" t="str">
        <f>IF(AND(J111&lt;&gt;"",L111&lt;&gt;""),VLOOKUP(J111&amp;L111,Listados!$M$3:$N$27,2,FALSE),"")</f>
        <v/>
      </c>
      <c r="O111" s="249"/>
      <c r="P111" s="223"/>
      <c r="Q111" s="243"/>
      <c r="R111" s="225"/>
      <c r="S111" s="226" t="str">
        <f t="shared" si="138"/>
        <v>0</v>
      </c>
      <c r="T111" s="225"/>
      <c r="U111" s="226" t="str">
        <f t="shared" si="139"/>
        <v>0</v>
      </c>
      <c r="V111" s="225"/>
      <c r="W111" s="226" t="str">
        <f t="shared" si="140"/>
        <v>0</v>
      </c>
      <c r="X111" s="225"/>
      <c r="Y111" s="226" t="str">
        <f t="shared" si="141"/>
        <v>0</v>
      </c>
      <c r="Z111" s="225"/>
      <c r="AA111" s="226" t="str">
        <f t="shared" si="142"/>
        <v>0</v>
      </c>
      <c r="AB111" s="225"/>
      <c r="AC111" s="226" t="str">
        <f t="shared" si="143"/>
        <v>0</v>
      </c>
      <c r="AD111" s="225"/>
      <c r="AE111" s="226" t="str">
        <f t="shared" si="144"/>
        <v>0</v>
      </c>
      <c r="AF111" s="220" t="str">
        <f t="shared" si="145"/>
        <v/>
      </c>
      <c r="AG111" s="220" t="str">
        <f t="shared" si="146"/>
        <v/>
      </c>
      <c r="AH111" s="227"/>
      <c r="AI111" s="220" t="str">
        <f t="shared" si="147"/>
        <v/>
      </c>
      <c r="AJ111" s="220" t="str">
        <f>IFERROR(VLOOKUP((CONCATENATE(AG111,AI111)),Listados!$U$3:$V$11,2,FALSE),"")</f>
        <v/>
      </c>
      <c r="AK111" s="220" t="str">
        <f t="shared" si="148"/>
        <v/>
      </c>
      <c r="AL111" s="406" t="e">
        <f t="shared" ref="AL111" si="191">AVERAGE(AK111:AK114)</f>
        <v>#DIV/0!</v>
      </c>
      <c r="AM111" s="406" t="e">
        <f t="shared" ref="AM111" si="192">IF(AL111&lt;=50,"Débil",IF(AL111&lt;=99,"Moderado",IF(AL111=100,"fuerte","")))</f>
        <v>#DIV/0!</v>
      </c>
      <c r="AN111" s="406" t="e">
        <f t="shared" ref="AN111" si="193">+IF(AND(Q111="Preventivo",AM111="Fuerte"),2,IF(AND(Q111="Preventivo",AM111="Moderado"),1,0))</f>
        <v>#DIV/0!</v>
      </c>
      <c r="AO111" s="406" t="e">
        <f t="shared" ref="AO111" si="194">+IF(AND(Q111="Detectivo",$AM111="Fuerte"),2,IF(AND(Q111="Detectivo",$AM111="Moderado"),1,IF(AND(Q111="Preventivo",$AM111="Fuerte"),1,0)))</f>
        <v>#DIV/0!</v>
      </c>
      <c r="AP111" s="376" t="e">
        <f t="shared" ref="AP111" si="195">+K111-AN111</f>
        <v>#N/A</v>
      </c>
      <c r="AQ111" s="376" t="e">
        <f t="shared" ref="AQ111" si="196">+M111-AO111</f>
        <v>#N/A</v>
      </c>
      <c r="AR111" s="407" t="e">
        <f>+VLOOKUP(MIN(AP111),Listados!$J$18:$K$24,2,TRUE)</f>
        <v>#N/A</v>
      </c>
      <c r="AS111" s="407" t="e">
        <f>+VLOOKUP(MIN(AQ111),Listados!$J$26:$K$32,2,TRUE)</f>
        <v>#N/A</v>
      </c>
      <c r="AT111" s="407" t="e">
        <f>IF(AND(AR111&lt;&gt;"",AS111&lt;&gt;""),VLOOKUP(AR111&amp;AS111,Listados!$M$3:$N$27,2,FALSE),"")</f>
        <v>#N/A</v>
      </c>
      <c r="AU111" s="407" t="e">
        <f>+VLOOKUP(AT111,Listados!$P$3:$Q$6,2,FALSE)</f>
        <v>#N/A</v>
      </c>
      <c r="AV111" s="228"/>
      <c r="AW111" s="228"/>
      <c r="AX111" s="231"/>
      <c r="AY111" s="255"/>
      <c r="AZ111" s="228"/>
      <c r="BA111" s="228"/>
      <c r="BB111" s="362"/>
      <c r="BC111" s="362"/>
      <c r="BD111" s="362"/>
      <c r="BE111" s="364"/>
      <c r="BF111" s="366"/>
      <c r="BG111" s="366"/>
    </row>
    <row r="112" spans="1:59" x14ac:dyDescent="0.2">
      <c r="A112" s="408"/>
      <c r="B112" s="405"/>
      <c r="C112" s="409"/>
      <c r="D112" s="405"/>
      <c r="E112" s="405"/>
      <c r="F112" s="405"/>
      <c r="G112" s="229"/>
      <c r="H112" s="229"/>
      <c r="I112" s="229"/>
      <c r="J112" s="405"/>
      <c r="K112" s="407"/>
      <c r="L112" s="410"/>
      <c r="M112" s="407"/>
      <c r="N112" s="407"/>
      <c r="O112" s="249"/>
      <c r="P112" s="223"/>
      <c r="Q112" s="243"/>
      <c r="R112" s="225"/>
      <c r="S112" s="226" t="str">
        <f t="shared" si="138"/>
        <v>0</v>
      </c>
      <c r="T112" s="225"/>
      <c r="U112" s="226" t="str">
        <f t="shared" si="139"/>
        <v>0</v>
      </c>
      <c r="V112" s="225"/>
      <c r="W112" s="226" t="str">
        <f t="shared" si="140"/>
        <v>0</v>
      </c>
      <c r="X112" s="225"/>
      <c r="Y112" s="226" t="str">
        <f t="shared" si="141"/>
        <v>0</v>
      </c>
      <c r="Z112" s="225"/>
      <c r="AA112" s="226" t="str">
        <f t="shared" si="142"/>
        <v>0</v>
      </c>
      <c r="AB112" s="225"/>
      <c r="AC112" s="226" t="str">
        <f t="shared" si="143"/>
        <v>0</v>
      </c>
      <c r="AD112" s="225"/>
      <c r="AE112" s="226" t="str">
        <f t="shared" si="144"/>
        <v>0</v>
      </c>
      <c r="AF112" s="220" t="str">
        <f t="shared" si="145"/>
        <v/>
      </c>
      <c r="AG112" s="220" t="str">
        <f t="shared" si="146"/>
        <v/>
      </c>
      <c r="AH112" s="227"/>
      <c r="AI112" s="220" t="str">
        <f t="shared" si="147"/>
        <v/>
      </c>
      <c r="AJ112" s="220" t="str">
        <f>IFERROR(VLOOKUP((CONCATENATE(AG112,AI112)),Listados!$U$3:$V$11,2,FALSE),"")</f>
        <v/>
      </c>
      <c r="AK112" s="220" t="str">
        <f t="shared" si="148"/>
        <v/>
      </c>
      <c r="AL112" s="406"/>
      <c r="AM112" s="406"/>
      <c r="AN112" s="406"/>
      <c r="AO112" s="406"/>
      <c r="AP112" s="357"/>
      <c r="AQ112" s="357"/>
      <c r="AR112" s="407"/>
      <c r="AS112" s="407"/>
      <c r="AT112" s="407"/>
      <c r="AU112" s="407"/>
      <c r="AV112" s="228"/>
      <c r="AW112" s="228"/>
      <c r="AX112" s="228"/>
      <c r="AY112" s="228"/>
      <c r="AZ112" s="228"/>
      <c r="BA112" s="228"/>
      <c r="BB112" s="362"/>
      <c r="BC112" s="362"/>
      <c r="BD112" s="362"/>
      <c r="BE112" s="364"/>
      <c r="BF112" s="366"/>
      <c r="BG112" s="366"/>
    </row>
    <row r="113" spans="1:59" x14ac:dyDescent="0.2">
      <c r="A113" s="408"/>
      <c r="B113" s="405"/>
      <c r="C113" s="409"/>
      <c r="D113" s="405"/>
      <c r="E113" s="405"/>
      <c r="F113" s="405"/>
      <c r="G113" s="229"/>
      <c r="H113" s="229"/>
      <c r="I113" s="229"/>
      <c r="J113" s="405"/>
      <c r="K113" s="407"/>
      <c r="L113" s="410"/>
      <c r="M113" s="407"/>
      <c r="N113" s="407"/>
      <c r="O113" s="240"/>
      <c r="P113" s="230"/>
      <c r="Q113" s="241"/>
      <c r="R113" s="225"/>
      <c r="S113" s="226" t="str">
        <f t="shared" si="138"/>
        <v>0</v>
      </c>
      <c r="T113" s="225"/>
      <c r="U113" s="226" t="str">
        <f t="shared" si="139"/>
        <v>0</v>
      </c>
      <c r="V113" s="225"/>
      <c r="W113" s="226" t="str">
        <f t="shared" si="140"/>
        <v>0</v>
      </c>
      <c r="X113" s="225"/>
      <c r="Y113" s="226" t="str">
        <f t="shared" si="141"/>
        <v>0</v>
      </c>
      <c r="Z113" s="225"/>
      <c r="AA113" s="226" t="str">
        <f t="shared" si="142"/>
        <v>0</v>
      </c>
      <c r="AB113" s="225"/>
      <c r="AC113" s="226" t="str">
        <f t="shared" si="143"/>
        <v>0</v>
      </c>
      <c r="AD113" s="225"/>
      <c r="AE113" s="226" t="str">
        <f t="shared" si="144"/>
        <v>0</v>
      </c>
      <c r="AF113" s="220" t="str">
        <f t="shared" si="145"/>
        <v/>
      </c>
      <c r="AG113" s="220" t="str">
        <f t="shared" si="146"/>
        <v/>
      </c>
      <c r="AH113" s="227"/>
      <c r="AI113" s="220" t="str">
        <f t="shared" si="147"/>
        <v/>
      </c>
      <c r="AJ113" s="220" t="str">
        <f>IFERROR(VLOOKUP((CONCATENATE(AG113,AI113)),Listados!$U$3:$V$11,2,FALSE),"")</f>
        <v/>
      </c>
      <c r="AK113" s="220" t="str">
        <f t="shared" si="148"/>
        <v/>
      </c>
      <c r="AL113" s="406"/>
      <c r="AM113" s="406"/>
      <c r="AN113" s="406"/>
      <c r="AO113" s="406"/>
      <c r="AP113" s="357"/>
      <c r="AQ113" s="357"/>
      <c r="AR113" s="407"/>
      <c r="AS113" s="407"/>
      <c r="AT113" s="407"/>
      <c r="AU113" s="407"/>
      <c r="AV113" s="228"/>
      <c r="AW113" s="228"/>
      <c r="AX113" s="231"/>
      <c r="AY113" s="231"/>
      <c r="AZ113" s="228"/>
      <c r="BA113" s="228"/>
      <c r="BB113" s="362"/>
      <c r="BC113" s="362"/>
      <c r="BD113" s="362"/>
      <c r="BE113" s="364"/>
      <c r="BF113" s="366"/>
      <c r="BG113" s="366"/>
    </row>
    <row r="114" spans="1:59" ht="16" thickBot="1" x14ac:dyDescent="0.25">
      <c r="A114" s="408"/>
      <c r="B114" s="405"/>
      <c r="C114" s="409"/>
      <c r="D114" s="405"/>
      <c r="E114" s="405"/>
      <c r="F114" s="405"/>
      <c r="G114" s="229"/>
      <c r="H114" s="229"/>
      <c r="I114" s="229"/>
      <c r="J114" s="405"/>
      <c r="K114" s="407"/>
      <c r="L114" s="410"/>
      <c r="M114" s="407"/>
      <c r="N114" s="407"/>
      <c r="O114" s="240"/>
      <c r="P114" s="230"/>
      <c r="Q114" s="241"/>
      <c r="R114" s="225"/>
      <c r="S114" s="226" t="str">
        <f t="shared" si="138"/>
        <v>0</v>
      </c>
      <c r="T114" s="225"/>
      <c r="U114" s="226" t="str">
        <f t="shared" si="139"/>
        <v>0</v>
      </c>
      <c r="V114" s="225"/>
      <c r="W114" s="226" t="str">
        <f t="shared" si="140"/>
        <v>0</v>
      </c>
      <c r="X114" s="225"/>
      <c r="Y114" s="226" t="str">
        <f t="shared" si="141"/>
        <v>0</v>
      </c>
      <c r="Z114" s="225"/>
      <c r="AA114" s="226" t="str">
        <f t="shared" si="142"/>
        <v>0</v>
      </c>
      <c r="AB114" s="225"/>
      <c r="AC114" s="226" t="str">
        <f t="shared" si="143"/>
        <v>0</v>
      </c>
      <c r="AD114" s="225"/>
      <c r="AE114" s="226" t="str">
        <f t="shared" si="144"/>
        <v>0</v>
      </c>
      <c r="AF114" s="220" t="str">
        <f t="shared" si="145"/>
        <v/>
      </c>
      <c r="AG114" s="220" t="str">
        <f t="shared" si="146"/>
        <v/>
      </c>
      <c r="AH114" s="227"/>
      <c r="AI114" s="220" t="str">
        <f t="shared" si="147"/>
        <v/>
      </c>
      <c r="AJ114" s="220" t="str">
        <f>IFERROR(VLOOKUP((CONCATENATE(AG114,AI114)),Listados!$U$3:$V$11,2,FALSE),"")</f>
        <v/>
      </c>
      <c r="AK114" s="220" t="str">
        <f t="shared" si="148"/>
        <v/>
      </c>
      <c r="AL114" s="406"/>
      <c r="AM114" s="406"/>
      <c r="AN114" s="406"/>
      <c r="AO114" s="406"/>
      <c r="AP114" s="377"/>
      <c r="AQ114" s="377"/>
      <c r="AR114" s="407"/>
      <c r="AS114" s="407"/>
      <c r="AT114" s="407"/>
      <c r="AU114" s="407"/>
      <c r="AV114" s="228"/>
      <c r="AW114" s="228"/>
      <c r="AX114" s="231"/>
      <c r="AY114" s="231"/>
      <c r="AZ114" s="228"/>
      <c r="BA114" s="228"/>
      <c r="BB114" s="363"/>
      <c r="BC114" s="363"/>
      <c r="BD114" s="363"/>
      <c r="BE114" s="365"/>
      <c r="BF114" s="367"/>
      <c r="BG114" s="367"/>
    </row>
    <row r="115" spans="1:59" x14ac:dyDescent="0.2">
      <c r="A115" s="408">
        <v>27</v>
      </c>
      <c r="B115" s="405"/>
      <c r="C115" s="409"/>
      <c r="D115" s="405"/>
      <c r="E115" s="404"/>
      <c r="F115" s="404"/>
      <c r="G115" s="229"/>
      <c r="H115" s="229"/>
      <c r="I115" s="229"/>
      <c r="J115" s="405"/>
      <c r="K115" s="407" t="e">
        <f>+VLOOKUP(J115,Listados!$K$8:$L$12,2,0)</f>
        <v>#N/A</v>
      </c>
      <c r="L115" s="410"/>
      <c r="M115" s="407" t="e">
        <f>+VLOOKUP(L115,Listados!$K$13:$L$17,2,0)</f>
        <v>#N/A</v>
      </c>
      <c r="N115" s="407" t="str">
        <f>IF(AND(J115&lt;&gt;"",L115&lt;&gt;""),VLOOKUP(J115&amp;L115,Listados!$M$3:$N$27,2,FALSE),"")</f>
        <v/>
      </c>
      <c r="O115" s="249"/>
      <c r="P115" s="223"/>
      <c r="Q115" s="243"/>
      <c r="R115" s="225"/>
      <c r="S115" s="226" t="str">
        <f t="shared" si="138"/>
        <v>0</v>
      </c>
      <c r="T115" s="225"/>
      <c r="U115" s="226" t="str">
        <f t="shared" si="139"/>
        <v>0</v>
      </c>
      <c r="V115" s="225"/>
      <c r="W115" s="226" t="str">
        <f t="shared" si="140"/>
        <v>0</v>
      </c>
      <c r="X115" s="225"/>
      <c r="Y115" s="226" t="str">
        <f t="shared" si="141"/>
        <v>0</v>
      </c>
      <c r="Z115" s="225"/>
      <c r="AA115" s="226" t="str">
        <f t="shared" si="142"/>
        <v>0</v>
      </c>
      <c r="AB115" s="225"/>
      <c r="AC115" s="226" t="str">
        <f t="shared" si="143"/>
        <v>0</v>
      </c>
      <c r="AD115" s="225"/>
      <c r="AE115" s="226" t="str">
        <f t="shared" si="144"/>
        <v>0</v>
      </c>
      <c r="AF115" s="220" t="str">
        <f t="shared" si="145"/>
        <v/>
      </c>
      <c r="AG115" s="220" t="str">
        <f t="shared" si="146"/>
        <v/>
      </c>
      <c r="AH115" s="227"/>
      <c r="AI115" s="220" t="str">
        <f t="shared" si="147"/>
        <v/>
      </c>
      <c r="AJ115" s="220" t="str">
        <f>IFERROR(VLOOKUP((CONCATENATE(AG115,AI115)),Listados!$U$3:$V$11,2,FALSE),"")</f>
        <v/>
      </c>
      <c r="AK115" s="220" t="str">
        <f t="shared" si="148"/>
        <v/>
      </c>
      <c r="AL115" s="406" t="e">
        <f t="shared" ref="AL115" si="197">AVERAGE(AK115:AK118)</f>
        <v>#DIV/0!</v>
      </c>
      <c r="AM115" s="406" t="e">
        <f t="shared" ref="AM115" si="198">IF(AL115&lt;=50,"Débil",IF(AL115&lt;=99,"Moderado",IF(AL115=100,"fuerte","")))</f>
        <v>#DIV/0!</v>
      </c>
      <c r="AN115" s="406" t="e">
        <f t="shared" ref="AN115" si="199">+IF(AND(Q115="Preventivo",AM115="Fuerte"),2,IF(AND(Q115="Preventivo",AM115="Moderado"),1,0))</f>
        <v>#DIV/0!</v>
      </c>
      <c r="AO115" s="406" t="e">
        <f t="shared" ref="AO115" si="200">+IF(AND(Q115="Detectivo",$AM115="Fuerte"),2,IF(AND(Q115="Detectivo",$AM115="Moderado"),1,IF(AND(Q115="Preventivo",$AM115="Fuerte"),1,0)))</f>
        <v>#DIV/0!</v>
      </c>
      <c r="AP115" s="376" t="e">
        <f t="shared" ref="AP115" si="201">+K115-AN115</f>
        <v>#N/A</v>
      </c>
      <c r="AQ115" s="376" t="e">
        <f t="shared" ref="AQ115" si="202">+M115-AO115</f>
        <v>#N/A</v>
      </c>
      <c r="AR115" s="407" t="e">
        <f>+VLOOKUP(MIN(AP115),Listados!$J$18:$K$24,2,TRUE)</f>
        <v>#N/A</v>
      </c>
      <c r="AS115" s="407" t="e">
        <f>+VLOOKUP(MIN(AQ115),Listados!$J$26:$K$32,2,TRUE)</f>
        <v>#N/A</v>
      </c>
      <c r="AT115" s="407" t="e">
        <f>IF(AND(AR115&lt;&gt;"",AS115&lt;&gt;""),VLOOKUP(AR115&amp;AS115,Listados!$M$3:$N$27,2,FALSE),"")</f>
        <v>#N/A</v>
      </c>
      <c r="AU115" s="407" t="e">
        <f>+VLOOKUP(AT115,Listados!$P$3:$Q$6,2,FALSE)</f>
        <v>#N/A</v>
      </c>
      <c r="AV115" s="228"/>
      <c r="AW115" s="228"/>
      <c r="AX115" s="231"/>
      <c r="AY115" s="255"/>
      <c r="AZ115" s="228"/>
      <c r="BA115" s="228"/>
      <c r="BB115" s="362"/>
      <c r="BC115" s="362"/>
      <c r="BD115" s="362"/>
      <c r="BE115" s="364"/>
      <c r="BF115" s="366"/>
      <c r="BG115" s="366"/>
    </row>
    <row r="116" spans="1:59" x14ac:dyDescent="0.2">
      <c r="A116" s="408"/>
      <c r="B116" s="405"/>
      <c r="C116" s="409"/>
      <c r="D116" s="405"/>
      <c r="E116" s="405"/>
      <c r="F116" s="405"/>
      <c r="G116" s="229"/>
      <c r="H116" s="229"/>
      <c r="I116" s="229"/>
      <c r="J116" s="405"/>
      <c r="K116" s="407"/>
      <c r="L116" s="410"/>
      <c r="M116" s="407"/>
      <c r="N116" s="407"/>
      <c r="O116" s="249"/>
      <c r="P116" s="223"/>
      <c r="Q116" s="243"/>
      <c r="R116" s="225"/>
      <c r="S116" s="226" t="str">
        <f t="shared" si="138"/>
        <v>0</v>
      </c>
      <c r="T116" s="225"/>
      <c r="U116" s="226" t="str">
        <f t="shared" si="139"/>
        <v>0</v>
      </c>
      <c r="V116" s="225"/>
      <c r="W116" s="226" t="str">
        <f t="shared" si="140"/>
        <v>0</v>
      </c>
      <c r="X116" s="225"/>
      <c r="Y116" s="226" t="str">
        <f t="shared" si="141"/>
        <v>0</v>
      </c>
      <c r="Z116" s="225"/>
      <c r="AA116" s="226" t="str">
        <f t="shared" si="142"/>
        <v>0</v>
      </c>
      <c r="AB116" s="225"/>
      <c r="AC116" s="226" t="str">
        <f t="shared" si="143"/>
        <v>0</v>
      </c>
      <c r="AD116" s="225"/>
      <c r="AE116" s="226" t="str">
        <f t="shared" si="144"/>
        <v>0</v>
      </c>
      <c r="AF116" s="220" t="str">
        <f t="shared" si="145"/>
        <v/>
      </c>
      <c r="AG116" s="220" t="str">
        <f t="shared" si="146"/>
        <v/>
      </c>
      <c r="AH116" s="227"/>
      <c r="AI116" s="220" t="str">
        <f t="shared" si="147"/>
        <v/>
      </c>
      <c r="AJ116" s="220" t="str">
        <f>IFERROR(VLOOKUP((CONCATENATE(AG116,AI116)),Listados!$U$3:$V$11,2,FALSE),"")</f>
        <v/>
      </c>
      <c r="AK116" s="220" t="str">
        <f t="shared" si="148"/>
        <v/>
      </c>
      <c r="AL116" s="406"/>
      <c r="AM116" s="406"/>
      <c r="AN116" s="406"/>
      <c r="AO116" s="406"/>
      <c r="AP116" s="357"/>
      <c r="AQ116" s="357"/>
      <c r="AR116" s="407"/>
      <c r="AS116" s="407"/>
      <c r="AT116" s="407"/>
      <c r="AU116" s="407"/>
      <c r="AV116" s="228"/>
      <c r="AW116" s="228"/>
      <c r="AX116" s="228"/>
      <c r="AY116" s="228"/>
      <c r="AZ116" s="228"/>
      <c r="BA116" s="228"/>
      <c r="BB116" s="362"/>
      <c r="BC116" s="362"/>
      <c r="BD116" s="362"/>
      <c r="BE116" s="364"/>
      <c r="BF116" s="366"/>
      <c r="BG116" s="366"/>
    </row>
    <row r="117" spans="1:59" x14ac:dyDescent="0.2">
      <c r="A117" s="408"/>
      <c r="B117" s="405"/>
      <c r="C117" s="409"/>
      <c r="D117" s="405"/>
      <c r="E117" s="405"/>
      <c r="F117" s="405"/>
      <c r="G117" s="229"/>
      <c r="H117" s="229"/>
      <c r="I117" s="229"/>
      <c r="J117" s="405"/>
      <c r="K117" s="407"/>
      <c r="L117" s="410"/>
      <c r="M117" s="407"/>
      <c r="N117" s="407"/>
      <c r="O117" s="240"/>
      <c r="P117" s="230"/>
      <c r="Q117" s="241"/>
      <c r="R117" s="225"/>
      <c r="S117" s="226" t="str">
        <f t="shared" si="138"/>
        <v>0</v>
      </c>
      <c r="T117" s="225"/>
      <c r="U117" s="226" t="str">
        <f t="shared" si="139"/>
        <v>0</v>
      </c>
      <c r="V117" s="225"/>
      <c r="W117" s="226" t="str">
        <f t="shared" si="140"/>
        <v>0</v>
      </c>
      <c r="X117" s="225"/>
      <c r="Y117" s="226" t="str">
        <f t="shared" si="141"/>
        <v>0</v>
      </c>
      <c r="Z117" s="225"/>
      <c r="AA117" s="226" t="str">
        <f t="shared" si="142"/>
        <v>0</v>
      </c>
      <c r="AB117" s="225"/>
      <c r="AC117" s="226" t="str">
        <f t="shared" si="143"/>
        <v>0</v>
      </c>
      <c r="AD117" s="225"/>
      <c r="AE117" s="226" t="str">
        <f t="shared" si="144"/>
        <v>0</v>
      </c>
      <c r="AF117" s="220" t="str">
        <f t="shared" si="145"/>
        <v/>
      </c>
      <c r="AG117" s="220" t="str">
        <f t="shared" si="146"/>
        <v/>
      </c>
      <c r="AH117" s="227"/>
      <c r="AI117" s="220" t="str">
        <f t="shared" si="147"/>
        <v/>
      </c>
      <c r="AJ117" s="220" t="str">
        <f>IFERROR(VLOOKUP((CONCATENATE(AG117,AI117)),Listados!$U$3:$V$11,2,FALSE),"")</f>
        <v/>
      </c>
      <c r="AK117" s="220" t="str">
        <f t="shared" si="148"/>
        <v/>
      </c>
      <c r="AL117" s="406"/>
      <c r="AM117" s="406"/>
      <c r="AN117" s="406"/>
      <c r="AO117" s="406"/>
      <c r="AP117" s="357"/>
      <c r="AQ117" s="357"/>
      <c r="AR117" s="407"/>
      <c r="AS117" s="407"/>
      <c r="AT117" s="407"/>
      <c r="AU117" s="407"/>
      <c r="AV117" s="228"/>
      <c r="AW117" s="228"/>
      <c r="AX117" s="231"/>
      <c r="AY117" s="231"/>
      <c r="AZ117" s="228"/>
      <c r="BA117" s="228"/>
      <c r="BB117" s="362"/>
      <c r="BC117" s="362"/>
      <c r="BD117" s="362"/>
      <c r="BE117" s="364"/>
      <c r="BF117" s="366"/>
      <c r="BG117" s="366"/>
    </row>
    <row r="118" spans="1:59" ht="16" thickBot="1" x14ac:dyDescent="0.25">
      <c r="A118" s="408"/>
      <c r="B118" s="405"/>
      <c r="C118" s="409"/>
      <c r="D118" s="405"/>
      <c r="E118" s="405"/>
      <c r="F118" s="405"/>
      <c r="G118" s="229"/>
      <c r="H118" s="229"/>
      <c r="I118" s="229"/>
      <c r="J118" s="405"/>
      <c r="K118" s="407"/>
      <c r="L118" s="410"/>
      <c r="M118" s="407"/>
      <c r="N118" s="407"/>
      <c r="O118" s="240"/>
      <c r="P118" s="230"/>
      <c r="Q118" s="241"/>
      <c r="R118" s="225"/>
      <c r="S118" s="226" t="str">
        <f t="shared" si="138"/>
        <v>0</v>
      </c>
      <c r="T118" s="225"/>
      <c r="U118" s="226" t="str">
        <f t="shared" si="139"/>
        <v>0</v>
      </c>
      <c r="V118" s="225"/>
      <c r="W118" s="226" t="str">
        <f t="shared" si="140"/>
        <v>0</v>
      </c>
      <c r="X118" s="225"/>
      <c r="Y118" s="226" t="str">
        <f t="shared" si="141"/>
        <v>0</v>
      </c>
      <c r="Z118" s="225"/>
      <c r="AA118" s="226" t="str">
        <f t="shared" si="142"/>
        <v>0</v>
      </c>
      <c r="AB118" s="225"/>
      <c r="AC118" s="226" t="str">
        <f t="shared" si="143"/>
        <v>0</v>
      </c>
      <c r="AD118" s="225"/>
      <c r="AE118" s="226" t="str">
        <f t="shared" si="144"/>
        <v>0</v>
      </c>
      <c r="AF118" s="220" t="str">
        <f t="shared" si="145"/>
        <v/>
      </c>
      <c r="AG118" s="220" t="str">
        <f t="shared" si="146"/>
        <v/>
      </c>
      <c r="AH118" s="227"/>
      <c r="AI118" s="220" t="str">
        <f t="shared" si="147"/>
        <v/>
      </c>
      <c r="AJ118" s="220" t="str">
        <f>IFERROR(VLOOKUP((CONCATENATE(AG118,AI118)),Listados!$U$3:$V$11,2,FALSE),"")</f>
        <v/>
      </c>
      <c r="AK118" s="220" t="str">
        <f t="shared" si="148"/>
        <v/>
      </c>
      <c r="AL118" s="406"/>
      <c r="AM118" s="406"/>
      <c r="AN118" s="406"/>
      <c r="AO118" s="406"/>
      <c r="AP118" s="377"/>
      <c r="AQ118" s="377"/>
      <c r="AR118" s="407"/>
      <c r="AS118" s="407"/>
      <c r="AT118" s="407"/>
      <c r="AU118" s="407"/>
      <c r="AV118" s="228"/>
      <c r="AW118" s="228"/>
      <c r="AX118" s="231"/>
      <c r="AY118" s="231"/>
      <c r="AZ118" s="228"/>
      <c r="BA118" s="228"/>
      <c r="BB118" s="363"/>
      <c r="BC118" s="363"/>
      <c r="BD118" s="363"/>
      <c r="BE118" s="365"/>
      <c r="BF118" s="367"/>
      <c r="BG118" s="367"/>
    </row>
    <row r="119" spans="1:59" x14ac:dyDescent="0.2">
      <c r="A119" s="408">
        <v>28</v>
      </c>
      <c r="B119" s="405"/>
      <c r="C119" s="409"/>
      <c r="D119" s="405"/>
      <c r="E119" s="404"/>
      <c r="F119" s="404"/>
      <c r="G119" s="229"/>
      <c r="H119" s="229"/>
      <c r="I119" s="229"/>
      <c r="J119" s="405"/>
      <c r="K119" s="407" t="e">
        <f>+VLOOKUP(J119,Listados!$K$8:$L$12,2,0)</f>
        <v>#N/A</v>
      </c>
      <c r="L119" s="410"/>
      <c r="M119" s="407" t="e">
        <f>+VLOOKUP(L119,Listados!$K$13:$L$17,2,0)</f>
        <v>#N/A</v>
      </c>
      <c r="N119" s="407" t="str">
        <f>IF(AND(J119&lt;&gt;"",L119&lt;&gt;""),VLOOKUP(J119&amp;L119,Listados!$M$3:$N$27,2,FALSE),"")</f>
        <v/>
      </c>
      <c r="O119" s="249"/>
      <c r="P119" s="223"/>
      <c r="Q119" s="243"/>
      <c r="R119" s="225"/>
      <c r="S119" s="226" t="str">
        <f t="shared" si="138"/>
        <v>0</v>
      </c>
      <c r="T119" s="225"/>
      <c r="U119" s="226" t="str">
        <f t="shared" si="139"/>
        <v>0</v>
      </c>
      <c r="V119" s="225"/>
      <c r="W119" s="226" t="str">
        <f t="shared" si="140"/>
        <v>0</v>
      </c>
      <c r="X119" s="225"/>
      <c r="Y119" s="226" t="str">
        <f t="shared" si="141"/>
        <v>0</v>
      </c>
      <c r="Z119" s="225"/>
      <c r="AA119" s="226" t="str">
        <f t="shared" si="142"/>
        <v>0</v>
      </c>
      <c r="AB119" s="225"/>
      <c r="AC119" s="226" t="str">
        <f t="shared" si="143"/>
        <v>0</v>
      </c>
      <c r="AD119" s="225"/>
      <c r="AE119" s="226" t="str">
        <f t="shared" si="144"/>
        <v>0</v>
      </c>
      <c r="AF119" s="220" t="str">
        <f t="shared" si="145"/>
        <v/>
      </c>
      <c r="AG119" s="220" t="str">
        <f t="shared" si="146"/>
        <v/>
      </c>
      <c r="AH119" s="227"/>
      <c r="AI119" s="220" t="str">
        <f t="shared" si="147"/>
        <v/>
      </c>
      <c r="AJ119" s="220" t="str">
        <f>IFERROR(VLOOKUP((CONCATENATE(AG119,AI119)),Listados!$U$3:$V$11,2,FALSE),"")</f>
        <v/>
      </c>
      <c r="AK119" s="220" t="str">
        <f t="shared" si="148"/>
        <v/>
      </c>
      <c r="AL119" s="406" t="e">
        <f t="shared" ref="AL119" si="203">AVERAGE(AK119:AK122)</f>
        <v>#DIV/0!</v>
      </c>
      <c r="AM119" s="406" t="e">
        <f t="shared" ref="AM119" si="204">IF(AL119&lt;=50,"Débil",IF(AL119&lt;=99,"Moderado",IF(AL119=100,"fuerte","")))</f>
        <v>#DIV/0!</v>
      </c>
      <c r="AN119" s="406" t="e">
        <f t="shared" ref="AN119" si="205">+IF(AND(Q119="Preventivo",AM119="Fuerte"),2,IF(AND(Q119="Preventivo",AM119="Moderado"),1,0))</f>
        <v>#DIV/0!</v>
      </c>
      <c r="AO119" s="406" t="e">
        <f t="shared" ref="AO119" si="206">+IF(AND(Q119="Detectivo",$AM119="Fuerte"),2,IF(AND(Q119="Detectivo",$AM119="Moderado"),1,IF(AND(Q119="Preventivo",$AM119="Fuerte"),1,0)))</f>
        <v>#DIV/0!</v>
      </c>
      <c r="AP119" s="376" t="e">
        <f t="shared" ref="AP119" si="207">+K119-AN119</f>
        <v>#N/A</v>
      </c>
      <c r="AQ119" s="376" t="e">
        <f t="shared" ref="AQ119" si="208">+M119-AO119</f>
        <v>#N/A</v>
      </c>
      <c r="AR119" s="407" t="e">
        <f>+VLOOKUP(MIN(AP119),Listados!$J$18:$K$24,2,TRUE)</f>
        <v>#N/A</v>
      </c>
      <c r="AS119" s="407" t="e">
        <f>+VLOOKUP(MIN(AQ119),Listados!$J$26:$K$32,2,TRUE)</f>
        <v>#N/A</v>
      </c>
      <c r="AT119" s="407" t="e">
        <f>IF(AND(AR119&lt;&gt;"",AS119&lt;&gt;""),VLOOKUP(AR119&amp;AS119,Listados!$M$3:$N$27,2,FALSE),"")</f>
        <v>#N/A</v>
      </c>
      <c r="AU119" s="407" t="e">
        <f>+VLOOKUP(AT119,Listados!$P$3:$Q$6,2,FALSE)</f>
        <v>#N/A</v>
      </c>
      <c r="AV119" s="228"/>
      <c r="AW119" s="228"/>
      <c r="AX119" s="231"/>
      <c r="AY119" s="255"/>
      <c r="AZ119" s="228"/>
      <c r="BA119" s="228"/>
      <c r="BB119" s="362"/>
      <c r="BC119" s="362"/>
      <c r="BD119" s="362"/>
      <c r="BE119" s="364"/>
      <c r="BF119" s="366"/>
      <c r="BG119" s="366"/>
    </row>
    <row r="120" spans="1:59" x14ac:dyDescent="0.2">
      <c r="A120" s="408"/>
      <c r="B120" s="405"/>
      <c r="C120" s="409"/>
      <c r="D120" s="405"/>
      <c r="E120" s="405"/>
      <c r="F120" s="405"/>
      <c r="G120" s="229"/>
      <c r="H120" s="229"/>
      <c r="I120" s="229"/>
      <c r="J120" s="405"/>
      <c r="K120" s="407"/>
      <c r="L120" s="410"/>
      <c r="M120" s="407"/>
      <c r="N120" s="407"/>
      <c r="O120" s="249"/>
      <c r="P120" s="223"/>
      <c r="Q120" s="243"/>
      <c r="R120" s="225"/>
      <c r="S120" s="226" t="str">
        <f t="shared" si="138"/>
        <v>0</v>
      </c>
      <c r="T120" s="225"/>
      <c r="U120" s="226" t="str">
        <f t="shared" si="139"/>
        <v>0</v>
      </c>
      <c r="V120" s="225"/>
      <c r="W120" s="226" t="str">
        <f t="shared" si="140"/>
        <v>0</v>
      </c>
      <c r="X120" s="225"/>
      <c r="Y120" s="226" t="str">
        <f t="shared" si="141"/>
        <v>0</v>
      </c>
      <c r="Z120" s="225"/>
      <c r="AA120" s="226" t="str">
        <f t="shared" si="142"/>
        <v>0</v>
      </c>
      <c r="AB120" s="225"/>
      <c r="AC120" s="226" t="str">
        <f t="shared" si="143"/>
        <v>0</v>
      </c>
      <c r="AD120" s="225"/>
      <c r="AE120" s="226" t="str">
        <f t="shared" si="144"/>
        <v>0</v>
      </c>
      <c r="AF120" s="220" t="str">
        <f t="shared" si="145"/>
        <v/>
      </c>
      <c r="AG120" s="220" t="str">
        <f t="shared" si="146"/>
        <v/>
      </c>
      <c r="AH120" s="227"/>
      <c r="AI120" s="220" t="str">
        <f t="shared" si="147"/>
        <v/>
      </c>
      <c r="AJ120" s="220" t="str">
        <f>IFERROR(VLOOKUP((CONCATENATE(AG120,AI120)),Listados!$U$3:$V$11,2,FALSE),"")</f>
        <v/>
      </c>
      <c r="AK120" s="220" t="str">
        <f t="shared" si="148"/>
        <v/>
      </c>
      <c r="AL120" s="406"/>
      <c r="AM120" s="406"/>
      <c r="AN120" s="406"/>
      <c r="AO120" s="406"/>
      <c r="AP120" s="357"/>
      <c r="AQ120" s="357"/>
      <c r="AR120" s="407"/>
      <c r="AS120" s="407"/>
      <c r="AT120" s="407"/>
      <c r="AU120" s="407"/>
      <c r="AV120" s="228"/>
      <c r="AW120" s="228"/>
      <c r="AX120" s="228"/>
      <c r="AY120" s="228"/>
      <c r="AZ120" s="228"/>
      <c r="BA120" s="228"/>
      <c r="BB120" s="362"/>
      <c r="BC120" s="362"/>
      <c r="BD120" s="362"/>
      <c r="BE120" s="364"/>
      <c r="BF120" s="366"/>
      <c r="BG120" s="366"/>
    </row>
    <row r="121" spans="1:59" x14ac:dyDescent="0.2">
      <c r="A121" s="408"/>
      <c r="B121" s="405"/>
      <c r="C121" s="409"/>
      <c r="D121" s="405"/>
      <c r="E121" s="405"/>
      <c r="F121" s="405"/>
      <c r="G121" s="229"/>
      <c r="H121" s="229"/>
      <c r="I121" s="229"/>
      <c r="J121" s="405"/>
      <c r="K121" s="407"/>
      <c r="L121" s="410"/>
      <c r="M121" s="407"/>
      <c r="N121" s="407"/>
      <c r="O121" s="240"/>
      <c r="P121" s="230"/>
      <c r="Q121" s="241"/>
      <c r="R121" s="225"/>
      <c r="S121" s="226" t="str">
        <f t="shared" si="138"/>
        <v>0</v>
      </c>
      <c r="T121" s="225"/>
      <c r="U121" s="226" t="str">
        <f t="shared" si="139"/>
        <v>0</v>
      </c>
      <c r="V121" s="225"/>
      <c r="W121" s="226" t="str">
        <f t="shared" si="140"/>
        <v>0</v>
      </c>
      <c r="X121" s="225"/>
      <c r="Y121" s="226" t="str">
        <f t="shared" si="141"/>
        <v>0</v>
      </c>
      <c r="Z121" s="225"/>
      <c r="AA121" s="226" t="str">
        <f t="shared" si="142"/>
        <v>0</v>
      </c>
      <c r="AB121" s="225"/>
      <c r="AC121" s="226" t="str">
        <f t="shared" si="143"/>
        <v>0</v>
      </c>
      <c r="AD121" s="225"/>
      <c r="AE121" s="226" t="str">
        <f t="shared" si="144"/>
        <v>0</v>
      </c>
      <c r="AF121" s="220" t="str">
        <f t="shared" si="145"/>
        <v/>
      </c>
      <c r="AG121" s="220" t="str">
        <f t="shared" si="146"/>
        <v/>
      </c>
      <c r="AH121" s="227"/>
      <c r="AI121" s="220" t="str">
        <f t="shared" si="147"/>
        <v/>
      </c>
      <c r="AJ121" s="220" t="str">
        <f>IFERROR(VLOOKUP((CONCATENATE(AG121,AI121)),Listados!$U$3:$V$11,2,FALSE),"")</f>
        <v/>
      </c>
      <c r="AK121" s="220" t="str">
        <f t="shared" si="148"/>
        <v/>
      </c>
      <c r="AL121" s="406"/>
      <c r="AM121" s="406"/>
      <c r="AN121" s="406"/>
      <c r="AO121" s="406"/>
      <c r="AP121" s="357"/>
      <c r="AQ121" s="357"/>
      <c r="AR121" s="407"/>
      <c r="AS121" s="407"/>
      <c r="AT121" s="407"/>
      <c r="AU121" s="407"/>
      <c r="AV121" s="228"/>
      <c r="AW121" s="228"/>
      <c r="AX121" s="231"/>
      <c r="AY121" s="231"/>
      <c r="AZ121" s="228"/>
      <c r="BA121" s="228"/>
      <c r="BB121" s="362"/>
      <c r="BC121" s="362"/>
      <c r="BD121" s="362"/>
      <c r="BE121" s="364"/>
      <c r="BF121" s="366"/>
      <c r="BG121" s="366"/>
    </row>
    <row r="122" spans="1:59" ht="16" thickBot="1" x14ac:dyDescent="0.25">
      <c r="A122" s="408"/>
      <c r="B122" s="405"/>
      <c r="C122" s="409"/>
      <c r="D122" s="405"/>
      <c r="E122" s="405"/>
      <c r="F122" s="405"/>
      <c r="G122" s="229"/>
      <c r="H122" s="229"/>
      <c r="I122" s="229"/>
      <c r="J122" s="405"/>
      <c r="K122" s="407"/>
      <c r="L122" s="410"/>
      <c r="M122" s="407"/>
      <c r="N122" s="407"/>
      <c r="O122" s="240"/>
      <c r="P122" s="230"/>
      <c r="Q122" s="241"/>
      <c r="R122" s="225"/>
      <c r="S122" s="226" t="str">
        <f t="shared" si="138"/>
        <v>0</v>
      </c>
      <c r="T122" s="225"/>
      <c r="U122" s="226" t="str">
        <f t="shared" si="139"/>
        <v>0</v>
      </c>
      <c r="V122" s="225"/>
      <c r="W122" s="226" t="str">
        <f t="shared" si="140"/>
        <v>0</v>
      </c>
      <c r="X122" s="225"/>
      <c r="Y122" s="226" t="str">
        <f t="shared" si="141"/>
        <v>0</v>
      </c>
      <c r="Z122" s="225"/>
      <c r="AA122" s="226" t="str">
        <f t="shared" si="142"/>
        <v>0</v>
      </c>
      <c r="AB122" s="225"/>
      <c r="AC122" s="226" t="str">
        <f t="shared" si="143"/>
        <v>0</v>
      </c>
      <c r="AD122" s="225"/>
      <c r="AE122" s="226" t="str">
        <f t="shared" si="144"/>
        <v>0</v>
      </c>
      <c r="AF122" s="220" t="str">
        <f t="shared" si="145"/>
        <v/>
      </c>
      <c r="AG122" s="220" t="str">
        <f t="shared" si="146"/>
        <v/>
      </c>
      <c r="AH122" s="227"/>
      <c r="AI122" s="220" t="str">
        <f t="shared" si="147"/>
        <v/>
      </c>
      <c r="AJ122" s="220" t="str">
        <f>IFERROR(VLOOKUP((CONCATENATE(AG122,AI122)),Listados!$U$3:$V$11,2,FALSE),"")</f>
        <v/>
      </c>
      <c r="AK122" s="220" t="str">
        <f t="shared" si="148"/>
        <v/>
      </c>
      <c r="AL122" s="406"/>
      <c r="AM122" s="406"/>
      <c r="AN122" s="406"/>
      <c r="AO122" s="406"/>
      <c r="AP122" s="377"/>
      <c r="AQ122" s="377"/>
      <c r="AR122" s="407"/>
      <c r="AS122" s="407"/>
      <c r="AT122" s="407"/>
      <c r="AU122" s="407"/>
      <c r="AV122" s="228"/>
      <c r="AW122" s="228"/>
      <c r="AX122" s="231"/>
      <c r="AY122" s="231"/>
      <c r="AZ122" s="228"/>
      <c r="BA122" s="228"/>
      <c r="BB122" s="363"/>
      <c r="BC122" s="363"/>
      <c r="BD122" s="363"/>
      <c r="BE122" s="365"/>
      <c r="BF122" s="367"/>
      <c r="BG122" s="367"/>
    </row>
    <row r="123" spans="1:59" x14ac:dyDescent="0.2">
      <c r="A123" s="408">
        <v>29</v>
      </c>
      <c r="B123" s="405"/>
      <c r="C123" s="409"/>
      <c r="D123" s="405"/>
      <c r="E123" s="404"/>
      <c r="F123" s="404"/>
      <c r="G123" s="229"/>
      <c r="H123" s="229"/>
      <c r="I123" s="229"/>
      <c r="J123" s="405"/>
      <c r="K123" s="407" t="e">
        <f>+VLOOKUP(J123,Listados!$K$8:$L$12,2,0)</f>
        <v>#N/A</v>
      </c>
      <c r="L123" s="410"/>
      <c r="M123" s="407" t="e">
        <f>+VLOOKUP(L123,Listados!$K$13:$L$17,2,0)</f>
        <v>#N/A</v>
      </c>
      <c r="N123" s="407" t="str">
        <f>IF(AND(J123&lt;&gt;"",L123&lt;&gt;""),VLOOKUP(J123&amp;L123,Listados!$M$3:$N$27,2,FALSE),"")</f>
        <v/>
      </c>
      <c r="O123" s="249"/>
      <c r="P123" s="223"/>
      <c r="Q123" s="243"/>
      <c r="R123" s="225"/>
      <c r="S123" s="226" t="str">
        <f t="shared" si="138"/>
        <v>0</v>
      </c>
      <c r="T123" s="225"/>
      <c r="U123" s="226" t="str">
        <f t="shared" si="139"/>
        <v>0</v>
      </c>
      <c r="V123" s="225"/>
      <c r="W123" s="226" t="str">
        <f t="shared" si="140"/>
        <v>0</v>
      </c>
      <c r="X123" s="225"/>
      <c r="Y123" s="226" t="str">
        <f t="shared" si="141"/>
        <v>0</v>
      </c>
      <c r="Z123" s="225"/>
      <c r="AA123" s="226" t="str">
        <f t="shared" si="142"/>
        <v>0</v>
      </c>
      <c r="AB123" s="225"/>
      <c r="AC123" s="226" t="str">
        <f t="shared" si="143"/>
        <v>0</v>
      </c>
      <c r="AD123" s="225"/>
      <c r="AE123" s="226" t="str">
        <f t="shared" si="144"/>
        <v>0</v>
      </c>
      <c r="AF123" s="220" t="str">
        <f t="shared" si="145"/>
        <v/>
      </c>
      <c r="AG123" s="220" t="str">
        <f t="shared" si="146"/>
        <v/>
      </c>
      <c r="AH123" s="227"/>
      <c r="AI123" s="220" t="str">
        <f t="shared" si="147"/>
        <v/>
      </c>
      <c r="AJ123" s="220" t="str">
        <f>IFERROR(VLOOKUP((CONCATENATE(AG123,AI123)),Listados!$U$3:$V$11,2,FALSE),"")</f>
        <v/>
      </c>
      <c r="AK123" s="220" t="str">
        <f t="shared" si="148"/>
        <v/>
      </c>
      <c r="AL123" s="406" t="e">
        <f t="shared" ref="AL123" si="209">AVERAGE(AK123:AK126)</f>
        <v>#DIV/0!</v>
      </c>
      <c r="AM123" s="406" t="e">
        <f t="shared" ref="AM123" si="210">IF(AL123&lt;=50,"Débil",IF(AL123&lt;=99,"Moderado",IF(AL123=100,"fuerte","")))</f>
        <v>#DIV/0!</v>
      </c>
      <c r="AN123" s="406" t="e">
        <f t="shared" ref="AN123" si="211">+IF(AND(Q123="Preventivo",AM123="Fuerte"),2,IF(AND(Q123="Preventivo",AM123="Moderado"),1,0))</f>
        <v>#DIV/0!</v>
      </c>
      <c r="AO123" s="406" t="e">
        <f t="shared" ref="AO123" si="212">+IF(AND(Q123="Detectivo",$AM123="Fuerte"),2,IF(AND(Q123="Detectivo",$AM123="Moderado"),1,IF(AND(Q123="Preventivo",$AM123="Fuerte"),1,0)))</f>
        <v>#DIV/0!</v>
      </c>
      <c r="AP123" s="376" t="e">
        <f t="shared" ref="AP123" si="213">+K123-AN123</f>
        <v>#N/A</v>
      </c>
      <c r="AQ123" s="376" t="e">
        <f t="shared" ref="AQ123" si="214">+M123-AO123</f>
        <v>#N/A</v>
      </c>
      <c r="AR123" s="407" t="e">
        <f>+VLOOKUP(MIN(AP123),Listados!$J$18:$K$24,2,TRUE)</f>
        <v>#N/A</v>
      </c>
      <c r="AS123" s="407" t="e">
        <f>+VLOOKUP(MIN(AQ123),Listados!$J$26:$K$32,2,TRUE)</f>
        <v>#N/A</v>
      </c>
      <c r="AT123" s="407" t="e">
        <f>IF(AND(AR123&lt;&gt;"",AS123&lt;&gt;""),VLOOKUP(AR123&amp;AS123,Listados!$M$3:$N$27,2,FALSE),"")</f>
        <v>#N/A</v>
      </c>
      <c r="AU123" s="407" t="e">
        <f>+VLOOKUP(AT123,Listados!$P$3:$Q$6,2,FALSE)</f>
        <v>#N/A</v>
      </c>
      <c r="AV123" s="228"/>
      <c r="AW123" s="228"/>
      <c r="AX123" s="231"/>
      <c r="AY123" s="255"/>
      <c r="AZ123" s="228"/>
      <c r="BA123" s="228"/>
      <c r="BB123" s="362"/>
      <c r="BC123" s="362"/>
      <c r="BD123" s="362"/>
      <c r="BE123" s="364"/>
      <c r="BF123" s="366"/>
      <c r="BG123" s="366"/>
    </row>
    <row r="124" spans="1:59" x14ac:dyDescent="0.2">
      <c r="A124" s="408"/>
      <c r="B124" s="405"/>
      <c r="C124" s="409"/>
      <c r="D124" s="405"/>
      <c r="E124" s="405"/>
      <c r="F124" s="405"/>
      <c r="G124" s="229"/>
      <c r="H124" s="229"/>
      <c r="I124" s="229"/>
      <c r="J124" s="405"/>
      <c r="K124" s="407"/>
      <c r="L124" s="410"/>
      <c r="M124" s="407"/>
      <c r="N124" s="407"/>
      <c r="O124" s="249"/>
      <c r="P124" s="223"/>
      <c r="Q124" s="243"/>
      <c r="R124" s="225"/>
      <c r="S124" s="226" t="str">
        <f t="shared" si="138"/>
        <v>0</v>
      </c>
      <c r="T124" s="225"/>
      <c r="U124" s="226" t="str">
        <f t="shared" si="139"/>
        <v>0</v>
      </c>
      <c r="V124" s="225"/>
      <c r="W124" s="226" t="str">
        <f t="shared" si="140"/>
        <v>0</v>
      </c>
      <c r="X124" s="225"/>
      <c r="Y124" s="226" t="str">
        <f t="shared" si="141"/>
        <v>0</v>
      </c>
      <c r="Z124" s="225"/>
      <c r="AA124" s="226" t="str">
        <f t="shared" si="142"/>
        <v>0</v>
      </c>
      <c r="AB124" s="225"/>
      <c r="AC124" s="226" t="str">
        <f t="shared" si="143"/>
        <v>0</v>
      </c>
      <c r="AD124" s="225"/>
      <c r="AE124" s="226" t="str">
        <f t="shared" si="144"/>
        <v>0</v>
      </c>
      <c r="AF124" s="220" t="str">
        <f t="shared" si="145"/>
        <v/>
      </c>
      <c r="AG124" s="220" t="str">
        <f t="shared" si="146"/>
        <v/>
      </c>
      <c r="AH124" s="227"/>
      <c r="AI124" s="220" t="str">
        <f t="shared" si="147"/>
        <v/>
      </c>
      <c r="AJ124" s="220" t="str">
        <f>IFERROR(VLOOKUP((CONCATENATE(AG124,AI124)),Listados!$U$3:$V$11,2,FALSE),"")</f>
        <v/>
      </c>
      <c r="AK124" s="220" t="str">
        <f t="shared" si="148"/>
        <v/>
      </c>
      <c r="AL124" s="406"/>
      <c r="AM124" s="406"/>
      <c r="AN124" s="406"/>
      <c r="AO124" s="406"/>
      <c r="AP124" s="357"/>
      <c r="AQ124" s="357"/>
      <c r="AR124" s="407"/>
      <c r="AS124" s="407"/>
      <c r="AT124" s="407"/>
      <c r="AU124" s="407"/>
      <c r="AV124" s="228"/>
      <c r="AW124" s="228"/>
      <c r="AX124" s="228"/>
      <c r="AY124" s="228"/>
      <c r="AZ124" s="228"/>
      <c r="BA124" s="228"/>
      <c r="BB124" s="362"/>
      <c r="BC124" s="362"/>
      <c r="BD124" s="362"/>
      <c r="BE124" s="364"/>
      <c r="BF124" s="366"/>
      <c r="BG124" s="366"/>
    </row>
    <row r="125" spans="1:59" x14ac:dyDescent="0.2">
      <c r="A125" s="408"/>
      <c r="B125" s="405"/>
      <c r="C125" s="409"/>
      <c r="D125" s="405"/>
      <c r="E125" s="405"/>
      <c r="F125" s="405"/>
      <c r="G125" s="229"/>
      <c r="H125" s="229"/>
      <c r="I125" s="229"/>
      <c r="J125" s="405"/>
      <c r="K125" s="407"/>
      <c r="L125" s="410"/>
      <c r="M125" s="407"/>
      <c r="N125" s="407"/>
      <c r="O125" s="240"/>
      <c r="P125" s="230"/>
      <c r="Q125" s="241"/>
      <c r="R125" s="225"/>
      <c r="S125" s="226" t="str">
        <f t="shared" si="138"/>
        <v>0</v>
      </c>
      <c r="T125" s="225"/>
      <c r="U125" s="226" t="str">
        <f t="shared" si="139"/>
        <v>0</v>
      </c>
      <c r="V125" s="225"/>
      <c r="W125" s="226" t="str">
        <f t="shared" si="140"/>
        <v>0</v>
      </c>
      <c r="X125" s="225"/>
      <c r="Y125" s="226" t="str">
        <f t="shared" si="141"/>
        <v>0</v>
      </c>
      <c r="Z125" s="225"/>
      <c r="AA125" s="226" t="str">
        <f t="shared" si="142"/>
        <v>0</v>
      </c>
      <c r="AB125" s="225"/>
      <c r="AC125" s="226" t="str">
        <f t="shared" si="143"/>
        <v>0</v>
      </c>
      <c r="AD125" s="225"/>
      <c r="AE125" s="226" t="str">
        <f t="shared" si="144"/>
        <v>0</v>
      </c>
      <c r="AF125" s="220" t="str">
        <f t="shared" si="145"/>
        <v/>
      </c>
      <c r="AG125" s="220" t="str">
        <f t="shared" si="146"/>
        <v/>
      </c>
      <c r="AH125" s="227"/>
      <c r="AI125" s="220" t="str">
        <f t="shared" si="147"/>
        <v/>
      </c>
      <c r="AJ125" s="220" t="str">
        <f>IFERROR(VLOOKUP((CONCATENATE(AG125,AI125)),Listados!$U$3:$V$11,2,FALSE),"")</f>
        <v/>
      </c>
      <c r="AK125" s="220" t="str">
        <f t="shared" si="148"/>
        <v/>
      </c>
      <c r="AL125" s="406"/>
      <c r="AM125" s="406"/>
      <c r="AN125" s="406"/>
      <c r="AO125" s="406"/>
      <c r="AP125" s="357"/>
      <c r="AQ125" s="357"/>
      <c r="AR125" s="407"/>
      <c r="AS125" s="407"/>
      <c r="AT125" s="407"/>
      <c r="AU125" s="407"/>
      <c r="AV125" s="228"/>
      <c r="AW125" s="228"/>
      <c r="AX125" s="231"/>
      <c r="AY125" s="231"/>
      <c r="AZ125" s="228"/>
      <c r="BA125" s="228"/>
      <c r="BB125" s="362"/>
      <c r="BC125" s="362"/>
      <c r="BD125" s="362"/>
      <c r="BE125" s="364"/>
      <c r="BF125" s="366"/>
      <c r="BG125" s="366"/>
    </row>
    <row r="126" spans="1:59" ht="16" thickBot="1" x14ac:dyDescent="0.25">
      <c r="A126" s="408"/>
      <c r="B126" s="405"/>
      <c r="C126" s="409"/>
      <c r="D126" s="405"/>
      <c r="E126" s="405"/>
      <c r="F126" s="405"/>
      <c r="G126" s="229"/>
      <c r="H126" s="229"/>
      <c r="I126" s="229"/>
      <c r="J126" s="405"/>
      <c r="K126" s="407"/>
      <c r="L126" s="410"/>
      <c r="M126" s="407"/>
      <c r="N126" s="407"/>
      <c r="O126" s="240"/>
      <c r="P126" s="230"/>
      <c r="Q126" s="241"/>
      <c r="R126" s="225"/>
      <c r="S126" s="226" t="str">
        <f t="shared" si="138"/>
        <v>0</v>
      </c>
      <c r="T126" s="225"/>
      <c r="U126" s="226" t="str">
        <f t="shared" si="139"/>
        <v>0</v>
      </c>
      <c r="V126" s="225"/>
      <c r="W126" s="226" t="str">
        <f t="shared" si="140"/>
        <v>0</v>
      </c>
      <c r="X126" s="225"/>
      <c r="Y126" s="226" t="str">
        <f t="shared" si="141"/>
        <v>0</v>
      </c>
      <c r="Z126" s="225"/>
      <c r="AA126" s="226" t="str">
        <f t="shared" si="142"/>
        <v>0</v>
      </c>
      <c r="AB126" s="225"/>
      <c r="AC126" s="226" t="str">
        <f t="shared" si="143"/>
        <v>0</v>
      </c>
      <c r="AD126" s="225"/>
      <c r="AE126" s="226" t="str">
        <f t="shared" si="144"/>
        <v>0</v>
      </c>
      <c r="AF126" s="220" t="str">
        <f t="shared" si="145"/>
        <v/>
      </c>
      <c r="AG126" s="220" t="str">
        <f t="shared" si="146"/>
        <v/>
      </c>
      <c r="AH126" s="227"/>
      <c r="AI126" s="220" t="str">
        <f t="shared" si="147"/>
        <v/>
      </c>
      <c r="AJ126" s="220" t="str">
        <f>IFERROR(VLOOKUP((CONCATENATE(AG126,AI126)),Listados!$U$3:$V$11,2,FALSE),"")</f>
        <v/>
      </c>
      <c r="AK126" s="220" t="str">
        <f t="shared" si="148"/>
        <v/>
      </c>
      <c r="AL126" s="406"/>
      <c r="AM126" s="406"/>
      <c r="AN126" s="406"/>
      <c r="AO126" s="406"/>
      <c r="AP126" s="377"/>
      <c r="AQ126" s="377"/>
      <c r="AR126" s="407"/>
      <c r="AS126" s="407"/>
      <c r="AT126" s="407"/>
      <c r="AU126" s="407"/>
      <c r="AV126" s="228"/>
      <c r="AW126" s="228"/>
      <c r="AX126" s="231"/>
      <c r="AY126" s="231"/>
      <c r="AZ126" s="228"/>
      <c r="BA126" s="228"/>
      <c r="BB126" s="363"/>
      <c r="BC126" s="363"/>
      <c r="BD126" s="363"/>
      <c r="BE126" s="365"/>
      <c r="BF126" s="367"/>
      <c r="BG126" s="367"/>
    </row>
    <row r="127" spans="1:59" x14ac:dyDescent="0.2">
      <c r="A127" s="408">
        <v>30</v>
      </c>
      <c r="B127" s="405"/>
      <c r="C127" s="409"/>
      <c r="D127" s="405"/>
      <c r="E127" s="404"/>
      <c r="F127" s="404"/>
      <c r="G127" s="229"/>
      <c r="H127" s="229"/>
      <c r="I127" s="229"/>
      <c r="J127" s="405"/>
      <c r="K127" s="407" t="e">
        <f>+VLOOKUP(J127,Listados!$K$8:$L$12,2,0)</f>
        <v>#N/A</v>
      </c>
      <c r="L127" s="410"/>
      <c r="M127" s="407" t="e">
        <f>+VLOOKUP(L127,Listados!$K$13:$L$17,2,0)</f>
        <v>#N/A</v>
      </c>
      <c r="N127" s="407" t="str">
        <f>IF(AND(J127&lt;&gt;"",L127&lt;&gt;""),VLOOKUP(J127&amp;L127,Listados!$M$3:$N$27,2,FALSE),"")</f>
        <v/>
      </c>
      <c r="O127" s="249"/>
      <c r="P127" s="223"/>
      <c r="Q127" s="243"/>
      <c r="R127" s="225"/>
      <c r="S127" s="226" t="str">
        <f t="shared" si="138"/>
        <v>0</v>
      </c>
      <c r="T127" s="225"/>
      <c r="U127" s="226" t="str">
        <f t="shared" si="139"/>
        <v>0</v>
      </c>
      <c r="V127" s="225"/>
      <c r="W127" s="226" t="str">
        <f t="shared" si="140"/>
        <v>0</v>
      </c>
      <c r="X127" s="225"/>
      <c r="Y127" s="226" t="str">
        <f t="shared" si="141"/>
        <v>0</v>
      </c>
      <c r="Z127" s="225"/>
      <c r="AA127" s="226" t="str">
        <f t="shared" si="142"/>
        <v>0</v>
      </c>
      <c r="AB127" s="225"/>
      <c r="AC127" s="226" t="str">
        <f t="shared" si="143"/>
        <v>0</v>
      </c>
      <c r="AD127" s="225"/>
      <c r="AE127" s="226" t="str">
        <f t="shared" si="144"/>
        <v>0</v>
      </c>
      <c r="AF127" s="220" t="str">
        <f t="shared" si="145"/>
        <v/>
      </c>
      <c r="AG127" s="220" t="str">
        <f t="shared" si="146"/>
        <v/>
      </c>
      <c r="AH127" s="227"/>
      <c r="AI127" s="220" t="str">
        <f t="shared" si="147"/>
        <v/>
      </c>
      <c r="AJ127" s="220" t="str">
        <f>IFERROR(VLOOKUP((CONCATENATE(AG127,AI127)),Listados!$U$3:$V$11,2,FALSE),"")</f>
        <v/>
      </c>
      <c r="AK127" s="220" t="str">
        <f t="shared" si="148"/>
        <v/>
      </c>
      <c r="AL127" s="406" t="e">
        <f t="shared" ref="AL127" si="215">AVERAGE(AK127:AK130)</f>
        <v>#DIV/0!</v>
      </c>
      <c r="AM127" s="406" t="e">
        <f t="shared" ref="AM127" si="216">IF(AL127&lt;=50,"Débil",IF(AL127&lt;=99,"Moderado",IF(AL127=100,"fuerte","")))</f>
        <v>#DIV/0!</v>
      </c>
      <c r="AN127" s="406" t="e">
        <f t="shared" ref="AN127" si="217">+IF(AND(Q127="Preventivo",AM127="Fuerte"),2,IF(AND(Q127="Preventivo",AM127="Moderado"),1,0))</f>
        <v>#DIV/0!</v>
      </c>
      <c r="AO127" s="406" t="e">
        <f t="shared" ref="AO127" si="218">+IF(AND(Q127="Detectivo",$AM127="Fuerte"),2,IF(AND(Q127="Detectivo",$AM127="Moderado"),1,IF(AND(Q127="Preventivo",$AM127="Fuerte"),1,0)))</f>
        <v>#DIV/0!</v>
      </c>
      <c r="AP127" s="376" t="e">
        <f t="shared" ref="AP127" si="219">+K127-AN127</f>
        <v>#N/A</v>
      </c>
      <c r="AQ127" s="376" t="e">
        <f t="shared" ref="AQ127" si="220">+M127-AO127</f>
        <v>#N/A</v>
      </c>
      <c r="AR127" s="407" t="e">
        <f>+VLOOKUP(MIN(AP127),Listados!$J$18:$K$24,2,TRUE)</f>
        <v>#N/A</v>
      </c>
      <c r="AS127" s="407" t="e">
        <f>+VLOOKUP(MIN(AQ127),Listados!$J$26:$K$32,2,TRUE)</f>
        <v>#N/A</v>
      </c>
      <c r="AT127" s="407" t="e">
        <f>IF(AND(AR127&lt;&gt;"",AS127&lt;&gt;""),VLOOKUP(AR127&amp;AS127,Listados!$M$3:$N$27,2,FALSE),"")</f>
        <v>#N/A</v>
      </c>
      <c r="AU127" s="407" t="e">
        <f>+VLOOKUP(AT127,Listados!$P$3:$Q$6,2,FALSE)</f>
        <v>#N/A</v>
      </c>
      <c r="AV127" s="228"/>
      <c r="AW127" s="228"/>
      <c r="AX127" s="231"/>
      <c r="AY127" s="255"/>
      <c r="AZ127" s="228"/>
      <c r="BA127" s="228"/>
      <c r="BB127" s="362"/>
      <c r="BC127" s="362"/>
      <c r="BD127" s="362"/>
      <c r="BE127" s="364"/>
      <c r="BF127" s="366"/>
      <c r="BG127" s="366"/>
    </row>
    <row r="128" spans="1:59" x14ac:dyDescent="0.2">
      <c r="A128" s="408"/>
      <c r="B128" s="405"/>
      <c r="C128" s="409"/>
      <c r="D128" s="405"/>
      <c r="E128" s="405"/>
      <c r="F128" s="405"/>
      <c r="G128" s="229"/>
      <c r="H128" s="229"/>
      <c r="I128" s="229"/>
      <c r="J128" s="405"/>
      <c r="K128" s="407"/>
      <c r="L128" s="410"/>
      <c r="M128" s="407"/>
      <c r="N128" s="407"/>
      <c r="O128" s="249"/>
      <c r="P128" s="223"/>
      <c r="Q128" s="243"/>
      <c r="R128" s="225"/>
      <c r="S128" s="226" t="str">
        <f t="shared" si="138"/>
        <v>0</v>
      </c>
      <c r="T128" s="225"/>
      <c r="U128" s="226" t="str">
        <f t="shared" si="139"/>
        <v>0</v>
      </c>
      <c r="V128" s="225"/>
      <c r="W128" s="226" t="str">
        <f t="shared" si="140"/>
        <v>0</v>
      </c>
      <c r="X128" s="225"/>
      <c r="Y128" s="226" t="str">
        <f t="shared" si="141"/>
        <v>0</v>
      </c>
      <c r="Z128" s="225"/>
      <c r="AA128" s="226" t="str">
        <f t="shared" si="142"/>
        <v>0</v>
      </c>
      <c r="AB128" s="225"/>
      <c r="AC128" s="226" t="str">
        <f t="shared" si="143"/>
        <v>0</v>
      </c>
      <c r="AD128" s="225"/>
      <c r="AE128" s="226" t="str">
        <f t="shared" si="144"/>
        <v>0</v>
      </c>
      <c r="AF128" s="220" t="str">
        <f t="shared" si="145"/>
        <v/>
      </c>
      <c r="AG128" s="220" t="str">
        <f t="shared" si="146"/>
        <v/>
      </c>
      <c r="AH128" s="227"/>
      <c r="AI128" s="220" t="str">
        <f t="shared" si="147"/>
        <v/>
      </c>
      <c r="AJ128" s="220" t="str">
        <f>IFERROR(VLOOKUP((CONCATENATE(AG128,AI128)),Listados!$U$3:$V$11,2,FALSE),"")</f>
        <v/>
      </c>
      <c r="AK128" s="220" t="str">
        <f t="shared" si="148"/>
        <v/>
      </c>
      <c r="AL128" s="406"/>
      <c r="AM128" s="406"/>
      <c r="AN128" s="406"/>
      <c r="AO128" s="406"/>
      <c r="AP128" s="357"/>
      <c r="AQ128" s="357"/>
      <c r="AR128" s="407"/>
      <c r="AS128" s="407"/>
      <c r="AT128" s="407"/>
      <c r="AU128" s="407"/>
      <c r="AV128" s="228"/>
      <c r="AW128" s="228"/>
      <c r="AX128" s="228"/>
      <c r="AY128" s="228"/>
      <c r="AZ128" s="228"/>
      <c r="BA128" s="228"/>
      <c r="BB128" s="362"/>
      <c r="BC128" s="362"/>
      <c r="BD128" s="362"/>
      <c r="BE128" s="364"/>
      <c r="BF128" s="366"/>
      <c r="BG128" s="366"/>
    </row>
    <row r="129" spans="1:59" x14ac:dyDescent="0.2">
      <c r="A129" s="408"/>
      <c r="B129" s="405"/>
      <c r="C129" s="409"/>
      <c r="D129" s="405"/>
      <c r="E129" s="405"/>
      <c r="F129" s="405"/>
      <c r="G129" s="229"/>
      <c r="H129" s="229"/>
      <c r="I129" s="229"/>
      <c r="J129" s="405"/>
      <c r="K129" s="407"/>
      <c r="L129" s="410"/>
      <c r="M129" s="407"/>
      <c r="N129" s="407"/>
      <c r="O129" s="240"/>
      <c r="P129" s="230"/>
      <c r="Q129" s="241"/>
      <c r="R129" s="225"/>
      <c r="S129" s="226" t="str">
        <f t="shared" si="138"/>
        <v>0</v>
      </c>
      <c r="T129" s="225"/>
      <c r="U129" s="226" t="str">
        <f t="shared" si="139"/>
        <v>0</v>
      </c>
      <c r="V129" s="225"/>
      <c r="W129" s="226" t="str">
        <f t="shared" si="140"/>
        <v>0</v>
      </c>
      <c r="X129" s="225"/>
      <c r="Y129" s="226" t="str">
        <f t="shared" si="141"/>
        <v>0</v>
      </c>
      <c r="Z129" s="225"/>
      <c r="AA129" s="226" t="str">
        <f t="shared" si="142"/>
        <v>0</v>
      </c>
      <c r="AB129" s="225"/>
      <c r="AC129" s="226" t="str">
        <f t="shared" si="143"/>
        <v>0</v>
      </c>
      <c r="AD129" s="225"/>
      <c r="AE129" s="226" t="str">
        <f t="shared" si="144"/>
        <v>0</v>
      </c>
      <c r="AF129" s="220" t="str">
        <f t="shared" si="145"/>
        <v/>
      </c>
      <c r="AG129" s="220" t="str">
        <f t="shared" si="146"/>
        <v/>
      </c>
      <c r="AH129" s="227"/>
      <c r="AI129" s="220" t="str">
        <f t="shared" si="147"/>
        <v/>
      </c>
      <c r="AJ129" s="220" t="str">
        <f>IFERROR(VLOOKUP((CONCATENATE(AG129,AI129)),Listados!$U$3:$V$11,2,FALSE),"")</f>
        <v/>
      </c>
      <c r="AK129" s="220" t="str">
        <f t="shared" si="148"/>
        <v/>
      </c>
      <c r="AL129" s="406"/>
      <c r="AM129" s="406"/>
      <c r="AN129" s="406"/>
      <c r="AO129" s="406"/>
      <c r="AP129" s="357"/>
      <c r="AQ129" s="357"/>
      <c r="AR129" s="407"/>
      <c r="AS129" s="407"/>
      <c r="AT129" s="407"/>
      <c r="AU129" s="407"/>
      <c r="AV129" s="228"/>
      <c r="AW129" s="228"/>
      <c r="AX129" s="231"/>
      <c r="AY129" s="231"/>
      <c r="AZ129" s="228"/>
      <c r="BA129" s="228"/>
      <c r="BB129" s="362"/>
      <c r="BC129" s="362"/>
      <c r="BD129" s="362"/>
      <c r="BE129" s="364"/>
      <c r="BF129" s="366"/>
      <c r="BG129" s="366"/>
    </row>
    <row r="130" spans="1:59" ht="16" thickBot="1" x14ac:dyDescent="0.25">
      <c r="A130" s="408"/>
      <c r="B130" s="405"/>
      <c r="C130" s="409"/>
      <c r="D130" s="405"/>
      <c r="E130" s="405"/>
      <c r="F130" s="405"/>
      <c r="G130" s="229"/>
      <c r="H130" s="229"/>
      <c r="I130" s="229"/>
      <c r="J130" s="405"/>
      <c r="K130" s="407"/>
      <c r="L130" s="410"/>
      <c r="M130" s="407"/>
      <c r="N130" s="407"/>
      <c r="O130" s="240"/>
      <c r="P130" s="230"/>
      <c r="Q130" s="241"/>
      <c r="R130" s="225"/>
      <c r="S130" s="226" t="str">
        <f t="shared" si="138"/>
        <v>0</v>
      </c>
      <c r="T130" s="225"/>
      <c r="U130" s="226" t="str">
        <f t="shared" si="139"/>
        <v>0</v>
      </c>
      <c r="V130" s="225"/>
      <c r="W130" s="226" t="str">
        <f t="shared" si="140"/>
        <v>0</v>
      </c>
      <c r="X130" s="225"/>
      <c r="Y130" s="226" t="str">
        <f t="shared" si="141"/>
        <v>0</v>
      </c>
      <c r="Z130" s="225"/>
      <c r="AA130" s="226" t="str">
        <f t="shared" si="142"/>
        <v>0</v>
      </c>
      <c r="AB130" s="225"/>
      <c r="AC130" s="226" t="str">
        <f t="shared" si="143"/>
        <v>0</v>
      </c>
      <c r="AD130" s="225"/>
      <c r="AE130" s="226" t="str">
        <f t="shared" si="144"/>
        <v>0</v>
      </c>
      <c r="AF130" s="220" t="str">
        <f t="shared" si="145"/>
        <v/>
      </c>
      <c r="AG130" s="220" t="str">
        <f t="shared" si="146"/>
        <v/>
      </c>
      <c r="AH130" s="227"/>
      <c r="AI130" s="220" t="str">
        <f t="shared" si="147"/>
        <v/>
      </c>
      <c r="AJ130" s="220" t="str">
        <f>IFERROR(VLOOKUP((CONCATENATE(AG130,AI130)),Listados!$U$3:$V$11,2,FALSE),"")</f>
        <v/>
      </c>
      <c r="AK130" s="220" t="str">
        <f t="shared" si="148"/>
        <v/>
      </c>
      <c r="AL130" s="406"/>
      <c r="AM130" s="406"/>
      <c r="AN130" s="406"/>
      <c r="AO130" s="406"/>
      <c r="AP130" s="377"/>
      <c r="AQ130" s="377"/>
      <c r="AR130" s="407"/>
      <c r="AS130" s="407"/>
      <c r="AT130" s="407"/>
      <c r="AU130" s="407"/>
      <c r="AV130" s="228"/>
      <c r="AW130" s="228"/>
      <c r="AX130" s="231"/>
      <c r="AY130" s="231"/>
      <c r="AZ130" s="228"/>
      <c r="BA130" s="228"/>
      <c r="BB130" s="363"/>
      <c r="BC130" s="363"/>
      <c r="BD130" s="363"/>
      <c r="BE130" s="365"/>
      <c r="BF130" s="367"/>
      <c r="BG130" s="367"/>
    </row>
    <row r="131" spans="1:59" x14ac:dyDescent="0.2">
      <c r="A131" s="408">
        <v>31</v>
      </c>
      <c r="B131" s="405"/>
      <c r="C131" s="409"/>
      <c r="D131" s="405"/>
      <c r="E131" s="404"/>
      <c r="F131" s="404"/>
      <c r="G131" s="229"/>
      <c r="H131" s="229"/>
      <c r="I131" s="229"/>
      <c r="J131" s="405"/>
      <c r="K131" s="407" t="e">
        <f>+VLOOKUP(J131,Listados!$K$8:$L$12,2,0)</f>
        <v>#N/A</v>
      </c>
      <c r="L131" s="410"/>
      <c r="M131" s="407" t="e">
        <f>+VLOOKUP(L131,Listados!$K$13:$L$17,2,0)</f>
        <v>#N/A</v>
      </c>
      <c r="N131" s="407" t="str">
        <f>IF(AND(J131&lt;&gt;"",L131&lt;&gt;""),VLOOKUP(J131&amp;L131,Listados!$M$3:$N$27,2,FALSE),"")</f>
        <v/>
      </c>
      <c r="O131" s="249"/>
      <c r="P131" s="223"/>
      <c r="Q131" s="243"/>
      <c r="R131" s="225"/>
      <c r="S131" s="226" t="str">
        <f t="shared" si="138"/>
        <v>0</v>
      </c>
      <c r="T131" s="225"/>
      <c r="U131" s="226" t="str">
        <f t="shared" si="139"/>
        <v>0</v>
      </c>
      <c r="V131" s="225"/>
      <c r="W131" s="226" t="str">
        <f t="shared" si="140"/>
        <v>0</v>
      </c>
      <c r="X131" s="225"/>
      <c r="Y131" s="226" t="str">
        <f t="shared" si="141"/>
        <v>0</v>
      </c>
      <c r="Z131" s="225"/>
      <c r="AA131" s="226" t="str">
        <f t="shared" si="142"/>
        <v>0</v>
      </c>
      <c r="AB131" s="225"/>
      <c r="AC131" s="226" t="str">
        <f t="shared" si="143"/>
        <v>0</v>
      </c>
      <c r="AD131" s="225"/>
      <c r="AE131" s="226" t="str">
        <f t="shared" si="144"/>
        <v>0</v>
      </c>
      <c r="AF131" s="220" t="str">
        <f t="shared" si="145"/>
        <v/>
      </c>
      <c r="AG131" s="220" t="str">
        <f t="shared" si="146"/>
        <v/>
      </c>
      <c r="AH131" s="227"/>
      <c r="AI131" s="220" t="str">
        <f t="shared" si="147"/>
        <v/>
      </c>
      <c r="AJ131" s="220" t="str">
        <f>IFERROR(VLOOKUP((CONCATENATE(AG131,AI131)),Listados!$U$3:$V$11,2,FALSE),"")</f>
        <v/>
      </c>
      <c r="AK131" s="220" t="str">
        <f t="shared" si="148"/>
        <v/>
      </c>
      <c r="AL131" s="406" t="e">
        <f t="shared" ref="AL131" si="221">AVERAGE(AK131:AK134)</f>
        <v>#DIV/0!</v>
      </c>
      <c r="AM131" s="406" t="e">
        <f t="shared" ref="AM131" si="222">IF(AL131&lt;=50,"Débil",IF(AL131&lt;=99,"Moderado",IF(AL131=100,"fuerte","")))</f>
        <v>#DIV/0!</v>
      </c>
      <c r="AN131" s="406" t="e">
        <f t="shared" ref="AN131" si="223">+IF(AND(Q131="Preventivo",AM131="Fuerte"),2,IF(AND(Q131="Preventivo",AM131="Moderado"),1,0))</f>
        <v>#DIV/0!</v>
      </c>
      <c r="AO131" s="406" t="e">
        <f t="shared" ref="AO131" si="224">+IF(AND(Q131="Detectivo",$AM131="Fuerte"),2,IF(AND(Q131="Detectivo",$AM131="Moderado"),1,IF(AND(Q131="Preventivo",$AM131="Fuerte"),1,0)))</f>
        <v>#DIV/0!</v>
      </c>
      <c r="AP131" s="376" t="e">
        <f t="shared" ref="AP131" si="225">+K131-AN131</f>
        <v>#N/A</v>
      </c>
      <c r="AQ131" s="376" t="e">
        <f t="shared" ref="AQ131" si="226">+M131-AO131</f>
        <v>#N/A</v>
      </c>
      <c r="AR131" s="407" t="e">
        <f>+VLOOKUP(MIN(AP131),Listados!$J$18:$K$24,2,TRUE)</f>
        <v>#N/A</v>
      </c>
      <c r="AS131" s="407" t="e">
        <f>+VLOOKUP(MIN(AQ131),Listados!$J$26:$K$32,2,TRUE)</f>
        <v>#N/A</v>
      </c>
      <c r="AT131" s="407" t="e">
        <f>IF(AND(AR131&lt;&gt;"",AS131&lt;&gt;""),VLOOKUP(AR131&amp;AS131,Listados!$M$3:$N$27,2,FALSE),"")</f>
        <v>#N/A</v>
      </c>
      <c r="AU131" s="407" t="e">
        <f>+VLOOKUP(AT131,Listados!$P$3:$Q$6,2,FALSE)</f>
        <v>#N/A</v>
      </c>
      <c r="AV131" s="228"/>
      <c r="AW131" s="228"/>
      <c r="AX131" s="231"/>
      <c r="AY131" s="255"/>
      <c r="AZ131" s="228"/>
      <c r="BA131" s="228"/>
      <c r="BB131" s="362"/>
      <c r="BC131" s="362"/>
      <c r="BD131" s="362"/>
      <c r="BE131" s="364"/>
      <c r="BF131" s="366"/>
      <c r="BG131" s="366"/>
    </row>
    <row r="132" spans="1:59" x14ac:dyDescent="0.2">
      <c r="A132" s="408"/>
      <c r="B132" s="405"/>
      <c r="C132" s="409"/>
      <c r="D132" s="405"/>
      <c r="E132" s="405"/>
      <c r="F132" s="405"/>
      <c r="G132" s="229"/>
      <c r="H132" s="229"/>
      <c r="I132" s="229"/>
      <c r="J132" s="405"/>
      <c r="K132" s="407"/>
      <c r="L132" s="410"/>
      <c r="M132" s="407"/>
      <c r="N132" s="407"/>
      <c r="O132" s="249"/>
      <c r="P132" s="223"/>
      <c r="Q132" s="243"/>
      <c r="R132" s="225"/>
      <c r="S132" s="226" t="str">
        <f t="shared" si="138"/>
        <v>0</v>
      </c>
      <c r="T132" s="225"/>
      <c r="U132" s="226" t="str">
        <f t="shared" si="139"/>
        <v>0</v>
      </c>
      <c r="V132" s="225"/>
      <c r="W132" s="226" t="str">
        <f t="shared" si="140"/>
        <v>0</v>
      </c>
      <c r="X132" s="225"/>
      <c r="Y132" s="226" t="str">
        <f t="shared" si="141"/>
        <v>0</v>
      </c>
      <c r="Z132" s="225"/>
      <c r="AA132" s="226" t="str">
        <f t="shared" si="142"/>
        <v>0</v>
      </c>
      <c r="AB132" s="225"/>
      <c r="AC132" s="226" t="str">
        <f t="shared" si="143"/>
        <v>0</v>
      </c>
      <c r="AD132" s="225"/>
      <c r="AE132" s="226" t="str">
        <f t="shared" si="144"/>
        <v>0</v>
      </c>
      <c r="AF132" s="220" t="str">
        <f t="shared" si="145"/>
        <v/>
      </c>
      <c r="AG132" s="220" t="str">
        <f t="shared" si="146"/>
        <v/>
      </c>
      <c r="AH132" s="227"/>
      <c r="AI132" s="220" t="str">
        <f t="shared" si="147"/>
        <v/>
      </c>
      <c r="AJ132" s="220" t="str">
        <f>IFERROR(VLOOKUP((CONCATENATE(AG132,AI132)),Listados!$U$3:$V$11,2,FALSE),"")</f>
        <v/>
      </c>
      <c r="AK132" s="220" t="str">
        <f t="shared" si="148"/>
        <v/>
      </c>
      <c r="AL132" s="406"/>
      <c r="AM132" s="406"/>
      <c r="AN132" s="406"/>
      <c r="AO132" s="406"/>
      <c r="AP132" s="357"/>
      <c r="AQ132" s="357"/>
      <c r="AR132" s="407"/>
      <c r="AS132" s="407"/>
      <c r="AT132" s="407"/>
      <c r="AU132" s="407"/>
      <c r="AV132" s="228"/>
      <c r="AW132" s="228"/>
      <c r="AX132" s="228"/>
      <c r="AY132" s="228"/>
      <c r="AZ132" s="228"/>
      <c r="BA132" s="228"/>
      <c r="BB132" s="362"/>
      <c r="BC132" s="362"/>
      <c r="BD132" s="362"/>
      <c r="BE132" s="364"/>
      <c r="BF132" s="366"/>
      <c r="BG132" s="366"/>
    </row>
    <row r="133" spans="1:59" x14ac:dyDescent="0.2">
      <c r="A133" s="408"/>
      <c r="B133" s="405"/>
      <c r="C133" s="409"/>
      <c r="D133" s="405"/>
      <c r="E133" s="405"/>
      <c r="F133" s="405"/>
      <c r="G133" s="229"/>
      <c r="H133" s="229"/>
      <c r="I133" s="229"/>
      <c r="J133" s="405"/>
      <c r="K133" s="407"/>
      <c r="L133" s="410"/>
      <c r="M133" s="407"/>
      <c r="N133" s="407"/>
      <c r="O133" s="240"/>
      <c r="P133" s="230"/>
      <c r="Q133" s="241"/>
      <c r="R133" s="225"/>
      <c r="S133" s="226" t="str">
        <f t="shared" si="138"/>
        <v>0</v>
      </c>
      <c r="T133" s="225"/>
      <c r="U133" s="226" t="str">
        <f t="shared" si="139"/>
        <v>0</v>
      </c>
      <c r="V133" s="225"/>
      <c r="W133" s="226" t="str">
        <f t="shared" si="140"/>
        <v>0</v>
      </c>
      <c r="X133" s="225"/>
      <c r="Y133" s="226" t="str">
        <f t="shared" si="141"/>
        <v>0</v>
      </c>
      <c r="Z133" s="225"/>
      <c r="AA133" s="226" t="str">
        <f t="shared" si="142"/>
        <v>0</v>
      </c>
      <c r="AB133" s="225"/>
      <c r="AC133" s="226" t="str">
        <f t="shared" si="143"/>
        <v>0</v>
      </c>
      <c r="AD133" s="225"/>
      <c r="AE133" s="226" t="str">
        <f t="shared" si="144"/>
        <v>0</v>
      </c>
      <c r="AF133" s="220" t="str">
        <f t="shared" si="145"/>
        <v/>
      </c>
      <c r="AG133" s="220" t="str">
        <f t="shared" si="146"/>
        <v/>
      </c>
      <c r="AH133" s="227"/>
      <c r="AI133" s="220" t="str">
        <f t="shared" si="147"/>
        <v/>
      </c>
      <c r="AJ133" s="220" t="str">
        <f>IFERROR(VLOOKUP((CONCATENATE(AG133,AI133)),Listados!$U$3:$V$11,2,FALSE),"")</f>
        <v/>
      </c>
      <c r="AK133" s="220" t="str">
        <f t="shared" si="148"/>
        <v/>
      </c>
      <c r="AL133" s="406"/>
      <c r="AM133" s="406"/>
      <c r="AN133" s="406"/>
      <c r="AO133" s="406"/>
      <c r="AP133" s="357"/>
      <c r="AQ133" s="357"/>
      <c r="AR133" s="407"/>
      <c r="AS133" s="407"/>
      <c r="AT133" s="407"/>
      <c r="AU133" s="407"/>
      <c r="AV133" s="228"/>
      <c r="AW133" s="228"/>
      <c r="AX133" s="231"/>
      <c r="AY133" s="231"/>
      <c r="AZ133" s="228"/>
      <c r="BA133" s="228"/>
      <c r="BB133" s="362"/>
      <c r="BC133" s="362"/>
      <c r="BD133" s="362"/>
      <c r="BE133" s="364"/>
      <c r="BF133" s="366"/>
      <c r="BG133" s="366"/>
    </row>
    <row r="134" spans="1:59" ht="16" thickBot="1" x14ac:dyDescent="0.25">
      <c r="A134" s="408"/>
      <c r="B134" s="405"/>
      <c r="C134" s="409"/>
      <c r="D134" s="405"/>
      <c r="E134" s="405"/>
      <c r="F134" s="405"/>
      <c r="G134" s="229"/>
      <c r="H134" s="229"/>
      <c r="I134" s="229"/>
      <c r="J134" s="405"/>
      <c r="K134" s="407"/>
      <c r="L134" s="410"/>
      <c r="M134" s="407"/>
      <c r="N134" s="407"/>
      <c r="O134" s="240"/>
      <c r="P134" s="230"/>
      <c r="Q134" s="241"/>
      <c r="R134" s="225"/>
      <c r="S134" s="226" t="str">
        <f t="shared" si="138"/>
        <v>0</v>
      </c>
      <c r="T134" s="225"/>
      <c r="U134" s="226" t="str">
        <f t="shared" si="139"/>
        <v>0</v>
      </c>
      <c r="V134" s="225"/>
      <c r="W134" s="226" t="str">
        <f t="shared" si="140"/>
        <v>0</v>
      </c>
      <c r="X134" s="225"/>
      <c r="Y134" s="226" t="str">
        <f t="shared" si="141"/>
        <v>0</v>
      </c>
      <c r="Z134" s="225"/>
      <c r="AA134" s="226" t="str">
        <f t="shared" si="142"/>
        <v>0</v>
      </c>
      <c r="AB134" s="225"/>
      <c r="AC134" s="226" t="str">
        <f t="shared" si="143"/>
        <v>0</v>
      </c>
      <c r="AD134" s="225"/>
      <c r="AE134" s="226" t="str">
        <f t="shared" si="144"/>
        <v>0</v>
      </c>
      <c r="AF134" s="220" t="str">
        <f t="shared" si="145"/>
        <v/>
      </c>
      <c r="AG134" s="220" t="str">
        <f t="shared" si="146"/>
        <v/>
      </c>
      <c r="AH134" s="227"/>
      <c r="AI134" s="220" t="str">
        <f t="shared" si="147"/>
        <v/>
      </c>
      <c r="AJ134" s="220" t="str">
        <f>IFERROR(VLOOKUP((CONCATENATE(AG134,AI134)),Listados!$U$3:$V$11,2,FALSE),"")</f>
        <v/>
      </c>
      <c r="AK134" s="220" t="str">
        <f t="shared" si="148"/>
        <v/>
      </c>
      <c r="AL134" s="406"/>
      <c r="AM134" s="406"/>
      <c r="AN134" s="406"/>
      <c r="AO134" s="406"/>
      <c r="AP134" s="377"/>
      <c r="AQ134" s="377"/>
      <c r="AR134" s="407"/>
      <c r="AS134" s="407"/>
      <c r="AT134" s="407"/>
      <c r="AU134" s="407"/>
      <c r="AV134" s="228"/>
      <c r="AW134" s="228"/>
      <c r="AX134" s="231"/>
      <c r="AY134" s="231"/>
      <c r="AZ134" s="228"/>
      <c r="BA134" s="228"/>
      <c r="BB134" s="363"/>
      <c r="BC134" s="363"/>
      <c r="BD134" s="363"/>
      <c r="BE134" s="365"/>
      <c r="BF134" s="367"/>
      <c r="BG134" s="367"/>
    </row>
    <row r="135" spans="1:59" x14ac:dyDescent="0.2">
      <c r="A135" s="408">
        <v>32</v>
      </c>
      <c r="B135" s="405"/>
      <c r="C135" s="409"/>
      <c r="D135" s="405"/>
      <c r="E135" s="404"/>
      <c r="F135" s="404"/>
      <c r="G135" s="229"/>
      <c r="H135" s="229"/>
      <c r="I135" s="229"/>
      <c r="J135" s="405"/>
      <c r="K135" s="407" t="e">
        <f>+VLOOKUP(J135,Listados!$K$8:$L$12,2,0)</f>
        <v>#N/A</v>
      </c>
      <c r="L135" s="410"/>
      <c r="M135" s="407" t="e">
        <f>+VLOOKUP(L135,Listados!$K$13:$L$17,2,0)</f>
        <v>#N/A</v>
      </c>
      <c r="N135" s="407" t="str">
        <f>IF(AND(J135&lt;&gt;"",L135&lt;&gt;""),VLOOKUP(J135&amp;L135,Listados!$M$3:$N$27,2,FALSE),"")</f>
        <v/>
      </c>
      <c r="O135" s="249"/>
      <c r="P135" s="223"/>
      <c r="Q135" s="243"/>
      <c r="R135" s="225"/>
      <c r="S135" s="226" t="str">
        <f t="shared" si="138"/>
        <v>0</v>
      </c>
      <c r="T135" s="225"/>
      <c r="U135" s="226" t="str">
        <f t="shared" si="139"/>
        <v>0</v>
      </c>
      <c r="V135" s="225"/>
      <c r="W135" s="226" t="str">
        <f t="shared" si="140"/>
        <v>0</v>
      </c>
      <c r="X135" s="225"/>
      <c r="Y135" s="226" t="str">
        <f t="shared" si="141"/>
        <v>0</v>
      </c>
      <c r="Z135" s="225"/>
      <c r="AA135" s="226" t="str">
        <f t="shared" si="142"/>
        <v>0</v>
      </c>
      <c r="AB135" s="225"/>
      <c r="AC135" s="226" t="str">
        <f t="shared" si="143"/>
        <v>0</v>
      </c>
      <c r="AD135" s="225"/>
      <c r="AE135" s="226" t="str">
        <f t="shared" si="144"/>
        <v>0</v>
      </c>
      <c r="AF135" s="220" t="str">
        <f t="shared" si="145"/>
        <v/>
      </c>
      <c r="AG135" s="220" t="str">
        <f t="shared" si="146"/>
        <v/>
      </c>
      <c r="AH135" s="227"/>
      <c r="AI135" s="220" t="str">
        <f t="shared" si="147"/>
        <v/>
      </c>
      <c r="AJ135" s="220" t="str">
        <f>IFERROR(VLOOKUP((CONCATENATE(AG135,AI135)),Listados!$U$3:$V$11,2,FALSE),"")</f>
        <v/>
      </c>
      <c r="AK135" s="220" t="str">
        <f t="shared" si="148"/>
        <v/>
      </c>
      <c r="AL135" s="406" t="e">
        <f t="shared" ref="AL135" si="227">AVERAGE(AK135:AK138)</f>
        <v>#DIV/0!</v>
      </c>
      <c r="AM135" s="406" t="e">
        <f t="shared" ref="AM135" si="228">IF(AL135&lt;=50,"Débil",IF(AL135&lt;=99,"Moderado",IF(AL135=100,"fuerte","")))</f>
        <v>#DIV/0!</v>
      </c>
      <c r="AN135" s="406" t="e">
        <f t="shared" ref="AN135" si="229">+IF(AND(Q135="Preventivo",AM135="Fuerte"),2,IF(AND(Q135="Preventivo",AM135="Moderado"),1,0))</f>
        <v>#DIV/0!</v>
      </c>
      <c r="AO135" s="406" t="e">
        <f t="shared" ref="AO135" si="230">+IF(AND(Q135="Detectivo",$AM135="Fuerte"),2,IF(AND(Q135="Detectivo",$AM135="Moderado"),1,IF(AND(Q135="Preventivo",$AM135="Fuerte"),1,0)))</f>
        <v>#DIV/0!</v>
      </c>
      <c r="AP135" s="376" t="e">
        <f t="shared" ref="AP135" si="231">+K135-AN135</f>
        <v>#N/A</v>
      </c>
      <c r="AQ135" s="376" t="e">
        <f t="shared" ref="AQ135" si="232">+M135-AO135</f>
        <v>#N/A</v>
      </c>
      <c r="AR135" s="407" t="e">
        <f>+VLOOKUP(MIN(AP135),Listados!$J$18:$K$24,2,TRUE)</f>
        <v>#N/A</v>
      </c>
      <c r="AS135" s="407" t="e">
        <f>+VLOOKUP(MIN(AQ135),Listados!$J$26:$K$32,2,TRUE)</f>
        <v>#N/A</v>
      </c>
      <c r="AT135" s="407" t="e">
        <f>IF(AND(AR135&lt;&gt;"",AS135&lt;&gt;""),VLOOKUP(AR135&amp;AS135,Listados!$M$3:$N$27,2,FALSE),"")</f>
        <v>#N/A</v>
      </c>
      <c r="AU135" s="407" t="e">
        <f>+VLOOKUP(AT135,Listados!$P$3:$Q$6,2,FALSE)</f>
        <v>#N/A</v>
      </c>
      <c r="AV135" s="228"/>
      <c r="AW135" s="228"/>
      <c r="AX135" s="231"/>
      <c r="AY135" s="255"/>
      <c r="AZ135" s="228"/>
      <c r="BA135" s="228"/>
      <c r="BB135" s="362"/>
      <c r="BC135" s="362"/>
      <c r="BD135" s="362"/>
      <c r="BE135" s="364"/>
      <c r="BF135" s="366"/>
      <c r="BG135" s="366"/>
    </row>
    <row r="136" spans="1:59" x14ac:dyDescent="0.2">
      <c r="A136" s="408"/>
      <c r="B136" s="405"/>
      <c r="C136" s="409"/>
      <c r="D136" s="405"/>
      <c r="E136" s="405"/>
      <c r="F136" s="405"/>
      <c r="G136" s="229"/>
      <c r="H136" s="229"/>
      <c r="I136" s="229"/>
      <c r="J136" s="405"/>
      <c r="K136" s="407"/>
      <c r="L136" s="410"/>
      <c r="M136" s="407"/>
      <c r="N136" s="407"/>
      <c r="O136" s="249"/>
      <c r="P136" s="223"/>
      <c r="Q136" s="243"/>
      <c r="R136" s="225"/>
      <c r="S136" s="226" t="str">
        <f t="shared" si="138"/>
        <v>0</v>
      </c>
      <c r="T136" s="225"/>
      <c r="U136" s="226" t="str">
        <f t="shared" si="139"/>
        <v>0</v>
      </c>
      <c r="V136" s="225"/>
      <c r="W136" s="226" t="str">
        <f t="shared" si="140"/>
        <v>0</v>
      </c>
      <c r="X136" s="225"/>
      <c r="Y136" s="226" t="str">
        <f t="shared" si="141"/>
        <v>0</v>
      </c>
      <c r="Z136" s="225"/>
      <c r="AA136" s="226" t="str">
        <f t="shared" si="142"/>
        <v>0</v>
      </c>
      <c r="AB136" s="225"/>
      <c r="AC136" s="226" t="str">
        <f t="shared" si="143"/>
        <v>0</v>
      </c>
      <c r="AD136" s="225"/>
      <c r="AE136" s="226" t="str">
        <f t="shared" si="144"/>
        <v>0</v>
      </c>
      <c r="AF136" s="220" t="str">
        <f t="shared" si="145"/>
        <v/>
      </c>
      <c r="AG136" s="220" t="str">
        <f t="shared" si="146"/>
        <v/>
      </c>
      <c r="AH136" s="227"/>
      <c r="AI136" s="220" t="str">
        <f t="shared" si="147"/>
        <v/>
      </c>
      <c r="AJ136" s="220" t="str">
        <f>IFERROR(VLOOKUP((CONCATENATE(AG136,AI136)),Listados!$U$3:$V$11,2,FALSE),"")</f>
        <v/>
      </c>
      <c r="AK136" s="220" t="str">
        <f t="shared" si="148"/>
        <v/>
      </c>
      <c r="AL136" s="406"/>
      <c r="AM136" s="406"/>
      <c r="AN136" s="406"/>
      <c r="AO136" s="406"/>
      <c r="AP136" s="357"/>
      <c r="AQ136" s="357"/>
      <c r="AR136" s="407"/>
      <c r="AS136" s="407"/>
      <c r="AT136" s="407"/>
      <c r="AU136" s="407"/>
      <c r="AV136" s="228"/>
      <c r="AW136" s="228"/>
      <c r="AX136" s="228"/>
      <c r="AY136" s="228"/>
      <c r="AZ136" s="228"/>
      <c r="BA136" s="228"/>
      <c r="BB136" s="362"/>
      <c r="BC136" s="362"/>
      <c r="BD136" s="362"/>
      <c r="BE136" s="364"/>
      <c r="BF136" s="366"/>
      <c r="BG136" s="366"/>
    </row>
    <row r="137" spans="1:59" x14ac:dyDescent="0.2">
      <c r="A137" s="408"/>
      <c r="B137" s="405"/>
      <c r="C137" s="409"/>
      <c r="D137" s="405"/>
      <c r="E137" s="405"/>
      <c r="F137" s="405"/>
      <c r="G137" s="229"/>
      <c r="H137" s="229"/>
      <c r="I137" s="229"/>
      <c r="J137" s="405"/>
      <c r="K137" s="407"/>
      <c r="L137" s="410"/>
      <c r="M137" s="407"/>
      <c r="N137" s="407"/>
      <c r="O137" s="240"/>
      <c r="P137" s="230"/>
      <c r="Q137" s="241"/>
      <c r="R137" s="225"/>
      <c r="S137" s="226" t="str">
        <f t="shared" si="138"/>
        <v>0</v>
      </c>
      <c r="T137" s="225"/>
      <c r="U137" s="226" t="str">
        <f t="shared" si="139"/>
        <v>0</v>
      </c>
      <c r="V137" s="225"/>
      <c r="W137" s="226" t="str">
        <f t="shared" si="140"/>
        <v>0</v>
      </c>
      <c r="X137" s="225"/>
      <c r="Y137" s="226" t="str">
        <f t="shared" si="141"/>
        <v>0</v>
      </c>
      <c r="Z137" s="225"/>
      <c r="AA137" s="226" t="str">
        <f t="shared" si="142"/>
        <v>0</v>
      </c>
      <c r="AB137" s="225"/>
      <c r="AC137" s="226" t="str">
        <f t="shared" si="143"/>
        <v>0</v>
      </c>
      <c r="AD137" s="225"/>
      <c r="AE137" s="226" t="str">
        <f t="shared" si="144"/>
        <v>0</v>
      </c>
      <c r="AF137" s="220" t="str">
        <f t="shared" si="145"/>
        <v/>
      </c>
      <c r="AG137" s="220" t="str">
        <f t="shared" si="146"/>
        <v/>
      </c>
      <c r="AH137" s="227"/>
      <c r="AI137" s="220" t="str">
        <f t="shared" si="147"/>
        <v/>
      </c>
      <c r="AJ137" s="220" t="str">
        <f>IFERROR(VLOOKUP((CONCATENATE(AG137,AI137)),Listados!$U$3:$V$11,2,FALSE),"")</f>
        <v/>
      </c>
      <c r="AK137" s="220" t="str">
        <f t="shared" si="148"/>
        <v/>
      </c>
      <c r="AL137" s="406"/>
      <c r="AM137" s="406"/>
      <c r="AN137" s="406"/>
      <c r="AO137" s="406"/>
      <c r="AP137" s="357"/>
      <c r="AQ137" s="357"/>
      <c r="AR137" s="407"/>
      <c r="AS137" s="407"/>
      <c r="AT137" s="407"/>
      <c r="AU137" s="407"/>
      <c r="AV137" s="228"/>
      <c r="AW137" s="228"/>
      <c r="AX137" s="231"/>
      <c r="AY137" s="231"/>
      <c r="AZ137" s="228"/>
      <c r="BA137" s="228"/>
      <c r="BB137" s="362"/>
      <c r="BC137" s="362"/>
      <c r="BD137" s="362"/>
      <c r="BE137" s="364"/>
      <c r="BF137" s="366"/>
      <c r="BG137" s="366"/>
    </row>
    <row r="138" spans="1:59" ht="16" thickBot="1" x14ac:dyDescent="0.25">
      <c r="A138" s="408"/>
      <c r="B138" s="405"/>
      <c r="C138" s="409"/>
      <c r="D138" s="405"/>
      <c r="E138" s="405"/>
      <c r="F138" s="405"/>
      <c r="G138" s="229"/>
      <c r="H138" s="229"/>
      <c r="I138" s="229"/>
      <c r="J138" s="405"/>
      <c r="K138" s="407"/>
      <c r="L138" s="410"/>
      <c r="M138" s="407"/>
      <c r="N138" s="407"/>
      <c r="O138" s="240"/>
      <c r="P138" s="230"/>
      <c r="Q138" s="241"/>
      <c r="R138" s="225"/>
      <c r="S138" s="226" t="str">
        <f t="shared" si="138"/>
        <v>0</v>
      </c>
      <c r="T138" s="225"/>
      <c r="U138" s="226" t="str">
        <f t="shared" si="139"/>
        <v>0</v>
      </c>
      <c r="V138" s="225"/>
      <c r="W138" s="226" t="str">
        <f t="shared" si="140"/>
        <v>0</v>
      </c>
      <c r="X138" s="225"/>
      <c r="Y138" s="226" t="str">
        <f t="shared" si="141"/>
        <v>0</v>
      </c>
      <c r="Z138" s="225"/>
      <c r="AA138" s="226" t="str">
        <f t="shared" si="142"/>
        <v>0</v>
      </c>
      <c r="AB138" s="225"/>
      <c r="AC138" s="226" t="str">
        <f t="shared" si="143"/>
        <v>0</v>
      </c>
      <c r="AD138" s="225"/>
      <c r="AE138" s="226" t="str">
        <f t="shared" si="144"/>
        <v>0</v>
      </c>
      <c r="AF138" s="220" t="str">
        <f t="shared" si="145"/>
        <v/>
      </c>
      <c r="AG138" s="220" t="str">
        <f t="shared" si="146"/>
        <v/>
      </c>
      <c r="AH138" s="227"/>
      <c r="AI138" s="220" t="str">
        <f t="shared" si="147"/>
        <v/>
      </c>
      <c r="AJ138" s="220" t="str">
        <f>IFERROR(VLOOKUP((CONCATENATE(AG138,AI138)),Listados!$U$3:$V$11,2,FALSE),"")</f>
        <v/>
      </c>
      <c r="AK138" s="220" t="str">
        <f t="shared" si="148"/>
        <v/>
      </c>
      <c r="AL138" s="406"/>
      <c r="AM138" s="406"/>
      <c r="AN138" s="406"/>
      <c r="AO138" s="406"/>
      <c r="AP138" s="377"/>
      <c r="AQ138" s="377"/>
      <c r="AR138" s="407"/>
      <c r="AS138" s="407"/>
      <c r="AT138" s="407"/>
      <c r="AU138" s="407"/>
      <c r="AV138" s="228"/>
      <c r="AW138" s="228"/>
      <c r="AX138" s="231"/>
      <c r="AY138" s="231"/>
      <c r="AZ138" s="228"/>
      <c r="BA138" s="228"/>
      <c r="BB138" s="363"/>
      <c r="BC138" s="363"/>
      <c r="BD138" s="363"/>
      <c r="BE138" s="365"/>
      <c r="BF138" s="367"/>
      <c r="BG138" s="367"/>
    </row>
    <row r="139" spans="1:59" x14ac:dyDescent="0.2">
      <c r="A139" s="408">
        <v>33</v>
      </c>
      <c r="B139" s="405"/>
      <c r="C139" s="409"/>
      <c r="D139" s="405"/>
      <c r="E139" s="404"/>
      <c r="F139" s="404"/>
      <c r="G139" s="229"/>
      <c r="H139" s="229"/>
      <c r="I139" s="229"/>
      <c r="J139" s="405"/>
      <c r="K139" s="407" t="e">
        <f>+VLOOKUP(J139,Listados!$K$8:$L$12,2,0)</f>
        <v>#N/A</v>
      </c>
      <c r="L139" s="410"/>
      <c r="M139" s="407" t="e">
        <f>+VLOOKUP(L139,Listados!$K$13:$L$17,2,0)</f>
        <v>#N/A</v>
      </c>
      <c r="N139" s="407" t="str">
        <f>IF(AND(J139&lt;&gt;"",L139&lt;&gt;""),VLOOKUP(J139&amp;L139,Listados!$M$3:$N$27,2,FALSE),"")</f>
        <v/>
      </c>
      <c r="O139" s="249"/>
      <c r="P139" s="223"/>
      <c r="Q139" s="243"/>
      <c r="R139" s="225"/>
      <c r="S139" s="226" t="str">
        <f t="shared" si="138"/>
        <v>0</v>
      </c>
      <c r="T139" s="225"/>
      <c r="U139" s="226" t="str">
        <f t="shared" si="139"/>
        <v>0</v>
      </c>
      <c r="V139" s="225"/>
      <c r="W139" s="226" t="str">
        <f t="shared" si="140"/>
        <v>0</v>
      </c>
      <c r="X139" s="225"/>
      <c r="Y139" s="226" t="str">
        <f t="shared" si="141"/>
        <v>0</v>
      </c>
      <c r="Z139" s="225"/>
      <c r="AA139" s="226" t="str">
        <f t="shared" si="142"/>
        <v>0</v>
      </c>
      <c r="AB139" s="225"/>
      <c r="AC139" s="226" t="str">
        <f t="shared" si="143"/>
        <v>0</v>
      </c>
      <c r="AD139" s="225"/>
      <c r="AE139" s="226" t="str">
        <f t="shared" si="144"/>
        <v>0</v>
      </c>
      <c r="AF139" s="220" t="str">
        <f t="shared" si="145"/>
        <v/>
      </c>
      <c r="AG139" s="220" t="str">
        <f t="shared" si="146"/>
        <v/>
      </c>
      <c r="AH139" s="227"/>
      <c r="AI139" s="220" t="str">
        <f t="shared" si="147"/>
        <v/>
      </c>
      <c r="AJ139" s="220" t="str">
        <f>IFERROR(VLOOKUP((CONCATENATE(AG139,AI139)),Listados!$U$3:$V$11,2,FALSE),"")</f>
        <v/>
      </c>
      <c r="AK139" s="220" t="str">
        <f t="shared" si="148"/>
        <v/>
      </c>
      <c r="AL139" s="406" t="e">
        <f t="shared" ref="AL139" si="233">AVERAGE(AK139:AK142)</f>
        <v>#DIV/0!</v>
      </c>
      <c r="AM139" s="406" t="e">
        <f t="shared" ref="AM139" si="234">IF(AL139&lt;=50,"Débil",IF(AL139&lt;=99,"Moderado",IF(AL139=100,"fuerte","")))</f>
        <v>#DIV/0!</v>
      </c>
      <c r="AN139" s="406" t="e">
        <f t="shared" ref="AN139" si="235">+IF(AND(Q139="Preventivo",AM139="Fuerte"),2,IF(AND(Q139="Preventivo",AM139="Moderado"),1,0))</f>
        <v>#DIV/0!</v>
      </c>
      <c r="AO139" s="406" t="e">
        <f t="shared" ref="AO139" si="236">+IF(AND(Q139="Detectivo",$AM139="Fuerte"),2,IF(AND(Q139="Detectivo",$AM139="Moderado"),1,IF(AND(Q139="Preventivo",$AM139="Fuerte"),1,0)))</f>
        <v>#DIV/0!</v>
      </c>
      <c r="AP139" s="376" t="e">
        <f t="shared" ref="AP139" si="237">+K139-AN139</f>
        <v>#N/A</v>
      </c>
      <c r="AQ139" s="376" t="e">
        <f t="shared" ref="AQ139" si="238">+M139-AO139</f>
        <v>#N/A</v>
      </c>
      <c r="AR139" s="407" t="e">
        <f>+VLOOKUP(MIN(AP139),Listados!$J$18:$K$24,2,TRUE)</f>
        <v>#N/A</v>
      </c>
      <c r="AS139" s="407" t="e">
        <f>+VLOOKUP(MIN(AQ139),Listados!$J$26:$K$32,2,TRUE)</f>
        <v>#N/A</v>
      </c>
      <c r="AT139" s="407" t="e">
        <f>IF(AND(AR139&lt;&gt;"",AS139&lt;&gt;""),VLOOKUP(AR139&amp;AS139,Listados!$M$3:$N$27,2,FALSE),"")</f>
        <v>#N/A</v>
      </c>
      <c r="AU139" s="407" t="e">
        <f>+VLOOKUP(AT139,Listados!$P$3:$Q$6,2,FALSE)</f>
        <v>#N/A</v>
      </c>
      <c r="AV139" s="228"/>
      <c r="AW139" s="228"/>
      <c r="AX139" s="231"/>
      <c r="AY139" s="255"/>
      <c r="AZ139" s="228"/>
      <c r="BA139" s="228"/>
      <c r="BB139" s="362"/>
      <c r="BC139" s="362"/>
      <c r="BD139" s="362"/>
      <c r="BE139" s="364"/>
      <c r="BF139" s="366"/>
      <c r="BG139" s="366"/>
    </row>
    <row r="140" spans="1:59" x14ac:dyDescent="0.2">
      <c r="A140" s="408"/>
      <c r="B140" s="405"/>
      <c r="C140" s="409"/>
      <c r="D140" s="405"/>
      <c r="E140" s="405"/>
      <c r="F140" s="405"/>
      <c r="G140" s="229"/>
      <c r="H140" s="229"/>
      <c r="I140" s="229"/>
      <c r="J140" s="405"/>
      <c r="K140" s="407"/>
      <c r="L140" s="410"/>
      <c r="M140" s="407"/>
      <c r="N140" s="407"/>
      <c r="O140" s="249"/>
      <c r="P140" s="223"/>
      <c r="Q140" s="243"/>
      <c r="R140" s="225"/>
      <c r="S140" s="226" t="str">
        <f t="shared" si="138"/>
        <v>0</v>
      </c>
      <c r="T140" s="225"/>
      <c r="U140" s="226" t="str">
        <f t="shared" si="139"/>
        <v>0</v>
      </c>
      <c r="V140" s="225"/>
      <c r="W140" s="226" t="str">
        <f t="shared" si="140"/>
        <v>0</v>
      </c>
      <c r="X140" s="225"/>
      <c r="Y140" s="226" t="str">
        <f t="shared" si="141"/>
        <v>0</v>
      </c>
      <c r="Z140" s="225"/>
      <c r="AA140" s="226" t="str">
        <f t="shared" si="142"/>
        <v>0</v>
      </c>
      <c r="AB140" s="225"/>
      <c r="AC140" s="226" t="str">
        <f t="shared" si="143"/>
        <v>0</v>
      </c>
      <c r="AD140" s="225"/>
      <c r="AE140" s="226" t="str">
        <f t="shared" si="144"/>
        <v>0</v>
      </c>
      <c r="AF140" s="220" t="str">
        <f t="shared" si="145"/>
        <v/>
      </c>
      <c r="AG140" s="220" t="str">
        <f t="shared" si="146"/>
        <v/>
      </c>
      <c r="AH140" s="227"/>
      <c r="AI140" s="220" t="str">
        <f t="shared" si="147"/>
        <v/>
      </c>
      <c r="AJ140" s="220" t="str">
        <f>IFERROR(VLOOKUP((CONCATENATE(AG140,AI140)),Listados!$U$3:$V$11,2,FALSE),"")</f>
        <v/>
      </c>
      <c r="AK140" s="220" t="str">
        <f t="shared" si="148"/>
        <v/>
      </c>
      <c r="AL140" s="406"/>
      <c r="AM140" s="406"/>
      <c r="AN140" s="406"/>
      <c r="AO140" s="406"/>
      <c r="AP140" s="357"/>
      <c r="AQ140" s="357"/>
      <c r="AR140" s="407"/>
      <c r="AS140" s="407"/>
      <c r="AT140" s="407"/>
      <c r="AU140" s="407"/>
      <c r="AV140" s="228"/>
      <c r="AW140" s="228"/>
      <c r="AX140" s="228"/>
      <c r="AY140" s="228"/>
      <c r="AZ140" s="228"/>
      <c r="BA140" s="228"/>
      <c r="BB140" s="362"/>
      <c r="BC140" s="362"/>
      <c r="BD140" s="362"/>
      <c r="BE140" s="364"/>
      <c r="BF140" s="366"/>
      <c r="BG140" s="366"/>
    </row>
    <row r="141" spans="1:59" x14ac:dyDescent="0.2">
      <c r="A141" s="408"/>
      <c r="B141" s="405"/>
      <c r="C141" s="409"/>
      <c r="D141" s="405"/>
      <c r="E141" s="405"/>
      <c r="F141" s="405"/>
      <c r="G141" s="229"/>
      <c r="H141" s="229"/>
      <c r="I141" s="229"/>
      <c r="J141" s="405"/>
      <c r="K141" s="407"/>
      <c r="L141" s="410"/>
      <c r="M141" s="407"/>
      <c r="N141" s="407"/>
      <c r="O141" s="240"/>
      <c r="P141" s="230"/>
      <c r="Q141" s="241"/>
      <c r="R141" s="225"/>
      <c r="S141" s="226" t="str">
        <f t="shared" si="138"/>
        <v>0</v>
      </c>
      <c r="T141" s="225"/>
      <c r="U141" s="226" t="str">
        <f t="shared" si="139"/>
        <v>0</v>
      </c>
      <c r="V141" s="225"/>
      <c r="W141" s="226" t="str">
        <f t="shared" si="140"/>
        <v>0</v>
      </c>
      <c r="X141" s="225"/>
      <c r="Y141" s="226" t="str">
        <f t="shared" si="141"/>
        <v>0</v>
      </c>
      <c r="Z141" s="225"/>
      <c r="AA141" s="226" t="str">
        <f t="shared" si="142"/>
        <v>0</v>
      </c>
      <c r="AB141" s="225"/>
      <c r="AC141" s="226" t="str">
        <f t="shared" si="143"/>
        <v>0</v>
      </c>
      <c r="AD141" s="225"/>
      <c r="AE141" s="226" t="str">
        <f t="shared" si="144"/>
        <v>0</v>
      </c>
      <c r="AF141" s="220" t="str">
        <f t="shared" si="145"/>
        <v/>
      </c>
      <c r="AG141" s="220" t="str">
        <f t="shared" si="146"/>
        <v/>
      </c>
      <c r="AH141" s="227"/>
      <c r="AI141" s="220" t="str">
        <f t="shared" si="147"/>
        <v/>
      </c>
      <c r="AJ141" s="220" t="str">
        <f>IFERROR(VLOOKUP((CONCATENATE(AG141,AI141)),Listados!$U$3:$V$11,2,FALSE),"")</f>
        <v/>
      </c>
      <c r="AK141" s="220" t="str">
        <f t="shared" si="148"/>
        <v/>
      </c>
      <c r="AL141" s="406"/>
      <c r="AM141" s="406"/>
      <c r="AN141" s="406"/>
      <c r="AO141" s="406"/>
      <c r="AP141" s="357"/>
      <c r="AQ141" s="357"/>
      <c r="AR141" s="407"/>
      <c r="AS141" s="407"/>
      <c r="AT141" s="407"/>
      <c r="AU141" s="407"/>
      <c r="AV141" s="228"/>
      <c r="AW141" s="228"/>
      <c r="AX141" s="231"/>
      <c r="AY141" s="231"/>
      <c r="AZ141" s="228"/>
      <c r="BA141" s="228"/>
      <c r="BB141" s="362"/>
      <c r="BC141" s="362"/>
      <c r="BD141" s="362"/>
      <c r="BE141" s="364"/>
      <c r="BF141" s="366"/>
      <c r="BG141" s="366"/>
    </row>
    <row r="142" spans="1:59" ht="16" thickBot="1" x14ac:dyDescent="0.25">
      <c r="A142" s="408"/>
      <c r="B142" s="405"/>
      <c r="C142" s="409"/>
      <c r="D142" s="405"/>
      <c r="E142" s="405"/>
      <c r="F142" s="405"/>
      <c r="G142" s="229"/>
      <c r="H142" s="229"/>
      <c r="I142" s="229"/>
      <c r="J142" s="405"/>
      <c r="K142" s="407"/>
      <c r="L142" s="410"/>
      <c r="M142" s="407"/>
      <c r="N142" s="407"/>
      <c r="O142" s="240"/>
      <c r="P142" s="230"/>
      <c r="Q142" s="241"/>
      <c r="R142" s="225"/>
      <c r="S142" s="226" t="str">
        <f t="shared" si="138"/>
        <v>0</v>
      </c>
      <c r="T142" s="225"/>
      <c r="U142" s="226" t="str">
        <f t="shared" si="139"/>
        <v>0</v>
      </c>
      <c r="V142" s="225"/>
      <c r="W142" s="226" t="str">
        <f t="shared" si="140"/>
        <v>0</v>
      </c>
      <c r="X142" s="225"/>
      <c r="Y142" s="226" t="str">
        <f t="shared" si="141"/>
        <v>0</v>
      </c>
      <c r="Z142" s="225"/>
      <c r="AA142" s="226" t="str">
        <f t="shared" si="142"/>
        <v>0</v>
      </c>
      <c r="AB142" s="225"/>
      <c r="AC142" s="226" t="str">
        <f t="shared" si="143"/>
        <v>0</v>
      </c>
      <c r="AD142" s="225"/>
      <c r="AE142" s="226" t="str">
        <f t="shared" si="144"/>
        <v>0</v>
      </c>
      <c r="AF142" s="220" t="str">
        <f t="shared" si="145"/>
        <v/>
      </c>
      <c r="AG142" s="220" t="str">
        <f t="shared" si="146"/>
        <v/>
      </c>
      <c r="AH142" s="227"/>
      <c r="AI142" s="220" t="str">
        <f t="shared" si="147"/>
        <v/>
      </c>
      <c r="AJ142" s="220" t="str">
        <f>IFERROR(VLOOKUP((CONCATENATE(AG142,AI142)),Listados!$U$3:$V$11,2,FALSE),"")</f>
        <v/>
      </c>
      <c r="AK142" s="220" t="str">
        <f t="shared" si="148"/>
        <v/>
      </c>
      <c r="AL142" s="406"/>
      <c r="AM142" s="406"/>
      <c r="AN142" s="406"/>
      <c r="AO142" s="406"/>
      <c r="AP142" s="377"/>
      <c r="AQ142" s="377"/>
      <c r="AR142" s="407"/>
      <c r="AS142" s="407"/>
      <c r="AT142" s="407"/>
      <c r="AU142" s="407"/>
      <c r="AV142" s="228"/>
      <c r="AW142" s="228"/>
      <c r="AX142" s="231"/>
      <c r="AY142" s="231"/>
      <c r="AZ142" s="228"/>
      <c r="BA142" s="228"/>
      <c r="BB142" s="363"/>
      <c r="BC142" s="363"/>
      <c r="BD142" s="363"/>
      <c r="BE142" s="365"/>
      <c r="BF142" s="367"/>
      <c r="BG142" s="367"/>
    </row>
    <row r="143" spans="1:59" x14ac:dyDescent="0.2">
      <c r="A143" s="408">
        <v>34</v>
      </c>
      <c r="B143" s="405"/>
      <c r="C143" s="409"/>
      <c r="D143" s="405"/>
      <c r="E143" s="404"/>
      <c r="F143" s="404"/>
      <c r="G143" s="229"/>
      <c r="H143" s="229"/>
      <c r="I143" s="229"/>
      <c r="J143" s="405"/>
      <c r="K143" s="407" t="e">
        <f>+VLOOKUP(J143,Listados!$K$8:$L$12,2,0)</f>
        <v>#N/A</v>
      </c>
      <c r="L143" s="410"/>
      <c r="M143" s="407" t="e">
        <f>+VLOOKUP(L143,Listados!$K$13:$L$17,2,0)</f>
        <v>#N/A</v>
      </c>
      <c r="N143" s="407" t="str">
        <f>IF(AND(J143&lt;&gt;"",L143&lt;&gt;""),VLOOKUP(J143&amp;L143,Listados!$M$3:$N$27,2,FALSE),"")</f>
        <v/>
      </c>
      <c r="O143" s="249"/>
      <c r="P143" s="223"/>
      <c r="Q143" s="243"/>
      <c r="R143" s="225"/>
      <c r="S143" s="226" t="str">
        <f t="shared" si="138"/>
        <v>0</v>
      </c>
      <c r="T143" s="225"/>
      <c r="U143" s="226" t="str">
        <f t="shared" si="139"/>
        <v>0</v>
      </c>
      <c r="V143" s="225"/>
      <c r="W143" s="226" t="str">
        <f t="shared" si="140"/>
        <v>0</v>
      </c>
      <c r="X143" s="225"/>
      <c r="Y143" s="226" t="str">
        <f t="shared" si="141"/>
        <v>0</v>
      </c>
      <c r="Z143" s="225"/>
      <c r="AA143" s="226" t="str">
        <f t="shared" si="142"/>
        <v>0</v>
      </c>
      <c r="AB143" s="225"/>
      <c r="AC143" s="226" t="str">
        <f t="shared" si="143"/>
        <v>0</v>
      </c>
      <c r="AD143" s="225"/>
      <c r="AE143" s="226" t="str">
        <f t="shared" si="144"/>
        <v>0</v>
      </c>
      <c r="AF143" s="220" t="str">
        <f t="shared" si="145"/>
        <v/>
      </c>
      <c r="AG143" s="220" t="str">
        <f t="shared" si="146"/>
        <v/>
      </c>
      <c r="AH143" s="227"/>
      <c r="AI143" s="220" t="str">
        <f t="shared" si="147"/>
        <v/>
      </c>
      <c r="AJ143" s="220" t="str">
        <f>IFERROR(VLOOKUP((CONCATENATE(AG143,AI143)),Listados!$U$3:$V$11,2,FALSE),"")</f>
        <v/>
      </c>
      <c r="AK143" s="220" t="str">
        <f t="shared" si="148"/>
        <v/>
      </c>
      <c r="AL143" s="406" t="e">
        <f t="shared" ref="AL143" si="239">AVERAGE(AK143:AK146)</f>
        <v>#DIV/0!</v>
      </c>
      <c r="AM143" s="406" t="e">
        <f t="shared" ref="AM143" si="240">IF(AL143&lt;=50,"Débil",IF(AL143&lt;=99,"Moderado",IF(AL143=100,"fuerte","")))</f>
        <v>#DIV/0!</v>
      </c>
      <c r="AN143" s="406" t="e">
        <f t="shared" ref="AN143" si="241">+IF(AND(Q143="Preventivo",AM143="Fuerte"),2,IF(AND(Q143="Preventivo",AM143="Moderado"),1,0))</f>
        <v>#DIV/0!</v>
      </c>
      <c r="AO143" s="406" t="e">
        <f t="shared" ref="AO143" si="242">+IF(AND(Q143="Detectivo",$AM143="Fuerte"),2,IF(AND(Q143="Detectivo",$AM143="Moderado"),1,IF(AND(Q143="Preventivo",$AM143="Fuerte"),1,0)))</f>
        <v>#DIV/0!</v>
      </c>
      <c r="AP143" s="376" t="e">
        <f t="shared" ref="AP143" si="243">+K143-AN143</f>
        <v>#N/A</v>
      </c>
      <c r="AQ143" s="376" t="e">
        <f t="shared" ref="AQ143" si="244">+M143-AO143</f>
        <v>#N/A</v>
      </c>
      <c r="AR143" s="407" t="e">
        <f>+VLOOKUP(MIN(AP143),Listados!$J$18:$K$24,2,TRUE)</f>
        <v>#N/A</v>
      </c>
      <c r="AS143" s="407" t="e">
        <f>+VLOOKUP(MIN(AQ143),Listados!$J$26:$K$32,2,TRUE)</f>
        <v>#N/A</v>
      </c>
      <c r="AT143" s="407" t="e">
        <f>IF(AND(AR143&lt;&gt;"",AS143&lt;&gt;""),VLOOKUP(AR143&amp;AS143,Listados!$M$3:$N$27,2,FALSE),"")</f>
        <v>#N/A</v>
      </c>
      <c r="AU143" s="407" t="e">
        <f>+VLOOKUP(AT143,Listados!$P$3:$Q$6,2,FALSE)</f>
        <v>#N/A</v>
      </c>
      <c r="AV143" s="228"/>
      <c r="AW143" s="228"/>
      <c r="AX143" s="231"/>
      <c r="AY143" s="255"/>
      <c r="AZ143" s="228"/>
      <c r="BA143" s="228"/>
      <c r="BB143" s="362"/>
      <c r="BC143" s="362"/>
      <c r="BD143" s="362"/>
      <c r="BE143" s="364"/>
      <c r="BF143" s="366"/>
      <c r="BG143" s="366"/>
    </row>
    <row r="144" spans="1:59" x14ac:dyDescent="0.2">
      <c r="A144" s="408"/>
      <c r="B144" s="405"/>
      <c r="C144" s="409"/>
      <c r="D144" s="405"/>
      <c r="E144" s="405"/>
      <c r="F144" s="405"/>
      <c r="G144" s="229"/>
      <c r="H144" s="229"/>
      <c r="I144" s="229"/>
      <c r="J144" s="405"/>
      <c r="K144" s="407"/>
      <c r="L144" s="410"/>
      <c r="M144" s="407"/>
      <c r="N144" s="407"/>
      <c r="O144" s="249"/>
      <c r="P144" s="223"/>
      <c r="Q144" s="243"/>
      <c r="R144" s="225"/>
      <c r="S144" s="226" t="str">
        <f t="shared" ref="S144:S207" si="245">+IF(R144="si",15,"0")</f>
        <v>0</v>
      </c>
      <c r="T144" s="225"/>
      <c r="U144" s="226" t="str">
        <f t="shared" ref="U144:U207" si="246">+IF(T144="si",15,"0")</f>
        <v>0</v>
      </c>
      <c r="V144" s="225"/>
      <c r="W144" s="226" t="str">
        <f t="shared" ref="W144:W207" si="247">+IF(V144="si",15,"0")</f>
        <v>0</v>
      </c>
      <c r="X144" s="225"/>
      <c r="Y144" s="226" t="str">
        <f t="shared" ref="Y144:Y207" si="248">+IF(X144="Preventivo",15,IF(X144="Detectivo",10,"0"))</f>
        <v>0</v>
      </c>
      <c r="Z144" s="225"/>
      <c r="AA144" s="226" t="str">
        <f t="shared" ref="AA144:AA207" si="249">+IF(Z144="si",15,"0")</f>
        <v>0</v>
      </c>
      <c r="AB144" s="225"/>
      <c r="AC144" s="226" t="str">
        <f t="shared" ref="AC144:AC207" si="250">+IF(AB144="si",15,"0")</f>
        <v>0</v>
      </c>
      <c r="AD144" s="225"/>
      <c r="AE144" s="226" t="str">
        <f t="shared" ref="AE144:AE207" si="251">+IF(AD144="Completa",10,IF(AD144="Incompleta",5,"0"))</f>
        <v>0</v>
      </c>
      <c r="AF144" s="220" t="str">
        <f t="shared" ref="AF144:AF207" si="252">IF((SUM(S144,U144,W144,Y144,AA144,AC144,AE144)=0),"",(SUM(S144,U144,W144,Y144,AA144,AC144,AE144)))</f>
        <v/>
      </c>
      <c r="AG144" s="220" t="str">
        <f t="shared" ref="AG144:AG207" si="253">IF(AF144&lt;=85,"Débil",IF(AF144&lt;=95,"Moderado",IF(AF144=100,"Fuerte","")))</f>
        <v/>
      </c>
      <c r="AH144" s="227"/>
      <c r="AI144" s="220" t="str">
        <f t="shared" ref="AI144:AI207" si="254">+IF(AH144="siempre","Fuerte",IF(AH144="Algunas veces","Moderado",IF(AH144="No se ejecuta","Débil","")))</f>
        <v/>
      </c>
      <c r="AJ144" s="220" t="str">
        <f>IFERROR(VLOOKUP((CONCATENATE(AG144,AI144)),Listados!$U$3:$V$11,2,FALSE),"")</f>
        <v/>
      </c>
      <c r="AK144" s="220" t="str">
        <f t="shared" ref="AK144:AK207" si="255">IF(AJ144="","",IF(AJ144="Débil", 0, IF(AJ144="Moderado",50,100)))</f>
        <v/>
      </c>
      <c r="AL144" s="406"/>
      <c r="AM144" s="406"/>
      <c r="AN144" s="406"/>
      <c r="AO144" s="406"/>
      <c r="AP144" s="357"/>
      <c r="AQ144" s="357"/>
      <c r="AR144" s="407"/>
      <c r="AS144" s="407"/>
      <c r="AT144" s="407"/>
      <c r="AU144" s="407"/>
      <c r="AV144" s="228"/>
      <c r="AW144" s="228"/>
      <c r="AX144" s="228"/>
      <c r="AY144" s="228"/>
      <c r="AZ144" s="228"/>
      <c r="BA144" s="228"/>
      <c r="BB144" s="362"/>
      <c r="BC144" s="362"/>
      <c r="BD144" s="362"/>
      <c r="BE144" s="364"/>
      <c r="BF144" s="366"/>
      <c r="BG144" s="366"/>
    </row>
    <row r="145" spans="1:59" x14ac:dyDescent="0.2">
      <c r="A145" s="408"/>
      <c r="B145" s="405"/>
      <c r="C145" s="409"/>
      <c r="D145" s="405"/>
      <c r="E145" s="405"/>
      <c r="F145" s="405"/>
      <c r="G145" s="229"/>
      <c r="H145" s="229"/>
      <c r="I145" s="229"/>
      <c r="J145" s="405"/>
      <c r="K145" s="407"/>
      <c r="L145" s="410"/>
      <c r="M145" s="407"/>
      <c r="N145" s="407"/>
      <c r="O145" s="240"/>
      <c r="P145" s="230"/>
      <c r="Q145" s="241"/>
      <c r="R145" s="225"/>
      <c r="S145" s="226" t="str">
        <f t="shared" si="245"/>
        <v>0</v>
      </c>
      <c r="T145" s="225"/>
      <c r="U145" s="226" t="str">
        <f t="shared" si="246"/>
        <v>0</v>
      </c>
      <c r="V145" s="225"/>
      <c r="W145" s="226" t="str">
        <f t="shared" si="247"/>
        <v>0</v>
      </c>
      <c r="X145" s="225"/>
      <c r="Y145" s="226" t="str">
        <f t="shared" si="248"/>
        <v>0</v>
      </c>
      <c r="Z145" s="225"/>
      <c r="AA145" s="226" t="str">
        <f t="shared" si="249"/>
        <v>0</v>
      </c>
      <c r="AB145" s="225"/>
      <c r="AC145" s="226" t="str">
        <f t="shared" si="250"/>
        <v>0</v>
      </c>
      <c r="AD145" s="225"/>
      <c r="AE145" s="226" t="str">
        <f t="shared" si="251"/>
        <v>0</v>
      </c>
      <c r="AF145" s="220" t="str">
        <f t="shared" si="252"/>
        <v/>
      </c>
      <c r="AG145" s="220" t="str">
        <f t="shared" si="253"/>
        <v/>
      </c>
      <c r="AH145" s="227"/>
      <c r="AI145" s="220" t="str">
        <f t="shared" si="254"/>
        <v/>
      </c>
      <c r="AJ145" s="220" t="str">
        <f>IFERROR(VLOOKUP((CONCATENATE(AG145,AI145)),Listados!$U$3:$V$11,2,FALSE),"")</f>
        <v/>
      </c>
      <c r="AK145" s="220" t="str">
        <f t="shared" si="255"/>
        <v/>
      </c>
      <c r="AL145" s="406"/>
      <c r="AM145" s="406"/>
      <c r="AN145" s="406"/>
      <c r="AO145" s="406"/>
      <c r="AP145" s="357"/>
      <c r="AQ145" s="357"/>
      <c r="AR145" s="407"/>
      <c r="AS145" s="407"/>
      <c r="AT145" s="407"/>
      <c r="AU145" s="407"/>
      <c r="AV145" s="228"/>
      <c r="AW145" s="228"/>
      <c r="AX145" s="231"/>
      <c r="AY145" s="231"/>
      <c r="AZ145" s="228"/>
      <c r="BA145" s="228"/>
      <c r="BB145" s="362"/>
      <c r="BC145" s="362"/>
      <c r="BD145" s="362"/>
      <c r="BE145" s="364"/>
      <c r="BF145" s="366"/>
      <c r="BG145" s="366"/>
    </row>
    <row r="146" spans="1:59" ht="16" thickBot="1" x14ac:dyDescent="0.25">
      <c r="A146" s="408"/>
      <c r="B146" s="405"/>
      <c r="C146" s="409"/>
      <c r="D146" s="405"/>
      <c r="E146" s="405"/>
      <c r="F146" s="405"/>
      <c r="G146" s="229"/>
      <c r="H146" s="229"/>
      <c r="I146" s="229"/>
      <c r="J146" s="405"/>
      <c r="K146" s="407"/>
      <c r="L146" s="410"/>
      <c r="M146" s="407"/>
      <c r="N146" s="407"/>
      <c r="O146" s="240"/>
      <c r="P146" s="230"/>
      <c r="Q146" s="241"/>
      <c r="R146" s="225"/>
      <c r="S146" s="226" t="str">
        <f t="shared" si="245"/>
        <v>0</v>
      </c>
      <c r="T146" s="225"/>
      <c r="U146" s="226" t="str">
        <f t="shared" si="246"/>
        <v>0</v>
      </c>
      <c r="V146" s="225"/>
      <c r="W146" s="226" t="str">
        <f t="shared" si="247"/>
        <v>0</v>
      </c>
      <c r="X146" s="225"/>
      <c r="Y146" s="226" t="str">
        <f t="shared" si="248"/>
        <v>0</v>
      </c>
      <c r="Z146" s="225"/>
      <c r="AA146" s="226" t="str">
        <f t="shared" si="249"/>
        <v>0</v>
      </c>
      <c r="AB146" s="225"/>
      <c r="AC146" s="226" t="str">
        <f t="shared" si="250"/>
        <v>0</v>
      </c>
      <c r="AD146" s="225"/>
      <c r="AE146" s="226" t="str">
        <f t="shared" si="251"/>
        <v>0</v>
      </c>
      <c r="AF146" s="220" t="str">
        <f t="shared" si="252"/>
        <v/>
      </c>
      <c r="AG146" s="220" t="str">
        <f t="shared" si="253"/>
        <v/>
      </c>
      <c r="AH146" s="227"/>
      <c r="AI146" s="220" t="str">
        <f t="shared" si="254"/>
        <v/>
      </c>
      <c r="AJ146" s="220" t="str">
        <f>IFERROR(VLOOKUP((CONCATENATE(AG146,AI146)),Listados!$U$3:$V$11,2,FALSE),"")</f>
        <v/>
      </c>
      <c r="AK146" s="220" t="str">
        <f t="shared" si="255"/>
        <v/>
      </c>
      <c r="AL146" s="406"/>
      <c r="AM146" s="406"/>
      <c r="AN146" s="406"/>
      <c r="AO146" s="406"/>
      <c r="AP146" s="377"/>
      <c r="AQ146" s="377"/>
      <c r="AR146" s="407"/>
      <c r="AS146" s="407"/>
      <c r="AT146" s="407"/>
      <c r="AU146" s="407"/>
      <c r="AV146" s="228"/>
      <c r="AW146" s="228"/>
      <c r="AX146" s="231"/>
      <c r="AY146" s="231"/>
      <c r="AZ146" s="228"/>
      <c r="BA146" s="228"/>
      <c r="BB146" s="363"/>
      <c r="BC146" s="363"/>
      <c r="BD146" s="363"/>
      <c r="BE146" s="365"/>
      <c r="BF146" s="367"/>
      <c r="BG146" s="367"/>
    </row>
    <row r="147" spans="1:59" x14ac:dyDescent="0.2">
      <c r="A147" s="408">
        <v>35</v>
      </c>
      <c r="B147" s="405"/>
      <c r="C147" s="409"/>
      <c r="D147" s="405"/>
      <c r="E147" s="404"/>
      <c r="F147" s="404"/>
      <c r="G147" s="229"/>
      <c r="H147" s="229"/>
      <c r="I147" s="229"/>
      <c r="J147" s="405"/>
      <c r="K147" s="407" t="e">
        <f>+VLOOKUP(J147,Listados!$K$8:$L$12,2,0)</f>
        <v>#N/A</v>
      </c>
      <c r="L147" s="410"/>
      <c r="M147" s="407" t="e">
        <f>+VLOOKUP(L147,Listados!$K$13:$L$17,2,0)</f>
        <v>#N/A</v>
      </c>
      <c r="N147" s="407" t="str">
        <f>IF(AND(J147&lt;&gt;"",L147&lt;&gt;""),VLOOKUP(J147&amp;L147,Listados!$M$3:$N$27,2,FALSE),"")</f>
        <v/>
      </c>
      <c r="O147" s="249"/>
      <c r="P147" s="223"/>
      <c r="Q147" s="243"/>
      <c r="R147" s="225"/>
      <c r="S147" s="226" t="str">
        <f t="shared" si="245"/>
        <v>0</v>
      </c>
      <c r="T147" s="225"/>
      <c r="U147" s="226" t="str">
        <f t="shared" si="246"/>
        <v>0</v>
      </c>
      <c r="V147" s="225"/>
      <c r="W147" s="226" t="str">
        <f t="shared" si="247"/>
        <v>0</v>
      </c>
      <c r="X147" s="225"/>
      <c r="Y147" s="226" t="str">
        <f t="shared" si="248"/>
        <v>0</v>
      </c>
      <c r="Z147" s="225"/>
      <c r="AA147" s="226" t="str">
        <f t="shared" si="249"/>
        <v>0</v>
      </c>
      <c r="AB147" s="225"/>
      <c r="AC147" s="226" t="str">
        <f t="shared" si="250"/>
        <v>0</v>
      </c>
      <c r="AD147" s="225"/>
      <c r="AE147" s="226" t="str">
        <f t="shared" si="251"/>
        <v>0</v>
      </c>
      <c r="AF147" s="220" t="str">
        <f t="shared" si="252"/>
        <v/>
      </c>
      <c r="AG147" s="220" t="str">
        <f t="shared" si="253"/>
        <v/>
      </c>
      <c r="AH147" s="227"/>
      <c r="AI147" s="220" t="str">
        <f t="shared" si="254"/>
        <v/>
      </c>
      <c r="AJ147" s="220" t="str">
        <f>IFERROR(VLOOKUP((CONCATENATE(AG147,AI147)),Listados!$U$3:$V$11,2,FALSE),"")</f>
        <v/>
      </c>
      <c r="AK147" s="220" t="str">
        <f t="shared" si="255"/>
        <v/>
      </c>
      <c r="AL147" s="406" t="e">
        <f t="shared" ref="AL147" si="256">AVERAGE(AK147:AK150)</f>
        <v>#DIV/0!</v>
      </c>
      <c r="AM147" s="406" t="e">
        <f t="shared" ref="AM147" si="257">IF(AL147&lt;=50,"Débil",IF(AL147&lt;=99,"Moderado",IF(AL147=100,"fuerte","")))</f>
        <v>#DIV/0!</v>
      </c>
      <c r="AN147" s="406" t="e">
        <f t="shared" ref="AN147" si="258">+IF(AND(Q147="Preventivo",AM147="Fuerte"),2,IF(AND(Q147="Preventivo",AM147="Moderado"),1,0))</f>
        <v>#DIV/0!</v>
      </c>
      <c r="AO147" s="406" t="e">
        <f t="shared" ref="AO147" si="259">+IF(AND(Q147="Detectivo",$AM147="Fuerte"),2,IF(AND(Q147="Detectivo",$AM147="Moderado"),1,IF(AND(Q147="Preventivo",$AM147="Fuerte"),1,0)))</f>
        <v>#DIV/0!</v>
      </c>
      <c r="AP147" s="376" t="e">
        <f t="shared" ref="AP147" si="260">+K147-AN147</f>
        <v>#N/A</v>
      </c>
      <c r="AQ147" s="376" t="e">
        <f t="shared" ref="AQ147" si="261">+M147-AO147</f>
        <v>#N/A</v>
      </c>
      <c r="AR147" s="407" t="e">
        <f>+VLOOKUP(MIN(AP147),Listados!$J$18:$K$24,2,TRUE)</f>
        <v>#N/A</v>
      </c>
      <c r="AS147" s="407" t="e">
        <f>+VLOOKUP(MIN(AQ147),Listados!$J$26:$K$32,2,TRUE)</f>
        <v>#N/A</v>
      </c>
      <c r="AT147" s="407" t="e">
        <f>IF(AND(AR147&lt;&gt;"",AS147&lt;&gt;""),VLOOKUP(AR147&amp;AS147,Listados!$M$3:$N$27,2,FALSE),"")</f>
        <v>#N/A</v>
      </c>
      <c r="AU147" s="407" t="e">
        <f>+VLOOKUP(AT147,Listados!$P$3:$Q$6,2,FALSE)</f>
        <v>#N/A</v>
      </c>
      <c r="AV147" s="228"/>
      <c r="AW147" s="228"/>
      <c r="AX147" s="231"/>
      <c r="AY147" s="255"/>
      <c r="AZ147" s="228"/>
      <c r="BA147" s="228"/>
      <c r="BB147" s="362"/>
      <c r="BC147" s="362"/>
      <c r="BD147" s="362"/>
      <c r="BE147" s="364"/>
      <c r="BF147" s="366"/>
      <c r="BG147" s="366"/>
    </row>
    <row r="148" spans="1:59" x14ac:dyDescent="0.2">
      <c r="A148" s="408"/>
      <c r="B148" s="405"/>
      <c r="C148" s="409"/>
      <c r="D148" s="405"/>
      <c r="E148" s="405"/>
      <c r="F148" s="405"/>
      <c r="G148" s="229"/>
      <c r="H148" s="229"/>
      <c r="I148" s="229"/>
      <c r="J148" s="405"/>
      <c r="K148" s="407"/>
      <c r="L148" s="410"/>
      <c r="M148" s="407"/>
      <c r="N148" s="407"/>
      <c r="O148" s="249"/>
      <c r="P148" s="223"/>
      <c r="Q148" s="243"/>
      <c r="R148" s="225"/>
      <c r="S148" s="226" t="str">
        <f t="shared" si="245"/>
        <v>0</v>
      </c>
      <c r="T148" s="225"/>
      <c r="U148" s="226" t="str">
        <f t="shared" si="246"/>
        <v>0</v>
      </c>
      <c r="V148" s="225"/>
      <c r="W148" s="226" t="str">
        <f t="shared" si="247"/>
        <v>0</v>
      </c>
      <c r="X148" s="225"/>
      <c r="Y148" s="226" t="str">
        <f t="shared" si="248"/>
        <v>0</v>
      </c>
      <c r="Z148" s="225"/>
      <c r="AA148" s="226" t="str">
        <f t="shared" si="249"/>
        <v>0</v>
      </c>
      <c r="AB148" s="225"/>
      <c r="AC148" s="226" t="str">
        <f t="shared" si="250"/>
        <v>0</v>
      </c>
      <c r="AD148" s="225"/>
      <c r="AE148" s="226" t="str">
        <f t="shared" si="251"/>
        <v>0</v>
      </c>
      <c r="AF148" s="220" t="str">
        <f t="shared" si="252"/>
        <v/>
      </c>
      <c r="AG148" s="220" t="str">
        <f t="shared" si="253"/>
        <v/>
      </c>
      <c r="AH148" s="227"/>
      <c r="AI148" s="220" t="str">
        <f t="shared" si="254"/>
        <v/>
      </c>
      <c r="AJ148" s="220" t="str">
        <f>IFERROR(VLOOKUP((CONCATENATE(AG148,AI148)),Listados!$U$3:$V$11,2,FALSE),"")</f>
        <v/>
      </c>
      <c r="AK148" s="220" t="str">
        <f t="shared" si="255"/>
        <v/>
      </c>
      <c r="AL148" s="406"/>
      <c r="AM148" s="406"/>
      <c r="AN148" s="406"/>
      <c r="AO148" s="406"/>
      <c r="AP148" s="357"/>
      <c r="AQ148" s="357"/>
      <c r="AR148" s="407"/>
      <c r="AS148" s="407"/>
      <c r="AT148" s="407"/>
      <c r="AU148" s="407"/>
      <c r="AV148" s="228"/>
      <c r="AW148" s="228"/>
      <c r="AX148" s="228"/>
      <c r="AY148" s="228"/>
      <c r="AZ148" s="228"/>
      <c r="BA148" s="228"/>
      <c r="BB148" s="362"/>
      <c r="BC148" s="362"/>
      <c r="BD148" s="362"/>
      <c r="BE148" s="364"/>
      <c r="BF148" s="366"/>
      <c r="BG148" s="366"/>
    </row>
    <row r="149" spans="1:59" x14ac:dyDescent="0.2">
      <c r="A149" s="408"/>
      <c r="B149" s="405"/>
      <c r="C149" s="409"/>
      <c r="D149" s="405"/>
      <c r="E149" s="405"/>
      <c r="F149" s="405"/>
      <c r="G149" s="229"/>
      <c r="H149" s="229"/>
      <c r="I149" s="229"/>
      <c r="J149" s="405"/>
      <c r="K149" s="407"/>
      <c r="L149" s="410"/>
      <c r="M149" s="407"/>
      <c r="N149" s="407"/>
      <c r="O149" s="240"/>
      <c r="P149" s="230"/>
      <c r="Q149" s="241"/>
      <c r="R149" s="225"/>
      <c r="S149" s="226" t="str">
        <f t="shared" si="245"/>
        <v>0</v>
      </c>
      <c r="T149" s="225"/>
      <c r="U149" s="226" t="str">
        <f t="shared" si="246"/>
        <v>0</v>
      </c>
      <c r="V149" s="225"/>
      <c r="W149" s="226" t="str">
        <f t="shared" si="247"/>
        <v>0</v>
      </c>
      <c r="X149" s="225"/>
      <c r="Y149" s="226" t="str">
        <f t="shared" si="248"/>
        <v>0</v>
      </c>
      <c r="Z149" s="225"/>
      <c r="AA149" s="226" t="str">
        <f t="shared" si="249"/>
        <v>0</v>
      </c>
      <c r="AB149" s="225"/>
      <c r="AC149" s="226" t="str">
        <f t="shared" si="250"/>
        <v>0</v>
      </c>
      <c r="AD149" s="225"/>
      <c r="AE149" s="226" t="str">
        <f t="shared" si="251"/>
        <v>0</v>
      </c>
      <c r="AF149" s="220" t="str">
        <f t="shared" si="252"/>
        <v/>
      </c>
      <c r="AG149" s="220" t="str">
        <f t="shared" si="253"/>
        <v/>
      </c>
      <c r="AH149" s="227"/>
      <c r="AI149" s="220" t="str">
        <f t="shared" si="254"/>
        <v/>
      </c>
      <c r="AJ149" s="220" t="str">
        <f>IFERROR(VLOOKUP((CONCATENATE(AG149,AI149)),Listados!$U$3:$V$11,2,FALSE),"")</f>
        <v/>
      </c>
      <c r="AK149" s="220" t="str">
        <f t="shared" si="255"/>
        <v/>
      </c>
      <c r="AL149" s="406"/>
      <c r="AM149" s="406"/>
      <c r="AN149" s="406"/>
      <c r="AO149" s="406"/>
      <c r="AP149" s="357"/>
      <c r="AQ149" s="357"/>
      <c r="AR149" s="407"/>
      <c r="AS149" s="407"/>
      <c r="AT149" s="407"/>
      <c r="AU149" s="407"/>
      <c r="AV149" s="228"/>
      <c r="AW149" s="228"/>
      <c r="AX149" s="231"/>
      <c r="AY149" s="231"/>
      <c r="AZ149" s="228"/>
      <c r="BA149" s="228"/>
      <c r="BB149" s="362"/>
      <c r="BC149" s="362"/>
      <c r="BD149" s="362"/>
      <c r="BE149" s="364"/>
      <c r="BF149" s="366"/>
      <c r="BG149" s="366"/>
    </row>
    <row r="150" spans="1:59" ht="16" thickBot="1" x14ac:dyDescent="0.25">
      <c r="A150" s="408"/>
      <c r="B150" s="405"/>
      <c r="C150" s="409"/>
      <c r="D150" s="405"/>
      <c r="E150" s="405"/>
      <c r="F150" s="405"/>
      <c r="G150" s="229"/>
      <c r="H150" s="229"/>
      <c r="I150" s="229"/>
      <c r="J150" s="405"/>
      <c r="K150" s="407"/>
      <c r="L150" s="410"/>
      <c r="M150" s="407"/>
      <c r="N150" s="407"/>
      <c r="O150" s="240"/>
      <c r="P150" s="230"/>
      <c r="Q150" s="241"/>
      <c r="R150" s="225"/>
      <c r="S150" s="226" t="str">
        <f t="shared" si="245"/>
        <v>0</v>
      </c>
      <c r="T150" s="225"/>
      <c r="U150" s="226" t="str">
        <f t="shared" si="246"/>
        <v>0</v>
      </c>
      <c r="V150" s="225"/>
      <c r="W150" s="226" t="str">
        <f t="shared" si="247"/>
        <v>0</v>
      </c>
      <c r="X150" s="225"/>
      <c r="Y150" s="226" t="str">
        <f t="shared" si="248"/>
        <v>0</v>
      </c>
      <c r="Z150" s="225"/>
      <c r="AA150" s="226" t="str">
        <f t="shared" si="249"/>
        <v>0</v>
      </c>
      <c r="AB150" s="225"/>
      <c r="AC150" s="226" t="str">
        <f t="shared" si="250"/>
        <v>0</v>
      </c>
      <c r="AD150" s="225"/>
      <c r="AE150" s="226" t="str">
        <f t="shared" si="251"/>
        <v>0</v>
      </c>
      <c r="AF150" s="220" t="str">
        <f t="shared" si="252"/>
        <v/>
      </c>
      <c r="AG150" s="220" t="str">
        <f t="shared" si="253"/>
        <v/>
      </c>
      <c r="AH150" s="227"/>
      <c r="AI150" s="220" t="str">
        <f t="shared" si="254"/>
        <v/>
      </c>
      <c r="AJ150" s="220" t="str">
        <f>IFERROR(VLOOKUP((CONCATENATE(AG150,AI150)),Listados!$U$3:$V$11,2,FALSE),"")</f>
        <v/>
      </c>
      <c r="AK150" s="220" t="str">
        <f t="shared" si="255"/>
        <v/>
      </c>
      <c r="AL150" s="406"/>
      <c r="AM150" s="406"/>
      <c r="AN150" s="406"/>
      <c r="AO150" s="406"/>
      <c r="AP150" s="377"/>
      <c r="AQ150" s="377"/>
      <c r="AR150" s="407"/>
      <c r="AS150" s="407"/>
      <c r="AT150" s="407"/>
      <c r="AU150" s="407"/>
      <c r="AV150" s="228"/>
      <c r="AW150" s="228"/>
      <c r="AX150" s="231"/>
      <c r="AY150" s="231"/>
      <c r="AZ150" s="228"/>
      <c r="BA150" s="228"/>
      <c r="BB150" s="363"/>
      <c r="BC150" s="363"/>
      <c r="BD150" s="363"/>
      <c r="BE150" s="365"/>
      <c r="BF150" s="367"/>
      <c r="BG150" s="367"/>
    </row>
    <row r="151" spans="1:59" x14ac:dyDescent="0.2">
      <c r="A151" s="408">
        <v>36</v>
      </c>
      <c r="B151" s="405"/>
      <c r="C151" s="409"/>
      <c r="D151" s="405"/>
      <c r="E151" s="404"/>
      <c r="F151" s="404"/>
      <c r="G151" s="229"/>
      <c r="H151" s="229"/>
      <c r="I151" s="229"/>
      <c r="J151" s="405"/>
      <c r="K151" s="407" t="e">
        <f>+VLOOKUP(J151,Listados!$K$8:$L$12,2,0)</f>
        <v>#N/A</v>
      </c>
      <c r="L151" s="410"/>
      <c r="M151" s="407" t="e">
        <f>+VLOOKUP(L151,Listados!$K$13:$L$17,2,0)</f>
        <v>#N/A</v>
      </c>
      <c r="N151" s="407" t="str">
        <f>IF(AND(J151&lt;&gt;"",L151&lt;&gt;""),VLOOKUP(J151&amp;L151,Listados!$M$3:$N$27,2,FALSE),"")</f>
        <v/>
      </c>
      <c r="O151" s="249"/>
      <c r="P151" s="223"/>
      <c r="Q151" s="243"/>
      <c r="R151" s="225"/>
      <c r="S151" s="226" t="str">
        <f t="shared" si="245"/>
        <v>0</v>
      </c>
      <c r="T151" s="225"/>
      <c r="U151" s="226" t="str">
        <f t="shared" si="246"/>
        <v>0</v>
      </c>
      <c r="V151" s="225"/>
      <c r="W151" s="226" t="str">
        <f t="shared" si="247"/>
        <v>0</v>
      </c>
      <c r="X151" s="225"/>
      <c r="Y151" s="226" t="str">
        <f t="shared" si="248"/>
        <v>0</v>
      </c>
      <c r="Z151" s="225"/>
      <c r="AA151" s="226" t="str">
        <f t="shared" si="249"/>
        <v>0</v>
      </c>
      <c r="AB151" s="225"/>
      <c r="AC151" s="226" t="str">
        <f t="shared" si="250"/>
        <v>0</v>
      </c>
      <c r="AD151" s="225"/>
      <c r="AE151" s="226" t="str">
        <f t="shared" si="251"/>
        <v>0</v>
      </c>
      <c r="AF151" s="220" t="str">
        <f t="shared" si="252"/>
        <v/>
      </c>
      <c r="AG151" s="220" t="str">
        <f t="shared" si="253"/>
        <v/>
      </c>
      <c r="AH151" s="227"/>
      <c r="AI151" s="220" t="str">
        <f t="shared" si="254"/>
        <v/>
      </c>
      <c r="AJ151" s="220" t="str">
        <f>IFERROR(VLOOKUP((CONCATENATE(AG151,AI151)),Listados!$U$3:$V$11,2,FALSE),"")</f>
        <v/>
      </c>
      <c r="AK151" s="220" t="str">
        <f t="shared" si="255"/>
        <v/>
      </c>
      <c r="AL151" s="406" t="e">
        <f t="shared" ref="AL151" si="262">AVERAGE(AK151:AK154)</f>
        <v>#DIV/0!</v>
      </c>
      <c r="AM151" s="406" t="e">
        <f t="shared" ref="AM151" si="263">IF(AL151&lt;=50,"Débil",IF(AL151&lt;=99,"Moderado",IF(AL151=100,"fuerte","")))</f>
        <v>#DIV/0!</v>
      </c>
      <c r="AN151" s="406" t="e">
        <f t="shared" ref="AN151" si="264">+IF(AND(Q151="Preventivo",AM151="Fuerte"),2,IF(AND(Q151="Preventivo",AM151="Moderado"),1,0))</f>
        <v>#DIV/0!</v>
      </c>
      <c r="AO151" s="406" t="e">
        <f t="shared" ref="AO151" si="265">+IF(AND(Q151="Detectivo",$AM151="Fuerte"),2,IF(AND(Q151="Detectivo",$AM151="Moderado"),1,IF(AND(Q151="Preventivo",$AM151="Fuerte"),1,0)))</f>
        <v>#DIV/0!</v>
      </c>
      <c r="AP151" s="376" t="e">
        <f t="shared" ref="AP151" si="266">+K151-AN151</f>
        <v>#N/A</v>
      </c>
      <c r="AQ151" s="376" t="e">
        <f t="shared" ref="AQ151" si="267">+M151-AO151</f>
        <v>#N/A</v>
      </c>
      <c r="AR151" s="407" t="e">
        <f>+VLOOKUP(MIN(AP151),Listados!$J$18:$K$24,2,TRUE)</f>
        <v>#N/A</v>
      </c>
      <c r="AS151" s="407" t="e">
        <f>+VLOOKUP(MIN(AQ151),Listados!$J$26:$K$32,2,TRUE)</f>
        <v>#N/A</v>
      </c>
      <c r="AT151" s="407" t="e">
        <f>IF(AND(AR151&lt;&gt;"",AS151&lt;&gt;""),VLOOKUP(AR151&amp;AS151,Listados!$M$3:$N$27,2,FALSE),"")</f>
        <v>#N/A</v>
      </c>
      <c r="AU151" s="407" t="e">
        <f>+VLOOKUP(AT151,Listados!$P$3:$Q$6,2,FALSE)</f>
        <v>#N/A</v>
      </c>
      <c r="AV151" s="228"/>
      <c r="AW151" s="228"/>
      <c r="AX151" s="231"/>
      <c r="AY151" s="255"/>
      <c r="AZ151" s="228"/>
      <c r="BA151" s="228"/>
      <c r="BB151" s="362"/>
      <c r="BC151" s="362"/>
      <c r="BD151" s="362"/>
      <c r="BE151" s="364"/>
      <c r="BF151" s="366"/>
      <c r="BG151" s="366"/>
    </row>
    <row r="152" spans="1:59" x14ac:dyDescent="0.2">
      <c r="A152" s="408"/>
      <c r="B152" s="405"/>
      <c r="C152" s="409"/>
      <c r="D152" s="405"/>
      <c r="E152" s="405"/>
      <c r="F152" s="405"/>
      <c r="G152" s="229"/>
      <c r="H152" s="229"/>
      <c r="I152" s="229"/>
      <c r="J152" s="405"/>
      <c r="K152" s="407"/>
      <c r="L152" s="410"/>
      <c r="M152" s="407"/>
      <c r="N152" s="407"/>
      <c r="O152" s="249"/>
      <c r="P152" s="223"/>
      <c r="Q152" s="243"/>
      <c r="R152" s="225"/>
      <c r="S152" s="226" t="str">
        <f t="shared" si="245"/>
        <v>0</v>
      </c>
      <c r="T152" s="225"/>
      <c r="U152" s="226" t="str">
        <f t="shared" si="246"/>
        <v>0</v>
      </c>
      <c r="V152" s="225"/>
      <c r="W152" s="226" t="str">
        <f t="shared" si="247"/>
        <v>0</v>
      </c>
      <c r="X152" s="225"/>
      <c r="Y152" s="226" t="str">
        <f t="shared" si="248"/>
        <v>0</v>
      </c>
      <c r="Z152" s="225"/>
      <c r="AA152" s="226" t="str">
        <f t="shared" si="249"/>
        <v>0</v>
      </c>
      <c r="AB152" s="225"/>
      <c r="AC152" s="226" t="str">
        <f t="shared" si="250"/>
        <v>0</v>
      </c>
      <c r="AD152" s="225"/>
      <c r="AE152" s="226" t="str">
        <f t="shared" si="251"/>
        <v>0</v>
      </c>
      <c r="AF152" s="220" t="str">
        <f t="shared" si="252"/>
        <v/>
      </c>
      <c r="AG152" s="220" t="str">
        <f t="shared" si="253"/>
        <v/>
      </c>
      <c r="AH152" s="227"/>
      <c r="AI152" s="220" t="str">
        <f t="shared" si="254"/>
        <v/>
      </c>
      <c r="AJ152" s="220" t="str">
        <f>IFERROR(VLOOKUP((CONCATENATE(AG152,AI152)),Listados!$U$3:$V$11,2,FALSE),"")</f>
        <v/>
      </c>
      <c r="AK152" s="220" t="str">
        <f t="shared" si="255"/>
        <v/>
      </c>
      <c r="AL152" s="406"/>
      <c r="AM152" s="406"/>
      <c r="AN152" s="406"/>
      <c r="AO152" s="406"/>
      <c r="AP152" s="357"/>
      <c r="AQ152" s="357"/>
      <c r="AR152" s="407"/>
      <c r="AS152" s="407"/>
      <c r="AT152" s="407"/>
      <c r="AU152" s="407"/>
      <c r="AV152" s="228"/>
      <c r="AW152" s="228"/>
      <c r="AX152" s="228"/>
      <c r="AY152" s="228"/>
      <c r="AZ152" s="228"/>
      <c r="BA152" s="228"/>
      <c r="BB152" s="362"/>
      <c r="BC152" s="362"/>
      <c r="BD152" s="362"/>
      <c r="BE152" s="364"/>
      <c r="BF152" s="366"/>
      <c r="BG152" s="366"/>
    </row>
    <row r="153" spans="1:59" x14ac:dyDescent="0.2">
      <c r="A153" s="408"/>
      <c r="B153" s="405"/>
      <c r="C153" s="409"/>
      <c r="D153" s="405"/>
      <c r="E153" s="405"/>
      <c r="F153" s="405"/>
      <c r="G153" s="229"/>
      <c r="H153" s="229"/>
      <c r="I153" s="229"/>
      <c r="J153" s="405"/>
      <c r="K153" s="407"/>
      <c r="L153" s="410"/>
      <c r="M153" s="407"/>
      <c r="N153" s="407"/>
      <c r="O153" s="240"/>
      <c r="P153" s="230"/>
      <c r="Q153" s="241"/>
      <c r="R153" s="225"/>
      <c r="S153" s="226" t="str">
        <f t="shared" si="245"/>
        <v>0</v>
      </c>
      <c r="T153" s="225"/>
      <c r="U153" s="226" t="str">
        <f t="shared" si="246"/>
        <v>0</v>
      </c>
      <c r="V153" s="225"/>
      <c r="W153" s="226" t="str">
        <f t="shared" si="247"/>
        <v>0</v>
      </c>
      <c r="X153" s="225"/>
      <c r="Y153" s="226" t="str">
        <f t="shared" si="248"/>
        <v>0</v>
      </c>
      <c r="Z153" s="225"/>
      <c r="AA153" s="226" t="str">
        <f t="shared" si="249"/>
        <v>0</v>
      </c>
      <c r="AB153" s="225"/>
      <c r="AC153" s="226" t="str">
        <f t="shared" si="250"/>
        <v>0</v>
      </c>
      <c r="AD153" s="225"/>
      <c r="AE153" s="226" t="str">
        <f t="shared" si="251"/>
        <v>0</v>
      </c>
      <c r="AF153" s="220" t="str">
        <f t="shared" si="252"/>
        <v/>
      </c>
      <c r="AG153" s="220" t="str">
        <f t="shared" si="253"/>
        <v/>
      </c>
      <c r="AH153" s="227"/>
      <c r="AI153" s="220" t="str">
        <f t="shared" si="254"/>
        <v/>
      </c>
      <c r="AJ153" s="220" t="str">
        <f>IFERROR(VLOOKUP((CONCATENATE(AG153,AI153)),Listados!$U$3:$V$11,2,FALSE),"")</f>
        <v/>
      </c>
      <c r="AK153" s="220" t="str">
        <f t="shared" si="255"/>
        <v/>
      </c>
      <c r="AL153" s="406"/>
      <c r="AM153" s="406"/>
      <c r="AN153" s="406"/>
      <c r="AO153" s="406"/>
      <c r="AP153" s="357"/>
      <c r="AQ153" s="357"/>
      <c r="AR153" s="407"/>
      <c r="AS153" s="407"/>
      <c r="AT153" s="407"/>
      <c r="AU153" s="407"/>
      <c r="AV153" s="228"/>
      <c r="AW153" s="228"/>
      <c r="AX153" s="231"/>
      <c r="AY153" s="231"/>
      <c r="AZ153" s="228"/>
      <c r="BA153" s="228"/>
      <c r="BB153" s="362"/>
      <c r="BC153" s="362"/>
      <c r="BD153" s="362"/>
      <c r="BE153" s="364"/>
      <c r="BF153" s="366"/>
      <c r="BG153" s="366"/>
    </row>
    <row r="154" spans="1:59" ht="16" thickBot="1" x14ac:dyDescent="0.25">
      <c r="A154" s="408"/>
      <c r="B154" s="405"/>
      <c r="C154" s="409"/>
      <c r="D154" s="405"/>
      <c r="E154" s="405"/>
      <c r="F154" s="405"/>
      <c r="G154" s="229"/>
      <c r="H154" s="229"/>
      <c r="I154" s="229"/>
      <c r="J154" s="405"/>
      <c r="K154" s="407"/>
      <c r="L154" s="410"/>
      <c r="M154" s="407"/>
      <c r="N154" s="407"/>
      <c r="O154" s="240"/>
      <c r="P154" s="230"/>
      <c r="Q154" s="241"/>
      <c r="R154" s="225"/>
      <c r="S154" s="226" t="str">
        <f t="shared" si="245"/>
        <v>0</v>
      </c>
      <c r="T154" s="225"/>
      <c r="U154" s="226" t="str">
        <f t="shared" si="246"/>
        <v>0</v>
      </c>
      <c r="V154" s="225"/>
      <c r="W154" s="226" t="str">
        <f t="shared" si="247"/>
        <v>0</v>
      </c>
      <c r="X154" s="225"/>
      <c r="Y154" s="226" t="str">
        <f t="shared" si="248"/>
        <v>0</v>
      </c>
      <c r="Z154" s="225"/>
      <c r="AA154" s="226" t="str">
        <f t="shared" si="249"/>
        <v>0</v>
      </c>
      <c r="AB154" s="225"/>
      <c r="AC154" s="226" t="str">
        <f t="shared" si="250"/>
        <v>0</v>
      </c>
      <c r="AD154" s="225"/>
      <c r="AE154" s="226" t="str">
        <f t="shared" si="251"/>
        <v>0</v>
      </c>
      <c r="AF154" s="220" t="str">
        <f t="shared" si="252"/>
        <v/>
      </c>
      <c r="AG154" s="220" t="str">
        <f t="shared" si="253"/>
        <v/>
      </c>
      <c r="AH154" s="227"/>
      <c r="AI154" s="220" t="str">
        <f t="shared" si="254"/>
        <v/>
      </c>
      <c r="AJ154" s="220" t="str">
        <f>IFERROR(VLOOKUP((CONCATENATE(AG154,AI154)),Listados!$U$3:$V$11,2,FALSE),"")</f>
        <v/>
      </c>
      <c r="AK154" s="220" t="str">
        <f t="shared" si="255"/>
        <v/>
      </c>
      <c r="AL154" s="406"/>
      <c r="AM154" s="406"/>
      <c r="AN154" s="406"/>
      <c r="AO154" s="406"/>
      <c r="AP154" s="377"/>
      <c r="AQ154" s="377"/>
      <c r="AR154" s="407"/>
      <c r="AS154" s="407"/>
      <c r="AT154" s="407"/>
      <c r="AU154" s="407"/>
      <c r="AV154" s="228"/>
      <c r="AW154" s="228"/>
      <c r="AX154" s="231"/>
      <c r="AY154" s="231"/>
      <c r="AZ154" s="228"/>
      <c r="BA154" s="228"/>
      <c r="BB154" s="363"/>
      <c r="BC154" s="363"/>
      <c r="BD154" s="363"/>
      <c r="BE154" s="365"/>
      <c r="BF154" s="367"/>
      <c r="BG154" s="367"/>
    </row>
    <row r="155" spans="1:59" x14ac:dyDescent="0.2">
      <c r="A155" s="408">
        <v>37</v>
      </c>
      <c r="B155" s="405"/>
      <c r="C155" s="409"/>
      <c r="D155" s="405"/>
      <c r="E155" s="404"/>
      <c r="F155" s="404"/>
      <c r="G155" s="229"/>
      <c r="H155" s="229"/>
      <c r="I155" s="229"/>
      <c r="J155" s="405"/>
      <c r="K155" s="407" t="e">
        <f>+VLOOKUP(J155,Listados!$K$8:$L$12,2,0)</f>
        <v>#N/A</v>
      </c>
      <c r="L155" s="410"/>
      <c r="M155" s="407" t="e">
        <f>+VLOOKUP(L155,Listados!$K$13:$L$17,2,0)</f>
        <v>#N/A</v>
      </c>
      <c r="N155" s="407" t="str">
        <f>IF(AND(J155&lt;&gt;"",L155&lt;&gt;""),VLOOKUP(J155&amp;L155,Listados!$M$3:$N$27,2,FALSE),"")</f>
        <v/>
      </c>
      <c r="O155" s="249"/>
      <c r="P155" s="223"/>
      <c r="Q155" s="243"/>
      <c r="R155" s="225"/>
      <c r="S155" s="226" t="str">
        <f t="shared" si="245"/>
        <v>0</v>
      </c>
      <c r="T155" s="225"/>
      <c r="U155" s="226" t="str">
        <f t="shared" si="246"/>
        <v>0</v>
      </c>
      <c r="V155" s="225"/>
      <c r="W155" s="226" t="str">
        <f t="shared" si="247"/>
        <v>0</v>
      </c>
      <c r="X155" s="225"/>
      <c r="Y155" s="226" t="str">
        <f t="shared" si="248"/>
        <v>0</v>
      </c>
      <c r="Z155" s="225"/>
      <c r="AA155" s="226" t="str">
        <f t="shared" si="249"/>
        <v>0</v>
      </c>
      <c r="AB155" s="225"/>
      <c r="AC155" s="226" t="str">
        <f t="shared" si="250"/>
        <v>0</v>
      </c>
      <c r="AD155" s="225"/>
      <c r="AE155" s="226" t="str">
        <f t="shared" si="251"/>
        <v>0</v>
      </c>
      <c r="AF155" s="220" t="str">
        <f t="shared" si="252"/>
        <v/>
      </c>
      <c r="AG155" s="220" t="str">
        <f t="shared" si="253"/>
        <v/>
      </c>
      <c r="AH155" s="227"/>
      <c r="AI155" s="220" t="str">
        <f t="shared" si="254"/>
        <v/>
      </c>
      <c r="AJ155" s="220" t="str">
        <f>IFERROR(VLOOKUP((CONCATENATE(AG155,AI155)),Listados!$U$3:$V$11,2,FALSE),"")</f>
        <v/>
      </c>
      <c r="AK155" s="220" t="str">
        <f t="shared" si="255"/>
        <v/>
      </c>
      <c r="AL155" s="406" t="e">
        <f t="shared" ref="AL155" si="268">AVERAGE(AK155:AK158)</f>
        <v>#DIV/0!</v>
      </c>
      <c r="AM155" s="406" t="e">
        <f t="shared" ref="AM155" si="269">IF(AL155&lt;=50,"Débil",IF(AL155&lt;=99,"Moderado",IF(AL155=100,"fuerte","")))</f>
        <v>#DIV/0!</v>
      </c>
      <c r="AN155" s="406" t="e">
        <f t="shared" ref="AN155" si="270">+IF(AND(Q155="Preventivo",AM155="Fuerte"),2,IF(AND(Q155="Preventivo",AM155="Moderado"),1,0))</f>
        <v>#DIV/0!</v>
      </c>
      <c r="AO155" s="406" t="e">
        <f t="shared" ref="AO155" si="271">+IF(AND(Q155="Detectivo",$AM155="Fuerte"),2,IF(AND(Q155="Detectivo",$AM155="Moderado"),1,IF(AND(Q155="Preventivo",$AM155="Fuerte"),1,0)))</f>
        <v>#DIV/0!</v>
      </c>
      <c r="AP155" s="376" t="e">
        <f t="shared" ref="AP155" si="272">+K155-AN155</f>
        <v>#N/A</v>
      </c>
      <c r="AQ155" s="376" t="e">
        <f t="shared" ref="AQ155" si="273">+M155-AO155</f>
        <v>#N/A</v>
      </c>
      <c r="AR155" s="407" t="e">
        <f>+VLOOKUP(MIN(AP155),Listados!$J$18:$K$24,2,TRUE)</f>
        <v>#N/A</v>
      </c>
      <c r="AS155" s="407" t="e">
        <f>+VLOOKUP(MIN(AQ155),Listados!$J$26:$K$32,2,TRUE)</f>
        <v>#N/A</v>
      </c>
      <c r="AT155" s="407" t="e">
        <f>IF(AND(AR155&lt;&gt;"",AS155&lt;&gt;""),VLOOKUP(AR155&amp;AS155,Listados!$M$3:$N$27,2,FALSE),"")</f>
        <v>#N/A</v>
      </c>
      <c r="AU155" s="407" t="e">
        <f>+VLOOKUP(AT155,Listados!$P$3:$Q$6,2,FALSE)</f>
        <v>#N/A</v>
      </c>
      <c r="AV155" s="228"/>
      <c r="AW155" s="228"/>
      <c r="AX155" s="231"/>
      <c r="AY155" s="255"/>
      <c r="AZ155" s="228"/>
      <c r="BA155" s="228"/>
      <c r="BB155" s="362"/>
      <c r="BC155" s="362"/>
      <c r="BD155" s="362"/>
      <c r="BE155" s="364"/>
      <c r="BF155" s="366"/>
      <c r="BG155" s="366"/>
    </row>
    <row r="156" spans="1:59" x14ac:dyDescent="0.2">
      <c r="A156" s="408"/>
      <c r="B156" s="405"/>
      <c r="C156" s="409"/>
      <c r="D156" s="405"/>
      <c r="E156" s="405"/>
      <c r="F156" s="405"/>
      <c r="G156" s="229"/>
      <c r="H156" s="229"/>
      <c r="I156" s="229"/>
      <c r="J156" s="405"/>
      <c r="K156" s="407"/>
      <c r="L156" s="410"/>
      <c r="M156" s="407"/>
      <c r="N156" s="407"/>
      <c r="O156" s="249"/>
      <c r="P156" s="223"/>
      <c r="Q156" s="243"/>
      <c r="R156" s="225"/>
      <c r="S156" s="226" t="str">
        <f t="shared" si="245"/>
        <v>0</v>
      </c>
      <c r="T156" s="225"/>
      <c r="U156" s="226" t="str">
        <f t="shared" si="246"/>
        <v>0</v>
      </c>
      <c r="V156" s="225"/>
      <c r="W156" s="226" t="str">
        <f t="shared" si="247"/>
        <v>0</v>
      </c>
      <c r="X156" s="225"/>
      <c r="Y156" s="226" t="str">
        <f t="shared" si="248"/>
        <v>0</v>
      </c>
      <c r="Z156" s="225"/>
      <c r="AA156" s="226" t="str">
        <f t="shared" si="249"/>
        <v>0</v>
      </c>
      <c r="AB156" s="225"/>
      <c r="AC156" s="226" t="str">
        <f t="shared" si="250"/>
        <v>0</v>
      </c>
      <c r="AD156" s="225"/>
      <c r="AE156" s="226" t="str">
        <f t="shared" si="251"/>
        <v>0</v>
      </c>
      <c r="AF156" s="220" t="str">
        <f t="shared" si="252"/>
        <v/>
      </c>
      <c r="AG156" s="220" t="str">
        <f t="shared" si="253"/>
        <v/>
      </c>
      <c r="AH156" s="227"/>
      <c r="AI156" s="220" t="str">
        <f t="shared" si="254"/>
        <v/>
      </c>
      <c r="AJ156" s="220" t="str">
        <f>IFERROR(VLOOKUP((CONCATENATE(AG156,AI156)),Listados!$U$3:$V$11,2,FALSE),"")</f>
        <v/>
      </c>
      <c r="AK156" s="220" t="str">
        <f t="shared" si="255"/>
        <v/>
      </c>
      <c r="AL156" s="406"/>
      <c r="AM156" s="406"/>
      <c r="AN156" s="406"/>
      <c r="AO156" s="406"/>
      <c r="AP156" s="357"/>
      <c r="AQ156" s="357"/>
      <c r="AR156" s="407"/>
      <c r="AS156" s="407"/>
      <c r="AT156" s="407"/>
      <c r="AU156" s="407"/>
      <c r="AV156" s="228"/>
      <c r="AW156" s="228"/>
      <c r="AX156" s="228"/>
      <c r="AY156" s="228"/>
      <c r="AZ156" s="228"/>
      <c r="BA156" s="228"/>
      <c r="BB156" s="362"/>
      <c r="BC156" s="362"/>
      <c r="BD156" s="362"/>
      <c r="BE156" s="364"/>
      <c r="BF156" s="366"/>
      <c r="BG156" s="366"/>
    </row>
    <row r="157" spans="1:59" x14ac:dyDescent="0.2">
      <c r="A157" s="408"/>
      <c r="B157" s="405"/>
      <c r="C157" s="409"/>
      <c r="D157" s="405"/>
      <c r="E157" s="405"/>
      <c r="F157" s="405"/>
      <c r="G157" s="229"/>
      <c r="H157" s="229"/>
      <c r="I157" s="229"/>
      <c r="J157" s="405"/>
      <c r="K157" s="407"/>
      <c r="L157" s="410"/>
      <c r="M157" s="407"/>
      <c r="N157" s="407"/>
      <c r="O157" s="240"/>
      <c r="P157" s="230"/>
      <c r="Q157" s="241"/>
      <c r="R157" s="225"/>
      <c r="S157" s="226" t="str">
        <f t="shared" si="245"/>
        <v>0</v>
      </c>
      <c r="T157" s="225"/>
      <c r="U157" s="226" t="str">
        <f t="shared" si="246"/>
        <v>0</v>
      </c>
      <c r="V157" s="225"/>
      <c r="W157" s="226" t="str">
        <f t="shared" si="247"/>
        <v>0</v>
      </c>
      <c r="X157" s="225"/>
      <c r="Y157" s="226" t="str">
        <f t="shared" si="248"/>
        <v>0</v>
      </c>
      <c r="Z157" s="225"/>
      <c r="AA157" s="226" t="str">
        <f t="shared" si="249"/>
        <v>0</v>
      </c>
      <c r="AB157" s="225"/>
      <c r="AC157" s="226" t="str">
        <f t="shared" si="250"/>
        <v>0</v>
      </c>
      <c r="AD157" s="225"/>
      <c r="AE157" s="226" t="str">
        <f t="shared" si="251"/>
        <v>0</v>
      </c>
      <c r="AF157" s="220" t="str">
        <f t="shared" si="252"/>
        <v/>
      </c>
      <c r="AG157" s="220" t="str">
        <f t="shared" si="253"/>
        <v/>
      </c>
      <c r="AH157" s="227"/>
      <c r="AI157" s="220" t="str">
        <f t="shared" si="254"/>
        <v/>
      </c>
      <c r="AJ157" s="220" t="str">
        <f>IFERROR(VLOOKUP((CONCATENATE(AG157,AI157)),Listados!$U$3:$V$11,2,FALSE),"")</f>
        <v/>
      </c>
      <c r="AK157" s="220" t="str">
        <f t="shared" si="255"/>
        <v/>
      </c>
      <c r="AL157" s="406"/>
      <c r="AM157" s="406"/>
      <c r="AN157" s="406"/>
      <c r="AO157" s="406"/>
      <c r="AP157" s="357"/>
      <c r="AQ157" s="357"/>
      <c r="AR157" s="407"/>
      <c r="AS157" s="407"/>
      <c r="AT157" s="407"/>
      <c r="AU157" s="407"/>
      <c r="AV157" s="228"/>
      <c r="AW157" s="228"/>
      <c r="AX157" s="231"/>
      <c r="AY157" s="231"/>
      <c r="AZ157" s="228"/>
      <c r="BA157" s="228"/>
      <c r="BB157" s="362"/>
      <c r="BC157" s="362"/>
      <c r="BD157" s="362"/>
      <c r="BE157" s="364"/>
      <c r="BF157" s="366"/>
      <c r="BG157" s="366"/>
    </row>
    <row r="158" spans="1:59" ht="16" thickBot="1" x14ac:dyDescent="0.25">
      <c r="A158" s="408"/>
      <c r="B158" s="405"/>
      <c r="C158" s="409"/>
      <c r="D158" s="405"/>
      <c r="E158" s="405"/>
      <c r="F158" s="405"/>
      <c r="G158" s="229"/>
      <c r="H158" s="229"/>
      <c r="I158" s="229"/>
      <c r="J158" s="405"/>
      <c r="K158" s="407"/>
      <c r="L158" s="410"/>
      <c r="M158" s="407"/>
      <c r="N158" s="407"/>
      <c r="O158" s="240"/>
      <c r="P158" s="230"/>
      <c r="Q158" s="241"/>
      <c r="R158" s="225"/>
      <c r="S158" s="226" t="str">
        <f t="shared" si="245"/>
        <v>0</v>
      </c>
      <c r="T158" s="225"/>
      <c r="U158" s="226" t="str">
        <f t="shared" si="246"/>
        <v>0</v>
      </c>
      <c r="V158" s="225"/>
      <c r="W158" s="226" t="str">
        <f t="shared" si="247"/>
        <v>0</v>
      </c>
      <c r="X158" s="225"/>
      <c r="Y158" s="226" t="str">
        <f t="shared" si="248"/>
        <v>0</v>
      </c>
      <c r="Z158" s="225"/>
      <c r="AA158" s="226" t="str">
        <f t="shared" si="249"/>
        <v>0</v>
      </c>
      <c r="AB158" s="225"/>
      <c r="AC158" s="226" t="str">
        <f t="shared" si="250"/>
        <v>0</v>
      </c>
      <c r="AD158" s="225"/>
      <c r="AE158" s="226" t="str">
        <f t="shared" si="251"/>
        <v>0</v>
      </c>
      <c r="AF158" s="220" t="str">
        <f t="shared" si="252"/>
        <v/>
      </c>
      <c r="AG158" s="220" t="str">
        <f t="shared" si="253"/>
        <v/>
      </c>
      <c r="AH158" s="227"/>
      <c r="AI158" s="220" t="str">
        <f t="shared" si="254"/>
        <v/>
      </c>
      <c r="AJ158" s="220" t="str">
        <f>IFERROR(VLOOKUP((CONCATENATE(AG158,AI158)),Listados!$U$3:$V$11,2,FALSE),"")</f>
        <v/>
      </c>
      <c r="AK158" s="220" t="str">
        <f t="shared" si="255"/>
        <v/>
      </c>
      <c r="AL158" s="406"/>
      <c r="AM158" s="406"/>
      <c r="AN158" s="406"/>
      <c r="AO158" s="406"/>
      <c r="AP158" s="377"/>
      <c r="AQ158" s="377"/>
      <c r="AR158" s="407"/>
      <c r="AS158" s="407"/>
      <c r="AT158" s="407"/>
      <c r="AU158" s="407"/>
      <c r="AV158" s="228"/>
      <c r="AW158" s="228"/>
      <c r="AX158" s="231"/>
      <c r="AY158" s="231"/>
      <c r="AZ158" s="228"/>
      <c r="BA158" s="228"/>
      <c r="BB158" s="363"/>
      <c r="BC158" s="363"/>
      <c r="BD158" s="363"/>
      <c r="BE158" s="365"/>
      <c r="BF158" s="367"/>
      <c r="BG158" s="367"/>
    </row>
    <row r="159" spans="1:59" x14ac:dyDescent="0.2">
      <c r="A159" s="408">
        <v>38</v>
      </c>
      <c r="B159" s="405"/>
      <c r="C159" s="409"/>
      <c r="D159" s="405"/>
      <c r="E159" s="404"/>
      <c r="F159" s="404"/>
      <c r="G159" s="229"/>
      <c r="H159" s="229"/>
      <c r="I159" s="229"/>
      <c r="J159" s="405"/>
      <c r="K159" s="407" t="e">
        <f>+VLOOKUP(J159,Listados!$K$8:$L$12,2,0)</f>
        <v>#N/A</v>
      </c>
      <c r="L159" s="410"/>
      <c r="M159" s="407" t="e">
        <f>+VLOOKUP(L159,Listados!$K$13:$L$17,2,0)</f>
        <v>#N/A</v>
      </c>
      <c r="N159" s="407" t="str">
        <f>IF(AND(J159&lt;&gt;"",L159&lt;&gt;""),VLOOKUP(J159&amp;L159,Listados!$M$3:$N$27,2,FALSE),"")</f>
        <v/>
      </c>
      <c r="O159" s="249"/>
      <c r="P159" s="223"/>
      <c r="Q159" s="243"/>
      <c r="R159" s="225"/>
      <c r="S159" s="226" t="str">
        <f t="shared" si="245"/>
        <v>0</v>
      </c>
      <c r="T159" s="225"/>
      <c r="U159" s="226" t="str">
        <f t="shared" si="246"/>
        <v>0</v>
      </c>
      <c r="V159" s="225"/>
      <c r="W159" s="226" t="str">
        <f t="shared" si="247"/>
        <v>0</v>
      </c>
      <c r="X159" s="225"/>
      <c r="Y159" s="226" t="str">
        <f t="shared" si="248"/>
        <v>0</v>
      </c>
      <c r="Z159" s="225"/>
      <c r="AA159" s="226" t="str">
        <f t="shared" si="249"/>
        <v>0</v>
      </c>
      <c r="AB159" s="225"/>
      <c r="AC159" s="226" t="str">
        <f t="shared" si="250"/>
        <v>0</v>
      </c>
      <c r="AD159" s="225"/>
      <c r="AE159" s="226" t="str">
        <f t="shared" si="251"/>
        <v>0</v>
      </c>
      <c r="AF159" s="220" t="str">
        <f t="shared" si="252"/>
        <v/>
      </c>
      <c r="AG159" s="220" t="str">
        <f t="shared" si="253"/>
        <v/>
      </c>
      <c r="AH159" s="227"/>
      <c r="AI159" s="220" t="str">
        <f t="shared" si="254"/>
        <v/>
      </c>
      <c r="AJ159" s="220" t="str">
        <f>IFERROR(VLOOKUP((CONCATENATE(AG159,AI159)),Listados!$U$3:$V$11,2,FALSE),"")</f>
        <v/>
      </c>
      <c r="AK159" s="220" t="str">
        <f t="shared" si="255"/>
        <v/>
      </c>
      <c r="AL159" s="406" t="e">
        <f t="shared" ref="AL159" si="274">AVERAGE(AK159:AK162)</f>
        <v>#DIV/0!</v>
      </c>
      <c r="AM159" s="406" t="e">
        <f t="shared" ref="AM159" si="275">IF(AL159&lt;=50,"Débil",IF(AL159&lt;=99,"Moderado",IF(AL159=100,"fuerte","")))</f>
        <v>#DIV/0!</v>
      </c>
      <c r="AN159" s="406" t="e">
        <f t="shared" ref="AN159" si="276">+IF(AND(Q159="Preventivo",AM159="Fuerte"),2,IF(AND(Q159="Preventivo",AM159="Moderado"),1,0))</f>
        <v>#DIV/0!</v>
      </c>
      <c r="AO159" s="406" t="e">
        <f t="shared" ref="AO159" si="277">+IF(AND(Q159="Detectivo",$AM159="Fuerte"),2,IF(AND(Q159="Detectivo",$AM159="Moderado"),1,IF(AND(Q159="Preventivo",$AM159="Fuerte"),1,0)))</f>
        <v>#DIV/0!</v>
      </c>
      <c r="AP159" s="376" t="e">
        <f t="shared" ref="AP159" si="278">+K159-AN159</f>
        <v>#N/A</v>
      </c>
      <c r="AQ159" s="376" t="e">
        <f t="shared" ref="AQ159" si="279">+M159-AO159</f>
        <v>#N/A</v>
      </c>
      <c r="AR159" s="407" t="e">
        <f>+VLOOKUP(MIN(AP159),Listados!$J$18:$K$24,2,TRUE)</f>
        <v>#N/A</v>
      </c>
      <c r="AS159" s="407" t="e">
        <f>+VLOOKUP(MIN(AQ159),Listados!$J$26:$K$32,2,TRUE)</f>
        <v>#N/A</v>
      </c>
      <c r="AT159" s="407" t="e">
        <f>IF(AND(AR159&lt;&gt;"",AS159&lt;&gt;""),VLOOKUP(AR159&amp;AS159,Listados!$M$3:$N$27,2,FALSE),"")</f>
        <v>#N/A</v>
      </c>
      <c r="AU159" s="407" t="e">
        <f>+VLOOKUP(AT159,Listados!$P$3:$Q$6,2,FALSE)</f>
        <v>#N/A</v>
      </c>
      <c r="AV159" s="228"/>
      <c r="AW159" s="228"/>
      <c r="AX159" s="231"/>
      <c r="AY159" s="255"/>
      <c r="AZ159" s="228"/>
      <c r="BA159" s="228"/>
      <c r="BB159" s="362"/>
      <c r="BC159" s="362"/>
      <c r="BD159" s="362"/>
      <c r="BE159" s="364"/>
      <c r="BF159" s="366"/>
      <c r="BG159" s="366"/>
    </row>
    <row r="160" spans="1:59" x14ac:dyDescent="0.2">
      <c r="A160" s="408"/>
      <c r="B160" s="405"/>
      <c r="C160" s="409"/>
      <c r="D160" s="405"/>
      <c r="E160" s="405"/>
      <c r="F160" s="405"/>
      <c r="G160" s="229"/>
      <c r="H160" s="229"/>
      <c r="I160" s="229"/>
      <c r="J160" s="405"/>
      <c r="K160" s="407"/>
      <c r="L160" s="410"/>
      <c r="M160" s="407"/>
      <c r="N160" s="407"/>
      <c r="O160" s="249"/>
      <c r="P160" s="223"/>
      <c r="Q160" s="243"/>
      <c r="R160" s="225"/>
      <c r="S160" s="226" t="str">
        <f t="shared" si="245"/>
        <v>0</v>
      </c>
      <c r="T160" s="225"/>
      <c r="U160" s="226" t="str">
        <f t="shared" si="246"/>
        <v>0</v>
      </c>
      <c r="V160" s="225"/>
      <c r="W160" s="226" t="str">
        <f t="shared" si="247"/>
        <v>0</v>
      </c>
      <c r="X160" s="225"/>
      <c r="Y160" s="226" t="str">
        <f t="shared" si="248"/>
        <v>0</v>
      </c>
      <c r="Z160" s="225"/>
      <c r="AA160" s="226" t="str">
        <f t="shared" si="249"/>
        <v>0</v>
      </c>
      <c r="AB160" s="225"/>
      <c r="AC160" s="226" t="str">
        <f t="shared" si="250"/>
        <v>0</v>
      </c>
      <c r="AD160" s="225"/>
      <c r="AE160" s="226" t="str">
        <f t="shared" si="251"/>
        <v>0</v>
      </c>
      <c r="AF160" s="220" t="str">
        <f t="shared" si="252"/>
        <v/>
      </c>
      <c r="AG160" s="220" t="str">
        <f t="shared" si="253"/>
        <v/>
      </c>
      <c r="AH160" s="227"/>
      <c r="AI160" s="220" t="str">
        <f t="shared" si="254"/>
        <v/>
      </c>
      <c r="AJ160" s="220" t="str">
        <f>IFERROR(VLOOKUP((CONCATENATE(AG160,AI160)),Listados!$U$3:$V$11,2,FALSE),"")</f>
        <v/>
      </c>
      <c r="AK160" s="220" t="str">
        <f t="shared" si="255"/>
        <v/>
      </c>
      <c r="AL160" s="406"/>
      <c r="AM160" s="406"/>
      <c r="AN160" s="406"/>
      <c r="AO160" s="406"/>
      <c r="AP160" s="357"/>
      <c r="AQ160" s="357"/>
      <c r="AR160" s="407"/>
      <c r="AS160" s="407"/>
      <c r="AT160" s="407"/>
      <c r="AU160" s="407"/>
      <c r="AV160" s="228"/>
      <c r="AW160" s="228"/>
      <c r="AX160" s="228"/>
      <c r="AY160" s="228"/>
      <c r="AZ160" s="228"/>
      <c r="BA160" s="228"/>
      <c r="BB160" s="362"/>
      <c r="BC160" s="362"/>
      <c r="BD160" s="362"/>
      <c r="BE160" s="364"/>
      <c r="BF160" s="366"/>
      <c r="BG160" s="366"/>
    </row>
    <row r="161" spans="1:59" x14ac:dyDescent="0.2">
      <c r="A161" s="408"/>
      <c r="B161" s="405"/>
      <c r="C161" s="409"/>
      <c r="D161" s="405"/>
      <c r="E161" s="405"/>
      <c r="F161" s="405"/>
      <c r="G161" s="229"/>
      <c r="H161" s="229"/>
      <c r="I161" s="229"/>
      <c r="J161" s="405"/>
      <c r="K161" s="407"/>
      <c r="L161" s="410"/>
      <c r="M161" s="407"/>
      <c r="N161" s="407"/>
      <c r="O161" s="240"/>
      <c r="P161" s="230"/>
      <c r="Q161" s="241"/>
      <c r="R161" s="225"/>
      <c r="S161" s="226" t="str">
        <f t="shared" si="245"/>
        <v>0</v>
      </c>
      <c r="T161" s="225"/>
      <c r="U161" s="226" t="str">
        <f t="shared" si="246"/>
        <v>0</v>
      </c>
      <c r="V161" s="225"/>
      <c r="W161" s="226" t="str">
        <f t="shared" si="247"/>
        <v>0</v>
      </c>
      <c r="X161" s="225"/>
      <c r="Y161" s="226" t="str">
        <f t="shared" si="248"/>
        <v>0</v>
      </c>
      <c r="Z161" s="225"/>
      <c r="AA161" s="226" t="str">
        <f t="shared" si="249"/>
        <v>0</v>
      </c>
      <c r="AB161" s="225"/>
      <c r="AC161" s="226" t="str">
        <f t="shared" si="250"/>
        <v>0</v>
      </c>
      <c r="AD161" s="225"/>
      <c r="AE161" s="226" t="str">
        <f t="shared" si="251"/>
        <v>0</v>
      </c>
      <c r="AF161" s="220" t="str">
        <f t="shared" si="252"/>
        <v/>
      </c>
      <c r="AG161" s="220" t="str">
        <f t="shared" si="253"/>
        <v/>
      </c>
      <c r="AH161" s="227"/>
      <c r="AI161" s="220" t="str">
        <f t="shared" si="254"/>
        <v/>
      </c>
      <c r="AJ161" s="220" t="str">
        <f>IFERROR(VLOOKUP((CONCATENATE(AG161,AI161)),Listados!$U$3:$V$11,2,FALSE),"")</f>
        <v/>
      </c>
      <c r="AK161" s="220" t="str">
        <f t="shared" si="255"/>
        <v/>
      </c>
      <c r="AL161" s="406"/>
      <c r="AM161" s="406"/>
      <c r="AN161" s="406"/>
      <c r="AO161" s="406"/>
      <c r="AP161" s="357"/>
      <c r="AQ161" s="357"/>
      <c r="AR161" s="407"/>
      <c r="AS161" s="407"/>
      <c r="AT161" s="407"/>
      <c r="AU161" s="407"/>
      <c r="AV161" s="228"/>
      <c r="AW161" s="228"/>
      <c r="AX161" s="231"/>
      <c r="AY161" s="231"/>
      <c r="AZ161" s="228"/>
      <c r="BA161" s="228"/>
      <c r="BB161" s="362"/>
      <c r="BC161" s="362"/>
      <c r="BD161" s="362"/>
      <c r="BE161" s="364"/>
      <c r="BF161" s="366"/>
      <c r="BG161" s="366"/>
    </row>
    <row r="162" spans="1:59" ht="16" thickBot="1" x14ac:dyDescent="0.25">
      <c r="A162" s="408"/>
      <c r="B162" s="405"/>
      <c r="C162" s="409"/>
      <c r="D162" s="405"/>
      <c r="E162" s="405"/>
      <c r="F162" s="405"/>
      <c r="G162" s="229"/>
      <c r="H162" s="229"/>
      <c r="I162" s="229"/>
      <c r="J162" s="405"/>
      <c r="K162" s="407"/>
      <c r="L162" s="410"/>
      <c r="M162" s="407"/>
      <c r="N162" s="407"/>
      <c r="O162" s="240"/>
      <c r="P162" s="230"/>
      <c r="Q162" s="241"/>
      <c r="R162" s="225"/>
      <c r="S162" s="226" t="str">
        <f t="shared" si="245"/>
        <v>0</v>
      </c>
      <c r="T162" s="225"/>
      <c r="U162" s="226" t="str">
        <f t="shared" si="246"/>
        <v>0</v>
      </c>
      <c r="V162" s="225"/>
      <c r="W162" s="226" t="str">
        <f t="shared" si="247"/>
        <v>0</v>
      </c>
      <c r="X162" s="225"/>
      <c r="Y162" s="226" t="str">
        <f t="shared" si="248"/>
        <v>0</v>
      </c>
      <c r="Z162" s="225"/>
      <c r="AA162" s="226" t="str">
        <f t="shared" si="249"/>
        <v>0</v>
      </c>
      <c r="AB162" s="225"/>
      <c r="AC162" s="226" t="str">
        <f t="shared" si="250"/>
        <v>0</v>
      </c>
      <c r="AD162" s="225"/>
      <c r="AE162" s="226" t="str">
        <f t="shared" si="251"/>
        <v>0</v>
      </c>
      <c r="AF162" s="220" t="str">
        <f t="shared" si="252"/>
        <v/>
      </c>
      <c r="AG162" s="220" t="str">
        <f t="shared" si="253"/>
        <v/>
      </c>
      <c r="AH162" s="227"/>
      <c r="AI162" s="220" t="str">
        <f t="shared" si="254"/>
        <v/>
      </c>
      <c r="AJ162" s="220" t="str">
        <f>IFERROR(VLOOKUP((CONCATENATE(AG162,AI162)),Listados!$U$3:$V$11,2,FALSE),"")</f>
        <v/>
      </c>
      <c r="AK162" s="220" t="str">
        <f t="shared" si="255"/>
        <v/>
      </c>
      <c r="AL162" s="406"/>
      <c r="AM162" s="406"/>
      <c r="AN162" s="406"/>
      <c r="AO162" s="406"/>
      <c r="AP162" s="377"/>
      <c r="AQ162" s="377"/>
      <c r="AR162" s="407"/>
      <c r="AS162" s="407"/>
      <c r="AT162" s="407"/>
      <c r="AU162" s="407"/>
      <c r="AV162" s="228"/>
      <c r="AW162" s="228"/>
      <c r="AX162" s="231"/>
      <c r="AY162" s="231"/>
      <c r="AZ162" s="228"/>
      <c r="BA162" s="228"/>
      <c r="BB162" s="363"/>
      <c r="BC162" s="363"/>
      <c r="BD162" s="363"/>
      <c r="BE162" s="365"/>
      <c r="BF162" s="367"/>
      <c r="BG162" s="367"/>
    </row>
    <row r="163" spans="1:59" x14ac:dyDescent="0.2">
      <c r="A163" s="408">
        <v>39</v>
      </c>
      <c r="B163" s="405"/>
      <c r="C163" s="409"/>
      <c r="D163" s="405"/>
      <c r="E163" s="404"/>
      <c r="F163" s="404"/>
      <c r="G163" s="229"/>
      <c r="H163" s="229"/>
      <c r="I163" s="229"/>
      <c r="J163" s="405"/>
      <c r="K163" s="407" t="e">
        <f>+VLOOKUP(J163,Listados!$K$8:$L$12,2,0)</f>
        <v>#N/A</v>
      </c>
      <c r="L163" s="410"/>
      <c r="M163" s="407" t="e">
        <f>+VLOOKUP(L163,Listados!$K$13:$L$17,2,0)</f>
        <v>#N/A</v>
      </c>
      <c r="N163" s="407" t="str">
        <f>IF(AND(J163&lt;&gt;"",L163&lt;&gt;""),VLOOKUP(J163&amp;L163,Listados!$M$3:$N$27,2,FALSE),"")</f>
        <v/>
      </c>
      <c r="O163" s="249"/>
      <c r="P163" s="223"/>
      <c r="Q163" s="243"/>
      <c r="R163" s="225"/>
      <c r="S163" s="226" t="str">
        <f t="shared" si="245"/>
        <v>0</v>
      </c>
      <c r="T163" s="225"/>
      <c r="U163" s="226" t="str">
        <f t="shared" si="246"/>
        <v>0</v>
      </c>
      <c r="V163" s="225"/>
      <c r="W163" s="226" t="str">
        <f t="shared" si="247"/>
        <v>0</v>
      </c>
      <c r="X163" s="225"/>
      <c r="Y163" s="226" t="str">
        <f t="shared" si="248"/>
        <v>0</v>
      </c>
      <c r="Z163" s="225"/>
      <c r="AA163" s="226" t="str">
        <f t="shared" si="249"/>
        <v>0</v>
      </c>
      <c r="AB163" s="225"/>
      <c r="AC163" s="226" t="str">
        <f t="shared" si="250"/>
        <v>0</v>
      </c>
      <c r="AD163" s="225"/>
      <c r="AE163" s="226" t="str">
        <f t="shared" si="251"/>
        <v>0</v>
      </c>
      <c r="AF163" s="220" t="str">
        <f t="shared" si="252"/>
        <v/>
      </c>
      <c r="AG163" s="220" t="str">
        <f t="shared" si="253"/>
        <v/>
      </c>
      <c r="AH163" s="227"/>
      <c r="AI163" s="220" t="str">
        <f t="shared" si="254"/>
        <v/>
      </c>
      <c r="AJ163" s="220" t="str">
        <f>IFERROR(VLOOKUP((CONCATENATE(AG163,AI163)),Listados!$U$3:$V$11,2,FALSE),"")</f>
        <v/>
      </c>
      <c r="AK163" s="220" t="str">
        <f t="shared" si="255"/>
        <v/>
      </c>
      <c r="AL163" s="406" t="e">
        <f t="shared" ref="AL163" si="280">AVERAGE(AK163:AK166)</f>
        <v>#DIV/0!</v>
      </c>
      <c r="AM163" s="406" t="e">
        <f t="shared" ref="AM163" si="281">IF(AL163&lt;=50,"Débil",IF(AL163&lt;=99,"Moderado",IF(AL163=100,"fuerte","")))</f>
        <v>#DIV/0!</v>
      </c>
      <c r="AN163" s="406" t="e">
        <f t="shared" ref="AN163" si="282">+IF(AND(Q163="Preventivo",AM163="Fuerte"),2,IF(AND(Q163="Preventivo",AM163="Moderado"),1,0))</f>
        <v>#DIV/0!</v>
      </c>
      <c r="AO163" s="406" t="e">
        <f t="shared" ref="AO163" si="283">+IF(AND(Q163="Detectivo",$AM163="Fuerte"),2,IF(AND(Q163="Detectivo",$AM163="Moderado"),1,IF(AND(Q163="Preventivo",$AM163="Fuerte"),1,0)))</f>
        <v>#DIV/0!</v>
      </c>
      <c r="AP163" s="376" t="e">
        <f t="shared" ref="AP163" si="284">+K163-AN163</f>
        <v>#N/A</v>
      </c>
      <c r="AQ163" s="376" t="e">
        <f t="shared" ref="AQ163" si="285">+M163-AO163</f>
        <v>#N/A</v>
      </c>
      <c r="AR163" s="407" t="e">
        <f>+VLOOKUP(MIN(AP163),Listados!$J$18:$K$24,2,TRUE)</f>
        <v>#N/A</v>
      </c>
      <c r="AS163" s="407" t="e">
        <f>+VLOOKUP(MIN(AQ163),Listados!$J$26:$K$32,2,TRUE)</f>
        <v>#N/A</v>
      </c>
      <c r="AT163" s="407" t="e">
        <f>IF(AND(AR163&lt;&gt;"",AS163&lt;&gt;""),VLOOKUP(AR163&amp;AS163,Listados!$M$3:$N$27,2,FALSE),"")</f>
        <v>#N/A</v>
      </c>
      <c r="AU163" s="407" t="e">
        <f>+VLOOKUP(AT163,Listados!$P$3:$Q$6,2,FALSE)</f>
        <v>#N/A</v>
      </c>
      <c r="AV163" s="228"/>
      <c r="AW163" s="228"/>
      <c r="AX163" s="231"/>
      <c r="AY163" s="255"/>
      <c r="AZ163" s="228"/>
      <c r="BA163" s="228"/>
      <c r="BB163" s="362"/>
      <c r="BC163" s="362"/>
      <c r="BD163" s="362"/>
      <c r="BE163" s="364"/>
      <c r="BF163" s="366"/>
      <c r="BG163" s="366"/>
    </row>
    <row r="164" spans="1:59" x14ac:dyDescent="0.2">
      <c r="A164" s="408"/>
      <c r="B164" s="405"/>
      <c r="C164" s="409"/>
      <c r="D164" s="405"/>
      <c r="E164" s="405"/>
      <c r="F164" s="405"/>
      <c r="G164" s="229"/>
      <c r="H164" s="229"/>
      <c r="I164" s="229"/>
      <c r="J164" s="405"/>
      <c r="K164" s="407"/>
      <c r="L164" s="410"/>
      <c r="M164" s="407"/>
      <c r="N164" s="407"/>
      <c r="O164" s="249"/>
      <c r="P164" s="223"/>
      <c r="Q164" s="243"/>
      <c r="R164" s="225"/>
      <c r="S164" s="226" t="str">
        <f t="shared" si="245"/>
        <v>0</v>
      </c>
      <c r="T164" s="225"/>
      <c r="U164" s="226" t="str">
        <f t="shared" si="246"/>
        <v>0</v>
      </c>
      <c r="V164" s="225"/>
      <c r="W164" s="226" t="str">
        <f t="shared" si="247"/>
        <v>0</v>
      </c>
      <c r="X164" s="225"/>
      <c r="Y164" s="226" t="str">
        <f t="shared" si="248"/>
        <v>0</v>
      </c>
      <c r="Z164" s="225"/>
      <c r="AA164" s="226" t="str">
        <f t="shared" si="249"/>
        <v>0</v>
      </c>
      <c r="AB164" s="225"/>
      <c r="AC164" s="226" t="str">
        <f t="shared" si="250"/>
        <v>0</v>
      </c>
      <c r="AD164" s="225"/>
      <c r="AE164" s="226" t="str">
        <f t="shared" si="251"/>
        <v>0</v>
      </c>
      <c r="AF164" s="220" t="str">
        <f t="shared" si="252"/>
        <v/>
      </c>
      <c r="AG164" s="220" t="str">
        <f t="shared" si="253"/>
        <v/>
      </c>
      <c r="AH164" s="227"/>
      <c r="AI164" s="220" t="str">
        <f t="shared" si="254"/>
        <v/>
      </c>
      <c r="AJ164" s="220" t="str">
        <f>IFERROR(VLOOKUP((CONCATENATE(AG164,AI164)),Listados!$U$3:$V$11,2,FALSE),"")</f>
        <v/>
      </c>
      <c r="AK164" s="220" t="str">
        <f t="shared" si="255"/>
        <v/>
      </c>
      <c r="AL164" s="406"/>
      <c r="AM164" s="406"/>
      <c r="AN164" s="406"/>
      <c r="AO164" s="406"/>
      <c r="AP164" s="357"/>
      <c r="AQ164" s="357"/>
      <c r="AR164" s="407"/>
      <c r="AS164" s="407"/>
      <c r="AT164" s="407"/>
      <c r="AU164" s="407"/>
      <c r="AV164" s="228"/>
      <c r="AW164" s="228"/>
      <c r="AX164" s="228"/>
      <c r="AY164" s="228"/>
      <c r="AZ164" s="228"/>
      <c r="BA164" s="228"/>
      <c r="BB164" s="362"/>
      <c r="BC164" s="362"/>
      <c r="BD164" s="362"/>
      <c r="BE164" s="364"/>
      <c r="BF164" s="366"/>
      <c r="BG164" s="366"/>
    </row>
    <row r="165" spans="1:59" x14ac:dyDescent="0.2">
      <c r="A165" s="408"/>
      <c r="B165" s="405"/>
      <c r="C165" s="409"/>
      <c r="D165" s="405"/>
      <c r="E165" s="405"/>
      <c r="F165" s="405"/>
      <c r="G165" s="229"/>
      <c r="H165" s="229"/>
      <c r="I165" s="229"/>
      <c r="J165" s="405"/>
      <c r="K165" s="407"/>
      <c r="L165" s="410"/>
      <c r="M165" s="407"/>
      <c r="N165" s="407"/>
      <c r="O165" s="240"/>
      <c r="P165" s="230"/>
      <c r="Q165" s="241"/>
      <c r="R165" s="225"/>
      <c r="S165" s="226" t="str">
        <f t="shared" si="245"/>
        <v>0</v>
      </c>
      <c r="T165" s="225"/>
      <c r="U165" s="226" t="str">
        <f t="shared" si="246"/>
        <v>0</v>
      </c>
      <c r="V165" s="225"/>
      <c r="W165" s="226" t="str">
        <f t="shared" si="247"/>
        <v>0</v>
      </c>
      <c r="X165" s="225"/>
      <c r="Y165" s="226" t="str">
        <f t="shared" si="248"/>
        <v>0</v>
      </c>
      <c r="Z165" s="225"/>
      <c r="AA165" s="226" t="str">
        <f t="shared" si="249"/>
        <v>0</v>
      </c>
      <c r="AB165" s="225"/>
      <c r="AC165" s="226" t="str">
        <f t="shared" si="250"/>
        <v>0</v>
      </c>
      <c r="AD165" s="225"/>
      <c r="AE165" s="226" t="str">
        <f t="shared" si="251"/>
        <v>0</v>
      </c>
      <c r="AF165" s="220" t="str">
        <f t="shared" si="252"/>
        <v/>
      </c>
      <c r="AG165" s="220" t="str">
        <f t="shared" si="253"/>
        <v/>
      </c>
      <c r="AH165" s="227"/>
      <c r="AI165" s="220" t="str">
        <f t="shared" si="254"/>
        <v/>
      </c>
      <c r="AJ165" s="220" t="str">
        <f>IFERROR(VLOOKUP((CONCATENATE(AG165,AI165)),Listados!$U$3:$V$11,2,FALSE),"")</f>
        <v/>
      </c>
      <c r="AK165" s="220" t="str">
        <f t="shared" si="255"/>
        <v/>
      </c>
      <c r="AL165" s="406"/>
      <c r="AM165" s="406"/>
      <c r="AN165" s="406"/>
      <c r="AO165" s="406"/>
      <c r="AP165" s="357"/>
      <c r="AQ165" s="357"/>
      <c r="AR165" s="407"/>
      <c r="AS165" s="407"/>
      <c r="AT165" s="407"/>
      <c r="AU165" s="407"/>
      <c r="AV165" s="228"/>
      <c r="AW165" s="228"/>
      <c r="AX165" s="231"/>
      <c r="AY165" s="231"/>
      <c r="AZ165" s="228"/>
      <c r="BA165" s="228"/>
      <c r="BB165" s="362"/>
      <c r="BC165" s="362"/>
      <c r="BD165" s="362"/>
      <c r="BE165" s="364"/>
      <c r="BF165" s="366"/>
      <c r="BG165" s="366"/>
    </row>
    <row r="166" spans="1:59" ht="16" thickBot="1" x14ac:dyDescent="0.25">
      <c r="A166" s="408"/>
      <c r="B166" s="405"/>
      <c r="C166" s="409"/>
      <c r="D166" s="405"/>
      <c r="E166" s="405"/>
      <c r="F166" s="405"/>
      <c r="G166" s="229"/>
      <c r="H166" s="229"/>
      <c r="I166" s="229"/>
      <c r="J166" s="405"/>
      <c r="K166" s="407"/>
      <c r="L166" s="410"/>
      <c r="M166" s="407"/>
      <c r="N166" s="407"/>
      <c r="O166" s="240"/>
      <c r="P166" s="230"/>
      <c r="Q166" s="241"/>
      <c r="R166" s="225"/>
      <c r="S166" s="226" t="str">
        <f t="shared" si="245"/>
        <v>0</v>
      </c>
      <c r="T166" s="225"/>
      <c r="U166" s="226" t="str">
        <f t="shared" si="246"/>
        <v>0</v>
      </c>
      <c r="V166" s="225"/>
      <c r="W166" s="226" t="str">
        <f t="shared" si="247"/>
        <v>0</v>
      </c>
      <c r="X166" s="225"/>
      <c r="Y166" s="226" t="str">
        <f t="shared" si="248"/>
        <v>0</v>
      </c>
      <c r="Z166" s="225"/>
      <c r="AA166" s="226" t="str">
        <f t="shared" si="249"/>
        <v>0</v>
      </c>
      <c r="AB166" s="225"/>
      <c r="AC166" s="226" t="str">
        <f t="shared" si="250"/>
        <v>0</v>
      </c>
      <c r="AD166" s="225"/>
      <c r="AE166" s="226" t="str">
        <f t="shared" si="251"/>
        <v>0</v>
      </c>
      <c r="AF166" s="220" t="str">
        <f t="shared" si="252"/>
        <v/>
      </c>
      <c r="AG166" s="220" t="str">
        <f t="shared" si="253"/>
        <v/>
      </c>
      <c r="AH166" s="227"/>
      <c r="AI166" s="220" t="str">
        <f t="shared" si="254"/>
        <v/>
      </c>
      <c r="AJ166" s="220" t="str">
        <f>IFERROR(VLOOKUP((CONCATENATE(AG166,AI166)),Listados!$U$3:$V$11,2,FALSE),"")</f>
        <v/>
      </c>
      <c r="AK166" s="220" t="str">
        <f t="shared" si="255"/>
        <v/>
      </c>
      <c r="AL166" s="406"/>
      <c r="AM166" s="406"/>
      <c r="AN166" s="406"/>
      <c r="AO166" s="406"/>
      <c r="AP166" s="377"/>
      <c r="AQ166" s="377"/>
      <c r="AR166" s="407"/>
      <c r="AS166" s="407"/>
      <c r="AT166" s="407"/>
      <c r="AU166" s="407"/>
      <c r="AV166" s="228"/>
      <c r="AW166" s="228"/>
      <c r="AX166" s="231"/>
      <c r="AY166" s="231"/>
      <c r="AZ166" s="228"/>
      <c r="BA166" s="228"/>
      <c r="BB166" s="363"/>
      <c r="BC166" s="363"/>
      <c r="BD166" s="363"/>
      <c r="BE166" s="365"/>
      <c r="BF166" s="367"/>
      <c r="BG166" s="367"/>
    </row>
    <row r="167" spans="1:59" x14ac:dyDescent="0.2">
      <c r="A167" s="408">
        <v>40</v>
      </c>
      <c r="B167" s="405"/>
      <c r="C167" s="409"/>
      <c r="D167" s="405"/>
      <c r="E167" s="404"/>
      <c r="F167" s="404"/>
      <c r="G167" s="229"/>
      <c r="H167" s="229"/>
      <c r="I167" s="229"/>
      <c r="J167" s="405"/>
      <c r="K167" s="407" t="e">
        <f>+VLOOKUP(J167,Listados!$K$8:$L$12,2,0)</f>
        <v>#N/A</v>
      </c>
      <c r="L167" s="410"/>
      <c r="M167" s="407" t="e">
        <f>+VLOOKUP(L167,Listados!$K$13:$L$17,2,0)</f>
        <v>#N/A</v>
      </c>
      <c r="N167" s="407" t="str">
        <f>IF(AND(J167&lt;&gt;"",L167&lt;&gt;""),VLOOKUP(J167&amp;L167,Listados!$M$3:$N$27,2,FALSE),"")</f>
        <v/>
      </c>
      <c r="O167" s="249"/>
      <c r="P167" s="223"/>
      <c r="Q167" s="243"/>
      <c r="R167" s="225"/>
      <c r="S167" s="226" t="str">
        <f t="shared" si="245"/>
        <v>0</v>
      </c>
      <c r="T167" s="225"/>
      <c r="U167" s="226" t="str">
        <f t="shared" si="246"/>
        <v>0</v>
      </c>
      <c r="V167" s="225"/>
      <c r="W167" s="226" t="str">
        <f t="shared" si="247"/>
        <v>0</v>
      </c>
      <c r="X167" s="225"/>
      <c r="Y167" s="226" t="str">
        <f t="shared" si="248"/>
        <v>0</v>
      </c>
      <c r="Z167" s="225"/>
      <c r="AA167" s="226" t="str">
        <f t="shared" si="249"/>
        <v>0</v>
      </c>
      <c r="AB167" s="225"/>
      <c r="AC167" s="226" t="str">
        <f t="shared" si="250"/>
        <v>0</v>
      </c>
      <c r="AD167" s="225"/>
      <c r="AE167" s="226" t="str">
        <f t="shared" si="251"/>
        <v>0</v>
      </c>
      <c r="AF167" s="220" t="str">
        <f t="shared" si="252"/>
        <v/>
      </c>
      <c r="AG167" s="220" t="str">
        <f t="shared" si="253"/>
        <v/>
      </c>
      <c r="AH167" s="227"/>
      <c r="AI167" s="220" t="str">
        <f t="shared" si="254"/>
        <v/>
      </c>
      <c r="AJ167" s="220" t="str">
        <f>IFERROR(VLOOKUP((CONCATENATE(AG167,AI167)),Listados!$U$3:$V$11,2,FALSE),"")</f>
        <v/>
      </c>
      <c r="AK167" s="220" t="str">
        <f t="shared" si="255"/>
        <v/>
      </c>
      <c r="AL167" s="406" t="e">
        <f t="shared" ref="AL167" si="286">AVERAGE(AK167:AK170)</f>
        <v>#DIV/0!</v>
      </c>
      <c r="AM167" s="406" t="e">
        <f t="shared" ref="AM167" si="287">IF(AL167&lt;=50,"Débil",IF(AL167&lt;=99,"Moderado",IF(AL167=100,"fuerte","")))</f>
        <v>#DIV/0!</v>
      </c>
      <c r="AN167" s="406" t="e">
        <f t="shared" ref="AN167" si="288">+IF(AND(Q167="Preventivo",AM167="Fuerte"),2,IF(AND(Q167="Preventivo",AM167="Moderado"),1,0))</f>
        <v>#DIV/0!</v>
      </c>
      <c r="AO167" s="406" t="e">
        <f t="shared" ref="AO167" si="289">+IF(AND(Q167="Detectivo",$AM167="Fuerte"),2,IF(AND(Q167="Detectivo",$AM167="Moderado"),1,IF(AND(Q167="Preventivo",$AM167="Fuerte"),1,0)))</f>
        <v>#DIV/0!</v>
      </c>
      <c r="AP167" s="376" t="e">
        <f t="shared" ref="AP167" si="290">+K167-AN167</f>
        <v>#N/A</v>
      </c>
      <c r="AQ167" s="376" t="e">
        <f t="shared" ref="AQ167" si="291">+M167-AO167</f>
        <v>#N/A</v>
      </c>
      <c r="AR167" s="407" t="e">
        <f>+VLOOKUP(MIN(AP167),Listados!$J$18:$K$24,2,TRUE)</f>
        <v>#N/A</v>
      </c>
      <c r="AS167" s="407" t="e">
        <f>+VLOOKUP(MIN(AQ167),Listados!$J$26:$K$32,2,TRUE)</f>
        <v>#N/A</v>
      </c>
      <c r="AT167" s="407" t="e">
        <f>IF(AND(AR167&lt;&gt;"",AS167&lt;&gt;""),VLOOKUP(AR167&amp;AS167,Listados!$M$3:$N$27,2,FALSE),"")</f>
        <v>#N/A</v>
      </c>
      <c r="AU167" s="407" t="e">
        <f>+VLOOKUP(AT167,Listados!$P$3:$Q$6,2,FALSE)</f>
        <v>#N/A</v>
      </c>
      <c r="AV167" s="228"/>
      <c r="AW167" s="228"/>
      <c r="AX167" s="231"/>
      <c r="AY167" s="255"/>
      <c r="AZ167" s="228"/>
      <c r="BA167" s="228"/>
      <c r="BB167" s="362"/>
      <c r="BC167" s="362"/>
      <c r="BD167" s="362"/>
      <c r="BE167" s="364"/>
      <c r="BF167" s="366"/>
      <c r="BG167" s="366"/>
    </row>
    <row r="168" spans="1:59" x14ac:dyDescent="0.2">
      <c r="A168" s="408"/>
      <c r="B168" s="405"/>
      <c r="C168" s="409"/>
      <c r="D168" s="405"/>
      <c r="E168" s="405"/>
      <c r="F168" s="405"/>
      <c r="G168" s="229"/>
      <c r="H168" s="229"/>
      <c r="I168" s="229"/>
      <c r="J168" s="405"/>
      <c r="K168" s="407"/>
      <c r="L168" s="410"/>
      <c r="M168" s="407"/>
      <c r="N168" s="407"/>
      <c r="O168" s="249"/>
      <c r="P168" s="223"/>
      <c r="Q168" s="243"/>
      <c r="R168" s="225"/>
      <c r="S168" s="226" t="str">
        <f t="shared" si="245"/>
        <v>0</v>
      </c>
      <c r="T168" s="225"/>
      <c r="U168" s="226" t="str">
        <f t="shared" si="246"/>
        <v>0</v>
      </c>
      <c r="V168" s="225"/>
      <c r="W168" s="226" t="str">
        <f t="shared" si="247"/>
        <v>0</v>
      </c>
      <c r="X168" s="225"/>
      <c r="Y168" s="226" t="str">
        <f t="shared" si="248"/>
        <v>0</v>
      </c>
      <c r="Z168" s="225"/>
      <c r="AA168" s="226" t="str">
        <f t="shared" si="249"/>
        <v>0</v>
      </c>
      <c r="AB168" s="225"/>
      <c r="AC168" s="226" t="str">
        <f t="shared" si="250"/>
        <v>0</v>
      </c>
      <c r="AD168" s="225"/>
      <c r="AE168" s="226" t="str">
        <f t="shared" si="251"/>
        <v>0</v>
      </c>
      <c r="AF168" s="220" t="str">
        <f t="shared" si="252"/>
        <v/>
      </c>
      <c r="AG168" s="220" t="str">
        <f t="shared" si="253"/>
        <v/>
      </c>
      <c r="AH168" s="227"/>
      <c r="AI168" s="220" t="str">
        <f t="shared" si="254"/>
        <v/>
      </c>
      <c r="AJ168" s="220" t="str">
        <f>IFERROR(VLOOKUP((CONCATENATE(AG168,AI168)),Listados!$U$3:$V$11,2,FALSE),"")</f>
        <v/>
      </c>
      <c r="AK168" s="220" t="str">
        <f t="shared" si="255"/>
        <v/>
      </c>
      <c r="AL168" s="406"/>
      <c r="AM168" s="406"/>
      <c r="AN168" s="406"/>
      <c r="AO168" s="406"/>
      <c r="AP168" s="357"/>
      <c r="AQ168" s="357"/>
      <c r="AR168" s="407"/>
      <c r="AS168" s="407"/>
      <c r="AT168" s="407"/>
      <c r="AU168" s="407"/>
      <c r="AV168" s="228"/>
      <c r="AW168" s="228"/>
      <c r="AX168" s="228"/>
      <c r="AY168" s="228"/>
      <c r="AZ168" s="228"/>
      <c r="BA168" s="228"/>
      <c r="BB168" s="362"/>
      <c r="BC168" s="362"/>
      <c r="BD168" s="362"/>
      <c r="BE168" s="364"/>
      <c r="BF168" s="366"/>
      <c r="BG168" s="366"/>
    </row>
    <row r="169" spans="1:59" x14ac:dyDescent="0.2">
      <c r="A169" s="408"/>
      <c r="B169" s="405"/>
      <c r="C169" s="409"/>
      <c r="D169" s="405"/>
      <c r="E169" s="405"/>
      <c r="F169" s="405"/>
      <c r="G169" s="229"/>
      <c r="H169" s="229"/>
      <c r="I169" s="229"/>
      <c r="J169" s="405"/>
      <c r="K169" s="407"/>
      <c r="L169" s="410"/>
      <c r="M169" s="407"/>
      <c r="N169" s="407"/>
      <c r="O169" s="240"/>
      <c r="P169" s="230"/>
      <c r="Q169" s="241"/>
      <c r="R169" s="225"/>
      <c r="S169" s="226" t="str">
        <f t="shared" si="245"/>
        <v>0</v>
      </c>
      <c r="T169" s="225"/>
      <c r="U169" s="226" t="str">
        <f t="shared" si="246"/>
        <v>0</v>
      </c>
      <c r="V169" s="225"/>
      <c r="W169" s="226" t="str">
        <f t="shared" si="247"/>
        <v>0</v>
      </c>
      <c r="X169" s="225"/>
      <c r="Y169" s="226" t="str">
        <f t="shared" si="248"/>
        <v>0</v>
      </c>
      <c r="Z169" s="225"/>
      <c r="AA169" s="226" t="str">
        <f t="shared" si="249"/>
        <v>0</v>
      </c>
      <c r="AB169" s="225"/>
      <c r="AC169" s="226" t="str">
        <f t="shared" si="250"/>
        <v>0</v>
      </c>
      <c r="AD169" s="225"/>
      <c r="AE169" s="226" t="str">
        <f t="shared" si="251"/>
        <v>0</v>
      </c>
      <c r="AF169" s="220" t="str">
        <f t="shared" si="252"/>
        <v/>
      </c>
      <c r="AG169" s="220" t="str">
        <f t="shared" si="253"/>
        <v/>
      </c>
      <c r="AH169" s="227"/>
      <c r="AI169" s="220" t="str">
        <f t="shared" si="254"/>
        <v/>
      </c>
      <c r="AJ169" s="220" t="str">
        <f>IFERROR(VLOOKUP((CONCATENATE(AG169,AI169)),Listados!$U$3:$V$11,2,FALSE),"")</f>
        <v/>
      </c>
      <c r="AK169" s="220" t="str">
        <f t="shared" si="255"/>
        <v/>
      </c>
      <c r="AL169" s="406"/>
      <c r="AM169" s="406"/>
      <c r="AN169" s="406"/>
      <c r="AO169" s="406"/>
      <c r="AP169" s="357"/>
      <c r="AQ169" s="357"/>
      <c r="AR169" s="407"/>
      <c r="AS169" s="407"/>
      <c r="AT169" s="407"/>
      <c r="AU169" s="407"/>
      <c r="AV169" s="228"/>
      <c r="AW169" s="228"/>
      <c r="AX169" s="231"/>
      <c r="AY169" s="231"/>
      <c r="AZ169" s="228"/>
      <c r="BA169" s="228"/>
      <c r="BB169" s="362"/>
      <c r="BC169" s="362"/>
      <c r="BD169" s="362"/>
      <c r="BE169" s="364"/>
      <c r="BF169" s="366"/>
      <c r="BG169" s="366"/>
    </row>
    <row r="170" spans="1:59" ht="16" thickBot="1" x14ac:dyDescent="0.25">
      <c r="A170" s="408"/>
      <c r="B170" s="405"/>
      <c r="C170" s="409"/>
      <c r="D170" s="405"/>
      <c r="E170" s="405"/>
      <c r="F170" s="405"/>
      <c r="G170" s="229"/>
      <c r="H170" s="229"/>
      <c r="I170" s="229"/>
      <c r="J170" s="405"/>
      <c r="K170" s="407"/>
      <c r="L170" s="410"/>
      <c r="M170" s="407"/>
      <c r="N170" s="407"/>
      <c r="O170" s="240"/>
      <c r="P170" s="230"/>
      <c r="Q170" s="241"/>
      <c r="R170" s="225"/>
      <c r="S170" s="226" t="str">
        <f t="shared" si="245"/>
        <v>0</v>
      </c>
      <c r="T170" s="225"/>
      <c r="U170" s="226" t="str">
        <f t="shared" si="246"/>
        <v>0</v>
      </c>
      <c r="V170" s="225"/>
      <c r="W170" s="226" t="str">
        <f t="shared" si="247"/>
        <v>0</v>
      </c>
      <c r="X170" s="225"/>
      <c r="Y170" s="226" t="str">
        <f t="shared" si="248"/>
        <v>0</v>
      </c>
      <c r="Z170" s="225"/>
      <c r="AA170" s="226" t="str">
        <f t="shared" si="249"/>
        <v>0</v>
      </c>
      <c r="AB170" s="225"/>
      <c r="AC170" s="226" t="str">
        <f t="shared" si="250"/>
        <v>0</v>
      </c>
      <c r="AD170" s="225"/>
      <c r="AE170" s="226" t="str">
        <f t="shared" si="251"/>
        <v>0</v>
      </c>
      <c r="AF170" s="220" t="str">
        <f t="shared" si="252"/>
        <v/>
      </c>
      <c r="AG170" s="220" t="str">
        <f t="shared" si="253"/>
        <v/>
      </c>
      <c r="AH170" s="227"/>
      <c r="AI170" s="220" t="str">
        <f t="shared" si="254"/>
        <v/>
      </c>
      <c r="AJ170" s="220" t="str">
        <f>IFERROR(VLOOKUP((CONCATENATE(AG170,AI170)),Listados!$U$3:$V$11,2,FALSE),"")</f>
        <v/>
      </c>
      <c r="AK170" s="220" t="str">
        <f t="shared" si="255"/>
        <v/>
      </c>
      <c r="AL170" s="406"/>
      <c r="AM170" s="406"/>
      <c r="AN170" s="406"/>
      <c r="AO170" s="406"/>
      <c r="AP170" s="377"/>
      <c r="AQ170" s="377"/>
      <c r="AR170" s="407"/>
      <c r="AS170" s="407"/>
      <c r="AT170" s="407"/>
      <c r="AU170" s="407"/>
      <c r="AV170" s="228"/>
      <c r="AW170" s="228"/>
      <c r="AX170" s="231"/>
      <c r="AY170" s="231"/>
      <c r="AZ170" s="228"/>
      <c r="BA170" s="228"/>
      <c r="BB170" s="363"/>
      <c r="BC170" s="363"/>
      <c r="BD170" s="363"/>
      <c r="BE170" s="365"/>
      <c r="BF170" s="367"/>
      <c r="BG170" s="367"/>
    </row>
    <row r="171" spans="1:59" x14ac:dyDescent="0.2">
      <c r="A171" s="408">
        <v>41</v>
      </c>
      <c r="B171" s="405"/>
      <c r="C171" s="409"/>
      <c r="D171" s="405"/>
      <c r="E171" s="404"/>
      <c r="F171" s="404"/>
      <c r="G171" s="229"/>
      <c r="H171" s="229"/>
      <c r="I171" s="229"/>
      <c r="J171" s="405"/>
      <c r="K171" s="407" t="e">
        <f>+VLOOKUP(J171,Listados!$K$8:$L$12,2,0)</f>
        <v>#N/A</v>
      </c>
      <c r="L171" s="410"/>
      <c r="M171" s="407" t="e">
        <f>+VLOOKUP(L171,Listados!$K$13:$L$17,2,0)</f>
        <v>#N/A</v>
      </c>
      <c r="N171" s="407" t="str">
        <f>IF(AND(J171&lt;&gt;"",L171&lt;&gt;""),VLOOKUP(J171&amp;L171,Listados!$M$3:$N$27,2,FALSE),"")</f>
        <v/>
      </c>
      <c r="O171" s="249"/>
      <c r="P171" s="223"/>
      <c r="Q171" s="243"/>
      <c r="R171" s="225"/>
      <c r="S171" s="226" t="str">
        <f t="shared" si="245"/>
        <v>0</v>
      </c>
      <c r="T171" s="225"/>
      <c r="U171" s="226" t="str">
        <f t="shared" si="246"/>
        <v>0</v>
      </c>
      <c r="V171" s="225"/>
      <c r="W171" s="226" t="str">
        <f t="shared" si="247"/>
        <v>0</v>
      </c>
      <c r="X171" s="225"/>
      <c r="Y171" s="226" t="str">
        <f t="shared" si="248"/>
        <v>0</v>
      </c>
      <c r="Z171" s="225"/>
      <c r="AA171" s="226" t="str">
        <f t="shared" si="249"/>
        <v>0</v>
      </c>
      <c r="AB171" s="225"/>
      <c r="AC171" s="226" t="str">
        <f t="shared" si="250"/>
        <v>0</v>
      </c>
      <c r="AD171" s="225"/>
      <c r="AE171" s="226" t="str">
        <f t="shared" si="251"/>
        <v>0</v>
      </c>
      <c r="AF171" s="220" t="str">
        <f t="shared" si="252"/>
        <v/>
      </c>
      <c r="AG171" s="220" t="str">
        <f t="shared" si="253"/>
        <v/>
      </c>
      <c r="AH171" s="227"/>
      <c r="AI171" s="220" t="str">
        <f t="shared" si="254"/>
        <v/>
      </c>
      <c r="AJ171" s="220" t="str">
        <f>IFERROR(VLOOKUP((CONCATENATE(AG171,AI171)),Listados!$U$3:$V$11,2,FALSE),"")</f>
        <v/>
      </c>
      <c r="AK171" s="220" t="str">
        <f t="shared" si="255"/>
        <v/>
      </c>
      <c r="AL171" s="406" t="e">
        <f t="shared" ref="AL171" si="292">AVERAGE(AK171:AK174)</f>
        <v>#DIV/0!</v>
      </c>
      <c r="AM171" s="406" t="e">
        <f t="shared" ref="AM171" si="293">IF(AL171&lt;=50,"Débil",IF(AL171&lt;=99,"Moderado",IF(AL171=100,"fuerte","")))</f>
        <v>#DIV/0!</v>
      </c>
      <c r="AN171" s="406" t="e">
        <f t="shared" ref="AN171" si="294">+IF(AND(Q171="Preventivo",AM171="Fuerte"),2,IF(AND(Q171="Preventivo",AM171="Moderado"),1,0))</f>
        <v>#DIV/0!</v>
      </c>
      <c r="AO171" s="406" t="e">
        <f t="shared" ref="AO171" si="295">+IF(AND(Q171="Detectivo",$AM171="Fuerte"),2,IF(AND(Q171="Detectivo",$AM171="Moderado"),1,IF(AND(Q171="Preventivo",$AM171="Fuerte"),1,0)))</f>
        <v>#DIV/0!</v>
      </c>
      <c r="AP171" s="376" t="e">
        <f t="shared" ref="AP171" si="296">+K171-AN171</f>
        <v>#N/A</v>
      </c>
      <c r="AQ171" s="376" t="e">
        <f t="shared" ref="AQ171" si="297">+M171-AO171</f>
        <v>#N/A</v>
      </c>
      <c r="AR171" s="407" t="e">
        <f>+VLOOKUP(MIN(AP171),Listados!$J$18:$K$24,2,TRUE)</f>
        <v>#N/A</v>
      </c>
      <c r="AS171" s="407" t="e">
        <f>+VLOOKUP(MIN(AQ171),Listados!$J$26:$K$32,2,TRUE)</f>
        <v>#N/A</v>
      </c>
      <c r="AT171" s="407" t="e">
        <f>IF(AND(AR171&lt;&gt;"",AS171&lt;&gt;""),VLOOKUP(AR171&amp;AS171,Listados!$M$3:$N$27,2,FALSE),"")</f>
        <v>#N/A</v>
      </c>
      <c r="AU171" s="407" t="e">
        <f>+VLOOKUP(AT171,Listados!$P$3:$Q$6,2,FALSE)</f>
        <v>#N/A</v>
      </c>
      <c r="AV171" s="228"/>
      <c r="AW171" s="228"/>
      <c r="AX171" s="231"/>
      <c r="AY171" s="255"/>
      <c r="AZ171" s="228"/>
      <c r="BA171" s="228"/>
      <c r="BB171" s="362"/>
      <c r="BC171" s="362"/>
      <c r="BD171" s="362"/>
      <c r="BE171" s="364"/>
      <c r="BF171" s="366"/>
      <c r="BG171" s="366"/>
    </row>
    <row r="172" spans="1:59" x14ac:dyDescent="0.2">
      <c r="A172" s="408"/>
      <c r="B172" s="405"/>
      <c r="C172" s="409"/>
      <c r="D172" s="405"/>
      <c r="E172" s="405"/>
      <c r="F172" s="405"/>
      <c r="G172" s="229"/>
      <c r="H172" s="229"/>
      <c r="I172" s="229"/>
      <c r="J172" s="405"/>
      <c r="K172" s="407"/>
      <c r="L172" s="410"/>
      <c r="M172" s="407"/>
      <c r="N172" s="407"/>
      <c r="O172" s="249"/>
      <c r="P172" s="223"/>
      <c r="Q172" s="243"/>
      <c r="R172" s="225"/>
      <c r="S172" s="226" t="str">
        <f t="shared" si="245"/>
        <v>0</v>
      </c>
      <c r="T172" s="225"/>
      <c r="U172" s="226" t="str">
        <f t="shared" si="246"/>
        <v>0</v>
      </c>
      <c r="V172" s="225"/>
      <c r="W172" s="226" t="str">
        <f t="shared" si="247"/>
        <v>0</v>
      </c>
      <c r="X172" s="225"/>
      <c r="Y172" s="226" t="str">
        <f t="shared" si="248"/>
        <v>0</v>
      </c>
      <c r="Z172" s="225"/>
      <c r="AA172" s="226" t="str">
        <f t="shared" si="249"/>
        <v>0</v>
      </c>
      <c r="AB172" s="225"/>
      <c r="AC172" s="226" t="str">
        <f t="shared" si="250"/>
        <v>0</v>
      </c>
      <c r="AD172" s="225"/>
      <c r="AE172" s="226" t="str">
        <f t="shared" si="251"/>
        <v>0</v>
      </c>
      <c r="AF172" s="220" t="str">
        <f t="shared" si="252"/>
        <v/>
      </c>
      <c r="AG172" s="220" t="str">
        <f t="shared" si="253"/>
        <v/>
      </c>
      <c r="AH172" s="227"/>
      <c r="AI172" s="220" t="str">
        <f t="shared" si="254"/>
        <v/>
      </c>
      <c r="AJ172" s="220" t="str">
        <f>IFERROR(VLOOKUP((CONCATENATE(AG172,AI172)),Listados!$U$3:$V$11,2,FALSE),"")</f>
        <v/>
      </c>
      <c r="AK172" s="220" t="str">
        <f t="shared" si="255"/>
        <v/>
      </c>
      <c r="AL172" s="406"/>
      <c r="AM172" s="406"/>
      <c r="AN172" s="406"/>
      <c r="AO172" s="406"/>
      <c r="AP172" s="357"/>
      <c r="AQ172" s="357"/>
      <c r="AR172" s="407"/>
      <c r="AS172" s="407"/>
      <c r="AT172" s="407"/>
      <c r="AU172" s="407"/>
      <c r="AV172" s="228"/>
      <c r="AW172" s="228"/>
      <c r="AX172" s="228"/>
      <c r="AY172" s="228"/>
      <c r="AZ172" s="228"/>
      <c r="BA172" s="228"/>
      <c r="BB172" s="362"/>
      <c r="BC172" s="362"/>
      <c r="BD172" s="362"/>
      <c r="BE172" s="364"/>
      <c r="BF172" s="366"/>
      <c r="BG172" s="366"/>
    </row>
    <row r="173" spans="1:59" x14ac:dyDescent="0.2">
      <c r="A173" s="408"/>
      <c r="B173" s="405"/>
      <c r="C173" s="409"/>
      <c r="D173" s="405"/>
      <c r="E173" s="405"/>
      <c r="F173" s="405"/>
      <c r="G173" s="229"/>
      <c r="H173" s="229"/>
      <c r="I173" s="229"/>
      <c r="J173" s="405"/>
      <c r="K173" s="407"/>
      <c r="L173" s="410"/>
      <c r="M173" s="407"/>
      <c r="N173" s="407"/>
      <c r="O173" s="240"/>
      <c r="P173" s="230"/>
      <c r="Q173" s="241"/>
      <c r="R173" s="225"/>
      <c r="S173" s="226" t="str">
        <f t="shared" si="245"/>
        <v>0</v>
      </c>
      <c r="T173" s="225"/>
      <c r="U173" s="226" t="str">
        <f t="shared" si="246"/>
        <v>0</v>
      </c>
      <c r="V173" s="225"/>
      <c r="W173" s="226" t="str">
        <f t="shared" si="247"/>
        <v>0</v>
      </c>
      <c r="X173" s="225"/>
      <c r="Y173" s="226" t="str">
        <f t="shared" si="248"/>
        <v>0</v>
      </c>
      <c r="Z173" s="225"/>
      <c r="AA173" s="226" t="str">
        <f t="shared" si="249"/>
        <v>0</v>
      </c>
      <c r="AB173" s="225"/>
      <c r="AC173" s="226" t="str">
        <f t="shared" si="250"/>
        <v>0</v>
      </c>
      <c r="AD173" s="225"/>
      <c r="AE173" s="226" t="str">
        <f t="shared" si="251"/>
        <v>0</v>
      </c>
      <c r="AF173" s="220" t="str">
        <f t="shared" si="252"/>
        <v/>
      </c>
      <c r="AG173" s="220" t="str">
        <f t="shared" si="253"/>
        <v/>
      </c>
      <c r="AH173" s="227"/>
      <c r="AI173" s="220" t="str">
        <f t="shared" si="254"/>
        <v/>
      </c>
      <c r="AJ173" s="220" t="str">
        <f>IFERROR(VLOOKUP((CONCATENATE(AG173,AI173)),Listados!$U$3:$V$11,2,FALSE),"")</f>
        <v/>
      </c>
      <c r="AK173" s="220" t="str">
        <f t="shared" si="255"/>
        <v/>
      </c>
      <c r="AL173" s="406"/>
      <c r="AM173" s="406"/>
      <c r="AN173" s="406"/>
      <c r="AO173" s="406"/>
      <c r="AP173" s="357"/>
      <c r="AQ173" s="357"/>
      <c r="AR173" s="407"/>
      <c r="AS173" s="407"/>
      <c r="AT173" s="407"/>
      <c r="AU173" s="407"/>
      <c r="AV173" s="228"/>
      <c r="AW173" s="228"/>
      <c r="AX173" s="231"/>
      <c r="AY173" s="231"/>
      <c r="AZ173" s="228"/>
      <c r="BA173" s="228"/>
      <c r="BB173" s="362"/>
      <c r="BC173" s="362"/>
      <c r="BD173" s="362"/>
      <c r="BE173" s="364"/>
      <c r="BF173" s="366"/>
      <c r="BG173" s="366"/>
    </row>
    <row r="174" spans="1:59" ht="16" thickBot="1" x14ac:dyDescent="0.25">
      <c r="A174" s="408"/>
      <c r="B174" s="405"/>
      <c r="C174" s="409"/>
      <c r="D174" s="405"/>
      <c r="E174" s="405"/>
      <c r="F174" s="405"/>
      <c r="G174" s="229"/>
      <c r="H174" s="229"/>
      <c r="I174" s="229"/>
      <c r="J174" s="405"/>
      <c r="K174" s="407"/>
      <c r="L174" s="410"/>
      <c r="M174" s="407"/>
      <c r="N174" s="407"/>
      <c r="O174" s="240"/>
      <c r="P174" s="230"/>
      <c r="Q174" s="241"/>
      <c r="R174" s="225"/>
      <c r="S174" s="226" t="str">
        <f t="shared" si="245"/>
        <v>0</v>
      </c>
      <c r="T174" s="225"/>
      <c r="U174" s="226" t="str">
        <f t="shared" si="246"/>
        <v>0</v>
      </c>
      <c r="V174" s="225"/>
      <c r="W174" s="226" t="str">
        <f t="shared" si="247"/>
        <v>0</v>
      </c>
      <c r="X174" s="225"/>
      <c r="Y174" s="226" t="str">
        <f t="shared" si="248"/>
        <v>0</v>
      </c>
      <c r="Z174" s="225"/>
      <c r="AA174" s="226" t="str">
        <f t="shared" si="249"/>
        <v>0</v>
      </c>
      <c r="AB174" s="225"/>
      <c r="AC174" s="226" t="str">
        <f t="shared" si="250"/>
        <v>0</v>
      </c>
      <c r="AD174" s="225"/>
      <c r="AE174" s="226" t="str">
        <f t="shared" si="251"/>
        <v>0</v>
      </c>
      <c r="AF174" s="220" t="str">
        <f t="shared" si="252"/>
        <v/>
      </c>
      <c r="AG174" s="220" t="str">
        <f t="shared" si="253"/>
        <v/>
      </c>
      <c r="AH174" s="227"/>
      <c r="AI174" s="220" t="str">
        <f t="shared" si="254"/>
        <v/>
      </c>
      <c r="AJ174" s="220" t="str">
        <f>IFERROR(VLOOKUP((CONCATENATE(AG174,AI174)),Listados!$U$3:$V$11,2,FALSE),"")</f>
        <v/>
      </c>
      <c r="AK174" s="220" t="str">
        <f t="shared" si="255"/>
        <v/>
      </c>
      <c r="AL174" s="406"/>
      <c r="AM174" s="406"/>
      <c r="AN174" s="406"/>
      <c r="AO174" s="406"/>
      <c r="AP174" s="377"/>
      <c r="AQ174" s="377"/>
      <c r="AR174" s="407"/>
      <c r="AS174" s="407"/>
      <c r="AT174" s="407"/>
      <c r="AU174" s="407"/>
      <c r="AV174" s="228"/>
      <c r="AW174" s="228"/>
      <c r="AX174" s="231"/>
      <c r="AY174" s="231"/>
      <c r="AZ174" s="228"/>
      <c r="BA174" s="228"/>
      <c r="BB174" s="363"/>
      <c r="BC174" s="363"/>
      <c r="BD174" s="363"/>
      <c r="BE174" s="365"/>
      <c r="BF174" s="367"/>
      <c r="BG174" s="367"/>
    </row>
    <row r="175" spans="1:59" x14ac:dyDescent="0.2">
      <c r="A175" s="408">
        <v>42</v>
      </c>
      <c r="B175" s="405"/>
      <c r="C175" s="409"/>
      <c r="D175" s="405"/>
      <c r="E175" s="404"/>
      <c r="F175" s="404"/>
      <c r="G175" s="229"/>
      <c r="H175" s="229"/>
      <c r="I175" s="229"/>
      <c r="J175" s="405"/>
      <c r="K175" s="407" t="e">
        <f>+VLOOKUP(J175,Listados!$K$8:$L$12,2,0)</f>
        <v>#N/A</v>
      </c>
      <c r="L175" s="410"/>
      <c r="M175" s="407" t="e">
        <f>+VLOOKUP(L175,Listados!$K$13:$L$17,2,0)</f>
        <v>#N/A</v>
      </c>
      <c r="N175" s="407" t="str">
        <f>IF(AND(J175&lt;&gt;"",L175&lt;&gt;""),VLOOKUP(J175&amp;L175,Listados!$M$3:$N$27,2,FALSE),"")</f>
        <v/>
      </c>
      <c r="O175" s="249"/>
      <c r="P175" s="223"/>
      <c r="Q175" s="243"/>
      <c r="R175" s="225"/>
      <c r="S175" s="226" t="str">
        <f t="shared" si="245"/>
        <v>0</v>
      </c>
      <c r="T175" s="225"/>
      <c r="U175" s="226" t="str">
        <f t="shared" si="246"/>
        <v>0</v>
      </c>
      <c r="V175" s="225"/>
      <c r="W175" s="226" t="str">
        <f t="shared" si="247"/>
        <v>0</v>
      </c>
      <c r="X175" s="225"/>
      <c r="Y175" s="226" t="str">
        <f t="shared" si="248"/>
        <v>0</v>
      </c>
      <c r="Z175" s="225"/>
      <c r="AA175" s="226" t="str">
        <f t="shared" si="249"/>
        <v>0</v>
      </c>
      <c r="AB175" s="225"/>
      <c r="AC175" s="226" t="str">
        <f t="shared" si="250"/>
        <v>0</v>
      </c>
      <c r="AD175" s="225"/>
      <c r="AE175" s="226" t="str">
        <f t="shared" si="251"/>
        <v>0</v>
      </c>
      <c r="AF175" s="220" t="str">
        <f t="shared" si="252"/>
        <v/>
      </c>
      <c r="AG175" s="220" t="str">
        <f t="shared" si="253"/>
        <v/>
      </c>
      <c r="AH175" s="227"/>
      <c r="AI175" s="220" t="str">
        <f t="shared" si="254"/>
        <v/>
      </c>
      <c r="AJ175" s="220" t="str">
        <f>IFERROR(VLOOKUP((CONCATENATE(AG175,AI175)),Listados!$U$3:$V$11,2,FALSE),"")</f>
        <v/>
      </c>
      <c r="AK175" s="220" t="str">
        <f t="shared" si="255"/>
        <v/>
      </c>
      <c r="AL175" s="406" t="e">
        <f t="shared" ref="AL175" si="298">AVERAGE(AK175:AK178)</f>
        <v>#DIV/0!</v>
      </c>
      <c r="AM175" s="406" t="e">
        <f t="shared" ref="AM175" si="299">IF(AL175&lt;=50,"Débil",IF(AL175&lt;=99,"Moderado",IF(AL175=100,"fuerte","")))</f>
        <v>#DIV/0!</v>
      </c>
      <c r="AN175" s="406" t="e">
        <f t="shared" ref="AN175" si="300">+IF(AND(Q175="Preventivo",AM175="Fuerte"),2,IF(AND(Q175="Preventivo",AM175="Moderado"),1,0))</f>
        <v>#DIV/0!</v>
      </c>
      <c r="AO175" s="406" t="e">
        <f t="shared" ref="AO175" si="301">+IF(AND(Q175="Detectivo",$AM175="Fuerte"),2,IF(AND(Q175="Detectivo",$AM175="Moderado"),1,IF(AND(Q175="Preventivo",$AM175="Fuerte"),1,0)))</f>
        <v>#DIV/0!</v>
      </c>
      <c r="AP175" s="376" t="e">
        <f t="shared" ref="AP175" si="302">+K175-AN175</f>
        <v>#N/A</v>
      </c>
      <c r="AQ175" s="376" t="e">
        <f t="shared" ref="AQ175" si="303">+M175-AO175</f>
        <v>#N/A</v>
      </c>
      <c r="AR175" s="407" t="e">
        <f>+VLOOKUP(MIN(AP175),Listados!$J$18:$K$24,2,TRUE)</f>
        <v>#N/A</v>
      </c>
      <c r="AS175" s="407" t="e">
        <f>+VLOOKUP(MIN(AQ175),Listados!$J$26:$K$32,2,TRUE)</f>
        <v>#N/A</v>
      </c>
      <c r="AT175" s="407" t="e">
        <f>IF(AND(AR175&lt;&gt;"",AS175&lt;&gt;""),VLOOKUP(AR175&amp;AS175,Listados!$M$3:$N$27,2,FALSE),"")</f>
        <v>#N/A</v>
      </c>
      <c r="AU175" s="407" t="e">
        <f>+VLOOKUP(AT175,Listados!$P$3:$Q$6,2,FALSE)</f>
        <v>#N/A</v>
      </c>
      <c r="AV175" s="228"/>
      <c r="AW175" s="228"/>
      <c r="AX175" s="231"/>
      <c r="AY175" s="255"/>
      <c r="AZ175" s="228"/>
      <c r="BA175" s="228"/>
      <c r="BB175" s="362"/>
      <c r="BC175" s="362"/>
      <c r="BD175" s="362"/>
      <c r="BE175" s="364"/>
      <c r="BF175" s="366"/>
      <c r="BG175" s="366"/>
    </row>
    <row r="176" spans="1:59" x14ac:dyDescent="0.2">
      <c r="A176" s="408"/>
      <c r="B176" s="405"/>
      <c r="C176" s="409"/>
      <c r="D176" s="405"/>
      <c r="E176" s="405"/>
      <c r="F176" s="405"/>
      <c r="G176" s="229"/>
      <c r="H176" s="229"/>
      <c r="I176" s="229"/>
      <c r="J176" s="405"/>
      <c r="K176" s="407"/>
      <c r="L176" s="410"/>
      <c r="M176" s="407"/>
      <c r="N176" s="407"/>
      <c r="O176" s="249"/>
      <c r="P176" s="223"/>
      <c r="Q176" s="243"/>
      <c r="R176" s="225"/>
      <c r="S176" s="226" t="str">
        <f t="shared" si="245"/>
        <v>0</v>
      </c>
      <c r="T176" s="225"/>
      <c r="U176" s="226" t="str">
        <f t="shared" si="246"/>
        <v>0</v>
      </c>
      <c r="V176" s="225"/>
      <c r="W176" s="226" t="str">
        <f t="shared" si="247"/>
        <v>0</v>
      </c>
      <c r="X176" s="225"/>
      <c r="Y176" s="226" t="str">
        <f t="shared" si="248"/>
        <v>0</v>
      </c>
      <c r="Z176" s="225"/>
      <c r="AA176" s="226" t="str">
        <f t="shared" si="249"/>
        <v>0</v>
      </c>
      <c r="AB176" s="225"/>
      <c r="AC176" s="226" t="str">
        <f t="shared" si="250"/>
        <v>0</v>
      </c>
      <c r="AD176" s="225"/>
      <c r="AE176" s="226" t="str">
        <f t="shared" si="251"/>
        <v>0</v>
      </c>
      <c r="AF176" s="220" t="str">
        <f t="shared" si="252"/>
        <v/>
      </c>
      <c r="AG176" s="220" t="str">
        <f t="shared" si="253"/>
        <v/>
      </c>
      <c r="AH176" s="227"/>
      <c r="AI176" s="220" t="str">
        <f t="shared" si="254"/>
        <v/>
      </c>
      <c r="AJ176" s="220" t="str">
        <f>IFERROR(VLOOKUP((CONCATENATE(AG176,AI176)),Listados!$U$3:$V$11,2,FALSE),"")</f>
        <v/>
      </c>
      <c r="AK176" s="220" t="str">
        <f t="shared" si="255"/>
        <v/>
      </c>
      <c r="AL176" s="406"/>
      <c r="AM176" s="406"/>
      <c r="AN176" s="406"/>
      <c r="AO176" s="406"/>
      <c r="AP176" s="357"/>
      <c r="AQ176" s="357"/>
      <c r="AR176" s="407"/>
      <c r="AS176" s="407"/>
      <c r="AT176" s="407"/>
      <c r="AU176" s="407"/>
      <c r="AV176" s="228"/>
      <c r="AW176" s="228"/>
      <c r="AX176" s="228"/>
      <c r="AY176" s="228"/>
      <c r="AZ176" s="228"/>
      <c r="BA176" s="228"/>
      <c r="BB176" s="362"/>
      <c r="BC176" s="362"/>
      <c r="BD176" s="362"/>
      <c r="BE176" s="364"/>
      <c r="BF176" s="366"/>
      <c r="BG176" s="366"/>
    </row>
    <row r="177" spans="1:59" x14ac:dyDescent="0.2">
      <c r="A177" s="408"/>
      <c r="B177" s="405"/>
      <c r="C177" s="409"/>
      <c r="D177" s="405"/>
      <c r="E177" s="405"/>
      <c r="F177" s="405"/>
      <c r="G177" s="229"/>
      <c r="H177" s="229"/>
      <c r="I177" s="229"/>
      <c r="J177" s="405"/>
      <c r="K177" s="407"/>
      <c r="L177" s="410"/>
      <c r="M177" s="407"/>
      <c r="N177" s="407"/>
      <c r="O177" s="240"/>
      <c r="P177" s="230"/>
      <c r="Q177" s="241"/>
      <c r="R177" s="225"/>
      <c r="S177" s="226" t="str">
        <f t="shared" si="245"/>
        <v>0</v>
      </c>
      <c r="T177" s="225"/>
      <c r="U177" s="226" t="str">
        <f t="shared" si="246"/>
        <v>0</v>
      </c>
      <c r="V177" s="225"/>
      <c r="W177" s="226" t="str">
        <f t="shared" si="247"/>
        <v>0</v>
      </c>
      <c r="X177" s="225"/>
      <c r="Y177" s="226" t="str">
        <f t="shared" si="248"/>
        <v>0</v>
      </c>
      <c r="Z177" s="225"/>
      <c r="AA177" s="226" t="str">
        <f t="shared" si="249"/>
        <v>0</v>
      </c>
      <c r="AB177" s="225"/>
      <c r="AC177" s="226" t="str">
        <f t="shared" si="250"/>
        <v>0</v>
      </c>
      <c r="AD177" s="225"/>
      <c r="AE177" s="226" t="str">
        <f t="shared" si="251"/>
        <v>0</v>
      </c>
      <c r="AF177" s="220" t="str">
        <f t="shared" si="252"/>
        <v/>
      </c>
      <c r="AG177" s="220" t="str">
        <f t="shared" si="253"/>
        <v/>
      </c>
      <c r="AH177" s="227"/>
      <c r="AI177" s="220" t="str">
        <f t="shared" si="254"/>
        <v/>
      </c>
      <c r="AJ177" s="220" t="str">
        <f>IFERROR(VLOOKUP((CONCATENATE(AG177,AI177)),Listados!$U$3:$V$11,2,FALSE),"")</f>
        <v/>
      </c>
      <c r="AK177" s="220" t="str">
        <f t="shared" si="255"/>
        <v/>
      </c>
      <c r="AL177" s="406"/>
      <c r="AM177" s="406"/>
      <c r="AN177" s="406"/>
      <c r="AO177" s="406"/>
      <c r="AP177" s="357"/>
      <c r="AQ177" s="357"/>
      <c r="AR177" s="407"/>
      <c r="AS177" s="407"/>
      <c r="AT177" s="407"/>
      <c r="AU177" s="407"/>
      <c r="AV177" s="228"/>
      <c r="AW177" s="228"/>
      <c r="AX177" s="231"/>
      <c r="AY177" s="231"/>
      <c r="AZ177" s="228"/>
      <c r="BA177" s="228"/>
      <c r="BB177" s="362"/>
      <c r="BC177" s="362"/>
      <c r="BD177" s="362"/>
      <c r="BE177" s="364"/>
      <c r="BF177" s="366"/>
      <c r="BG177" s="366"/>
    </row>
    <row r="178" spans="1:59" ht="16" thickBot="1" x14ac:dyDescent="0.25">
      <c r="A178" s="408"/>
      <c r="B178" s="405"/>
      <c r="C178" s="409"/>
      <c r="D178" s="405"/>
      <c r="E178" s="405"/>
      <c r="F178" s="405"/>
      <c r="G178" s="229"/>
      <c r="H178" s="229"/>
      <c r="I178" s="229"/>
      <c r="J178" s="405"/>
      <c r="K178" s="407"/>
      <c r="L178" s="410"/>
      <c r="M178" s="407"/>
      <c r="N178" s="407"/>
      <c r="O178" s="240"/>
      <c r="P178" s="230"/>
      <c r="Q178" s="241"/>
      <c r="R178" s="225"/>
      <c r="S178" s="226" t="str">
        <f t="shared" si="245"/>
        <v>0</v>
      </c>
      <c r="T178" s="225"/>
      <c r="U178" s="226" t="str">
        <f t="shared" si="246"/>
        <v>0</v>
      </c>
      <c r="V178" s="225"/>
      <c r="W178" s="226" t="str">
        <f t="shared" si="247"/>
        <v>0</v>
      </c>
      <c r="X178" s="225"/>
      <c r="Y178" s="226" t="str">
        <f t="shared" si="248"/>
        <v>0</v>
      </c>
      <c r="Z178" s="225"/>
      <c r="AA178" s="226" t="str">
        <f t="shared" si="249"/>
        <v>0</v>
      </c>
      <c r="AB178" s="225"/>
      <c r="AC178" s="226" t="str">
        <f t="shared" si="250"/>
        <v>0</v>
      </c>
      <c r="AD178" s="225"/>
      <c r="AE178" s="226" t="str">
        <f t="shared" si="251"/>
        <v>0</v>
      </c>
      <c r="AF178" s="220" t="str">
        <f t="shared" si="252"/>
        <v/>
      </c>
      <c r="AG178" s="220" t="str">
        <f t="shared" si="253"/>
        <v/>
      </c>
      <c r="AH178" s="227"/>
      <c r="AI178" s="220" t="str">
        <f t="shared" si="254"/>
        <v/>
      </c>
      <c r="AJ178" s="220" t="str">
        <f>IFERROR(VLOOKUP((CONCATENATE(AG178,AI178)),Listados!$U$3:$V$11,2,FALSE),"")</f>
        <v/>
      </c>
      <c r="AK178" s="220" t="str">
        <f t="shared" si="255"/>
        <v/>
      </c>
      <c r="AL178" s="406"/>
      <c r="AM178" s="406"/>
      <c r="AN178" s="406"/>
      <c r="AO178" s="406"/>
      <c r="AP178" s="377"/>
      <c r="AQ178" s="377"/>
      <c r="AR178" s="407"/>
      <c r="AS178" s="407"/>
      <c r="AT178" s="407"/>
      <c r="AU178" s="407"/>
      <c r="AV178" s="228"/>
      <c r="AW178" s="228"/>
      <c r="AX178" s="231"/>
      <c r="AY178" s="231"/>
      <c r="AZ178" s="228"/>
      <c r="BA178" s="228"/>
      <c r="BB178" s="363"/>
      <c r="BC178" s="363"/>
      <c r="BD178" s="363"/>
      <c r="BE178" s="365"/>
      <c r="BF178" s="367"/>
      <c r="BG178" s="367"/>
    </row>
    <row r="179" spans="1:59" x14ac:dyDescent="0.2">
      <c r="A179" s="408">
        <v>43</v>
      </c>
      <c r="B179" s="405"/>
      <c r="C179" s="409"/>
      <c r="D179" s="405"/>
      <c r="E179" s="404"/>
      <c r="F179" s="404"/>
      <c r="G179" s="229"/>
      <c r="H179" s="229"/>
      <c r="I179" s="229"/>
      <c r="J179" s="405"/>
      <c r="K179" s="407" t="e">
        <f>+VLOOKUP(J179,Listados!$K$8:$L$12,2,0)</f>
        <v>#N/A</v>
      </c>
      <c r="L179" s="410"/>
      <c r="M179" s="407" t="e">
        <f>+VLOOKUP(L179,Listados!$K$13:$L$17,2,0)</f>
        <v>#N/A</v>
      </c>
      <c r="N179" s="407" t="str">
        <f>IF(AND(J179&lt;&gt;"",L179&lt;&gt;""),VLOOKUP(J179&amp;L179,Listados!$M$3:$N$27,2,FALSE),"")</f>
        <v/>
      </c>
      <c r="O179" s="249"/>
      <c r="P179" s="223"/>
      <c r="Q179" s="243"/>
      <c r="R179" s="225"/>
      <c r="S179" s="226" t="str">
        <f t="shared" si="245"/>
        <v>0</v>
      </c>
      <c r="T179" s="225"/>
      <c r="U179" s="226" t="str">
        <f t="shared" si="246"/>
        <v>0</v>
      </c>
      <c r="V179" s="225"/>
      <c r="W179" s="226" t="str">
        <f t="shared" si="247"/>
        <v>0</v>
      </c>
      <c r="X179" s="225"/>
      <c r="Y179" s="226" t="str">
        <f t="shared" si="248"/>
        <v>0</v>
      </c>
      <c r="Z179" s="225"/>
      <c r="AA179" s="226" t="str">
        <f t="shared" si="249"/>
        <v>0</v>
      </c>
      <c r="AB179" s="225"/>
      <c r="AC179" s="226" t="str">
        <f t="shared" si="250"/>
        <v>0</v>
      </c>
      <c r="AD179" s="225"/>
      <c r="AE179" s="226" t="str">
        <f t="shared" si="251"/>
        <v>0</v>
      </c>
      <c r="AF179" s="220" t="str">
        <f t="shared" si="252"/>
        <v/>
      </c>
      <c r="AG179" s="220" t="str">
        <f t="shared" si="253"/>
        <v/>
      </c>
      <c r="AH179" s="227"/>
      <c r="AI179" s="220" t="str">
        <f t="shared" si="254"/>
        <v/>
      </c>
      <c r="AJ179" s="220" t="str">
        <f>IFERROR(VLOOKUP((CONCATENATE(AG179,AI179)),Listados!$U$3:$V$11,2,FALSE),"")</f>
        <v/>
      </c>
      <c r="AK179" s="220" t="str">
        <f t="shared" si="255"/>
        <v/>
      </c>
      <c r="AL179" s="406" t="e">
        <f t="shared" ref="AL179" si="304">AVERAGE(AK179:AK182)</f>
        <v>#DIV/0!</v>
      </c>
      <c r="AM179" s="406" t="e">
        <f t="shared" ref="AM179" si="305">IF(AL179&lt;=50,"Débil",IF(AL179&lt;=99,"Moderado",IF(AL179=100,"fuerte","")))</f>
        <v>#DIV/0!</v>
      </c>
      <c r="AN179" s="406" t="e">
        <f t="shared" ref="AN179" si="306">+IF(AND(Q179="Preventivo",AM179="Fuerte"),2,IF(AND(Q179="Preventivo",AM179="Moderado"),1,0))</f>
        <v>#DIV/0!</v>
      </c>
      <c r="AO179" s="406" t="e">
        <f t="shared" ref="AO179" si="307">+IF(AND(Q179="Detectivo",$AM179="Fuerte"),2,IF(AND(Q179="Detectivo",$AM179="Moderado"),1,IF(AND(Q179="Preventivo",$AM179="Fuerte"),1,0)))</f>
        <v>#DIV/0!</v>
      </c>
      <c r="AP179" s="376" t="e">
        <f t="shared" ref="AP179" si="308">+K179-AN179</f>
        <v>#N/A</v>
      </c>
      <c r="AQ179" s="376" t="e">
        <f t="shared" ref="AQ179" si="309">+M179-AO179</f>
        <v>#N/A</v>
      </c>
      <c r="AR179" s="407" t="e">
        <f>+VLOOKUP(MIN(AP179),Listados!$J$18:$K$24,2,TRUE)</f>
        <v>#N/A</v>
      </c>
      <c r="AS179" s="407" t="e">
        <f>+VLOOKUP(MIN(AQ179),Listados!$J$26:$K$32,2,TRUE)</f>
        <v>#N/A</v>
      </c>
      <c r="AT179" s="407" t="e">
        <f>IF(AND(AR179&lt;&gt;"",AS179&lt;&gt;""),VLOOKUP(AR179&amp;AS179,Listados!$M$3:$N$27,2,FALSE),"")</f>
        <v>#N/A</v>
      </c>
      <c r="AU179" s="407" t="e">
        <f>+VLOOKUP(AT179,Listados!$P$3:$Q$6,2,FALSE)</f>
        <v>#N/A</v>
      </c>
      <c r="AV179" s="228"/>
      <c r="AW179" s="228"/>
      <c r="AX179" s="231"/>
      <c r="AY179" s="255"/>
      <c r="AZ179" s="228"/>
      <c r="BA179" s="228"/>
      <c r="BB179" s="362"/>
      <c r="BC179" s="362"/>
      <c r="BD179" s="362"/>
      <c r="BE179" s="364"/>
      <c r="BF179" s="366"/>
      <c r="BG179" s="366"/>
    </row>
    <row r="180" spans="1:59" x14ac:dyDescent="0.2">
      <c r="A180" s="408"/>
      <c r="B180" s="405"/>
      <c r="C180" s="409"/>
      <c r="D180" s="405"/>
      <c r="E180" s="405"/>
      <c r="F180" s="405"/>
      <c r="G180" s="229"/>
      <c r="H180" s="229"/>
      <c r="I180" s="229"/>
      <c r="J180" s="405"/>
      <c r="K180" s="407"/>
      <c r="L180" s="410"/>
      <c r="M180" s="407"/>
      <c r="N180" s="407"/>
      <c r="O180" s="249"/>
      <c r="P180" s="223"/>
      <c r="Q180" s="243"/>
      <c r="R180" s="225"/>
      <c r="S180" s="226" t="str">
        <f t="shared" si="245"/>
        <v>0</v>
      </c>
      <c r="T180" s="225"/>
      <c r="U180" s="226" t="str">
        <f t="shared" si="246"/>
        <v>0</v>
      </c>
      <c r="V180" s="225"/>
      <c r="W180" s="226" t="str">
        <f t="shared" si="247"/>
        <v>0</v>
      </c>
      <c r="X180" s="225"/>
      <c r="Y180" s="226" t="str">
        <f t="shared" si="248"/>
        <v>0</v>
      </c>
      <c r="Z180" s="225"/>
      <c r="AA180" s="226" t="str">
        <f t="shared" si="249"/>
        <v>0</v>
      </c>
      <c r="AB180" s="225"/>
      <c r="AC180" s="226" t="str">
        <f t="shared" si="250"/>
        <v>0</v>
      </c>
      <c r="AD180" s="225"/>
      <c r="AE180" s="226" t="str">
        <f t="shared" si="251"/>
        <v>0</v>
      </c>
      <c r="AF180" s="220" t="str">
        <f t="shared" si="252"/>
        <v/>
      </c>
      <c r="AG180" s="220" t="str">
        <f t="shared" si="253"/>
        <v/>
      </c>
      <c r="AH180" s="227"/>
      <c r="AI180" s="220" t="str">
        <f t="shared" si="254"/>
        <v/>
      </c>
      <c r="AJ180" s="220" t="str">
        <f>IFERROR(VLOOKUP((CONCATENATE(AG180,AI180)),Listados!$U$3:$V$11,2,FALSE),"")</f>
        <v/>
      </c>
      <c r="AK180" s="220" t="str">
        <f t="shared" si="255"/>
        <v/>
      </c>
      <c r="AL180" s="406"/>
      <c r="AM180" s="406"/>
      <c r="AN180" s="406"/>
      <c r="AO180" s="406"/>
      <c r="AP180" s="357"/>
      <c r="AQ180" s="357"/>
      <c r="AR180" s="407"/>
      <c r="AS180" s="407"/>
      <c r="AT180" s="407"/>
      <c r="AU180" s="407"/>
      <c r="AV180" s="228"/>
      <c r="AW180" s="228"/>
      <c r="AX180" s="228"/>
      <c r="AY180" s="228"/>
      <c r="AZ180" s="228"/>
      <c r="BA180" s="228"/>
      <c r="BB180" s="362"/>
      <c r="BC180" s="362"/>
      <c r="BD180" s="362"/>
      <c r="BE180" s="364"/>
      <c r="BF180" s="366"/>
      <c r="BG180" s="366"/>
    </row>
    <row r="181" spans="1:59" x14ac:dyDescent="0.2">
      <c r="A181" s="408"/>
      <c r="B181" s="405"/>
      <c r="C181" s="409"/>
      <c r="D181" s="405"/>
      <c r="E181" s="405"/>
      <c r="F181" s="405"/>
      <c r="G181" s="229"/>
      <c r="H181" s="229"/>
      <c r="I181" s="229"/>
      <c r="J181" s="405"/>
      <c r="K181" s="407"/>
      <c r="L181" s="410"/>
      <c r="M181" s="407"/>
      <c r="N181" s="407"/>
      <c r="O181" s="240"/>
      <c r="P181" s="230"/>
      <c r="Q181" s="241"/>
      <c r="R181" s="225"/>
      <c r="S181" s="226" t="str">
        <f t="shared" si="245"/>
        <v>0</v>
      </c>
      <c r="T181" s="225"/>
      <c r="U181" s="226" t="str">
        <f t="shared" si="246"/>
        <v>0</v>
      </c>
      <c r="V181" s="225"/>
      <c r="W181" s="226" t="str">
        <f t="shared" si="247"/>
        <v>0</v>
      </c>
      <c r="X181" s="225"/>
      <c r="Y181" s="226" t="str">
        <f t="shared" si="248"/>
        <v>0</v>
      </c>
      <c r="Z181" s="225"/>
      <c r="AA181" s="226" t="str">
        <f t="shared" si="249"/>
        <v>0</v>
      </c>
      <c r="AB181" s="225"/>
      <c r="AC181" s="226" t="str">
        <f t="shared" si="250"/>
        <v>0</v>
      </c>
      <c r="AD181" s="225"/>
      <c r="AE181" s="226" t="str">
        <f t="shared" si="251"/>
        <v>0</v>
      </c>
      <c r="AF181" s="220" t="str">
        <f t="shared" si="252"/>
        <v/>
      </c>
      <c r="AG181" s="220" t="str">
        <f t="shared" si="253"/>
        <v/>
      </c>
      <c r="AH181" s="227"/>
      <c r="AI181" s="220" t="str">
        <f t="shared" si="254"/>
        <v/>
      </c>
      <c r="AJ181" s="220" t="str">
        <f>IFERROR(VLOOKUP((CONCATENATE(AG181,AI181)),Listados!$U$3:$V$11,2,FALSE),"")</f>
        <v/>
      </c>
      <c r="AK181" s="220" t="str">
        <f t="shared" si="255"/>
        <v/>
      </c>
      <c r="AL181" s="406"/>
      <c r="AM181" s="406"/>
      <c r="AN181" s="406"/>
      <c r="AO181" s="406"/>
      <c r="AP181" s="357"/>
      <c r="AQ181" s="357"/>
      <c r="AR181" s="407"/>
      <c r="AS181" s="407"/>
      <c r="AT181" s="407"/>
      <c r="AU181" s="407"/>
      <c r="AV181" s="228"/>
      <c r="AW181" s="228"/>
      <c r="AX181" s="231"/>
      <c r="AY181" s="231"/>
      <c r="AZ181" s="228"/>
      <c r="BA181" s="228"/>
      <c r="BB181" s="362"/>
      <c r="BC181" s="362"/>
      <c r="BD181" s="362"/>
      <c r="BE181" s="364"/>
      <c r="BF181" s="366"/>
      <c r="BG181" s="366"/>
    </row>
    <row r="182" spans="1:59" ht="16" thickBot="1" x14ac:dyDescent="0.25">
      <c r="A182" s="408"/>
      <c r="B182" s="405"/>
      <c r="C182" s="409"/>
      <c r="D182" s="405"/>
      <c r="E182" s="405"/>
      <c r="F182" s="405"/>
      <c r="G182" s="229"/>
      <c r="H182" s="229"/>
      <c r="I182" s="229"/>
      <c r="J182" s="405"/>
      <c r="K182" s="407"/>
      <c r="L182" s="410"/>
      <c r="M182" s="407"/>
      <c r="N182" s="407"/>
      <c r="O182" s="240"/>
      <c r="P182" s="230"/>
      <c r="Q182" s="241"/>
      <c r="R182" s="225"/>
      <c r="S182" s="226" t="str">
        <f t="shared" si="245"/>
        <v>0</v>
      </c>
      <c r="T182" s="225"/>
      <c r="U182" s="226" t="str">
        <f t="shared" si="246"/>
        <v>0</v>
      </c>
      <c r="V182" s="225"/>
      <c r="W182" s="226" t="str">
        <f t="shared" si="247"/>
        <v>0</v>
      </c>
      <c r="X182" s="225"/>
      <c r="Y182" s="226" t="str">
        <f t="shared" si="248"/>
        <v>0</v>
      </c>
      <c r="Z182" s="225"/>
      <c r="AA182" s="226" t="str">
        <f t="shared" si="249"/>
        <v>0</v>
      </c>
      <c r="AB182" s="225"/>
      <c r="AC182" s="226" t="str">
        <f t="shared" si="250"/>
        <v>0</v>
      </c>
      <c r="AD182" s="225"/>
      <c r="AE182" s="226" t="str">
        <f t="shared" si="251"/>
        <v>0</v>
      </c>
      <c r="AF182" s="220" t="str">
        <f t="shared" si="252"/>
        <v/>
      </c>
      <c r="AG182" s="220" t="str">
        <f t="shared" si="253"/>
        <v/>
      </c>
      <c r="AH182" s="227"/>
      <c r="AI182" s="220" t="str">
        <f t="shared" si="254"/>
        <v/>
      </c>
      <c r="AJ182" s="220" t="str">
        <f>IFERROR(VLOOKUP((CONCATENATE(AG182,AI182)),Listados!$U$3:$V$11,2,FALSE),"")</f>
        <v/>
      </c>
      <c r="AK182" s="220" t="str">
        <f t="shared" si="255"/>
        <v/>
      </c>
      <c r="AL182" s="406"/>
      <c r="AM182" s="406"/>
      <c r="AN182" s="406"/>
      <c r="AO182" s="406"/>
      <c r="AP182" s="377"/>
      <c r="AQ182" s="377"/>
      <c r="AR182" s="407"/>
      <c r="AS182" s="407"/>
      <c r="AT182" s="407"/>
      <c r="AU182" s="407"/>
      <c r="AV182" s="228"/>
      <c r="AW182" s="228"/>
      <c r="AX182" s="231"/>
      <c r="AY182" s="231"/>
      <c r="AZ182" s="228"/>
      <c r="BA182" s="228"/>
      <c r="BB182" s="363"/>
      <c r="BC182" s="363"/>
      <c r="BD182" s="363"/>
      <c r="BE182" s="365"/>
      <c r="BF182" s="367"/>
      <c r="BG182" s="367"/>
    </row>
    <row r="183" spans="1:59" x14ac:dyDescent="0.2">
      <c r="A183" s="408">
        <v>44</v>
      </c>
      <c r="B183" s="405"/>
      <c r="C183" s="409"/>
      <c r="D183" s="405"/>
      <c r="E183" s="404"/>
      <c r="F183" s="404"/>
      <c r="G183" s="229"/>
      <c r="H183" s="229"/>
      <c r="I183" s="229"/>
      <c r="J183" s="405"/>
      <c r="K183" s="407" t="e">
        <f>+VLOOKUP(J183,Listados!$K$8:$L$12,2,0)</f>
        <v>#N/A</v>
      </c>
      <c r="L183" s="410"/>
      <c r="M183" s="407" t="e">
        <f>+VLOOKUP(L183,Listados!$K$13:$L$17,2,0)</f>
        <v>#N/A</v>
      </c>
      <c r="N183" s="407" t="str">
        <f>IF(AND(J183&lt;&gt;"",L183&lt;&gt;""),VLOOKUP(J183&amp;L183,Listados!$M$3:$N$27,2,FALSE),"")</f>
        <v/>
      </c>
      <c r="O183" s="249"/>
      <c r="P183" s="223"/>
      <c r="Q183" s="243"/>
      <c r="R183" s="225"/>
      <c r="S183" s="226" t="str">
        <f t="shared" si="245"/>
        <v>0</v>
      </c>
      <c r="T183" s="225"/>
      <c r="U183" s="226" t="str">
        <f t="shared" si="246"/>
        <v>0</v>
      </c>
      <c r="V183" s="225"/>
      <c r="W183" s="226" t="str">
        <f t="shared" si="247"/>
        <v>0</v>
      </c>
      <c r="X183" s="225"/>
      <c r="Y183" s="226" t="str">
        <f t="shared" si="248"/>
        <v>0</v>
      </c>
      <c r="Z183" s="225"/>
      <c r="AA183" s="226" t="str">
        <f t="shared" si="249"/>
        <v>0</v>
      </c>
      <c r="AB183" s="225"/>
      <c r="AC183" s="226" t="str">
        <f t="shared" si="250"/>
        <v>0</v>
      </c>
      <c r="AD183" s="225"/>
      <c r="AE183" s="226" t="str">
        <f t="shared" si="251"/>
        <v>0</v>
      </c>
      <c r="AF183" s="220" t="str">
        <f t="shared" si="252"/>
        <v/>
      </c>
      <c r="AG183" s="220" t="str">
        <f t="shared" si="253"/>
        <v/>
      </c>
      <c r="AH183" s="227"/>
      <c r="AI183" s="220" t="str">
        <f t="shared" si="254"/>
        <v/>
      </c>
      <c r="AJ183" s="220" t="str">
        <f>IFERROR(VLOOKUP((CONCATENATE(AG183,AI183)),Listados!$U$3:$V$11,2,FALSE),"")</f>
        <v/>
      </c>
      <c r="AK183" s="220" t="str">
        <f t="shared" si="255"/>
        <v/>
      </c>
      <c r="AL183" s="406" t="e">
        <f t="shared" ref="AL183" si="310">AVERAGE(AK183:AK186)</f>
        <v>#DIV/0!</v>
      </c>
      <c r="AM183" s="406" t="e">
        <f t="shared" ref="AM183" si="311">IF(AL183&lt;=50,"Débil",IF(AL183&lt;=99,"Moderado",IF(AL183=100,"fuerte","")))</f>
        <v>#DIV/0!</v>
      </c>
      <c r="AN183" s="406" t="e">
        <f t="shared" ref="AN183" si="312">+IF(AND(Q183="Preventivo",AM183="Fuerte"),2,IF(AND(Q183="Preventivo",AM183="Moderado"),1,0))</f>
        <v>#DIV/0!</v>
      </c>
      <c r="AO183" s="406" t="e">
        <f t="shared" ref="AO183" si="313">+IF(AND(Q183="Detectivo",$AM183="Fuerte"),2,IF(AND(Q183="Detectivo",$AM183="Moderado"),1,IF(AND(Q183="Preventivo",$AM183="Fuerte"),1,0)))</f>
        <v>#DIV/0!</v>
      </c>
      <c r="AP183" s="376" t="e">
        <f t="shared" ref="AP183" si="314">+K183-AN183</f>
        <v>#N/A</v>
      </c>
      <c r="AQ183" s="376" t="e">
        <f t="shared" ref="AQ183" si="315">+M183-AO183</f>
        <v>#N/A</v>
      </c>
      <c r="AR183" s="407" t="e">
        <f>+VLOOKUP(MIN(AP183),Listados!$J$18:$K$24,2,TRUE)</f>
        <v>#N/A</v>
      </c>
      <c r="AS183" s="407" t="e">
        <f>+VLOOKUP(MIN(AQ183),Listados!$J$26:$K$32,2,TRUE)</f>
        <v>#N/A</v>
      </c>
      <c r="AT183" s="407" t="e">
        <f>IF(AND(AR183&lt;&gt;"",AS183&lt;&gt;""),VLOOKUP(AR183&amp;AS183,Listados!$M$3:$N$27,2,FALSE),"")</f>
        <v>#N/A</v>
      </c>
      <c r="AU183" s="407" t="e">
        <f>+VLOOKUP(AT183,Listados!$P$3:$Q$6,2,FALSE)</f>
        <v>#N/A</v>
      </c>
      <c r="AV183" s="228"/>
      <c r="AW183" s="228"/>
      <c r="AX183" s="231"/>
      <c r="AY183" s="255"/>
      <c r="AZ183" s="228"/>
      <c r="BA183" s="228"/>
      <c r="BB183" s="362"/>
      <c r="BC183" s="362"/>
      <c r="BD183" s="362"/>
      <c r="BE183" s="364"/>
      <c r="BF183" s="366"/>
      <c r="BG183" s="366"/>
    </row>
    <row r="184" spans="1:59" x14ac:dyDescent="0.2">
      <c r="A184" s="408"/>
      <c r="B184" s="405"/>
      <c r="C184" s="409"/>
      <c r="D184" s="405"/>
      <c r="E184" s="405"/>
      <c r="F184" s="405"/>
      <c r="G184" s="229"/>
      <c r="H184" s="229"/>
      <c r="I184" s="229"/>
      <c r="J184" s="405"/>
      <c r="K184" s="407"/>
      <c r="L184" s="410"/>
      <c r="M184" s="407"/>
      <c r="N184" s="407"/>
      <c r="O184" s="249"/>
      <c r="P184" s="223"/>
      <c r="Q184" s="243"/>
      <c r="R184" s="225"/>
      <c r="S184" s="226" t="str">
        <f t="shared" si="245"/>
        <v>0</v>
      </c>
      <c r="T184" s="225"/>
      <c r="U184" s="226" t="str">
        <f t="shared" si="246"/>
        <v>0</v>
      </c>
      <c r="V184" s="225"/>
      <c r="W184" s="226" t="str">
        <f t="shared" si="247"/>
        <v>0</v>
      </c>
      <c r="X184" s="225"/>
      <c r="Y184" s="226" t="str">
        <f t="shared" si="248"/>
        <v>0</v>
      </c>
      <c r="Z184" s="225"/>
      <c r="AA184" s="226" t="str">
        <f t="shared" si="249"/>
        <v>0</v>
      </c>
      <c r="AB184" s="225"/>
      <c r="AC184" s="226" t="str">
        <f t="shared" si="250"/>
        <v>0</v>
      </c>
      <c r="AD184" s="225"/>
      <c r="AE184" s="226" t="str">
        <f t="shared" si="251"/>
        <v>0</v>
      </c>
      <c r="AF184" s="220" t="str">
        <f t="shared" si="252"/>
        <v/>
      </c>
      <c r="AG184" s="220" t="str">
        <f t="shared" si="253"/>
        <v/>
      </c>
      <c r="AH184" s="227"/>
      <c r="AI184" s="220" t="str">
        <f t="shared" si="254"/>
        <v/>
      </c>
      <c r="AJ184" s="220" t="str">
        <f>IFERROR(VLOOKUP((CONCATENATE(AG184,AI184)),Listados!$U$3:$V$11,2,FALSE),"")</f>
        <v/>
      </c>
      <c r="AK184" s="220" t="str">
        <f t="shared" si="255"/>
        <v/>
      </c>
      <c r="AL184" s="406"/>
      <c r="AM184" s="406"/>
      <c r="AN184" s="406"/>
      <c r="AO184" s="406"/>
      <c r="AP184" s="357"/>
      <c r="AQ184" s="357"/>
      <c r="AR184" s="407"/>
      <c r="AS184" s="407"/>
      <c r="AT184" s="407"/>
      <c r="AU184" s="407"/>
      <c r="AV184" s="228"/>
      <c r="AW184" s="228"/>
      <c r="AX184" s="228"/>
      <c r="AY184" s="228"/>
      <c r="AZ184" s="228"/>
      <c r="BA184" s="228"/>
      <c r="BB184" s="362"/>
      <c r="BC184" s="362"/>
      <c r="BD184" s="362"/>
      <c r="BE184" s="364"/>
      <c r="BF184" s="366"/>
      <c r="BG184" s="366"/>
    </row>
    <row r="185" spans="1:59" x14ac:dyDescent="0.2">
      <c r="A185" s="408"/>
      <c r="B185" s="405"/>
      <c r="C185" s="409"/>
      <c r="D185" s="405"/>
      <c r="E185" s="405"/>
      <c r="F185" s="405"/>
      <c r="G185" s="229"/>
      <c r="H185" s="229"/>
      <c r="I185" s="229"/>
      <c r="J185" s="405"/>
      <c r="K185" s="407"/>
      <c r="L185" s="410"/>
      <c r="M185" s="407"/>
      <c r="N185" s="407"/>
      <c r="O185" s="240"/>
      <c r="P185" s="230"/>
      <c r="Q185" s="241"/>
      <c r="R185" s="225"/>
      <c r="S185" s="226" t="str">
        <f t="shared" si="245"/>
        <v>0</v>
      </c>
      <c r="T185" s="225"/>
      <c r="U185" s="226" t="str">
        <f t="shared" si="246"/>
        <v>0</v>
      </c>
      <c r="V185" s="225"/>
      <c r="W185" s="226" t="str">
        <f t="shared" si="247"/>
        <v>0</v>
      </c>
      <c r="X185" s="225"/>
      <c r="Y185" s="226" t="str">
        <f t="shared" si="248"/>
        <v>0</v>
      </c>
      <c r="Z185" s="225"/>
      <c r="AA185" s="226" t="str">
        <f t="shared" si="249"/>
        <v>0</v>
      </c>
      <c r="AB185" s="225"/>
      <c r="AC185" s="226" t="str">
        <f t="shared" si="250"/>
        <v>0</v>
      </c>
      <c r="AD185" s="225"/>
      <c r="AE185" s="226" t="str">
        <f t="shared" si="251"/>
        <v>0</v>
      </c>
      <c r="AF185" s="220" t="str">
        <f t="shared" si="252"/>
        <v/>
      </c>
      <c r="AG185" s="220" t="str">
        <f t="shared" si="253"/>
        <v/>
      </c>
      <c r="AH185" s="227"/>
      <c r="AI185" s="220" t="str">
        <f t="shared" si="254"/>
        <v/>
      </c>
      <c r="AJ185" s="220" t="str">
        <f>IFERROR(VLOOKUP((CONCATENATE(AG185,AI185)),Listados!$U$3:$V$11,2,FALSE),"")</f>
        <v/>
      </c>
      <c r="AK185" s="220" t="str">
        <f t="shared" si="255"/>
        <v/>
      </c>
      <c r="AL185" s="406"/>
      <c r="AM185" s="406"/>
      <c r="AN185" s="406"/>
      <c r="AO185" s="406"/>
      <c r="AP185" s="357"/>
      <c r="AQ185" s="357"/>
      <c r="AR185" s="407"/>
      <c r="AS185" s="407"/>
      <c r="AT185" s="407"/>
      <c r="AU185" s="407"/>
      <c r="AV185" s="228"/>
      <c r="AW185" s="228"/>
      <c r="AX185" s="231"/>
      <c r="AY185" s="231"/>
      <c r="AZ185" s="228"/>
      <c r="BA185" s="228"/>
      <c r="BB185" s="362"/>
      <c r="BC185" s="362"/>
      <c r="BD185" s="362"/>
      <c r="BE185" s="364"/>
      <c r="BF185" s="366"/>
      <c r="BG185" s="366"/>
    </row>
    <row r="186" spans="1:59" ht="16" thickBot="1" x14ac:dyDescent="0.25">
      <c r="A186" s="408"/>
      <c r="B186" s="405"/>
      <c r="C186" s="409"/>
      <c r="D186" s="405"/>
      <c r="E186" s="405"/>
      <c r="F186" s="405"/>
      <c r="G186" s="229"/>
      <c r="H186" s="229"/>
      <c r="I186" s="229"/>
      <c r="J186" s="405"/>
      <c r="K186" s="407"/>
      <c r="L186" s="410"/>
      <c r="M186" s="407"/>
      <c r="N186" s="407"/>
      <c r="O186" s="240"/>
      <c r="P186" s="230"/>
      <c r="Q186" s="241"/>
      <c r="R186" s="225"/>
      <c r="S186" s="226" t="str">
        <f t="shared" si="245"/>
        <v>0</v>
      </c>
      <c r="T186" s="225"/>
      <c r="U186" s="226" t="str">
        <f t="shared" si="246"/>
        <v>0</v>
      </c>
      <c r="V186" s="225"/>
      <c r="W186" s="226" t="str">
        <f t="shared" si="247"/>
        <v>0</v>
      </c>
      <c r="X186" s="225"/>
      <c r="Y186" s="226" t="str">
        <f t="shared" si="248"/>
        <v>0</v>
      </c>
      <c r="Z186" s="225"/>
      <c r="AA186" s="226" t="str">
        <f t="shared" si="249"/>
        <v>0</v>
      </c>
      <c r="AB186" s="225"/>
      <c r="AC186" s="226" t="str">
        <f t="shared" si="250"/>
        <v>0</v>
      </c>
      <c r="AD186" s="225"/>
      <c r="AE186" s="226" t="str">
        <f t="shared" si="251"/>
        <v>0</v>
      </c>
      <c r="AF186" s="220" t="str">
        <f t="shared" si="252"/>
        <v/>
      </c>
      <c r="AG186" s="220" t="str">
        <f t="shared" si="253"/>
        <v/>
      </c>
      <c r="AH186" s="227"/>
      <c r="AI186" s="220" t="str">
        <f t="shared" si="254"/>
        <v/>
      </c>
      <c r="AJ186" s="220" t="str">
        <f>IFERROR(VLOOKUP((CONCATENATE(AG186,AI186)),Listados!$U$3:$V$11,2,FALSE),"")</f>
        <v/>
      </c>
      <c r="AK186" s="220" t="str">
        <f t="shared" si="255"/>
        <v/>
      </c>
      <c r="AL186" s="406"/>
      <c r="AM186" s="406"/>
      <c r="AN186" s="406"/>
      <c r="AO186" s="406"/>
      <c r="AP186" s="377"/>
      <c r="AQ186" s="377"/>
      <c r="AR186" s="407"/>
      <c r="AS186" s="407"/>
      <c r="AT186" s="407"/>
      <c r="AU186" s="407"/>
      <c r="AV186" s="228"/>
      <c r="AW186" s="228"/>
      <c r="AX186" s="231"/>
      <c r="AY186" s="231"/>
      <c r="AZ186" s="228"/>
      <c r="BA186" s="228"/>
      <c r="BB186" s="363"/>
      <c r="BC186" s="363"/>
      <c r="BD186" s="363"/>
      <c r="BE186" s="365"/>
      <c r="BF186" s="367"/>
      <c r="BG186" s="367"/>
    </row>
    <row r="187" spans="1:59" x14ac:dyDescent="0.2">
      <c r="A187" s="408">
        <v>45</v>
      </c>
      <c r="B187" s="405"/>
      <c r="C187" s="409"/>
      <c r="D187" s="405"/>
      <c r="E187" s="404"/>
      <c r="F187" s="404"/>
      <c r="G187" s="229"/>
      <c r="H187" s="229"/>
      <c r="I187" s="229"/>
      <c r="J187" s="405"/>
      <c r="K187" s="407" t="e">
        <f>+VLOOKUP(J187,Listados!$K$8:$L$12,2,0)</f>
        <v>#N/A</v>
      </c>
      <c r="L187" s="410"/>
      <c r="M187" s="407" t="e">
        <f>+VLOOKUP(L187,Listados!$K$13:$L$17,2,0)</f>
        <v>#N/A</v>
      </c>
      <c r="N187" s="407" t="str">
        <f>IF(AND(J187&lt;&gt;"",L187&lt;&gt;""),VLOOKUP(J187&amp;L187,Listados!$M$3:$N$27,2,FALSE),"")</f>
        <v/>
      </c>
      <c r="O187" s="249"/>
      <c r="P187" s="223"/>
      <c r="Q187" s="243"/>
      <c r="R187" s="225"/>
      <c r="S187" s="226" t="str">
        <f t="shared" si="245"/>
        <v>0</v>
      </c>
      <c r="T187" s="225"/>
      <c r="U187" s="226" t="str">
        <f t="shared" si="246"/>
        <v>0</v>
      </c>
      <c r="V187" s="225"/>
      <c r="W187" s="226" t="str">
        <f t="shared" si="247"/>
        <v>0</v>
      </c>
      <c r="X187" s="225"/>
      <c r="Y187" s="226" t="str">
        <f t="shared" si="248"/>
        <v>0</v>
      </c>
      <c r="Z187" s="225"/>
      <c r="AA187" s="226" t="str">
        <f t="shared" si="249"/>
        <v>0</v>
      </c>
      <c r="AB187" s="225"/>
      <c r="AC187" s="226" t="str">
        <f t="shared" si="250"/>
        <v>0</v>
      </c>
      <c r="AD187" s="225"/>
      <c r="AE187" s="226" t="str">
        <f t="shared" si="251"/>
        <v>0</v>
      </c>
      <c r="AF187" s="220" t="str">
        <f t="shared" si="252"/>
        <v/>
      </c>
      <c r="AG187" s="220" t="str">
        <f t="shared" si="253"/>
        <v/>
      </c>
      <c r="AH187" s="227"/>
      <c r="AI187" s="220" t="str">
        <f t="shared" si="254"/>
        <v/>
      </c>
      <c r="AJ187" s="220" t="str">
        <f>IFERROR(VLOOKUP((CONCATENATE(AG187,AI187)),Listados!$U$3:$V$11,2,FALSE),"")</f>
        <v/>
      </c>
      <c r="AK187" s="220" t="str">
        <f t="shared" si="255"/>
        <v/>
      </c>
      <c r="AL187" s="406" t="e">
        <f t="shared" ref="AL187" si="316">AVERAGE(AK187:AK190)</f>
        <v>#DIV/0!</v>
      </c>
      <c r="AM187" s="406" t="e">
        <f t="shared" ref="AM187" si="317">IF(AL187&lt;=50,"Débil",IF(AL187&lt;=99,"Moderado",IF(AL187=100,"fuerte","")))</f>
        <v>#DIV/0!</v>
      </c>
      <c r="AN187" s="406" t="e">
        <f t="shared" ref="AN187" si="318">+IF(AND(Q187="Preventivo",AM187="Fuerte"),2,IF(AND(Q187="Preventivo",AM187="Moderado"),1,0))</f>
        <v>#DIV/0!</v>
      </c>
      <c r="AO187" s="406" t="e">
        <f t="shared" ref="AO187" si="319">+IF(AND(Q187="Detectivo",$AM187="Fuerte"),2,IF(AND(Q187="Detectivo",$AM187="Moderado"),1,IF(AND(Q187="Preventivo",$AM187="Fuerte"),1,0)))</f>
        <v>#DIV/0!</v>
      </c>
      <c r="AP187" s="376" t="e">
        <f t="shared" ref="AP187" si="320">+K187-AN187</f>
        <v>#N/A</v>
      </c>
      <c r="AQ187" s="376" t="e">
        <f t="shared" ref="AQ187" si="321">+M187-AO187</f>
        <v>#N/A</v>
      </c>
      <c r="AR187" s="407" t="e">
        <f>+VLOOKUP(MIN(AP187),Listados!$J$18:$K$24,2,TRUE)</f>
        <v>#N/A</v>
      </c>
      <c r="AS187" s="407" t="e">
        <f>+VLOOKUP(MIN(AQ187),Listados!$J$26:$K$32,2,TRUE)</f>
        <v>#N/A</v>
      </c>
      <c r="AT187" s="407" t="e">
        <f>IF(AND(AR187&lt;&gt;"",AS187&lt;&gt;""),VLOOKUP(AR187&amp;AS187,Listados!$M$3:$N$27,2,FALSE),"")</f>
        <v>#N/A</v>
      </c>
      <c r="AU187" s="407" t="e">
        <f>+VLOOKUP(AT187,Listados!$P$3:$Q$6,2,FALSE)</f>
        <v>#N/A</v>
      </c>
      <c r="AV187" s="228"/>
      <c r="AW187" s="228"/>
      <c r="AX187" s="231"/>
      <c r="AY187" s="255"/>
      <c r="AZ187" s="228"/>
      <c r="BA187" s="228"/>
      <c r="BB187" s="362"/>
      <c r="BC187" s="362"/>
      <c r="BD187" s="362"/>
      <c r="BE187" s="364"/>
      <c r="BF187" s="366"/>
      <c r="BG187" s="366"/>
    </row>
    <row r="188" spans="1:59" x14ac:dyDescent="0.2">
      <c r="A188" s="408"/>
      <c r="B188" s="405"/>
      <c r="C188" s="409"/>
      <c r="D188" s="405"/>
      <c r="E188" s="405"/>
      <c r="F188" s="405"/>
      <c r="G188" s="229"/>
      <c r="H188" s="229"/>
      <c r="I188" s="229"/>
      <c r="J188" s="405"/>
      <c r="K188" s="407"/>
      <c r="L188" s="410"/>
      <c r="M188" s="407"/>
      <c r="N188" s="407"/>
      <c r="O188" s="249"/>
      <c r="P188" s="223"/>
      <c r="Q188" s="243"/>
      <c r="R188" s="225"/>
      <c r="S188" s="226" t="str">
        <f t="shared" si="245"/>
        <v>0</v>
      </c>
      <c r="T188" s="225"/>
      <c r="U188" s="226" t="str">
        <f t="shared" si="246"/>
        <v>0</v>
      </c>
      <c r="V188" s="225"/>
      <c r="W188" s="226" t="str">
        <f t="shared" si="247"/>
        <v>0</v>
      </c>
      <c r="X188" s="225"/>
      <c r="Y188" s="226" t="str">
        <f t="shared" si="248"/>
        <v>0</v>
      </c>
      <c r="Z188" s="225"/>
      <c r="AA188" s="226" t="str">
        <f t="shared" si="249"/>
        <v>0</v>
      </c>
      <c r="AB188" s="225"/>
      <c r="AC188" s="226" t="str">
        <f t="shared" si="250"/>
        <v>0</v>
      </c>
      <c r="AD188" s="225"/>
      <c r="AE188" s="226" t="str">
        <f t="shared" si="251"/>
        <v>0</v>
      </c>
      <c r="AF188" s="220" t="str">
        <f t="shared" si="252"/>
        <v/>
      </c>
      <c r="AG188" s="220" t="str">
        <f t="shared" si="253"/>
        <v/>
      </c>
      <c r="AH188" s="227"/>
      <c r="AI188" s="220" t="str">
        <f t="shared" si="254"/>
        <v/>
      </c>
      <c r="AJ188" s="220" t="str">
        <f>IFERROR(VLOOKUP((CONCATENATE(AG188,AI188)),Listados!$U$3:$V$11,2,FALSE),"")</f>
        <v/>
      </c>
      <c r="AK188" s="220" t="str">
        <f t="shared" si="255"/>
        <v/>
      </c>
      <c r="AL188" s="406"/>
      <c r="AM188" s="406"/>
      <c r="AN188" s="406"/>
      <c r="AO188" s="406"/>
      <c r="AP188" s="357"/>
      <c r="AQ188" s="357"/>
      <c r="AR188" s="407"/>
      <c r="AS188" s="407"/>
      <c r="AT188" s="407"/>
      <c r="AU188" s="407"/>
      <c r="AV188" s="228"/>
      <c r="AW188" s="228"/>
      <c r="AX188" s="228"/>
      <c r="AY188" s="228"/>
      <c r="AZ188" s="228"/>
      <c r="BA188" s="228"/>
      <c r="BB188" s="362"/>
      <c r="BC188" s="362"/>
      <c r="BD188" s="362"/>
      <c r="BE188" s="364"/>
      <c r="BF188" s="366"/>
      <c r="BG188" s="366"/>
    </row>
    <row r="189" spans="1:59" x14ac:dyDescent="0.2">
      <c r="A189" s="408"/>
      <c r="B189" s="405"/>
      <c r="C189" s="409"/>
      <c r="D189" s="405"/>
      <c r="E189" s="405"/>
      <c r="F189" s="405"/>
      <c r="G189" s="229"/>
      <c r="H189" s="229"/>
      <c r="I189" s="229"/>
      <c r="J189" s="405"/>
      <c r="K189" s="407"/>
      <c r="L189" s="410"/>
      <c r="M189" s="407"/>
      <c r="N189" s="407"/>
      <c r="O189" s="240"/>
      <c r="P189" s="230"/>
      <c r="Q189" s="241"/>
      <c r="R189" s="225"/>
      <c r="S189" s="226" t="str">
        <f t="shared" si="245"/>
        <v>0</v>
      </c>
      <c r="T189" s="225"/>
      <c r="U189" s="226" t="str">
        <f t="shared" si="246"/>
        <v>0</v>
      </c>
      <c r="V189" s="225"/>
      <c r="W189" s="226" t="str">
        <f t="shared" si="247"/>
        <v>0</v>
      </c>
      <c r="X189" s="225"/>
      <c r="Y189" s="226" t="str">
        <f t="shared" si="248"/>
        <v>0</v>
      </c>
      <c r="Z189" s="225"/>
      <c r="AA189" s="226" t="str">
        <f t="shared" si="249"/>
        <v>0</v>
      </c>
      <c r="AB189" s="225"/>
      <c r="AC189" s="226" t="str">
        <f t="shared" si="250"/>
        <v>0</v>
      </c>
      <c r="AD189" s="225"/>
      <c r="AE189" s="226" t="str">
        <f t="shared" si="251"/>
        <v>0</v>
      </c>
      <c r="AF189" s="220" t="str">
        <f t="shared" si="252"/>
        <v/>
      </c>
      <c r="AG189" s="220" t="str">
        <f t="shared" si="253"/>
        <v/>
      </c>
      <c r="AH189" s="227"/>
      <c r="AI189" s="220" t="str">
        <f t="shared" si="254"/>
        <v/>
      </c>
      <c r="AJ189" s="220" t="str">
        <f>IFERROR(VLOOKUP((CONCATENATE(AG189,AI189)),Listados!$U$3:$V$11,2,FALSE),"")</f>
        <v/>
      </c>
      <c r="AK189" s="220" t="str">
        <f t="shared" si="255"/>
        <v/>
      </c>
      <c r="AL189" s="406"/>
      <c r="AM189" s="406"/>
      <c r="AN189" s="406"/>
      <c r="AO189" s="406"/>
      <c r="AP189" s="357"/>
      <c r="AQ189" s="357"/>
      <c r="AR189" s="407"/>
      <c r="AS189" s="407"/>
      <c r="AT189" s="407"/>
      <c r="AU189" s="407"/>
      <c r="AV189" s="228"/>
      <c r="AW189" s="228"/>
      <c r="AX189" s="231"/>
      <c r="AY189" s="231"/>
      <c r="AZ189" s="228"/>
      <c r="BA189" s="228"/>
      <c r="BB189" s="362"/>
      <c r="BC189" s="362"/>
      <c r="BD189" s="362"/>
      <c r="BE189" s="364"/>
      <c r="BF189" s="366"/>
      <c r="BG189" s="366"/>
    </row>
    <row r="190" spans="1:59" ht="16" thickBot="1" x14ac:dyDescent="0.25">
      <c r="A190" s="408"/>
      <c r="B190" s="405"/>
      <c r="C190" s="409"/>
      <c r="D190" s="405"/>
      <c r="E190" s="405"/>
      <c r="F190" s="405"/>
      <c r="G190" s="229"/>
      <c r="H190" s="229"/>
      <c r="I190" s="229"/>
      <c r="J190" s="405"/>
      <c r="K190" s="407"/>
      <c r="L190" s="410"/>
      <c r="M190" s="407"/>
      <c r="N190" s="407"/>
      <c r="O190" s="240"/>
      <c r="P190" s="230"/>
      <c r="Q190" s="241"/>
      <c r="R190" s="225"/>
      <c r="S190" s="226" t="str">
        <f t="shared" si="245"/>
        <v>0</v>
      </c>
      <c r="T190" s="225"/>
      <c r="U190" s="226" t="str">
        <f t="shared" si="246"/>
        <v>0</v>
      </c>
      <c r="V190" s="225"/>
      <c r="W190" s="226" t="str">
        <f t="shared" si="247"/>
        <v>0</v>
      </c>
      <c r="X190" s="225"/>
      <c r="Y190" s="226" t="str">
        <f t="shared" si="248"/>
        <v>0</v>
      </c>
      <c r="Z190" s="225"/>
      <c r="AA190" s="226" t="str">
        <f t="shared" si="249"/>
        <v>0</v>
      </c>
      <c r="AB190" s="225"/>
      <c r="AC190" s="226" t="str">
        <f t="shared" si="250"/>
        <v>0</v>
      </c>
      <c r="AD190" s="225"/>
      <c r="AE190" s="226" t="str">
        <f t="shared" si="251"/>
        <v>0</v>
      </c>
      <c r="AF190" s="220" t="str">
        <f t="shared" si="252"/>
        <v/>
      </c>
      <c r="AG190" s="220" t="str">
        <f t="shared" si="253"/>
        <v/>
      </c>
      <c r="AH190" s="227"/>
      <c r="AI190" s="220" t="str">
        <f t="shared" si="254"/>
        <v/>
      </c>
      <c r="AJ190" s="220" t="str">
        <f>IFERROR(VLOOKUP((CONCATENATE(AG190,AI190)),Listados!$U$3:$V$11,2,FALSE),"")</f>
        <v/>
      </c>
      <c r="AK190" s="220" t="str">
        <f t="shared" si="255"/>
        <v/>
      </c>
      <c r="AL190" s="406"/>
      <c r="AM190" s="406"/>
      <c r="AN190" s="406"/>
      <c r="AO190" s="406"/>
      <c r="AP190" s="377"/>
      <c r="AQ190" s="377"/>
      <c r="AR190" s="407"/>
      <c r="AS190" s="407"/>
      <c r="AT190" s="407"/>
      <c r="AU190" s="407"/>
      <c r="AV190" s="228"/>
      <c r="AW190" s="228"/>
      <c r="AX190" s="231"/>
      <c r="AY190" s="231"/>
      <c r="AZ190" s="228"/>
      <c r="BA190" s="228"/>
      <c r="BB190" s="363"/>
      <c r="BC190" s="363"/>
      <c r="BD190" s="363"/>
      <c r="BE190" s="365"/>
      <c r="BF190" s="367"/>
      <c r="BG190" s="367"/>
    </row>
    <row r="191" spans="1:59" x14ac:dyDescent="0.2">
      <c r="A191" s="408">
        <v>46</v>
      </c>
      <c r="B191" s="405"/>
      <c r="C191" s="409"/>
      <c r="D191" s="405"/>
      <c r="E191" s="404"/>
      <c r="F191" s="404"/>
      <c r="G191" s="229"/>
      <c r="H191" s="229"/>
      <c r="I191" s="229"/>
      <c r="J191" s="405"/>
      <c r="K191" s="407" t="e">
        <f>+VLOOKUP(J191,Listados!$K$8:$L$12,2,0)</f>
        <v>#N/A</v>
      </c>
      <c r="L191" s="410"/>
      <c r="M191" s="407" t="e">
        <f>+VLOOKUP(L191,Listados!$K$13:$L$17,2,0)</f>
        <v>#N/A</v>
      </c>
      <c r="N191" s="407" t="str">
        <f>IF(AND(J191&lt;&gt;"",L191&lt;&gt;""),VLOOKUP(J191&amp;L191,Listados!$M$3:$N$27,2,FALSE),"")</f>
        <v/>
      </c>
      <c r="O191" s="249"/>
      <c r="P191" s="223"/>
      <c r="Q191" s="243"/>
      <c r="R191" s="225"/>
      <c r="S191" s="226" t="str">
        <f t="shared" si="245"/>
        <v>0</v>
      </c>
      <c r="T191" s="225"/>
      <c r="U191" s="226" t="str">
        <f t="shared" si="246"/>
        <v>0</v>
      </c>
      <c r="V191" s="225"/>
      <c r="W191" s="226" t="str">
        <f t="shared" si="247"/>
        <v>0</v>
      </c>
      <c r="X191" s="225"/>
      <c r="Y191" s="226" t="str">
        <f t="shared" si="248"/>
        <v>0</v>
      </c>
      <c r="Z191" s="225"/>
      <c r="AA191" s="226" t="str">
        <f t="shared" si="249"/>
        <v>0</v>
      </c>
      <c r="AB191" s="225"/>
      <c r="AC191" s="226" t="str">
        <f t="shared" si="250"/>
        <v>0</v>
      </c>
      <c r="AD191" s="225"/>
      <c r="AE191" s="226" t="str">
        <f t="shared" si="251"/>
        <v>0</v>
      </c>
      <c r="AF191" s="220" t="str">
        <f t="shared" si="252"/>
        <v/>
      </c>
      <c r="AG191" s="220" t="str">
        <f t="shared" si="253"/>
        <v/>
      </c>
      <c r="AH191" s="227"/>
      <c r="AI191" s="220" t="str">
        <f t="shared" si="254"/>
        <v/>
      </c>
      <c r="AJ191" s="220" t="str">
        <f>IFERROR(VLOOKUP((CONCATENATE(AG191,AI191)),Listados!$U$3:$V$11,2,FALSE),"")</f>
        <v/>
      </c>
      <c r="AK191" s="220" t="str">
        <f t="shared" si="255"/>
        <v/>
      </c>
      <c r="AL191" s="406" t="e">
        <f t="shared" ref="AL191" si="322">AVERAGE(AK191:AK194)</f>
        <v>#DIV/0!</v>
      </c>
      <c r="AM191" s="406" t="e">
        <f t="shared" ref="AM191" si="323">IF(AL191&lt;=50,"Débil",IF(AL191&lt;=99,"Moderado",IF(AL191=100,"fuerte","")))</f>
        <v>#DIV/0!</v>
      </c>
      <c r="AN191" s="406" t="e">
        <f t="shared" ref="AN191" si="324">+IF(AND(Q191="Preventivo",AM191="Fuerte"),2,IF(AND(Q191="Preventivo",AM191="Moderado"),1,0))</f>
        <v>#DIV/0!</v>
      </c>
      <c r="AO191" s="406" t="e">
        <f t="shared" ref="AO191" si="325">+IF(AND(Q191="Detectivo",$AM191="Fuerte"),2,IF(AND(Q191="Detectivo",$AM191="Moderado"),1,IF(AND(Q191="Preventivo",$AM191="Fuerte"),1,0)))</f>
        <v>#DIV/0!</v>
      </c>
      <c r="AP191" s="376" t="e">
        <f t="shared" ref="AP191" si="326">+K191-AN191</f>
        <v>#N/A</v>
      </c>
      <c r="AQ191" s="376" t="e">
        <f t="shared" ref="AQ191" si="327">+M191-AO191</f>
        <v>#N/A</v>
      </c>
      <c r="AR191" s="407" t="e">
        <f>+VLOOKUP(MIN(AP191),Listados!$J$18:$K$24,2,TRUE)</f>
        <v>#N/A</v>
      </c>
      <c r="AS191" s="407" t="e">
        <f>+VLOOKUP(MIN(AQ191),Listados!$J$26:$K$32,2,TRUE)</f>
        <v>#N/A</v>
      </c>
      <c r="AT191" s="407" t="e">
        <f>IF(AND(AR191&lt;&gt;"",AS191&lt;&gt;""),VLOOKUP(AR191&amp;AS191,Listados!$M$3:$N$27,2,FALSE),"")</f>
        <v>#N/A</v>
      </c>
      <c r="AU191" s="407" t="e">
        <f>+VLOOKUP(AT191,Listados!$P$3:$Q$6,2,FALSE)</f>
        <v>#N/A</v>
      </c>
      <c r="AV191" s="228"/>
      <c r="AW191" s="228"/>
      <c r="AX191" s="231"/>
      <c r="AY191" s="255"/>
      <c r="AZ191" s="228"/>
      <c r="BA191" s="228"/>
      <c r="BB191" s="362"/>
      <c r="BC191" s="362"/>
      <c r="BD191" s="362"/>
      <c r="BE191" s="364"/>
      <c r="BF191" s="366"/>
      <c r="BG191" s="366"/>
    </row>
    <row r="192" spans="1:59" x14ac:dyDescent="0.2">
      <c r="A192" s="408"/>
      <c r="B192" s="405"/>
      <c r="C192" s="409"/>
      <c r="D192" s="405"/>
      <c r="E192" s="405"/>
      <c r="F192" s="405"/>
      <c r="G192" s="229"/>
      <c r="H192" s="229"/>
      <c r="I192" s="229"/>
      <c r="J192" s="405"/>
      <c r="K192" s="407"/>
      <c r="L192" s="410"/>
      <c r="M192" s="407"/>
      <c r="N192" s="407"/>
      <c r="O192" s="249"/>
      <c r="P192" s="223"/>
      <c r="Q192" s="243"/>
      <c r="R192" s="225"/>
      <c r="S192" s="226" t="str">
        <f t="shared" si="245"/>
        <v>0</v>
      </c>
      <c r="T192" s="225"/>
      <c r="U192" s="226" t="str">
        <f t="shared" si="246"/>
        <v>0</v>
      </c>
      <c r="V192" s="225"/>
      <c r="W192" s="226" t="str">
        <f t="shared" si="247"/>
        <v>0</v>
      </c>
      <c r="X192" s="225"/>
      <c r="Y192" s="226" t="str">
        <f t="shared" si="248"/>
        <v>0</v>
      </c>
      <c r="Z192" s="225"/>
      <c r="AA192" s="226" t="str">
        <f t="shared" si="249"/>
        <v>0</v>
      </c>
      <c r="AB192" s="225"/>
      <c r="AC192" s="226" t="str">
        <f t="shared" si="250"/>
        <v>0</v>
      </c>
      <c r="AD192" s="225"/>
      <c r="AE192" s="226" t="str">
        <f t="shared" si="251"/>
        <v>0</v>
      </c>
      <c r="AF192" s="220" t="str">
        <f t="shared" si="252"/>
        <v/>
      </c>
      <c r="AG192" s="220" t="str">
        <f t="shared" si="253"/>
        <v/>
      </c>
      <c r="AH192" s="227"/>
      <c r="AI192" s="220" t="str">
        <f t="shared" si="254"/>
        <v/>
      </c>
      <c r="AJ192" s="220" t="str">
        <f>IFERROR(VLOOKUP((CONCATENATE(AG192,AI192)),Listados!$U$3:$V$11,2,FALSE),"")</f>
        <v/>
      </c>
      <c r="AK192" s="220" t="str">
        <f t="shared" si="255"/>
        <v/>
      </c>
      <c r="AL192" s="406"/>
      <c r="AM192" s="406"/>
      <c r="AN192" s="406"/>
      <c r="AO192" s="406"/>
      <c r="AP192" s="357"/>
      <c r="AQ192" s="357"/>
      <c r="AR192" s="407"/>
      <c r="AS192" s="407"/>
      <c r="AT192" s="407"/>
      <c r="AU192" s="407"/>
      <c r="AV192" s="228"/>
      <c r="AW192" s="228"/>
      <c r="AX192" s="228"/>
      <c r="AY192" s="228"/>
      <c r="AZ192" s="228"/>
      <c r="BA192" s="228"/>
      <c r="BB192" s="362"/>
      <c r="BC192" s="362"/>
      <c r="BD192" s="362"/>
      <c r="BE192" s="364"/>
      <c r="BF192" s="366"/>
      <c r="BG192" s="366"/>
    </row>
    <row r="193" spans="1:59" x14ac:dyDescent="0.2">
      <c r="A193" s="408"/>
      <c r="B193" s="405"/>
      <c r="C193" s="409"/>
      <c r="D193" s="405"/>
      <c r="E193" s="405"/>
      <c r="F193" s="405"/>
      <c r="G193" s="229"/>
      <c r="H193" s="229"/>
      <c r="I193" s="229"/>
      <c r="J193" s="405"/>
      <c r="K193" s="407"/>
      <c r="L193" s="410"/>
      <c r="M193" s="407"/>
      <c r="N193" s="407"/>
      <c r="O193" s="240"/>
      <c r="P193" s="230"/>
      <c r="Q193" s="241"/>
      <c r="R193" s="225"/>
      <c r="S193" s="226" t="str">
        <f t="shared" si="245"/>
        <v>0</v>
      </c>
      <c r="T193" s="225"/>
      <c r="U193" s="226" t="str">
        <f t="shared" si="246"/>
        <v>0</v>
      </c>
      <c r="V193" s="225"/>
      <c r="W193" s="226" t="str">
        <f t="shared" si="247"/>
        <v>0</v>
      </c>
      <c r="X193" s="225"/>
      <c r="Y193" s="226" t="str">
        <f t="shared" si="248"/>
        <v>0</v>
      </c>
      <c r="Z193" s="225"/>
      <c r="AA193" s="226" t="str">
        <f t="shared" si="249"/>
        <v>0</v>
      </c>
      <c r="AB193" s="225"/>
      <c r="AC193" s="226" t="str">
        <f t="shared" si="250"/>
        <v>0</v>
      </c>
      <c r="AD193" s="225"/>
      <c r="AE193" s="226" t="str">
        <f t="shared" si="251"/>
        <v>0</v>
      </c>
      <c r="AF193" s="220" t="str">
        <f t="shared" si="252"/>
        <v/>
      </c>
      <c r="AG193" s="220" t="str">
        <f t="shared" si="253"/>
        <v/>
      </c>
      <c r="AH193" s="227"/>
      <c r="AI193" s="220" t="str">
        <f t="shared" si="254"/>
        <v/>
      </c>
      <c r="AJ193" s="220" t="str">
        <f>IFERROR(VLOOKUP((CONCATENATE(AG193,AI193)),Listados!$U$3:$V$11,2,FALSE),"")</f>
        <v/>
      </c>
      <c r="AK193" s="220" t="str">
        <f t="shared" si="255"/>
        <v/>
      </c>
      <c r="AL193" s="406"/>
      <c r="AM193" s="406"/>
      <c r="AN193" s="406"/>
      <c r="AO193" s="406"/>
      <c r="AP193" s="357"/>
      <c r="AQ193" s="357"/>
      <c r="AR193" s="407"/>
      <c r="AS193" s="407"/>
      <c r="AT193" s="407"/>
      <c r="AU193" s="407"/>
      <c r="AV193" s="228"/>
      <c r="AW193" s="228"/>
      <c r="AX193" s="231"/>
      <c r="AY193" s="231"/>
      <c r="AZ193" s="228"/>
      <c r="BA193" s="228"/>
      <c r="BB193" s="362"/>
      <c r="BC193" s="362"/>
      <c r="BD193" s="362"/>
      <c r="BE193" s="364"/>
      <c r="BF193" s="366"/>
      <c r="BG193" s="366"/>
    </row>
    <row r="194" spans="1:59" ht="16" thickBot="1" x14ac:dyDescent="0.25">
      <c r="A194" s="408"/>
      <c r="B194" s="405"/>
      <c r="C194" s="409"/>
      <c r="D194" s="405"/>
      <c r="E194" s="405"/>
      <c r="F194" s="405"/>
      <c r="G194" s="229"/>
      <c r="H194" s="229"/>
      <c r="I194" s="229"/>
      <c r="J194" s="405"/>
      <c r="K194" s="407"/>
      <c r="L194" s="410"/>
      <c r="M194" s="407"/>
      <c r="N194" s="407"/>
      <c r="O194" s="240"/>
      <c r="P194" s="230"/>
      <c r="Q194" s="241"/>
      <c r="R194" s="225"/>
      <c r="S194" s="226" t="str">
        <f t="shared" si="245"/>
        <v>0</v>
      </c>
      <c r="T194" s="225"/>
      <c r="U194" s="226" t="str">
        <f t="shared" si="246"/>
        <v>0</v>
      </c>
      <c r="V194" s="225"/>
      <c r="W194" s="226" t="str">
        <f t="shared" si="247"/>
        <v>0</v>
      </c>
      <c r="X194" s="225"/>
      <c r="Y194" s="226" t="str">
        <f t="shared" si="248"/>
        <v>0</v>
      </c>
      <c r="Z194" s="225"/>
      <c r="AA194" s="226" t="str">
        <f t="shared" si="249"/>
        <v>0</v>
      </c>
      <c r="AB194" s="225"/>
      <c r="AC194" s="226" t="str">
        <f t="shared" si="250"/>
        <v>0</v>
      </c>
      <c r="AD194" s="225"/>
      <c r="AE194" s="226" t="str">
        <f t="shared" si="251"/>
        <v>0</v>
      </c>
      <c r="AF194" s="220" t="str">
        <f t="shared" si="252"/>
        <v/>
      </c>
      <c r="AG194" s="220" t="str">
        <f t="shared" si="253"/>
        <v/>
      </c>
      <c r="AH194" s="227"/>
      <c r="AI194" s="220" t="str">
        <f t="shared" si="254"/>
        <v/>
      </c>
      <c r="AJ194" s="220" t="str">
        <f>IFERROR(VLOOKUP((CONCATENATE(AG194,AI194)),Listados!$U$3:$V$11,2,FALSE),"")</f>
        <v/>
      </c>
      <c r="AK194" s="220" t="str">
        <f t="shared" si="255"/>
        <v/>
      </c>
      <c r="AL194" s="406"/>
      <c r="AM194" s="406"/>
      <c r="AN194" s="406"/>
      <c r="AO194" s="406"/>
      <c r="AP194" s="377"/>
      <c r="AQ194" s="377"/>
      <c r="AR194" s="407"/>
      <c r="AS194" s="407"/>
      <c r="AT194" s="407"/>
      <c r="AU194" s="407"/>
      <c r="AV194" s="228"/>
      <c r="AW194" s="228"/>
      <c r="AX194" s="231"/>
      <c r="AY194" s="231"/>
      <c r="AZ194" s="228"/>
      <c r="BA194" s="228"/>
      <c r="BB194" s="363"/>
      <c r="BC194" s="363"/>
      <c r="BD194" s="363"/>
      <c r="BE194" s="365"/>
      <c r="BF194" s="367"/>
      <c r="BG194" s="367"/>
    </row>
    <row r="195" spans="1:59" x14ac:dyDescent="0.2">
      <c r="A195" s="408">
        <v>47</v>
      </c>
      <c r="B195" s="405"/>
      <c r="C195" s="409"/>
      <c r="D195" s="405"/>
      <c r="E195" s="404"/>
      <c r="F195" s="404"/>
      <c r="G195" s="229"/>
      <c r="H195" s="229"/>
      <c r="I195" s="229"/>
      <c r="J195" s="405"/>
      <c r="K195" s="407" t="e">
        <f>+VLOOKUP(J195,Listados!$K$8:$L$12,2,0)</f>
        <v>#N/A</v>
      </c>
      <c r="L195" s="410"/>
      <c r="M195" s="407" t="e">
        <f>+VLOOKUP(L195,Listados!$K$13:$L$17,2,0)</f>
        <v>#N/A</v>
      </c>
      <c r="N195" s="407" t="str">
        <f>IF(AND(J195&lt;&gt;"",L195&lt;&gt;""),VLOOKUP(J195&amp;L195,Listados!$M$3:$N$27,2,FALSE),"")</f>
        <v/>
      </c>
      <c r="O195" s="249"/>
      <c r="P195" s="223"/>
      <c r="Q195" s="243"/>
      <c r="R195" s="225"/>
      <c r="S195" s="226" t="str">
        <f t="shared" si="245"/>
        <v>0</v>
      </c>
      <c r="T195" s="225"/>
      <c r="U195" s="226" t="str">
        <f t="shared" si="246"/>
        <v>0</v>
      </c>
      <c r="V195" s="225"/>
      <c r="W195" s="226" t="str">
        <f t="shared" si="247"/>
        <v>0</v>
      </c>
      <c r="X195" s="225"/>
      <c r="Y195" s="226" t="str">
        <f t="shared" si="248"/>
        <v>0</v>
      </c>
      <c r="Z195" s="225"/>
      <c r="AA195" s="226" t="str">
        <f t="shared" si="249"/>
        <v>0</v>
      </c>
      <c r="AB195" s="225"/>
      <c r="AC195" s="226" t="str">
        <f t="shared" si="250"/>
        <v>0</v>
      </c>
      <c r="AD195" s="225"/>
      <c r="AE195" s="226" t="str">
        <f t="shared" si="251"/>
        <v>0</v>
      </c>
      <c r="AF195" s="220" t="str">
        <f t="shared" si="252"/>
        <v/>
      </c>
      <c r="AG195" s="220" t="str">
        <f t="shared" si="253"/>
        <v/>
      </c>
      <c r="AH195" s="227"/>
      <c r="AI195" s="220" t="str">
        <f t="shared" si="254"/>
        <v/>
      </c>
      <c r="AJ195" s="220" t="str">
        <f>IFERROR(VLOOKUP((CONCATENATE(AG195,AI195)),Listados!$U$3:$V$11,2,FALSE),"")</f>
        <v/>
      </c>
      <c r="AK195" s="220" t="str">
        <f t="shared" si="255"/>
        <v/>
      </c>
      <c r="AL195" s="406" t="e">
        <f t="shared" ref="AL195" si="328">AVERAGE(AK195:AK198)</f>
        <v>#DIV/0!</v>
      </c>
      <c r="AM195" s="406" t="e">
        <f t="shared" ref="AM195" si="329">IF(AL195&lt;=50,"Débil",IF(AL195&lt;=99,"Moderado",IF(AL195=100,"fuerte","")))</f>
        <v>#DIV/0!</v>
      </c>
      <c r="AN195" s="406" t="e">
        <f t="shared" ref="AN195" si="330">+IF(AND(Q195="Preventivo",AM195="Fuerte"),2,IF(AND(Q195="Preventivo",AM195="Moderado"),1,0))</f>
        <v>#DIV/0!</v>
      </c>
      <c r="AO195" s="406" t="e">
        <f t="shared" ref="AO195" si="331">+IF(AND(Q195="Detectivo",$AM195="Fuerte"),2,IF(AND(Q195="Detectivo",$AM195="Moderado"),1,IF(AND(Q195="Preventivo",$AM195="Fuerte"),1,0)))</f>
        <v>#DIV/0!</v>
      </c>
      <c r="AP195" s="376" t="e">
        <f t="shared" ref="AP195" si="332">+K195-AN195</f>
        <v>#N/A</v>
      </c>
      <c r="AQ195" s="376" t="e">
        <f t="shared" ref="AQ195" si="333">+M195-AO195</f>
        <v>#N/A</v>
      </c>
      <c r="AR195" s="407" t="e">
        <f>+VLOOKUP(MIN(AP195),Listados!$J$18:$K$24,2,TRUE)</f>
        <v>#N/A</v>
      </c>
      <c r="AS195" s="407" t="e">
        <f>+VLOOKUP(MIN(AQ195),Listados!$J$26:$K$32,2,TRUE)</f>
        <v>#N/A</v>
      </c>
      <c r="AT195" s="407" t="e">
        <f>IF(AND(AR195&lt;&gt;"",AS195&lt;&gt;""),VLOOKUP(AR195&amp;AS195,Listados!$M$3:$N$27,2,FALSE),"")</f>
        <v>#N/A</v>
      </c>
      <c r="AU195" s="407" t="e">
        <f>+VLOOKUP(AT195,Listados!$P$3:$Q$6,2,FALSE)</f>
        <v>#N/A</v>
      </c>
      <c r="AV195" s="228"/>
      <c r="AW195" s="228"/>
      <c r="AX195" s="231"/>
      <c r="AY195" s="255"/>
      <c r="AZ195" s="228"/>
      <c r="BA195" s="228"/>
      <c r="BB195" s="362"/>
      <c r="BC195" s="362"/>
      <c r="BD195" s="362"/>
      <c r="BE195" s="364"/>
      <c r="BF195" s="366"/>
      <c r="BG195" s="366"/>
    </row>
    <row r="196" spans="1:59" x14ac:dyDescent="0.2">
      <c r="A196" s="408"/>
      <c r="B196" s="405"/>
      <c r="C196" s="409"/>
      <c r="D196" s="405"/>
      <c r="E196" s="405"/>
      <c r="F196" s="405"/>
      <c r="G196" s="229"/>
      <c r="H196" s="229"/>
      <c r="I196" s="229"/>
      <c r="J196" s="405"/>
      <c r="K196" s="407"/>
      <c r="L196" s="410"/>
      <c r="M196" s="407"/>
      <c r="N196" s="407"/>
      <c r="O196" s="249"/>
      <c r="P196" s="223"/>
      <c r="Q196" s="243"/>
      <c r="R196" s="225"/>
      <c r="S196" s="226" t="str">
        <f t="shared" si="245"/>
        <v>0</v>
      </c>
      <c r="T196" s="225"/>
      <c r="U196" s="226" t="str">
        <f t="shared" si="246"/>
        <v>0</v>
      </c>
      <c r="V196" s="225"/>
      <c r="W196" s="226" t="str">
        <f t="shared" si="247"/>
        <v>0</v>
      </c>
      <c r="X196" s="225"/>
      <c r="Y196" s="226" t="str">
        <f t="shared" si="248"/>
        <v>0</v>
      </c>
      <c r="Z196" s="225"/>
      <c r="AA196" s="226" t="str">
        <f t="shared" si="249"/>
        <v>0</v>
      </c>
      <c r="AB196" s="225"/>
      <c r="AC196" s="226" t="str">
        <f t="shared" si="250"/>
        <v>0</v>
      </c>
      <c r="AD196" s="225"/>
      <c r="AE196" s="226" t="str">
        <f t="shared" si="251"/>
        <v>0</v>
      </c>
      <c r="AF196" s="220" t="str">
        <f t="shared" si="252"/>
        <v/>
      </c>
      <c r="AG196" s="220" t="str">
        <f t="shared" si="253"/>
        <v/>
      </c>
      <c r="AH196" s="227"/>
      <c r="AI196" s="220" t="str">
        <f t="shared" si="254"/>
        <v/>
      </c>
      <c r="AJ196" s="220" t="str">
        <f>IFERROR(VLOOKUP((CONCATENATE(AG196,AI196)),Listados!$U$3:$V$11,2,FALSE),"")</f>
        <v/>
      </c>
      <c r="AK196" s="220" t="str">
        <f t="shared" si="255"/>
        <v/>
      </c>
      <c r="AL196" s="406"/>
      <c r="AM196" s="406"/>
      <c r="AN196" s="406"/>
      <c r="AO196" s="406"/>
      <c r="AP196" s="357"/>
      <c r="AQ196" s="357"/>
      <c r="AR196" s="407"/>
      <c r="AS196" s="407"/>
      <c r="AT196" s="407"/>
      <c r="AU196" s="407"/>
      <c r="AV196" s="228"/>
      <c r="AW196" s="228"/>
      <c r="AX196" s="228"/>
      <c r="AY196" s="228"/>
      <c r="AZ196" s="228"/>
      <c r="BA196" s="228"/>
      <c r="BB196" s="362"/>
      <c r="BC196" s="362"/>
      <c r="BD196" s="362"/>
      <c r="BE196" s="364"/>
      <c r="BF196" s="366"/>
      <c r="BG196" s="366"/>
    </row>
    <row r="197" spans="1:59" x14ac:dyDescent="0.2">
      <c r="A197" s="408"/>
      <c r="B197" s="405"/>
      <c r="C197" s="409"/>
      <c r="D197" s="405"/>
      <c r="E197" s="405"/>
      <c r="F197" s="405"/>
      <c r="G197" s="229"/>
      <c r="H197" s="229"/>
      <c r="I197" s="229"/>
      <c r="J197" s="405"/>
      <c r="K197" s="407"/>
      <c r="L197" s="410"/>
      <c r="M197" s="407"/>
      <c r="N197" s="407"/>
      <c r="O197" s="240"/>
      <c r="P197" s="230"/>
      <c r="Q197" s="241"/>
      <c r="R197" s="225"/>
      <c r="S197" s="226" t="str">
        <f t="shared" si="245"/>
        <v>0</v>
      </c>
      <c r="T197" s="225"/>
      <c r="U197" s="226" t="str">
        <f t="shared" si="246"/>
        <v>0</v>
      </c>
      <c r="V197" s="225"/>
      <c r="W197" s="226" t="str">
        <f t="shared" si="247"/>
        <v>0</v>
      </c>
      <c r="X197" s="225"/>
      <c r="Y197" s="226" t="str">
        <f t="shared" si="248"/>
        <v>0</v>
      </c>
      <c r="Z197" s="225"/>
      <c r="AA197" s="226" t="str">
        <f t="shared" si="249"/>
        <v>0</v>
      </c>
      <c r="AB197" s="225"/>
      <c r="AC197" s="226" t="str">
        <f t="shared" si="250"/>
        <v>0</v>
      </c>
      <c r="AD197" s="225"/>
      <c r="AE197" s="226" t="str">
        <f t="shared" si="251"/>
        <v>0</v>
      </c>
      <c r="AF197" s="220" t="str">
        <f t="shared" si="252"/>
        <v/>
      </c>
      <c r="AG197" s="220" t="str">
        <f t="shared" si="253"/>
        <v/>
      </c>
      <c r="AH197" s="227"/>
      <c r="AI197" s="220" t="str">
        <f t="shared" si="254"/>
        <v/>
      </c>
      <c r="AJ197" s="220" t="str">
        <f>IFERROR(VLOOKUP((CONCATENATE(AG197,AI197)),Listados!$U$3:$V$11,2,FALSE),"")</f>
        <v/>
      </c>
      <c r="AK197" s="220" t="str">
        <f t="shared" si="255"/>
        <v/>
      </c>
      <c r="AL197" s="406"/>
      <c r="AM197" s="406"/>
      <c r="AN197" s="406"/>
      <c r="AO197" s="406"/>
      <c r="AP197" s="357"/>
      <c r="AQ197" s="357"/>
      <c r="AR197" s="407"/>
      <c r="AS197" s="407"/>
      <c r="AT197" s="407"/>
      <c r="AU197" s="407"/>
      <c r="AV197" s="228"/>
      <c r="AW197" s="228"/>
      <c r="AX197" s="231"/>
      <c r="AY197" s="231"/>
      <c r="AZ197" s="228"/>
      <c r="BA197" s="228"/>
      <c r="BB197" s="362"/>
      <c r="BC197" s="362"/>
      <c r="BD197" s="362"/>
      <c r="BE197" s="364"/>
      <c r="BF197" s="366"/>
      <c r="BG197" s="366"/>
    </row>
    <row r="198" spans="1:59" ht="16" thickBot="1" x14ac:dyDescent="0.25">
      <c r="A198" s="408"/>
      <c r="B198" s="405"/>
      <c r="C198" s="409"/>
      <c r="D198" s="405"/>
      <c r="E198" s="405"/>
      <c r="F198" s="405"/>
      <c r="G198" s="229"/>
      <c r="H198" s="229"/>
      <c r="I198" s="229"/>
      <c r="J198" s="405"/>
      <c r="K198" s="407"/>
      <c r="L198" s="410"/>
      <c r="M198" s="407"/>
      <c r="N198" s="407"/>
      <c r="O198" s="240"/>
      <c r="P198" s="230"/>
      <c r="Q198" s="241"/>
      <c r="R198" s="225"/>
      <c r="S198" s="226" t="str">
        <f t="shared" si="245"/>
        <v>0</v>
      </c>
      <c r="T198" s="225"/>
      <c r="U198" s="226" t="str">
        <f t="shared" si="246"/>
        <v>0</v>
      </c>
      <c r="V198" s="225"/>
      <c r="W198" s="226" t="str">
        <f t="shared" si="247"/>
        <v>0</v>
      </c>
      <c r="X198" s="225"/>
      <c r="Y198" s="226" t="str">
        <f t="shared" si="248"/>
        <v>0</v>
      </c>
      <c r="Z198" s="225"/>
      <c r="AA198" s="226" t="str">
        <f t="shared" si="249"/>
        <v>0</v>
      </c>
      <c r="AB198" s="225"/>
      <c r="AC198" s="226" t="str">
        <f t="shared" si="250"/>
        <v>0</v>
      </c>
      <c r="AD198" s="225"/>
      <c r="AE198" s="226" t="str">
        <f t="shared" si="251"/>
        <v>0</v>
      </c>
      <c r="AF198" s="220" t="str">
        <f t="shared" si="252"/>
        <v/>
      </c>
      <c r="AG198" s="220" t="str">
        <f t="shared" si="253"/>
        <v/>
      </c>
      <c r="AH198" s="227"/>
      <c r="AI198" s="220" t="str">
        <f t="shared" si="254"/>
        <v/>
      </c>
      <c r="AJ198" s="220" t="str">
        <f>IFERROR(VLOOKUP((CONCATENATE(AG198,AI198)),Listados!$U$3:$V$11,2,FALSE),"")</f>
        <v/>
      </c>
      <c r="AK198" s="220" t="str">
        <f t="shared" si="255"/>
        <v/>
      </c>
      <c r="AL198" s="406"/>
      <c r="AM198" s="406"/>
      <c r="AN198" s="406"/>
      <c r="AO198" s="406"/>
      <c r="AP198" s="377"/>
      <c r="AQ198" s="377"/>
      <c r="AR198" s="407"/>
      <c r="AS198" s="407"/>
      <c r="AT198" s="407"/>
      <c r="AU198" s="407"/>
      <c r="AV198" s="228"/>
      <c r="AW198" s="228"/>
      <c r="AX198" s="231"/>
      <c r="AY198" s="231"/>
      <c r="AZ198" s="228"/>
      <c r="BA198" s="228"/>
      <c r="BB198" s="363"/>
      <c r="BC198" s="363"/>
      <c r="BD198" s="363"/>
      <c r="BE198" s="365"/>
      <c r="BF198" s="367"/>
      <c r="BG198" s="367"/>
    </row>
    <row r="199" spans="1:59" x14ac:dyDescent="0.2">
      <c r="A199" s="408">
        <v>48</v>
      </c>
      <c r="B199" s="405"/>
      <c r="C199" s="409"/>
      <c r="D199" s="405"/>
      <c r="E199" s="404"/>
      <c r="F199" s="404"/>
      <c r="G199" s="229"/>
      <c r="H199" s="229"/>
      <c r="I199" s="229"/>
      <c r="J199" s="405"/>
      <c r="K199" s="407" t="e">
        <f>+VLOOKUP(J199,Listados!$K$8:$L$12,2,0)</f>
        <v>#N/A</v>
      </c>
      <c r="L199" s="410"/>
      <c r="M199" s="407" t="e">
        <f>+VLOOKUP(L199,Listados!$K$13:$L$17,2,0)</f>
        <v>#N/A</v>
      </c>
      <c r="N199" s="407" t="str">
        <f>IF(AND(J199&lt;&gt;"",L199&lt;&gt;""),VLOOKUP(J199&amp;L199,Listados!$M$3:$N$27,2,FALSE),"")</f>
        <v/>
      </c>
      <c r="O199" s="249"/>
      <c r="P199" s="223"/>
      <c r="Q199" s="243"/>
      <c r="R199" s="225"/>
      <c r="S199" s="226" t="str">
        <f t="shared" si="245"/>
        <v>0</v>
      </c>
      <c r="T199" s="225"/>
      <c r="U199" s="226" t="str">
        <f t="shared" si="246"/>
        <v>0</v>
      </c>
      <c r="V199" s="225"/>
      <c r="W199" s="226" t="str">
        <f t="shared" si="247"/>
        <v>0</v>
      </c>
      <c r="X199" s="225"/>
      <c r="Y199" s="226" t="str">
        <f t="shared" si="248"/>
        <v>0</v>
      </c>
      <c r="Z199" s="225"/>
      <c r="AA199" s="226" t="str">
        <f t="shared" si="249"/>
        <v>0</v>
      </c>
      <c r="AB199" s="225"/>
      <c r="AC199" s="226" t="str">
        <f t="shared" si="250"/>
        <v>0</v>
      </c>
      <c r="AD199" s="225"/>
      <c r="AE199" s="226" t="str">
        <f t="shared" si="251"/>
        <v>0</v>
      </c>
      <c r="AF199" s="220" t="str">
        <f t="shared" si="252"/>
        <v/>
      </c>
      <c r="AG199" s="220" t="str">
        <f t="shared" si="253"/>
        <v/>
      </c>
      <c r="AH199" s="227"/>
      <c r="AI199" s="220" t="str">
        <f t="shared" si="254"/>
        <v/>
      </c>
      <c r="AJ199" s="220" t="str">
        <f>IFERROR(VLOOKUP((CONCATENATE(AG199,AI199)),Listados!$U$3:$V$11,2,FALSE),"")</f>
        <v/>
      </c>
      <c r="AK199" s="220" t="str">
        <f t="shared" si="255"/>
        <v/>
      </c>
      <c r="AL199" s="406" t="e">
        <f t="shared" ref="AL199" si="334">AVERAGE(AK199:AK202)</f>
        <v>#DIV/0!</v>
      </c>
      <c r="AM199" s="406" t="e">
        <f t="shared" ref="AM199" si="335">IF(AL199&lt;=50,"Débil",IF(AL199&lt;=99,"Moderado",IF(AL199=100,"fuerte","")))</f>
        <v>#DIV/0!</v>
      </c>
      <c r="AN199" s="406" t="e">
        <f t="shared" ref="AN199" si="336">+IF(AND(Q199="Preventivo",AM199="Fuerte"),2,IF(AND(Q199="Preventivo",AM199="Moderado"),1,0))</f>
        <v>#DIV/0!</v>
      </c>
      <c r="AO199" s="406" t="e">
        <f t="shared" ref="AO199" si="337">+IF(AND(Q199="Detectivo",$AM199="Fuerte"),2,IF(AND(Q199="Detectivo",$AM199="Moderado"),1,IF(AND(Q199="Preventivo",$AM199="Fuerte"),1,0)))</f>
        <v>#DIV/0!</v>
      </c>
      <c r="AP199" s="376" t="e">
        <f t="shared" ref="AP199" si="338">+K199-AN199</f>
        <v>#N/A</v>
      </c>
      <c r="AQ199" s="376" t="e">
        <f t="shared" ref="AQ199" si="339">+M199-AO199</f>
        <v>#N/A</v>
      </c>
      <c r="AR199" s="407" t="e">
        <f>+VLOOKUP(MIN(AP199),Listados!$J$18:$K$24,2,TRUE)</f>
        <v>#N/A</v>
      </c>
      <c r="AS199" s="407" t="e">
        <f>+VLOOKUP(MIN(AQ199),Listados!$J$26:$K$32,2,TRUE)</f>
        <v>#N/A</v>
      </c>
      <c r="AT199" s="407" t="e">
        <f>IF(AND(AR199&lt;&gt;"",AS199&lt;&gt;""),VLOOKUP(AR199&amp;AS199,Listados!$M$3:$N$27,2,FALSE),"")</f>
        <v>#N/A</v>
      </c>
      <c r="AU199" s="407" t="e">
        <f>+VLOOKUP(AT199,Listados!$P$3:$Q$6,2,FALSE)</f>
        <v>#N/A</v>
      </c>
      <c r="AV199" s="228"/>
      <c r="AW199" s="228"/>
      <c r="AX199" s="231"/>
      <c r="AY199" s="255"/>
      <c r="AZ199" s="228"/>
      <c r="BA199" s="228"/>
      <c r="BB199" s="362"/>
      <c r="BC199" s="362"/>
      <c r="BD199" s="362"/>
      <c r="BE199" s="364"/>
      <c r="BF199" s="366"/>
      <c r="BG199" s="366"/>
    </row>
    <row r="200" spans="1:59" x14ac:dyDescent="0.2">
      <c r="A200" s="408"/>
      <c r="B200" s="405"/>
      <c r="C200" s="409"/>
      <c r="D200" s="405"/>
      <c r="E200" s="405"/>
      <c r="F200" s="405"/>
      <c r="G200" s="229"/>
      <c r="H200" s="229"/>
      <c r="I200" s="229"/>
      <c r="J200" s="405"/>
      <c r="K200" s="407"/>
      <c r="L200" s="410"/>
      <c r="M200" s="407"/>
      <c r="N200" s="407"/>
      <c r="O200" s="249"/>
      <c r="P200" s="223"/>
      <c r="Q200" s="243"/>
      <c r="R200" s="225"/>
      <c r="S200" s="226" t="str">
        <f t="shared" si="245"/>
        <v>0</v>
      </c>
      <c r="T200" s="225"/>
      <c r="U200" s="226" t="str">
        <f t="shared" si="246"/>
        <v>0</v>
      </c>
      <c r="V200" s="225"/>
      <c r="W200" s="226" t="str">
        <f t="shared" si="247"/>
        <v>0</v>
      </c>
      <c r="X200" s="225"/>
      <c r="Y200" s="226" t="str">
        <f t="shared" si="248"/>
        <v>0</v>
      </c>
      <c r="Z200" s="225"/>
      <c r="AA200" s="226" t="str">
        <f t="shared" si="249"/>
        <v>0</v>
      </c>
      <c r="AB200" s="225"/>
      <c r="AC200" s="226" t="str">
        <f t="shared" si="250"/>
        <v>0</v>
      </c>
      <c r="AD200" s="225"/>
      <c r="AE200" s="226" t="str">
        <f t="shared" si="251"/>
        <v>0</v>
      </c>
      <c r="AF200" s="220" t="str">
        <f t="shared" si="252"/>
        <v/>
      </c>
      <c r="AG200" s="220" t="str">
        <f t="shared" si="253"/>
        <v/>
      </c>
      <c r="AH200" s="227"/>
      <c r="AI200" s="220" t="str">
        <f t="shared" si="254"/>
        <v/>
      </c>
      <c r="AJ200" s="220" t="str">
        <f>IFERROR(VLOOKUP((CONCATENATE(AG200,AI200)),Listados!$U$3:$V$11,2,FALSE),"")</f>
        <v/>
      </c>
      <c r="AK200" s="220" t="str">
        <f t="shared" si="255"/>
        <v/>
      </c>
      <c r="AL200" s="406"/>
      <c r="AM200" s="406"/>
      <c r="AN200" s="406"/>
      <c r="AO200" s="406"/>
      <c r="AP200" s="357"/>
      <c r="AQ200" s="357"/>
      <c r="AR200" s="407"/>
      <c r="AS200" s="407"/>
      <c r="AT200" s="407"/>
      <c r="AU200" s="407"/>
      <c r="AV200" s="228"/>
      <c r="AW200" s="228"/>
      <c r="AX200" s="228"/>
      <c r="AY200" s="228"/>
      <c r="AZ200" s="228"/>
      <c r="BA200" s="228"/>
      <c r="BB200" s="362"/>
      <c r="BC200" s="362"/>
      <c r="BD200" s="362"/>
      <c r="BE200" s="364"/>
      <c r="BF200" s="366"/>
      <c r="BG200" s="366"/>
    </row>
    <row r="201" spans="1:59" x14ac:dyDescent="0.2">
      <c r="A201" s="408"/>
      <c r="B201" s="405"/>
      <c r="C201" s="409"/>
      <c r="D201" s="405"/>
      <c r="E201" s="405"/>
      <c r="F201" s="405"/>
      <c r="G201" s="229"/>
      <c r="H201" s="229"/>
      <c r="I201" s="229"/>
      <c r="J201" s="405"/>
      <c r="K201" s="407"/>
      <c r="L201" s="410"/>
      <c r="M201" s="407"/>
      <c r="N201" s="407"/>
      <c r="O201" s="240"/>
      <c r="P201" s="230"/>
      <c r="Q201" s="241"/>
      <c r="R201" s="225"/>
      <c r="S201" s="226" t="str">
        <f t="shared" si="245"/>
        <v>0</v>
      </c>
      <c r="T201" s="225"/>
      <c r="U201" s="226" t="str">
        <f t="shared" si="246"/>
        <v>0</v>
      </c>
      <c r="V201" s="225"/>
      <c r="W201" s="226" t="str">
        <f t="shared" si="247"/>
        <v>0</v>
      </c>
      <c r="X201" s="225"/>
      <c r="Y201" s="226" t="str">
        <f t="shared" si="248"/>
        <v>0</v>
      </c>
      <c r="Z201" s="225"/>
      <c r="AA201" s="226" t="str">
        <f t="shared" si="249"/>
        <v>0</v>
      </c>
      <c r="AB201" s="225"/>
      <c r="AC201" s="226" t="str">
        <f t="shared" si="250"/>
        <v>0</v>
      </c>
      <c r="AD201" s="225"/>
      <c r="AE201" s="226" t="str">
        <f t="shared" si="251"/>
        <v>0</v>
      </c>
      <c r="AF201" s="220" t="str">
        <f t="shared" si="252"/>
        <v/>
      </c>
      <c r="AG201" s="220" t="str">
        <f t="shared" si="253"/>
        <v/>
      </c>
      <c r="AH201" s="227"/>
      <c r="AI201" s="220" t="str">
        <f t="shared" si="254"/>
        <v/>
      </c>
      <c r="AJ201" s="220" t="str">
        <f>IFERROR(VLOOKUP((CONCATENATE(AG201,AI201)),Listados!$U$3:$V$11,2,FALSE),"")</f>
        <v/>
      </c>
      <c r="AK201" s="220" t="str">
        <f t="shared" si="255"/>
        <v/>
      </c>
      <c r="AL201" s="406"/>
      <c r="AM201" s="406"/>
      <c r="AN201" s="406"/>
      <c r="AO201" s="406"/>
      <c r="AP201" s="357"/>
      <c r="AQ201" s="357"/>
      <c r="AR201" s="407"/>
      <c r="AS201" s="407"/>
      <c r="AT201" s="407"/>
      <c r="AU201" s="407"/>
      <c r="AV201" s="228"/>
      <c r="AW201" s="228"/>
      <c r="AX201" s="231"/>
      <c r="AY201" s="231"/>
      <c r="AZ201" s="228"/>
      <c r="BA201" s="228"/>
      <c r="BB201" s="362"/>
      <c r="BC201" s="362"/>
      <c r="BD201" s="362"/>
      <c r="BE201" s="364"/>
      <c r="BF201" s="366"/>
      <c r="BG201" s="366"/>
    </row>
    <row r="202" spans="1:59" ht="16" thickBot="1" x14ac:dyDescent="0.25">
      <c r="A202" s="408"/>
      <c r="B202" s="405"/>
      <c r="C202" s="409"/>
      <c r="D202" s="405"/>
      <c r="E202" s="405"/>
      <c r="F202" s="405"/>
      <c r="G202" s="229"/>
      <c r="H202" s="229"/>
      <c r="I202" s="229"/>
      <c r="J202" s="405"/>
      <c r="K202" s="407"/>
      <c r="L202" s="410"/>
      <c r="M202" s="407"/>
      <c r="N202" s="407"/>
      <c r="O202" s="240"/>
      <c r="P202" s="230"/>
      <c r="Q202" s="241"/>
      <c r="R202" s="225"/>
      <c r="S202" s="226" t="str">
        <f t="shared" si="245"/>
        <v>0</v>
      </c>
      <c r="T202" s="225"/>
      <c r="U202" s="226" t="str">
        <f t="shared" si="246"/>
        <v>0</v>
      </c>
      <c r="V202" s="225"/>
      <c r="W202" s="226" t="str">
        <f t="shared" si="247"/>
        <v>0</v>
      </c>
      <c r="X202" s="225"/>
      <c r="Y202" s="226" t="str">
        <f t="shared" si="248"/>
        <v>0</v>
      </c>
      <c r="Z202" s="225"/>
      <c r="AA202" s="226" t="str">
        <f t="shared" si="249"/>
        <v>0</v>
      </c>
      <c r="AB202" s="225"/>
      <c r="AC202" s="226" t="str">
        <f t="shared" si="250"/>
        <v>0</v>
      </c>
      <c r="AD202" s="225"/>
      <c r="AE202" s="226" t="str">
        <f t="shared" si="251"/>
        <v>0</v>
      </c>
      <c r="AF202" s="220" t="str">
        <f t="shared" si="252"/>
        <v/>
      </c>
      <c r="AG202" s="220" t="str">
        <f t="shared" si="253"/>
        <v/>
      </c>
      <c r="AH202" s="227"/>
      <c r="AI202" s="220" t="str">
        <f t="shared" si="254"/>
        <v/>
      </c>
      <c r="AJ202" s="220" t="str">
        <f>IFERROR(VLOOKUP((CONCATENATE(AG202,AI202)),Listados!$U$3:$V$11,2,FALSE),"")</f>
        <v/>
      </c>
      <c r="AK202" s="220" t="str">
        <f t="shared" si="255"/>
        <v/>
      </c>
      <c r="AL202" s="406"/>
      <c r="AM202" s="406"/>
      <c r="AN202" s="406"/>
      <c r="AO202" s="406"/>
      <c r="AP202" s="377"/>
      <c r="AQ202" s="377"/>
      <c r="AR202" s="407"/>
      <c r="AS202" s="407"/>
      <c r="AT202" s="407"/>
      <c r="AU202" s="407"/>
      <c r="AV202" s="228"/>
      <c r="AW202" s="228"/>
      <c r="AX202" s="231"/>
      <c r="AY202" s="231"/>
      <c r="AZ202" s="228"/>
      <c r="BA202" s="228"/>
      <c r="BB202" s="363"/>
      <c r="BC202" s="363"/>
      <c r="BD202" s="363"/>
      <c r="BE202" s="365"/>
      <c r="BF202" s="367"/>
      <c r="BG202" s="367"/>
    </row>
    <row r="203" spans="1:59" x14ac:dyDescent="0.2">
      <c r="A203" s="408">
        <v>49</v>
      </c>
      <c r="B203" s="405"/>
      <c r="C203" s="409"/>
      <c r="D203" s="405"/>
      <c r="E203" s="404"/>
      <c r="F203" s="404"/>
      <c r="G203" s="229"/>
      <c r="H203" s="229"/>
      <c r="I203" s="229"/>
      <c r="J203" s="405"/>
      <c r="K203" s="407" t="e">
        <f>+VLOOKUP(J203,Listados!$K$8:$L$12,2,0)</f>
        <v>#N/A</v>
      </c>
      <c r="L203" s="410"/>
      <c r="M203" s="407" t="e">
        <f>+VLOOKUP(L203,Listados!$K$13:$L$17,2,0)</f>
        <v>#N/A</v>
      </c>
      <c r="N203" s="407" t="str">
        <f>IF(AND(J203&lt;&gt;"",L203&lt;&gt;""),VLOOKUP(J203&amp;L203,Listados!$M$3:$N$27,2,FALSE),"")</f>
        <v/>
      </c>
      <c r="O203" s="249"/>
      <c r="P203" s="223"/>
      <c r="Q203" s="243"/>
      <c r="R203" s="225"/>
      <c r="S203" s="226" t="str">
        <f t="shared" si="245"/>
        <v>0</v>
      </c>
      <c r="T203" s="225"/>
      <c r="U203" s="226" t="str">
        <f t="shared" si="246"/>
        <v>0</v>
      </c>
      <c r="V203" s="225"/>
      <c r="W203" s="226" t="str">
        <f t="shared" si="247"/>
        <v>0</v>
      </c>
      <c r="X203" s="225"/>
      <c r="Y203" s="226" t="str">
        <f t="shared" si="248"/>
        <v>0</v>
      </c>
      <c r="Z203" s="225"/>
      <c r="AA203" s="226" t="str">
        <f t="shared" si="249"/>
        <v>0</v>
      </c>
      <c r="AB203" s="225"/>
      <c r="AC203" s="226" t="str">
        <f t="shared" si="250"/>
        <v>0</v>
      </c>
      <c r="AD203" s="225"/>
      <c r="AE203" s="226" t="str">
        <f t="shared" si="251"/>
        <v>0</v>
      </c>
      <c r="AF203" s="220" t="str">
        <f t="shared" si="252"/>
        <v/>
      </c>
      <c r="AG203" s="220" t="str">
        <f t="shared" si="253"/>
        <v/>
      </c>
      <c r="AH203" s="227"/>
      <c r="AI203" s="220" t="str">
        <f t="shared" si="254"/>
        <v/>
      </c>
      <c r="AJ203" s="220" t="str">
        <f>IFERROR(VLOOKUP((CONCATENATE(AG203,AI203)),Listados!$U$3:$V$11,2,FALSE),"")</f>
        <v/>
      </c>
      <c r="AK203" s="220" t="str">
        <f t="shared" si="255"/>
        <v/>
      </c>
      <c r="AL203" s="406" t="e">
        <f t="shared" ref="AL203" si="340">AVERAGE(AK203:AK206)</f>
        <v>#DIV/0!</v>
      </c>
      <c r="AM203" s="406" t="e">
        <f t="shared" ref="AM203" si="341">IF(AL203&lt;=50,"Débil",IF(AL203&lt;=99,"Moderado",IF(AL203=100,"fuerte","")))</f>
        <v>#DIV/0!</v>
      </c>
      <c r="AN203" s="406" t="e">
        <f t="shared" ref="AN203" si="342">+IF(AND(Q203="Preventivo",AM203="Fuerte"),2,IF(AND(Q203="Preventivo",AM203="Moderado"),1,0))</f>
        <v>#DIV/0!</v>
      </c>
      <c r="AO203" s="406" t="e">
        <f t="shared" ref="AO203" si="343">+IF(AND(Q203="Detectivo",$AM203="Fuerte"),2,IF(AND(Q203="Detectivo",$AM203="Moderado"),1,IF(AND(Q203="Preventivo",$AM203="Fuerte"),1,0)))</f>
        <v>#DIV/0!</v>
      </c>
      <c r="AP203" s="376" t="e">
        <f t="shared" ref="AP203" si="344">+K203-AN203</f>
        <v>#N/A</v>
      </c>
      <c r="AQ203" s="376" t="e">
        <f t="shared" ref="AQ203" si="345">+M203-AO203</f>
        <v>#N/A</v>
      </c>
      <c r="AR203" s="407" t="e">
        <f>+VLOOKUP(MIN(AP203),Listados!$J$18:$K$24,2,TRUE)</f>
        <v>#N/A</v>
      </c>
      <c r="AS203" s="407" t="e">
        <f>+VLOOKUP(MIN(AQ203),Listados!$J$26:$K$32,2,TRUE)</f>
        <v>#N/A</v>
      </c>
      <c r="AT203" s="407" t="e">
        <f>IF(AND(AR203&lt;&gt;"",AS203&lt;&gt;""),VLOOKUP(AR203&amp;AS203,Listados!$M$3:$N$27,2,FALSE),"")</f>
        <v>#N/A</v>
      </c>
      <c r="AU203" s="407" t="e">
        <f>+VLOOKUP(AT203,Listados!$P$3:$Q$6,2,FALSE)</f>
        <v>#N/A</v>
      </c>
      <c r="AV203" s="228"/>
      <c r="AW203" s="228"/>
      <c r="AX203" s="231"/>
      <c r="AY203" s="255"/>
      <c r="AZ203" s="228"/>
      <c r="BA203" s="228"/>
      <c r="BB203" s="362"/>
      <c r="BC203" s="362"/>
      <c r="BD203" s="362"/>
      <c r="BE203" s="364"/>
      <c r="BF203" s="366"/>
      <c r="BG203" s="366"/>
    </row>
    <row r="204" spans="1:59" x14ac:dyDescent="0.2">
      <c r="A204" s="408"/>
      <c r="B204" s="405"/>
      <c r="C204" s="409"/>
      <c r="D204" s="405"/>
      <c r="E204" s="405"/>
      <c r="F204" s="405"/>
      <c r="G204" s="229"/>
      <c r="H204" s="229"/>
      <c r="I204" s="229"/>
      <c r="J204" s="405"/>
      <c r="K204" s="407"/>
      <c r="L204" s="410"/>
      <c r="M204" s="407"/>
      <c r="N204" s="407"/>
      <c r="O204" s="249"/>
      <c r="P204" s="223"/>
      <c r="Q204" s="243"/>
      <c r="R204" s="225"/>
      <c r="S204" s="226" t="str">
        <f t="shared" si="245"/>
        <v>0</v>
      </c>
      <c r="T204" s="225"/>
      <c r="U204" s="226" t="str">
        <f t="shared" si="246"/>
        <v>0</v>
      </c>
      <c r="V204" s="225"/>
      <c r="W204" s="226" t="str">
        <f t="shared" si="247"/>
        <v>0</v>
      </c>
      <c r="X204" s="225"/>
      <c r="Y204" s="226" t="str">
        <f t="shared" si="248"/>
        <v>0</v>
      </c>
      <c r="Z204" s="225"/>
      <c r="AA204" s="226" t="str">
        <f t="shared" si="249"/>
        <v>0</v>
      </c>
      <c r="AB204" s="225"/>
      <c r="AC204" s="226" t="str">
        <f t="shared" si="250"/>
        <v>0</v>
      </c>
      <c r="AD204" s="225"/>
      <c r="AE204" s="226" t="str">
        <f t="shared" si="251"/>
        <v>0</v>
      </c>
      <c r="AF204" s="220" t="str">
        <f t="shared" si="252"/>
        <v/>
      </c>
      <c r="AG204" s="220" t="str">
        <f t="shared" si="253"/>
        <v/>
      </c>
      <c r="AH204" s="227"/>
      <c r="AI204" s="220" t="str">
        <f t="shared" si="254"/>
        <v/>
      </c>
      <c r="AJ204" s="220" t="str">
        <f>IFERROR(VLOOKUP((CONCATENATE(AG204,AI204)),Listados!$U$3:$V$11,2,FALSE),"")</f>
        <v/>
      </c>
      <c r="AK204" s="220" t="str">
        <f t="shared" si="255"/>
        <v/>
      </c>
      <c r="AL204" s="406"/>
      <c r="AM204" s="406"/>
      <c r="AN204" s="406"/>
      <c r="AO204" s="406"/>
      <c r="AP204" s="357"/>
      <c r="AQ204" s="357"/>
      <c r="AR204" s="407"/>
      <c r="AS204" s="407"/>
      <c r="AT204" s="407"/>
      <c r="AU204" s="407"/>
      <c r="AV204" s="228"/>
      <c r="AW204" s="228"/>
      <c r="AX204" s="228"/>
      <c r="AY204" s="228"/>
      <c r="AZ204" s="228"/>
      <c r="BA204" s="228"/>
      <c r="BB204" s="362"/>
      <c r="BC204" s="362"/>
      <c r="BD204" s="362"/>
      <c r="BE204" s="364"/>
      <c r="BF204" s="366"/>
      <c r="BG204" s="366"/>
    </row>
    <row r="205" spans="1:59" x14ac:dyDescent="0.2">
      <c r="A205" s="408"/>
      <c r="B205" s="405"/>
      <c r="C205" s="409"/>
      <c r="D205" s="405"/>
      <c r="E205" s="405"/>
      <c r="F205" s="405"/>
      <c r="G205" s="229"/>
      <c r="H205" s="229"/>
      <c r="I205" s="229"/>
      <c r="J205" s="405"/>
      <c r="K205" s="407"/>
      <c r="L205" s="410"/>
      <c r="M205" s="407"/>
      <c r="N205" s="407"/>
      <c r="O205" s="240"/>
      <c r="P205" s="230"/>
      <c r="Q205" s="241"/>
      <c r="R205" s="225"/>
      <c r="S205" s="226" t="str">
        <f t="shared" si="245"/>
        <v>0</v>
      </c>
      <c r="T205" s="225"/>
      <c r="U205" s="226" t="str">
        <f t="shared" si="246"/>
        <v>0</v>
      </c>
      <c r="V205" s="225"/>
      <c r="W205" s="226" t="str">
        <f t="shared" si="247"/>
        <v>0</v>
      </c>
      <c r="X205" s="225"/>
      <c r="Y205" s="226" t="str">
        <f t="shared" si="248"/>
        <v>0</v>
      </c>
      <c r="Z205" s="225"/>
      <c r="AA205" s="226" t="str">
        <f t="shared" si="249"/>
        <v>0</v>
      </c>
      <c r="AB205" s="225"/>
      <c r="AC205" s="226" t="str">
        <f t="shared" si="250"/>
        <v>0</v>
      </c>
      <c r="AD205" s="225"/>
      <c r="AE205" s="226" t="str">
        <f t="shared" si="251"/>
        <v>0</v>
      </c>
      <c r="AF205" s="220" t="str">
        <f t="shared" si="252"/>
        <v/>
      </c>
      <c r="AG205" s="220" t="str">
        <f t="shared" si="253"/>
        <v/>
      </c>
      <c r="AH205" s="227"/>
      <c r="AI205" s="220" t="str">
        <f t="shared" si="254"/>
        <v/>
      </c>
      <c r="AJ205" s="220" t="str">
        <f>IFERROR(VLOOKUP((CONCATENATE(AG205,AI205)),Listados!$U$3:$V$11,2,FALSE),"")</f>
        <v/>
      </c>
      <c r="AK205" s="220" t="str">
        <f t="shared" si="255"/>
        <v/>
      </c>
      <c r="AL205" s="406"/>
      <c r="AM205" s="406"/>
      <c r="AN205" s="406"/>
      <c r="AO205" s="406"/>
      <c r="AP205" s="357"/>
      <c r="AQ205" s="357"/>
      <c r="AR205" s="407"/>
      <c r="AS205" s="407"/>
      <c r="AT205" s="407"/>
      <c r="AU205" s="407"/>
      <c r="AV205" s="228"/>
      <c r="AW205" s="228"/>
      <c r="AX205" s="231"/>
      <c r="AY205" s="231"/>
      <c r="AZ205" s="228"/>
      <c r="BA205" s="228"/>
      <c r="BB205" s="362"/>
      <c r="BC205" s="362"/>
      <c r="BD205" s="362"/>
      <c r="BE205" s="364"/>
      <c r="BF205" s="366"/>
      <c r="BG205" s="366"/>
    </row>
    <row r="206" spans="1:59" ht="16" thickBot="1" x14ac:dyDescent="0.25">
      <c r="A206" s="408"/>
      <c r="B206" s="405"/>
      <c r="C206" s="409"/>
      <c r="D206" s="405"/>
      <c r="E206" s="405"/>
      <c r="F206" s="405"/>
      <c r="G206" s="229"/>
      <c r="H206" s="229"/>
      <c r="I206" s="229"/>
      <c r="J206" s="405"/>
      <c r="K206" s="407"/>
      <c r="L206" s="410"/>
      <c r="M206" s="407"/>
      <c r="N206" s="407"/>
      <c r="O206" s="240"/>
      <c r="P206" s="230"/>
      <c r="Q206" s="241"/>
      <c r="R206" s="225"/>
      <c r="S206" s="226" t="str">
        <f t="shared" si="245"/>
        <v>0</v>
      </c>
      <c r="T206" s="225"/>
      <c r="U206" s="226" t="str">
        <f t="shared" si="246"/>
        <v>0</v>
      </c>
      <c r="V206" s="225"/>
      <c r="W206" s="226" t="str">
        <f t="shared" si="247"/>
        <v>0</v>
      </c>
      <c r="X206" s="225"/>
      <c r="Y206" s="226" t="str">
        <f t="shared" si="248"/>
        <v>0</v>
      </c>
      <c r="Z206" s="225"/>
      <c r="AA206" s="226" t="str">
        <f t="shared" si="249"/>
        <v>0</v>
      </c>
      <c r="AB206" s="225"/>
      <c r="AC206" s="226" t="str">
        <f t="shared" si="250"/>
        <v>0</v>
      </c>
      <c r="AD206" s="225"/>
      <c r="AE206" s="226" t="str">
        <f t="shared" si="251"/>
        <v>0</v>
      </c>
      <c r="AF206" s="220" t="str">
        <f t="shared" si="252"/>
        <v/>
      </c>
      <c r="AG206" s="220" t="str">
        <f t="shared" si="253"/>
        <v/>
      </c>
      <c r="AH206" s="227"/>
      <c r="AI206" s="220" t="str">
        <f t="shared" si="254"/>
        <v/>
      </c>
      <c r="AJ206" s="220" t="str">
        <f>IFERROR(VLOOKUP((CONCATENATE(AG206,AI206)),Listados!$U$3:$V$11,2,FALSE),"")</f>
        <v/>
      </c>
      <c r="AK206" s="220" t="str">
        <f t="shared" si="255"/>
        <v/>
      </c>
      <c r="AL206" s="406"/>
      <c r="AM206" s="406"/>
      <c r="AN206" s="406"/>
      <c r="AO206" s="406"/>
      <c r="AP206" s="377"/>
      <c r="AQ206" s="377"/>
      <c r="AR206" s="407"/>
      <c r="AS206" s="407"/>
      <c r="AT206" s="407"/>
      <c r="AU206" s="407"/>
      <c r="AV206" s="228"/>
      <c r="AW206" s="228"/>
      <c r="AX206" s="231"/>
      <c r="AY206" s="231"/>
      <c r="AZ206" s="228"/>
      <c r="BA206" s="228"/>
      <c r="BB206" s="363"/>
      <c r="BC206" s="363"/>
      <c r="BD206" s="363"/>
      <c r="BE206" s="365"/>
      <c r="BF206" s="367"/>
      <c r="BG206" s="367"/>
    </row>
    <row r="207" spans="1:59" x14ac:dyDescent="0.2">
      <c r="A207" s="408">
        <v>50</v>
      </c>
      <c r="B207" s="405"/>
      <c r="C207" s="409"/>
      <c r="D207" s="405"/>
      <c r="E207" s="404"/>
      <c r="F207" s="404"/>
      <c r="G207" s="229"/>
      <c r="H207" s="229"/>
      <c r="I207" s="229"/>
      <c r="J207" s="405"/>
      <c r="K207" s="407" t="e">
        <f>+VLOOKUP(J207,Listados!$K$8:$L$12,2,0)</f>
        <v>#N/A</v>
      </c>
      <c r="L207" s="410"/>
      <c r="M207" s="407" t="e">
        <f>+VLOOKUP(L207,Listados!$K$13:$L$17,2,0)</f>
        <v>#N/A</v>
      </c>
      <c r="N207" s="407" t="str">
        <f>IF(AND(J207&lt;&gt;"",L207&lt;&gt;""),VLOOKUP(J207&amp;L207,Listados!$M$3:$N$27,2,FALSE),"")</f>
        <v/>
      </c>
      <c r="O207" s="249"/>
      <c r="P207" s="223"/>
      <c r="Q207" s="243"/>
      <c r="R207" s="225"/>
      <c r="S207" s="226" t="str">
        <f t="shared" si="245"/>
        <v>0</v>
      </c>
      <c r="T207" s="225"/>
      <c r="U207" s="226" t="str">
        <f t="shared" si="246"/>
        <v>0</v>
      </c>
      <c r="V207" s="225"/>
      <c r="W207" s="226" t="str">
        <f t="shared" si="247"/>
        <v>0</v>
      </c>
      <c r="X207" s="225"/>
      <c r="Y207" s="226" t="str">
        <f t="shared" si="248"/>
        <v>0</v>
      </c>
      <c r="Z207" s="225"/>
      <c r="AA207" s="226" t="str">
        <f t="shared" si="249"/>
        <v>0</v>
      </c>
      <c r="AB207" s="225"/>
      <c r="AC207" s="226" t="str">
        <f t="shared" si="250"/>
        <v>0</v>
      </c>
      <c r="AD207" s="225"/>
      <c r="AE207" s="226" t="str">
        <f t="shared" si="251"/>
        <v>0</v>
      </c>
      <c r="AF207" s="220" t="str">
        <f t="shared" si="252"/>
        <v/>
      </c>
      <c r="AG207" s="220" t="str">
        <f t="shared" si="253"/>
        <v/>
      </c>
      <c r="AH207" s="227"/>
      <c r="AI207" s="220" t="str">
        <f t="shared" si="254"/>
        <v/>
      </c>
      <c r="AJ207" s="220" t="str">
        <f>IFERROR(VLOOKUP((CONCATENATE(AG207,AI207)),Listados!$U$3:$V$11,2,FALSE),"")</f>
        <v/>
      </c>
      <c r="AK207" s="220" t="str">
        <f t="shared" si="255"/>
        <v/>
      </c>
      <c r="AL207" s="406" t="e">
        <f t="shared" ref="AL207" si="346">AVERAGE(AK207:AK210)</f>
        <v>#DIV/0!</v>
      </c>
      <c r="AM207" s="406" t="e">
        <f t="shared" ref="AM207" si="347">IF(AL207&lt;=50,"Débil",IF(AL207&lt;=99,"Moderado",IF(AL207=100,"fuerte","")))</f>
        <v>#DIV/0!</v>
      </c>
      <c r="AN207" s="406" t="e">
        <f t="shared" ref="AN207" si="348">+IF(AND(Q207="Preventivo",AM207="Fuerte"),2,IF(AND(Q207="Preventivo",AM207="Moderado"),1,0))</f>
        <v>#DIV/0!</v>
      </c>
      <c r="AO207" s="406" t="e">
        <f t="shared" ref="AO207" si="349">+IF(AND(Q207="Detectivo",$AM207="Fuerte"),2,IF(AND(Q207="Detectivo",$AM207="Moderado"),1,IF(AND(Q207="Preventivo",$AM207="Fuerte"),1,0)))</f>
        <v>#DIV/0!</v>
      </c>
      <c r="AP207" s="376" t="e">
        <f t="shared" ref="AP207" si="350">+K207-AN207</f>
        <v>#N/A</v>
      </c>
      <c r="AQ207" s="376" t="e">
        <f t="shared" ref="AQ207" si="351">+M207-AO207</f>
        <v>#N/A</v>
      </c>
      <c r="AR207" s="407" t="e">
        <f>+VLOOKUP(MIN(AP207),Listados!$J$18:$K$24,2,TRUE)</f>
        <v>#N/A</v>
      </c>
      <c r="AS207" s="407" t="e">
        <f>+VLOOKUP(MIN(AQ207),Listados!$J$26:$K$32,2,TRUE)</f>
        <v>#N/A</v>
      </c>
      <c r="AT207" s="407" t="e">
        <f>IF(AND(AR207&lt;&gt;"",AS207&lt;&gt;""),VLOOKUP(AR207&amp;AS207,Listados!$M$3:$N$27,2,FALSE),"")</f>
        <v>#N/A</v>
      </c>
      <c r="AU207" s="407" t="e">
        <f>+VLOOKUP(AT207,Listados!$P$3:$Q$6,2,FALSE)</f>
        <v>#N/A</v>
      </c>
      <c r="AV207" s="228"/>
      <c r="AW207" s="228"/>
      <c r="AX207" s="231"/>
      <c r="AY207" s="255"/>
      <c r="AZ207" s="228"/>
      <c r="BA207" s="228"/>
      <c r="BB207" s="362"/>
      <c r="BC207" s="362"/>
      <c r="BD207" s="362"/>
      <c r="BE207" s="364"/>
      <c r="BF207" s="366"/>
      <c r="BG207" s="366"/>
    </row>
    <row r="208" spans="1:59" x14ac:dyDescent="0.2">
      <c r="A208" s="408"/>
      <c r="B208" s="405"/>
      <c r="C208" s="409"/>
      <c r="D208" s="405"/>
      <c r="E208" s="405"/>
      <c r="F208" s="405"/>
      <c r="G208" s="229"/>
      <c r="H208" s="229"/>
      <c r="I208" s="229"/>
      <c r="J208" s="405"/>
      <c r="K208" s="407"/>
      <c r="L208" s="410"/>
      <c r="M208" s="407"/>
      <c r="N208" s="407"/>
      <c r="O208" s="249"/>
      <c r="P208" s="223"/>
      <c r="Q208" s="243"/>
      <c r="R208" s="225"/>
      <c r="S208" s="226" t="str">
        <f t="shared" ref="S208:S250" si="352">+IF(R208="si",15,"0")</f>
        <v>0</v>
      </c>
      <c r="T208" s="225"/>
      <c r="U208" s="226" t="str">
        <f t="shared" ref="U208:U250" si="353">+IF(T208="si",15,"0")</f>
        <v>0</v>
      </c>
      <c r="V208" s="225"/>
      <c r="W208" s="226" t="str">
        <f t="shared" ref="W208:W250" si="354">+IF(V208="si",15,"0")</f>
        <v>0</v>
      </c>
      <c r="X208" s="225"/>
      <c r="Y208" s="226" t="str">
        <f t="shared" ref="Y208:Y250" si="355">+IF(X208="Preventivo",15,IF(X208="Detectivo",10,"0"))</f>
        <v>0</v>
      </c>
      <c r="Z208" s="225"/>
      <c r="AA208" s="226" t="str">
        <f t="shared" ref="AA208:AA250" si="356">+IF(Z208="si",15,"0")</f>
        <v>0</v>
      </c>
      <c r="AB208" s="225"/>
      <c r="AC208" s="226" t="str">
        <f t="shared" ref="AC208:AC250" si="357">+IF(AB208="si",15,"0")</f>
        <v>0</v>
      </c>
      <c r="AD208" s="225"/>
      <c r="AE208" s="226" t="str">
        <f t="shared" ref="AE208:AE250" si="358">+IF(AD208="Completa",10,IF(AD208="Incompleta",5,"0"))</f>
        <v>0</v>
      </c>
      <c r="AF208" s="220" t="str">
        <f t="shared" ref="AF208:AF250" si="359">IF((SUM(S208,U208,W208,Y208,AA208,AC208,AE208)=0),"",(SUM(S208,U208,W208,Y208,AA208,AC208,AE208)))</f>
        <v/>
      </c>
      <c r="AG208" s="220" t="str">
        <f t="shared" ref="AG208:AG250" si="360">IF(AF208&lt;=85,"Débil",IF(AF208&lt;=95,"Moderado",IF(AF208=100,"Fuerte","")))</f>
        <v/>
      </c>
      <c r="AH208" s="227"/>
      <c r="AI208" s="220" t="str">
        <f t="shared" ref="AI208:AI250" si="361">+IF(AH208="siempre","Fuerte",IF(AH208="Algunas veces","Moderado",IF(AH208="No se ejecuta","Débil","")))</f>
        <v/>
      </c>
      <c r="AJ208" s="220" t="str">
        <f>IFERROR(VLOOKUP((CONCATENATE(AG208,AI208)),Listados!$U$3:$V$11,2,FALSE),"")</f>
        <v/>
      </c>
      <c r="AK208" s="220" t="str">
        <f t="shared" ref="AK208:AK250" si="362">IF(AJ208="","",IF(AJ208="Débil", 0, IF(AJ208="Moderado",50,100)))</f>
        <v/>
      </c>
      <c r="AL208" s="406"/>
      <c r="AM208" s="406"/>
      <c r="AN208" s="406"/>
      <c r="AO208" s="406"/>
      <c r="AP208" s="357"/>
      <c r="AQ208" s="357"/>
      <c r="AR208" s="407"/>
      <c r="AS208" s="407"/>
      <c r="AT208" s="407"/>
      <c r="AU208" s="407"/>
      <c r="AV208" s="228"/>
      <c r="AW208" s="228"/>
      <c r="AX208" s="228"/>
      <c r="AY208" s="228"/>
      <c r="AZ208" s="228"/>
      <c r="BA208" s="228"/>
      <c r="BB208" s="362"/>
      <c r="BC208" s="362"/>
      <c r="BD208" s="362"/>
      <c r="BE208" s="364"/>
      <c r="BF208" s="366"/>
      <c r="BG208" s="366"/>
    </row>
    <row r="209" spans="1:59" x14ac:dyDescent="0.2">
      <c r="A209" s="408"/>
      <c r="B209" s="405"/>
      <c r="C209" s="409"/>
      <c r="D209" s="405"/>
      <c r="E209" s="405"/>
      <c r="F209" s="405"/>
      <c r="G209" s="229"/>
      <c r="H209" s="229"/>
      <c r="I209" s="229"/>
      <c r="J209" s="405"/>
      <c r="K209" s="407"/>
      <c r="L209" s="410"/>
      <c r="M209" s="407"/>
      <c r="N209" s="407"/>
      <c r="O209" s="240"/>
      <c r="P209" s="230"/>
      <c r="Q209" s="241"/>
      <c r="R209" s="225"/>
      <c r="S209" s="226" t="str">
        <f t="shared" si="352"/>
        <v>0</v>
      </c>
      <c r="T209" s="225"/>
      <c r="U209" s="226" t="str">
        <f t="shared" si="353"/>
        <v>0</v>
      </c>
      <c r="V209" s="225"/>
      <c r="W209" s="226" t="str">
        <f t="shared" si="354"/>
        <v>0</v>
      </c>
      <c r="X209" s="225"/>
      <c r="Y209" s="226" t="str">
        <f t="shared" si="355"/>
        <v>0</v>
      </c>
      <c r="Z209" s="225"/>
      <c r="AA209" s="226" t="str">
        <f t="shared" si="356"/>
        <v>0</v>
      </c>
      <c r="AB209" s="225"/>
      <c r="AC209" s="226" t="str">
        <f t="shared" si="357"/>
        <v>0</v>
      </c>
      <c r="AD209" s="225"/>
      <c r="AE209" s="226" t="str">
        <f t="shared" si="358"/>
        <v>0</v>
      </c>
      <c r="AF209" s="220" t="str">
        <f t="shared" si="359"/>
        <v/>
      </c>
      <c r="AG209" s="220" t="str">
        <f t="shared" si="360"/>
        <v/>
      </c>
      <c r="AH209" s="227"/>
      <c r="AI209" s="220" t="str">
        <f t="shared" si="361"/>
        <v/>
      </c>
      <c r="AJ209" s="220" t="str">
        <f>IFERROR(VLOOKUP((CONCATENATE(AG209,AI209)),Listados!$U$3:$V$11,2,FALSE),"")</f>
        <v/>
      </c>
      <c r="AK209" s="220" t="str">
        <f t="shared" si="362"/>
        <v/>
      </c>
      <c r="AL209" s="406"/>
      <c r="AM209" s="406"/>
      <c r="AN209" s="406"/>
      <c r="AO209" s="406"/>
      <c r="AP209" s="357"/>
      <c r="AQ209" s="357"/>
      <c r="AR209" s="407"/>
      <c r="AS209" s="407"/>
      <c r="AT209" s="407"/>
      <c r="AU209" s="407"/>
      <c r="AV209" s="228"/>
      <c r="AW209" s="228"/>
      <c r="AX209" s="231"/>
      <c r="AY209" s="231"/>
      <c r="AZ209" s="228"/>
      <c r="BA209" s="228"/>
      <c r="BB209" s="362"/>
      <c r="BC209" s="362"/>
      <c r="BD209" s="362"/>
      <c r="BE209" s="364"/>
      <c r="BF209" s="366"/>
      <c r="BG209" s="366"/>
    </row>
    <row r="210" spans="1:59" ht="16" thickBot="1" x14ac:dyDescent="0.25">
      <c r="A210" s="408"/>
      <c r="B210" s="405"/>
      <c r="C210" s="409"/>
      <c r="D210" s="405"/>
      <c r="E210" s="405"/>
      <c r="F210" s="405"/>
      <c r="G210" s="229"/>
      <c r="H210" s="229"/>
      <c r="I210" s="229"/>
      <c r="J210" s="405"/>
      <c r="K210" s="407"/>
      <c r="L210" s="410"/>
      <c r="M210" s="407"/>
      <c r="N210" s="407"/>
      <c r="O210" s="240"/>
      <c r="P210" s="230"/>
      <c r="Q210" s="241"/>
      <c r="R210" s="225"/>
      <c r="S210" s="226" t="str">
        <f t="shared" si="352"/>
        <v>0</v>
      </c>
      <c r="T210" s="225"/>
      <c r="U210" s="226" t="str">
        <f t="shared" si="353"/>
        <v>0</v>
      </c>
      <c r="V210" s="225"/>
      <c r="W210" s="226" t="str">
        <f t="shared" si="354"/>
        <v>0</v>
      </c>
      <c r="X210" s="225"/>
      <c r="Y210" s="226" t="str">
        <f t="shared" si="355"/>
        <v>0</v>
      </c>
      <c r="Z210" s="225"/>
      <c r="AA210" s="226" t="str">
        <f t="shared" si="356"/>
        <v>0</v>
      </c>
      <c r="AB210" s="225"/>
      <c r="AC210" s="226" t="str">
        <f t="shared" si="357"/>
        <v>0</v>
      </c>
      <c r="AD210" s="225"/>
      <c r="AE210" s="226" t="str">
        <f t="shared" si="358"/>
        <v>0</v>
      </c>
      <c r="AF210" s="220" t="str">
        <f t="shared" si="359"/>
        <v/>
      </c>
      <c r="AG210" s="220" t="str">
        <f t="shared" si="360"/>
        <v/>
      </c>
      <c r="AH210" s="227"/>
      <c r="AI210" s="220" t="str">
        <f t="shared" si="361"/>
        <v/>
      </c>
      <c r="AJ210" s="220" t="str">
        <f>IFERROR(VLOOKUP((CONCATENATE(AG210,AI210)),Listados!$U$3:$V$11,2,FALSE),"")</f>
        <v/>
      </c>
      <c r="AK210" s="220" t="str">
        <f t="shared" si="362"/>
        <v/>
      </c>
      <c r="AL210" s="406"/>
      <c r="AM210" s="406"/>
      <c r="AN210" s="406"/>
      <c r="AO210" s="406"/>
      <c r="AP210" s="377"/>
      <c r="AQ210" s="377"/>
      <c r="AR210" s="407"/>
      <c r="AS210" s="407"/>
      <c r="AT210" s="407"/>
      <c r="AU210" s="407"/>
      <c r="AV210" s="228"/>
      <c r="AW210" s="228"/>
      <c r="AX210" s="231"/>
      <c r="AY210" s="231"/>
      <c r="AZ210" s="228"/>
      <c r="BA210" s="228"/>
      <c r="BB210" s="363"/>
      <c r="BC210" s="363"/>
      <c r="BD210" s="363"/>
      <c r="BE210" s="365"/>
      <c r="BF210" s="367"/>
      <c r="BG210" s="367"/>
    </row>
    <row r="211" spans="1:59" x14ac:dyDescent="0.2">
      <c r="A211" s="408">
        <v>51</v>
      </c>
      <c r="B211" s="405"/>
      <c r="C211" s="409"/>
      <c r="D211" s="405"/>
      <c r="E211" s="404"/>
      <c r="F211" s="404"/>
      <c r="G211" s="229"/>
      <c r="H211" s="229"/>
      <c r="I211" s="229"/>
      <c r="J211" s="405"/>
      <c r="K211" s="407" t="e">
        <f>+VLOOKUP(J211,Listados!$K$8:$L$12,2,0)</f>
        <v>#N/A</v>
      </c>
      <c r="L211" s="410"/>
      <c r="M211" s="407" t="e">
        <f>+VLOOKUP(L211,Listados!$K$13:$L$17,2,0)</f>
        <v>#N/A</v>
      </c>
      <c r="N211" s="407" t="str">
        <f>IF(AND(J211&lt;&gt;"",L211&lt;&gt;""),VLOOKUP(J211&amp;L211,Listados!$M$3:$N$27,2,FALSE),"")</f>
        <v/>
      </c>
      <c r="O211" s="249"/>
      <c r="P211" s="223"/>
      <c r="Q211" s="243"/>
      <c r="R211" s="225"/>
      <c r="S211" s="226" t="str">
        <f t="shared" si="352"/>
        <v>0</v>
      </c>
      <c r="T211" s="225"/>
      <c r="U211" s="226" t="str">
        <f t="shared" si="353"/>
        <v>0</v>
      </c>
      <c r="V211" s="225"/>
      <c r="W211" s="226" t="str">
        <f t="shared" si="354"/>
        <v>0</v>
      </c>
      <c r="X211" s="225"/>
      <c r="Y211" s="226" t="str">
        <f t="shared" si="355"/>
        <v>0</v>
      </c>
      <c r="Z211" s="225"/>
      <c r="AA211" s="226" t="str">
        <f t="shared" si="356"/>
        <v>0</v>
      </c>
      <c r="AB211" s="225"/>
      <c r="AC211" s="226" t="str">
        <f t="shared" si="357"/>
        <v>0</v>
      </c>
      <c r="AD211" s="225"/>
      <c r="AE211" s="226" t="str">
        <f t="shared" si="358"/>
        <v>0</v>
      </c>
      <c r="AF211" s="220" t="str">
        <f t="shared" si="359"/>
        <v/>
      </c>
      <c r="AG211" s="220" t="str">
        <f t="shared" si="360"/>
        <v/>
      </c>
      <c r="AH211" s="227"/>
      <c r="AI211" s="220" t="str">
        <f t="shared" si="361"/>
        <v/>
      </c>
      <c r="AJ211" s="220" t="str">
        <f>IFERROR(VLOOKUP((CONCATENATE(AG211,AI211)),Listados!$U$3:$V$11,2,FALSE),"")</f>
        <v/>
      </c>
      <c r="AK211" s="220" t="str">
        <f t="shared" si="362"/>
        <v/>
      </c>
      <c r="AL211" s="406" t="e">
        <f t="shared" ref="AL211" si="363">AVERAGE(AK211:AK214)</f>
        <v>#DIV/0!</v>
      </c>
      <c r="AM211" s="406" t="e">
        <f t="shared" ref="AM211" si="364">IF(AL211&lt;=50,"Débil",IF(AL211&lt;=99,"Moderado",IF(AL211=100,"fuerte","")))</f>
        <v>#DIV/0!</v>
      </c>
      <c r="AN211" s="406" t="e">
        <f t="shared" ref="AN211" si="365">+IF(AND(Q211="Preventivo",AM211="Fuerte"),2,IF(AND(Q211="Preventivo",AM211="Moderado"),1,0))</f>
        <v>#DIV/0!</v>
      </c>
      <c r="AO211" s="406" t="e">
        <f t="shared" ref="AO211" si="366">+IF(AND(Q211="Detectivo",$AM211="Fuerte"),2,IF(AND(Q211="Detectivo",$AM211="Moderado"),1,IF(AND(Q211="Preventivo",$AM211="Fuerte"),1,0)))</f>
        <v>#DIV/0!</v>
      </c>
      <c r="AP211" s="376" t="e">
        <f t="shared" ref="AP211" si="367">+K211-AN211</f>
        <v>#N/A</v>
      </c>
      <c r="AQ211" s="376" t="e">
        <f t="shared" ref="AQ211" si="368">+M211-AO211</f>
        <v>#N/A</v>
      </c>
      <c r="AR211" s="407" t="e">
        <f>+VLOOKUP(MIN(AP211),Listados!$J$18:$K$24,2,TRUE)</f>
        <v>#N/A</v>
      </c>
      <c r="AS211" s="407" t="e">
        <f>+VLOOKUP(MIN(AQ211),Listados!$J$26:$K$32,2,TRUE)</f>
        <v>#N/A</v>
      </c>
      <c r="AT211" s="407" t="e">
        <f>IF(AND(AR211&lt;&gt;"",AS211&lt;&gt;""),VLOOKUP(AR211&amp;AS211,Listados!$M$3:$N$27,2,FALSE),"")</f>
        <v>#N/A</v>
      </c>
      <c r="AU211" s="407" t="e">
        <f>+VLOOKUP(AT211,Listados!$P$3:$Q$6,2,FALSE)</f>
        <v>#N/A</v>
      </c>
      <c r="AV211" s="228"/>
      <c r="AW211" s="228"/>
      <c r="AX211" s="231"/>
      <c r="AY211" s="255"/>
      <c r="AZ211" s="228"/>
      <c r="BA211" s="228"/>
      <c r="BB211" s="362"/>
      <c r="BC211" s="362"/>
      <c r="BD211" s="362"/>
      <c r="BE211" s="364"/>
      <c r="BF211" s="366"/>
      <c r="BG211" s="366"/>
    </row>
    <row r="212" spans="1:59" x14ac:dyDescent="0.2">
      <c r="A212" s="408"/>
      <c r="B212" s="405"/>
      <c r="C212" s="409"/>
      <c r="D212" s="405"/>
      <c r="E212" s="405"/>
      <c r="F212" s="405"/>
      <c r="G212" s="229"/>
      <c r="H212" s="229"/>
      <c r="I212" s="229"/>
      <c r="J212" s="405"/>
      <c r="K212" s="407"/>
      <c r="L212" s="410"/>
      <c r="M212" s="407"/>
      <c r="N212" s="407"/>
      <c r="O212" s="249"/>
      <c r="P212" s="223"/>
      <c r="Q212" s="243"/>
      <c r="R212" s="225"/>
      <c r="S212" s="226" t="str">
        <f t="shared" si="352"/>
        <v>0</v>
      </c>
      <c r="T212" s="225"/>
      <c r="U212" s="226" t="str">
        <f t="shared" si="353"/>
        <v>0</v>
      </c>
      <c r="V212" s="225"/>
      <c r="W212" s="226" t="str">
        <f t="shared" si="354"/>
        <v>0</v>
      </c>
      <c r="X212" s="225"/>
      <c r="Y212" s="226" t="str">
        <f t="shared" si="355"/>
        <v>0</v>
      </c>
      <c r="Z212" s="225"/>
      <c r="AA212" s="226" t="str">
        <f t="shared" si="356"/>
        <v>0</v>
      </c>
      <c r="AB212" s="225"/>
      <c r="AC212" s="226" t="str">
        <f t="shared" si="357"/>
        <v>0</v>
      </c>
      <c r="AD212" s="225"/>
      <c r="AE212" s="226" t="str">
        <f t="shared" si="358"/>
        <v>0</v>
      </c>
      <c r="AF212" s="220" t="str">
        <f t="shared" si="359"/>
        <v/>
      </c>
      <c r="AG212" s="220" t="str">
        <f t="shared" si="360"/>
        <v/>
      </c>
      <c r="AH212" s="227"/>
      <c r="AI212" s="220" t="str">
        <f t="shared" si="361"/>
        <v/>
      </c>
      <c r="AJ212" s="220" t="str">
        <f>IFERROR(VLOOKUP((CONCATENATE(AG212,AI212)),Listados!$U$3:$V$11,2,FALSE),"")</f>
        <v/>
      </c>
      <c r="AK212" s="220" t="str">
        <f t="shared" si="362"/>
        <v/>
      </c>
      <c r="AL212" s="406"/>
      <c r="AM212" s="406"/>
      <c r="AN212" s="406"/>
      <c r="AO212" s="406"/>
      <c r="AP212" s="357"/>
      <c r="AQ212" s="357"/>
      <c r="AR212" s="407"/>
      <c r="AS212" s="407"/>
      <c r="AT212" s="407"/>
      <c r="AU212" s="407"/>
      <c r="AV212" s="228"/>
      <c r="AW212" s="228"/>
      <c r="AX212" s="228"/>
      <c r="AY212" s="228"/>
      <c r="AZ212" s="228"/>
      <c r="BA212" s="228"/>
      <c r="BB212" s="362"/>
      <c r="BC212" s="362"/>
      <c r="BD212" s="362"/>
      <c r="BE212" s="364"/>
      <c r="BF212" s="366"/>
      <c r="BG212" s="366"/>
    </row>
    <row r="213" spans="1:59" x14ac:dyDescent="0.2">
      <c r="A213" s="408"/>
      <c r="B213" s="405"/>
      <c r="C213" s="409"/>
      <c r="D213" s="405"/>
      <c r="E213" s="405"/>
      <c r="F213" s="405"/>
      <c r="G213" s="229"/>
      <c r="H213" s="229"/>
      <c r="I213" s="229"/>
      <c r="J213" s="405"/>
      <c r="K213" s="407"/>
      <c r="L213" s="410"/>
      <c r="M213" s="407"/>
      <c r="N213" s="407"/>
      <c r="O213" s="240"/>
      <c r="P213" s="230"/>
      <c r="Q213" s="241"/>
      <c r="R213" s="225"/>
      <c r="S213" s="226" t="str">
        <f t="shared" si="352"/>
        <v>0</v>
      </c>
      <c r="T213" s="225"/>
      <c r="U213" s="226" t="str">
        <f t="shared" si="353"/>
        <v>0</v>
      </c>
      <c r="V213" s="225"/>
      <c r="W213" s="226" t="str">
        <f t="shared" si="354"/>
        <v>0</v>
      </c>
      <c r="X213" s="225"/>
      <c r="Y213" s="226" t="str">
        <f t="shared" si="355"/>
        <v>0</v>
      </c>
      <c r="Z213" s="225"/>
      <c r="AA213" s="226" t="str">
        <f t="shared" si="356"/>
        <v>0</v>
      </c>
      <c r="AB213" s="225"/>
      <c r="AC213" s="226" t="str">
        <f t="shared" si="357"/>
        <v>0</v>
      </c>
      <c r="AD213" s="225"/>
      <c r="AE213" s="226" t="str">
        <f t="shared" si="358"/>
        <v>0</v>
      </c>
      <c r="AF213" s="220" t="str">
        <f t="shared" si="359"/>
        <v/>
      </c>
      <c r="AG213" s="220" t="str">
        <f t="shared" si="360"/>
        <v/>
      </c>
      <c r="AH213" s="227"/>
      <c r="AI213" s="220" t="str">
        <f t="shared" si="361"/>
        <v/>
      </c>
      <c r="AJ213" s="220" t="str">
        <f>IFERROR(VLOOKUP((CONCATENATE(AG213,AI213)),Listados!$U$3:$V$11,2,FALSE),"")</f>
        <v/>
      </c>
      <c r="AK213" s="220" t="str">
        <f t="shared" si="362"/>
        <v/>
      </c>
      <c r="AL213" s="406"/>
      <c r="AM213" s="406"/>
      <c r="AN213" s="406"/>
      <c r="AO213" s="406"/>
      <c r="AP213" s="357"/>
      <c r="AQ213" s="357"/>
      <c r="AR213" s="407"/>
      <c r="AS213" s="407"/>
      <c r="AT213" s="407"/>
      <c r="AU213" s="407"/>
      <c r="AV213" s="228"/>
      <c r="AW213" s="228"/>
      <c r="AX213" s="231"/>
      <c r="AY213" s="231"/>
      <c r="AZ213" s="228"/>
      <c r="BA213" s="228"/>
      <c r="BB213" s="362"/>
      <c r="BC213" s="362"/>
      <c r="BD213" s="362"/>
      <c r="BE213" s="364"/>
      <c r="BF213" s="366"/>
      <c r="BG213" s="366"/>
    </row>
    <row r="214" spans="1:59" ht="16" thickBot="1" x14ac:dyDescent="0.25">
      <c r="A214" s="408"/>
      <c r="B214" s="405"/>
      <c r="C214" s="409"/>
      <c r="D214" s="405"/>
      <c r="E214" s="405"/>
      <c r="F214" s="405"/>
      <c r="G214" s="229"/>
      <c r="H214" s="229"/>
      <c r="I214" s="229"/>
      <c r="J214" s="405"/>
      <c r="K214" s="407"/>
      <c r="L214" s="410"/>
      <c r="M214" s="407"/>
      <c r="N214" s="407"/>
      <c r="O214" s="240"/>
      <c r="P214" s="230"/>
      <c r="Q214" s="241"/>
      <c r="R214" s="225"/>
      <c r="S214" s="226" t="str">
        <f t="shared" si="352"/>
        <v>0</v>
      </c>
      <c r="T214" s="225"/>
      <c r="U214" s="226" t="str">
        <f t="shared" si="353"/>
        <v>0</v>
      </c>
      <c r="V214" s="225"/>
      <c r="W214" s="226" t="str">
        <f t="shared" si="354"/>
        <v>0</v>
      </c>
      <c r="X214" s="225"/>
      <c r="Y214" s="226" t="str">
        <f t="shared" si="355"/>
        <v>0</v>
      </c>
      <c r="Z214" s="225"/>
      <c r="AA214" s="226" t="str">
        <f t="shared" si="356"/>
        <v>0</v>
      </c>
      <c r="AB214" s="225"/>
      <c r="AC214" s="226" t="str">
        <f t="shared" si="357"/>
        <v>0</v>
      </c>
      <c r="AD214" s="225"/>
      <c r="AE214" s="226" t="str">
        <f t="shared" si="358"/>
        <v>0</v>
      </c>
      <c r="AF214" s="220" t="str">
        <f t="shared" si="359"/>
        <v/>
      </c>
      <c r="AG214" s="220" t="str">
        <f t="shared" si="360"/>
        <v/>
      </c>
      <c r="AH214" s="227"/>
      <c r="AI214" s="220" t="str">
        <f t="shared" si="361"/>
        <v/>
      </c>
      <c r="AJ214" s="220" t="str">
        <f>IFERROR(VLOOKUP((CONCATENATE(AG214,AI214)),Listados!$U$3:$V$11,2,FALSE),"")</f>
        <v/>
      </c>
      <c r="AK214" s="220" t="str">
        <f t="shared" si="362"/>
        <v/>
      </c>
      <c r="AL214" s="406"/>
      <c r="AM214" s="406"/>
      <c r="AN214" s="406"/>
      <c r="AO214" s="406"/>
      <c r="AP214" s="377"/>
      <c r="AQ214" s="377"/>
      <c r="AR214" s="407"/>
      <c r="AS214" s="407"/>
      <c r="AT214" s="407"/>
      <c r="AU214" s="407"/>
      <c r="AV214" s="228"/>
      <c r="AW214" s="228"/>
      <c r="AX214" s="231"/>
      <c r="AY214" s="231"/>
      <c r="AZ214" s="228"/>
      <c r="BA214" s="228"/>
      <c r="BB214" s="363"/>
      <c r="BC214" s="363"/>
      <c r="BD214" s="363"/>
      <c r="BE214" s="365"/>
      <c r="BF214" s="367"/>
      <c r="BG214" s="367"/>
    </row>
    <row r="215" spans="1:59" x14ac:dyDescent="0.2">
      <c r="A215" s="408">
        <v>52</v>
      </c>
      <c r="B215" s="405"/>
      <c r="C215" s="409"/>
      <c r="D215" s="405"/>
      <c r="E215" s="404"/>
      <c r="F215" s="404"/>
      <c r="G215" s="229"/>
      <c r="H215" s="229"/>
      <c r="I215" s="229"/>
      <c r="J215" s="405"/>
      <c r="K215" s="407" t="e">
        <f>+VLOOKUP(J215,Listados!$K$8:$L$12,2,0)</f>
        <v>#N/A</v>
      </c>
      <c r="L215" s="410"/>
      <c r="M215" s="407" t="e">
        <f>+VLOOKUP(L215,Listados!$K$13:$L$17,2,0)</f>
        <v>#N/A</v>
      </c>
      <c r="N215" s="407" t="str">
        <f>IF(AND(J215&lt;&gt;"",L215&lt;&gt;""),VLOOKUP(J215&amp;L215,Listados!$M$3:$N$27,2,FALSE),"")</f>
        <v/>
      </c>
      <c r="O215" s="249"/>
      <c r="P215" s="223"/>
      <c r="Q215" s="243"/>
      <c r="R215" s="225"/>
      <c r="S215" s="226" t="str">
        <f t="shared" si="352"/>
        <v>0</v>
      </c>
      <c r="T215" s="225"/>
      <c r="U215" s="226" t="str">
        <f t="shared" si="353"/>
        <v>0</v>
      </c>
      <c r="V215" s="225"/>
      <c r="W215" s="226" t="str">
        <f t="shared" si="354"/>
        <v>0</v>
      </c>
      <c r="X215" s="225"/>
      <c r="Y215" s="226" t="str">
        <f t="shared" si="355"/>
        <v>0</v>
      </c>
      <c r="Z215" s="225"/>
      <c r="AA215" s="226" t="str">
        <f t="shared" si="356"/>
        <v>0</v>
      </c>
      <c r="AB215" s="225"/>
      <c r="AC215" s="226" t="str">
        <f t="shared" si="357"/>
        <v>0</v>
      </c>
      <c r="AD215" s="225"/>
      <c r="AE215" s="226" t="str">
        <f t="shared" si="358"/>
        <v>0</v>
      </c>
      <c r="AF215" s="220" t="str">
        <f t="shared" si="359"/>
        <v/>
      </c>
      <c r="AG215" s="220" t="str">
        <f t="shared" si="360"/>
        <v/>
      </c>
      <c r="AH215" s="227"/>
      <c r="AI215" s="220" t="str">
        <f t="shared" si="361"/>
        <v/>
      </c>
      <c r="AJ215" s="220" t="str">
        <f>IFERROR(VLOOKUP((CONCATENATE(AG215,AI215)),Listados!$U$3:$V$11,2,FALSE),"")</f>
        <v/>
      </c>
      <c r="AK215" s="220" t="str">
        <f t="shared" si="362"/>
        <v/>
      </c>
      <c r="AL215" s="406" t="e">
        <f t="shared" ref="AL215" si="369">AVERAGE(AK215:AK218)</f>
        <v>#DIV/0!</v>
      </c>
      <c r="AM215" s="406" t="e">
        <f t="shared" ref="AM215" si="370">IF(AL215&lt;=50,"Débil",IF(AL215&lt;=99,"Moderado",IF(AL215=100,"fuerte","")))</f>
        <v>#DIV/0!</v>
      </c>
      <c r="AN215" s="406" t="e">
        <f t="shared" ref="AN215" si="371">+IF(AND(Q215="Preventivo",AM215="Fuerte"),2,IF(AND(Q215="Preventivo",AM215="Moderado"),1,0))</f>
        <v>#DIV/0!</v>
      </c>
      <c r="AO215" s="406" t="e">
        <f t="shared" ref="AO215" si="372">+IF(AND(Q215="Detectivo",$AM215="Fuerte"),2,IF(AND(Q215="Detectivo",$AM215="Moderado"),1,IF(AND(Q215="Preventivo",$AM215="Fuerte"),1,0)))</f>
        <v>#DIV/0!</v>
      </c>
      <c r="AP215" s="376" t="e">
        <f t="shared" ref="AP215" si="373">+K215-AN215</f>
        <v>#N/A</v>
      </c>
      <c r="AQ215" s="376" t="e">
        <f t="shared" ref="AQ215" si="374">+M215-AO215</f>
        <v>#N/A</v>
      </c>
      <c r="AR215" s="407" t="e">
        <f>+VLOOKUP(MIN(AP215),Listados!$J$18:$K$24,2,TRUE)</f>
        <v>#N/A</v>
      </c>
      <c r="AS215" s="407" t="e">
        <f>+VLOOKUP(MIN(AQ215),Listados!$J$26:$K$32,2,TRUE)</f>
        <v>#N/A</v>
      </c>
      <c r="AT215" s="407" t="e">
        <f>IF(AND(AR215&lt;&gt;"",AS215&lt;&gt;""),VLOOKUP(AR215&amp;AS215,Listados!$M$3:$N$27,2,FALSE),"")</f>
        <v>#N/A</v>
      </c>
      <c r="AU215" s="407" t="e">
        <f>+VLOOKUP(AT215,Listados!$P$3:$Q$6,2,FALSE)</f>
        <v>#N/A</v>
      </c>
      <c r="AV215" s="228"/>
      <c r="AW215" s="228"/>
      <c r="AX215" s="231"/>
      <c r="AY215" s="255"/>
      <c r="AZ215" s="228"/>
      <c r="BA215" s="228"/>
      <c r="BB215" s="362"/>
      <c r="BC215" s="362"/>
      <c r="BD215" s="362"/>
      <c r="BE215" s="364"/>
      <c r="BF215" s="366"/>
      <c r="BG215" s="366"/>
    </row>
    <row r="216" spans="1:59" x14ac:dyDescent="0.2">
      <c r="A216" s="408"/>
      <c r="B216" s="405"/>
      <c r="C216" s="409"/>
      <c r="D216" s="405"/>
      <c r="E216" s="405"/>
      <c r="F216" s="405"/>
      <c r="G216" s="229"/>
      <c r="H216" s="229"/>
      <c r="I216" s="229"/>
      <c r="J216" s="405"/>
      <c r="K216" s="407"/>
      <c r="L216" s="410"/>
      <c r="M216" s="407"/>
      <c r="N216" s="407"/>
      <c r="O216" s="249"/>
      <c r="P216" s="223"/>
      <c r="Q216" s="243"/>
      <c r="R216" s="225"/>
      <c r="S216" s="226" t="str">
        <f t="shared" si="352"/>
        <v>0</v>
      </c>
      <c r="T216" s="225"/>
      <c r="U216" s="226" t="str">
        <f t="shared" si="353"/>
        <v>0</v>
      </c>
      <c r="V216" s="225"/>
      <c r="W216" s="226" t="str">
        <f t="shared" si="354"/>
        <v>0</v>
      </c>
      <c r="X216" s="225"/>
      <c r="Y216" s="226" t="str">
        <f t="shared" si="355"/>
        <v>0</v>
      </c>
      <c r="Z216" s="225"/>
      <c r="AA216" s="226" t="str">
        <f t="shared" si="356"/>
        <v>0</v>
      </c>
      <c r="AB216" s="225"/>
      <c r="AC216" s="226" t="str">
        <f t="shared" si="357"/>
        <v>0</v>
      </c>
      <c r="AD216" s="225"/>
      <c r="AE216" s="226" t="str">
        <f t="shared" si="358"/>
        <v>0</v>
      </c>
      <c r="AF216" s="220" t="str">
        <f t="shared" si="359"/>
        <v/>
      </c>
      <c r="AG216" s="220" t="str">
        <f t="shared" si="360"/>
        <v/>
      </c>
      <c r="AH216" s="227"/>
      <c r="AI216" s="220" t="str">
        <f t="shared" si="361"/>
        <v/>
      </c>
      <c r="AJ216" s="220" t="str">
        <f>IFERROR(VLOOKUP((CONCATENATE(AG216,AI216)),Listados!$U$3:$V$11,2,FALSE),"")</f>
        <v/>
      </c>
      <c r="AK216" s="220" t="str">
        <f t="shared" si="362"/>
        <v/>
      </c>
      <c r="AL216" s="406"/>
      <c r="AM216" s="406"/>
      <c r="AN216" s="406"/>
      <c r="AO216" s="406"/>
      <c r="AP216" s="357"/>
      <c r="AQ216" s="357"/>
      <c r="AR216" s="407"/>
      <c r="AS216" s="407"/>
      <c r="AT216" s="407"/>
      <c r="AU216" s="407"/>
      <c r="AV216" s="228"/>
      <c r="AW216" s="228"/>
      <c r="AX216" s="228"/>
      <c r="AY216" s="228"/>
      <c r="AZ216" s="228"/>
      <c r="BA216" s="228"/>
      <c r="BB216" s="362"/>
      <c r="BC216" s="362"/>
      <c r="BD216" s="362"/>
      <c r="BE216" s="364"/>
      <c r="BF216" s="366"/>
      <c r="BG216" s="366"/>
    </row>
    <row r="217" spans="1:59" x14ac:dyDescent="0.2">
      <c r="A217" s="408"/>
      <c r="B217" s="405"/>
      <c r="C217" s="409"/>
      <c r="D217" s="405"/>
      <c r="E217" s="405"/>
      <c r="F217" s="405"/>
      <c r="G217" s="229"/>
      <c r="H217" s="229"/>
      <c r="I217" s="229"/>
      <c r="J217" s="405"/>
      <c r="K217" s="407"/>
      <c r="L217" s="410"/>
      <c r="M217" s="407"/>
      <c r="N217" s="407"/>
      <c r="O217" s="240"/>
      <c r="P217" s="230"/>
      <c r="Q217" s="241"/>
      <c r="R217" s="225"/>
      <c r="S217" s="226" t="str">
        <f t="shared" si="352"/>
        <v>0</v>
      </c>
      <c r="T217" s="225"/>
      <c r="U217" s="226" t="str">
        <f t="shared" si="353"/>
        <v>0</v>
      </c>
      <c r="V217" s="225"/>
      <c r="W217" s="226" t="str">
        <f t="shared" si="354"/>
        <v>0</v>
      </c>
      <c r="X217" s="225"/>
      <c r="Y217" s="226" t="str">
        <f t="shared" si="355"/>
        <v>0</v>
      </c>
      <c r="Z217" s="225"/>
      <c r="AA217" s="226" t="str">
        <f t="shared" si="356"/>
        <v>0</v>
      </c>
      <c r="AB217" s="225"/>
      <c r="AC217" s="226" t="str">
        <f t="shared" si="357"/>
        <v>0</v>
      </c>
      <c r="AD217" s="225"/>
      <c r="AE217" s="226" t="str">
        <f t="shared" si="358"/>
        <v>0</v>
      </c>
      <c r="AF217" s="220" t="str">
        <f t="shared" si="359"/>
        <v/>
      </c>
      <c r="AG217" s="220" t="str">
        <f t="shared" si="360"/>
        <v/>
      </c>
      <c r="AH217" s="227"/>
      <c r="AI217" s="220" t="str">
        <f t="shared" si="361"/>
        <v/>
      </c>
      <c r="AJ217" s="220" t="str">
        <f>IFERROR(VLOOKUP((CONCATENATE(AG217,AI217)),Listados!$U$3:$V$11,2,FALSE),"")</f>
        <v/>
      </c>
      <c r="AK217" s="220" t="str">
        <f t="shared" si="362"/>
        <v/>
      </c>
      <c r="AL217" s="406"/>
      <c r="AM217" s="406"/>
      <c r="AN217" s="406"/>
      <c r="AO217" s="406"/>
      <c r="AP217" s="357"/>
      <c r="AQ217" s="357"/>
      <c r="AR217" s="407"/>
      <c r="AS217" s="407"/>
      <c r="AT217" s="407"/>
      <c r="AU217" s="407"/>
      <c r="AV217" s="228"/>
      <c r="AW217" s="228"/>
      <c r="AX217" s="231"/>
      <c r="AY217" s="231"/>
      <c r="AZ217" s="228"/>
      <c r="BA217" s="228"/>
      <c r="BB217" s="362"/>
      <c r="BC217" s="362"/>
      <c r="BD217" s="362"/>
      <c r="BE217" s="364"/>
      <c r="BF217" s="366"/>
      <c r="BG217" s="366"/>
    </row>
    <row r="218" spans="1:59" ht="16" thickBot="1" x14ac:dyDescent="0.25">
      <c r="A218" s="408"/>
      <c r="B218" s="405"/>
      <c r="C218" s="409"/>
      <c r="D218" s="405"/>
      <c r="E218" s="405"/>
      <c r="F218" s="405"/>
      <c r="G218" s="229"/>
      <c r="H218" s="229"/>
      <c r="I218" s="229"/>
      <c r="J218" s="405"/>
      <c r="K218" s="407"/>
      <c r="L218" s="410"/>
      <c r="M218" s="407"/>
      <c r="N218" s="407"/>
      <c r="O218" s="240"/>
      <c r="P218" s="230"/>
      <c r="Q218" s="241"/>
      <c r="R218" s="225"/>
      <c r="S218" s="226" t="str">
        <f t="shared" si="352"/>
        <v>0</v>
      </c>
      <c r="T218" s="225"/>
      <c r="U218" s="226" t="str">
        <f t="shared" si="353"/>
        <v>0</v>
      </c>
      <c r="V218" s="225"/>
      <c r="W218" s="226" t="str">
        <f t="shared" si="354"/>
        <v>0</v>
      </c>
      <c r="X218" s="225"/>
      <c r="Y218" s="226" t="str">
        <f t="shared" si="355"/>
        <v>0</v>
      </c>
      <c r="Z218" s="225"/>
      <c r="AA218" s="226" t="str">
        <f t="shared" si="356"/>
        <v>0</v>
      </c>
      <c r="AB218" s="225"/>
      <c r="AC218" s="226" t="str">
        <f t="shared" si="357"/>
        <v>0</v>
      </c>
      <c r="AD218" s="225"/>
      <c r="AE218" s="226" t="str">
        <f t="shared" si="358"/>
        <v>0</v>
      </c>
      <c r="AF218" s="220" t="str">
        <f t="shared" si="359"/>
        <v/>
      </c>
      <c r="AG218" s="220" t="str">
        <f t="shared" si="360"/>
        <v/>
      </c>
      <c r="AH218" s="227"/>
      <c r="AI218" s="220" t="str">
        <f t="shared" si="361"/>
        <v/>
      </c>
      <c r="AJ218" s="220" t="str">
        <f>IFERROR(VLOOKUP((CONCATENATE(AG218,AI218)),Listados!$U$3:$V$11,2,FALSE),"")</f>
        <v/>
      </c>
      <c r="AK218" s="220" t="str">
        <f t="shared" si="362"/>
        <v/>
      </c>
      <c r="AL218" s="406"/>
      <c r="AM218" s="406"/>
      <c r="AN218" s="406"/>
      <c r="AO218" s="406"/>
      <c r="AP218" s="377"/>
      <c r="AQ218" s="377"/>
      <c r="AR218" s="407"/>
      <c r="AS218" s="407"/>
      <c r="AT218" s="407"/>
      <c r="AU218" s="407"/>
      <c r="AV218" s="228"/>
      <c r="AW218" s="228"/>
      <c r="AX218" s="231"/>
      <c r="AY218" s="231"/>
      <c r="AZ218" s="228"/>
      <c r="BA218" s="228"/>
      <c r="BB218" s="363"/>
      <c r="BC218" s="363"/>
      <c r="BD218" s="363"/>
      <c r="BE218" s="365"/>
      <c r="BF218" s="367"/>
      <c r="BG218" s="367"/>
    </row>
    <row r="219" spans="1:59" x14ac:dyDescent="0.2">
      <c r="A219" s="408">
        <v>53</v>
      </c>
      <c r="B219" s="405"/>
      <c r="C219" s="409"/>
      <c r="D219" s="405"/>
      <c r="E219" s="404"/>
      <c r="F219" s="404"/>
      <c r="G219" s="229"/>
      <c r="H219" s="229"/>
      <c r="I219" s="229"/>
      <c r="J219" s="405"/>
      <c r="K219" s="407" t="e">
        <f>+VLOOKUP(J219,Listados!$K$8:$L$12,2,0)</f>
        <v>#N/A</v>
      </c>
      <c r="L219" s="410"/>
      <c r="M219" s="407" t="e">
        <f>+VLOOKUP(L219,Listados!$K$13:$L$17,2,0)</f>
        <v>#N/A</v>
      </c>
      <c r="N219" s="407" t="str">
        <f>IF(AND(J219&lt;&gt;"",L219&lt;&gt;""),VLOOKUP(J219&amp;L219,Listados!$M$3:$N$27,2,FALSE),"")</f>
        <v/>
      </c>
      <c r="O219" s="249"/>
      <c r="P219" s="223"/>
      <c r="Q219" s="243"/>
      <c r="R219" s="225"/>
      <c r="S219" s="226" t="str">
        <f t="shared" si="352"/>
        <v>0</v>
      </c>
      <c r="T219" s="225"/>
      <c r="U219" s="226" t="str">
        <f t="shared" si="353"/>
        <v>0</v>
      </c>
      <c r="V219" s="225"/>
      <c r="W219" s="226" t="str">
        <f t="shared" si="354"/>
        <v>0</v>
      </c>
      <c r="X219" s="225"/>
      <c r="Y219" s="226" t="str">
        <f t="shared" si="355"/>
        <v>0</v>
      </c>
      <c r="Z219" s="225"/>
      <c r="AA219" s="226" t="str">
        <f t="shared" si="356"/>
        <v>0</v>
      </c>
      <c r="AB219" s="225"/>
      <c r="AC219" s="226" t="str">
        <f t="shared" si="357"/>
        <v>0</v>
      </c>
      <c r="AD219" s="225"/>
      <c r="AE219" s="226" t="str">
        <f t="shared" si="358"/>
        <v>0</v>
      </c>
      <c r="AF219" s="220" t="str">
        <f t="shared" si="359"/>
        <v/>
      </c>
      <c r="AG219" s="220" t="str">
        <f t="shared" si="360"/>
        <v/>
      </c>
      <c r="AH219" s="227"/>
      <c r="AI219" s="220" t="str">
        <f t="shared" si="361"/>
        <v/>
      </c>
      <c r="AJ219" s="220" t="str">
        <f>IFERROR(VLOOKUP((CONCATENATE(AG219,AI219)),Listados!$U$3:$V$11,2,FALSE),"")</f>
        <v/>
      </c>
      <c r="AK219" s="220" t="str">
        <f t="shared" si="362"/>
        <v/>
      </c>
      <c r="AL219" s="406" t="e">
        <f t="shared" ref="AL219" si="375">AVERAGE(AK219:AK222)</f>
        <v>#DIV/0!</v>
      </c>
      <c r="AM219" s="406" t="e">
        <f t="shared" ref="AM219" si="376">IF(AL219&lt;=50,"Débil",IF(AL219&lt;=99,"Moderado",IF(AL219=100,"fuerte","")))</f>
        <v>#DIV/0!</v>
      </c>
      <c r="AN219" s="406" t="e">
        <f t="shared" ref="AN219" si="377">+IF(AND(Q219="Preventivo",AM219="Fuerte"),2,IF(AND(Q219="Preventivo",AM219="Moderado"),1,0))</f>
        <v>#DIV/0!</v>
      </c>
      <c r="AO219" s="406" t="e">
        <f t="shared" ref="AO219" si="378">+IF(AND(Q219="Detectivo",$AM219="Fuerte"),2,IF(AND(Q219="Detectivo",$AM219="Moderado"),1,IF(AND(Q219="Preventivo",$AM219="Fuerte"),1,0)))</f>
        <v>#DIV/0!</v>
      </c>
      <c r="AP219" s="376" t="e">
        <f t="shared" ref="AP219" si="379">+K219-AN219</f>
        <v>#N/A</v>
      </c>
      <c r="AQ219" s="376" t="e">
        <f t="shared" ref="AQ219" si="380">+M219-AO219</f>
        <v>#N/A</v>
      </c>
      <c r="AR219" s="407" t="e">
        <f>+VLOOKUP(MIN(AP219),Listados!$J$18:$K$24,2,TRUE)</f>
        <v>#N/A</v>
      </c>
      <c r="AS219" s="407" t="e">
        <f>+VLOOKUP(MIN(AQ219),Listados!$J$26:$K$32,2,TRUE)</f>
        <v>#N/A</v>
      </c>
      <c r="AT219" s="407" t="e">
        <f>IF(AND(AR219&lt;&gt;"",AS219&lt;&gt;""),VLOOKUP(AR219&amp;AS219,Listados!$M$3:$N$27,2,FALSE),"")</f>
        <v>#N/A</v>
      </c>
      <c r="AU219" s="407" t="e">
        <f>+VLOOKUP(AT219,Listados!$P$3:$Q$6,2,FALSE)</f>
        <v>#N/A</v>
      </c>
      <c r="AV219" s="228"/>
      <c r="AW219" s="228"/>
      <c r="AX219" s="231"/>
      <c r="AY219" s="255"/>
      <c r="AZ219" s="228"/>
      <c r="BA219" s="228"/>
      <c r="BB219" s="362"/>
      <c r="BC219" s="362"/>
      <c r="BD219" s="362"/>
      <c r="BE219" s="364"/>
      <c r="BF219" s="366"/>
      <c r="BG219" s="366"/>
    </row>
    <row r="220" spans="1:59" x14ac:dyDescent="0.2">
      <c r="A220" s="408"/>
      <c r="B220" s="405"/>
      <c r="C220" s="409"/>
      <c r="D220" s="405"/>
      <c r="E220" s="405"/>
      <c r="F220" s="405"/>
      <c r="G220" s="229"/>
      <c r="H220" s="229"/>
      <c r="I220" s="229"/>
      <c r="J220" s="405"/>
      <c r="K220" s="407"/>
      <c r="L220" s="410"/>
      <c r="M220" s="407"/>
      <c r="N220" s="407"/>
      <c r="O220" s="249"/>
      <c r="P220" s="223"/>
      <c r="Q220" s="243"/>
      <c r="R220" s="225"/>
      <c r="S220" s="226" t="str">
        <f t="shared" si="352"/>
        <v>0</v>
      </c>
      <c r="T220" s="225"/>
      <c r="U220" s="226" t="str">
        <f t="shared" si="353"/>
        <v>0</v>
      </c>
      <c r="V220" s="225"/>
      <c r="W220" s="226" t="str">
        <f t="shared" si="354"/>
        <v>0</v>
      </c>
      <c r="X220" s="225"/>
      <c r="Y220" s="226" t="str">
        <f t="shared" si="355"/>
        <v>0</v>
      </c>
      <c r="Z220" s="225"/>
      <c r="AA220" s="226" t="str">
        <f t="shared" si="356"/>
        <v>0</v>
      </c>
      <c r="AB220" s="225"/>
      <c r="AC220" s="226" t="str">
        <f t="shared" si="357"/>
        <v>0</v>
      </c>
      <c r="AD220" s="225"/>
      <c r="AE220" s="226" t="str">
        <f t="shared" si="358"/>
        <v>0</v>
      </c>
      <c r="AF220" s="220" t="str">
        <f t="shared" si="359"/>
        <v/>
      </c>
      <c r="AG220" s="220" t="str">
        <f t="shared" si="360"/>
        <v/>
      </c>
      <c r="AH220" s="227"/>
      <c r="AI220" s="220" t="str">
        <f t="shared" si="361"/>
        <v/>
      </c>
      <c r="AJ220" s="220" t="str">
        <f>IFERROR(VLOOKUP((CONCATENATE(AG220,AI220)),Listados!$U$3:$V$11,2,FALSE),"")</f>
        <v/>
      </c>
      <c r="AK220" s="220" t="str">
        <f t="shared" si="362"/>
        <v/>
      </c>
      <c r="AL220" s="406"/>
      <c r="AM220" s="406"/>
      <c r="AN220" s="406"/>
      <c r="AO220" s="406"/>
      <c r="AP220" s="357"/>
      <c r="AQ220" s="357"/>
      <c r="AR220" s="407"/>
      <c r="AS220" s="407"/>
      <c r="AT220" s="407"/>
      <c r="AU220" s="407"/>
      <c r="AV220" s="228"/>
      <c r="AW220" s="228"/>
      <c r="AX220" s="228"/>
      <c r="AY220" s="228"/>
      <c r="AZ220" s="228"/>
      <c r="BA220" s="228"/>
      <c r="BB220" s="362"/>
      <c r="BC220" s="362"/>
      <c r="BD220" s="362"/>
      <c r="BE220" s="364"/>
      <c r="BF220" s="366"/>
      <c r="BG220" s="366"/>
    </row>
    <row r="221" spans="1:59" x14ac:dyDescent="0.2">
      <c r="A221" s="408"/>
      <c r="B221" s="405"/>
      <c r="C221" s="409"/>
      <c r="D221" s="405"/>
      <c r="E221" s="405"/>
      <c r="F221" s="405"/>
      <c r="G221" s="229"/>
      <c r="H221" s="229"/>
      <c r="I221" s="229"/>
      <c r="J221" s="405"/>
      <c r="K221" s="407"/>
      <c r="L221" s="410"/>
      <c r="M221" s="407"/>
      <c r="N221" s="407"/>
      <c r="O221" s="240"/>
      <c r="P221" s="230"/>
      <c r="Q221" s="241"/>
      <c r="R221" s="225"/>
      <c r="S221" s="226" t="str">
        <f t="shared" si="352"/>
        <v>0</v>
      </c>
      <c r="T221" s="225"/>
      <c r="U221" s="226" t="str">
        <f t="shared" si="353"/>
        <v>0</v>
      </c>
      <c r="V221" s="225"/>
      <c r="W221" s="226" t="str">
        <f t="shared" si="354"/>
        <v>0</v>
      </c>
      <c r="X221" s="225"/>
      <c r="Y221" s="226" t="str">
        <f t="shared" si="355"/>
        <v>0</v>
      </c>
      <c r="Z221" s="225"/>
      <c r="AA221" s="226" t="str">
        <f t="shared" si="356"/>
        <v>0</v>
      </c>
      <c r="AB221" s="225"/>
      <c r="AC221" s="226" t="str">
        <f t="shared" si="357"/>
        <v>0</v>
      </c>
      <c r="AD221" s="225"/>
      <c r="AE221" s="226" t="str">
        <f t="shared" si="358"/>
        <v>0</v>
      </c>
      <c r="AF221" s="220" t="str">
        <f t="shared" si="359"/>
        <v/>
      </c>
      <c r="AG221" s="220" t="str">
        <f t="shared" si="360"/>
        <v/>
      </c>
      <c r="AH221" s="227"/>
      <c r="AI221" s="220" t="str">
        <f t="shared" si="361"/>
        <v/>
      </c>
      <c r="AJ221" s="220" t="str">
        <f>IFERROR(VLOOKUP((CONCATENATE(AG221,AI221)),Listados!$U$3:$V$11,2,FALSE),"")</f>
        <v/>
      </c>
      <c r="AK221" s="220" t="str">
        <f t="shared" si="362"/>
        <v/>
      </c>
      <c r="AL221" s="406"/>
      <c r="AM221" s="406"/>
      <c r="AN221" s="406"/>
      <c r="AO221" s="406"/>
      <c r="AP221" s="357"/>
      <c r="AQ221" s="357"/>
      <c r="AR221" s="407"/>
      <c r="AS221" s="407"/>
      <c r="AT221" s="407"/>
      <c r="AU221" s="407"/>
      <c r="AV221" s="228"/>
      <c r="AW221" s="228"/>
      <c r="AX221" s="231"/>
      <c r="AY221" s="231"/>
      <c r="AZ221" s="228"/>
      <c r="BA221" s="228"/>
      <c r="BB221" s="362"/>
      <c r="BC221" s="362"/>
      <c r="BD221" s="362"/>
      <c r="BE221" s="364"/>
      <c r="BF221" s="366"/>
      <c r="BG221" s="366"/>
    </row>
    <row r="222" spans="1:59" ht="16" thickBot="1" x14ac:dyDescent="0.25">
      <c r="A222" s="408"/>
      <c r="B222" s="405"/>
      <c r="C222" s="409"/>
      <c r="D222" s="405"/>
      <c r="E222" s="405"/>
      <c r="F222" s="405"/>
      <c r="G222" s="229"/>
      <c r="H222" s="229"/>
      <c r="I222" s="229"/>
      <c r="J222" s="405"/>
      <c r="K222" s="407"/>
      <c r="L222" s="410"/>
      <c r="M222" s="407"/>
      <c r="N222" s="407"/>
      <c r="O222" s="240"/>
      <c r="P222" s="230"/>
      <c r="Q222" s="241"/>
      <c r="R222" s="225"/>
      <c r="S222" s="226" t="str">
        <f t="shared" si="352"/>
        <v>0</v>
      </c>
      <c r="T222" s="225"/>
      <c r="U222" s="226" t="str">
        <f t="shared" si="353"/>
        <v>0</v>
      </c>
      <c r="V222" s="225"/>
      <c r="W222" s="226" t="str">
        <f t="shared" si="354"/>
        <v>0</v>
      </c>
      <c r="X222" s="225"/>
      <c r="Y222" s="226" t="str">
        <f t="shared" si="355"/>
        <v>0</v>
      </c>
      <c r="Z222" s="225"/>
      <c r="AA222" s="226" t="str">
        <f t="shared" si="356"/>
        <v>0</v>
      </c>
      <c r="AB222" s="225"/>
      <c r="AC222" s="226" t="str">
        <f t="shared" si="357"/>
        <v>0</v>
      </c>
      <c r="AD222" s="225"/>
      <c r="AE222" s="226" t="str">
        <f t="shared" si="358"/>
        <v>0</v>
      </c>
      <c r="AF222" s="220" t="str">
        <f t="shared" si="359"/>
        <v/>
      </c>
      <c r="AG222" s="220" t="str">
        <f t="shared" si="360"/>
        <v/>
      </c>
      <c r="AH222" s="227"/>
      <c r="AI222" s="220" t="str">
        <f t="shared" si="361"/>
        <v/>
      </c>
      <c r="AJ222" s="220" t="str">
        <f>IFERROR(VLOOKUP((CONCATENATE(AG222,AI222)),Listados!$U$3:$V$11,2,FALSE),"")</f>
        <v/>
      </c>
      <c r="AK222" s="220" t="str">
        <f t="shared" si="362"/>
        <v/>
      </c>
      <c r="AL222" s="406"/>
      <c r="AM222" s="406"/>
      <c r="AN222" s="406"/>
      <c r="AO222" s="406"/>
      <c r="AP222" s="377"/>
      <c r="AQ222" s="377"/>
      <c r="AR222" s="407"/>
      <c r="AS222" s="407"/>
      <c r="AT222" s="407"/>
      <c r="AU222" s="407"/>
      <c r="AV222" s="228"/>
      <c r="AW222" s="228"/>
      <c r="AX222" s="231"/>
      <c r="AY222" s="231"/>
      <c r="AZ222" s="228"/>
      <c r="BA222" s="228"/>
      <c r="BB222" s="363"/>
      <c r="BC222" s="363"/>
      <c r="BD222" s="363"/>
      <c r="BE222" s="365"/>
      <c r="BF222" s="367"/>
      <c r="BG222" s="367"/>
    </row>
    <row r="223" spans="1:59" x14ac:dyDescent="0.2">
      <c r="A223" s="408">
        <v>54</v>
      </c>
      <c r="B223" s="405"/>
      <c r="C223" s="409"/>
      <c r="D223" s="405"/>
      <c r="E223" s="404"/>
      <c r="F223" s="404"/>
      <c r="G223" s="229"/>
      <c r="H223" s="229"/>
      <c r="I223" s="229"/>
      <c r="J223" s="405"/>
      <c r="K223" s="407" t="e">
        <f>+VLOOKUP(J223,Listados!$K$8:$L$12,2,0)</f>
        <v>#N/A</v>
      </c>
      <c r="L223" s="410"/>
      <c r="M223" s="407" t="e">
        <f>+VLOOKUP(L223,Listados!$K$13:$L$17,2,0)</f>
        <v>#N/A</v>
      </c>
      <c r="N223" s="407" t="str">
        <f>IF(AND(J223&lt;&gt;"",L223&lt;&gt;""),VLOOKUP(J223&amp;L223,Listados!$M$3:$N$27,2,FALSE),"")</f>
        <v/>
      </c>
      <c r="O223" s="249"/>
      <c r="P223" s="223"/>
      <c r="Q223" s="243"/>
      <c r="R223" s="225"/>
      <c r="S223" s="226" t="str">
        <f t="shared" si="352"/>
        <v>0</v>
      </c>
      <c r="T223" s="225"/>
      <c r="U223" s="226" t="str">
        <f t="shared" si="353"/>
        <v>0</v>
      </c>
      <c r="V223" s="225"/>
      <c r="W223" s="226" t="str">
        <f t="shared" si="354"/>
        <v>0</v>
      </c>
      <c r="X223" s="225"/>
      <c r="Y223" s="226" t="str">
        <f t="shared" si="355"/>
        <v>0</v>
      </c>
      <c r="Z223" s="225"/>
      <c r="AA223" s="226" t="str">
        <f t="shared" si="356"/>
        <v>0</v>
      </c>
      <c r="AB223" s="225"/>
      <c r="AC223" s="226" t="str">
        <f t="shared" si="357"/>
        <v>0</v>
      </c>
      <c r="AD223" s="225"/>
      <c r="AE223" s="226" t="str">
        <f t="shared" si="358"/>
        <v>0</v>
      </c>
      <c r="AF223" s="220" t="str">
        <f t="shared" si="359"/>
        <v/>
      </c>
      <c r="AG223" s="220" t="str">
        <f t="shared" si="360"/>
        <v/>
      </c>
      <c r="AH223" s="227"/>
      <c r="AI223" s="220" t="str">
        <f t="shared" si="361"/>
        <v/>
      </c>
      <c r="AJ223" s="220" t="str">
        <f>IFERROR(VLOOKUP((CONCATENATE(AG223,AI223)),Listados!$U$3:$V$11,2,FALSE),"")</f>
        <v/>
      </c>
      <c r="AK223" s="220" t="str">
        <f t="shared" si="362"/>
        <v/>
      </c>
      <c r="AL223" s="406" t="e">
        <f t="shared" ref="AL223" si="381">AVERAGE(AK223:AK226)</f>
        <v>#DIV/0!</v>
      </c>
      <c r="AM223" s="406" t="e">
        <f t="shared" ref="AM223" si="382">IF(AL223&lt;=50,"Débil",IF(AL223&lt;=99,"Moderado",IF(AL223=100,"fuerte","")))</f>
        <v>#DIV/0!</v>
      </c>
      <c r="AN223" s="406" t="e">
        <f t="shared" ref="AN223" si="383">+IF(AND(Q223="Preventivo",AM223="Fuerte"),2,IF(AND(Q223="Preventivo",AM223="Moderado"),1,0))</f>
        <v>#DIV/0!</v>
      </c>
      <c r="AO223" s="406" t="e">
        <f t="shared" ref="AO223" si="384">+IF(AND(Q223="Detectivo",$AM223="Fuerte"),2,IF(AND(Q223="Detectivo",$AM223="Moderado"),1,IF(AND(Q223="Preventivo",$AM223="Fuerte"),1,0)))</f>
        <v>#DIV/0!</v>
      </c>
      <c r="AP223" s="376" t="e">
        <f t="shared" ref="AP223" si="385">+K223-AN223</f>
        <v>#N/A</v>
      </c>
      <c r="AQ223" s="376" t="e">
        <f t="shared" ref="AQ223" si="386">+M223-AO223</f>
        <v>#N/A</v>
      </c>
      <c r="AR223" s="407" t="e">
        <f>+VLOOKUP(MIN(AP223),Listados!$J$18:$K$24,2,TRUE)</f>
        <v>#N/A</v>
      </c>
      <c r="AS223" s="407" t="e">
        <f>+VLOOKUP(MIN(AQ223),Listados!$J$26:$K$32,2,TRUE)</f>
        <v>#N/A</v>
      </c>
      <c r="AT223" s="407" t="e">
        <f>IF(AND(AR223&lt;&gt;"",AS223&lt;&gt;""),VLOOKUP(AR223&amp;AS223,Listados!$M$3:$N$27,2,FALSE),"")</f>
        <v>#N/A</v>
      </c>
      <c r="AU223" s="407" t="e">
        <f>+VLOOKUP(AT223,Listados!$P$3:$Q$6,2,FALSE)</f>
        <v>#N/A</v>
      </c>
      <c r="AV223" s="228"/>
      <c r="AW223" s="228"/>
      <c r="AX223" s="231"/>
      <c r="AY223" s="255"/>
      <c r="AZ223" s="228"/>
      <c r="BA223" s="228"/>
      <c r="BB223" s="362"/>
      <c r="BC223" s="362"/>
      <c r="BD223" s="362"/>
      <c r="BE223" s="364"/>
      <c r="BF223" s="366"/>
      <c r="BG223" s="366"/>
    </row>
    <row r="224" spans="1:59" x14ac:dyDescent="0.2">
      <c r="A224" s="408"/>
      <c r="B224" s="405"/>
      <c r="C224" s="409"/>
      <c r="D224" s="405"/>
      <c r="E224" s="405"/>
      <c r="F224" s="405"/>
      <c r="G224" s="229"/>
      <c r="H224" s="229"/>
      <c r="I224" s="229"/>
      <c r="J224" s="405"/>
      <c r="K224" s="407"/>
      <c r="L224" s="410"/>
      <c r="M224" s="407"/>
      <c r="N224" s="407"/>
      <c r="O224" s="249"/>
      <c r="P224" s="223"/>
      <c r="Q224" s="243"/>
      <c r="R224" s="225"/>
      <c r="S224" s="226" t="str">
        <f t="shared" si="352"/>
        <v>0</v>
      </c>
      <c r="T224" s="225"/>
      <c r="U224" s="226" t="str">
        <f t="shared" si="353"/>
        <v>0</v>
      </c>
      <c r="V224" s="225"/>
      <c r="W224" s="226" t="str">
        <f t="shared" si="354"/>
        <v>0</v>
      </c>
      <c r="X224" s="225"/>
      <c r="Y224" s="226" t="str">
        <f t="shared" si="355"/>
        <v>0</v>
      </c>
      <c r="Z224" s="225"/>
      <c r="AA224" s="226" t="str">
        <f t="shared" si="356"/>
        <v>0</v>
      </c>
      <c r="AB224" s="225"/>
      <c r="AC224" s="226" t="str">
        <f t="shared" si="357"/>
        <v>0</v>
      </c>
      <c r="AD224" s="225"/>
      <c r="AE224" s="226" t="str">
        <f t="shared" si="358"/>
        <v>0</v>
      </c>
      <c r="AF224" s="220" t="str">
        <f t="shared" si="359"/>
        <v/>
      </c>
      <c r="AG224" s="220" t="str">
        <f t="shared" si="360"/>
        <v/>
      </c>
      <c r="AH224" s="227"/>
      <c r="AI224" s="220" t="str">
        <f t="shared" si="361"/>
        <v/>
      </c>
      <c r="AJ224" s="220" t="str">
        <f>IFERROR(VLOOKUP((CONCATENATE(AG224,AI224)),Listados!$U$3:$V$11,2,FALSE),"")</f>
        <v/>
      </c>
      <c r="AK224" s="220" t="str">
        <f t="shared" si="362"/>
        <v/>
      </c>
      <c r="AL224" s="406"/>
      <c r="AM224" s="406"/>
      <c r="AN224" s="406"/>
      <c r="AO224" s="406"/>
      <c r="AP224" s="357"/>
      <c r="AQ224" s="357"/>
      <c r="AR224" s="407"/>
      <c r="AS224" s="407"/>
      <c r="AT224" s="407"/>
      <c r="AU224" s="407"/>
      <c r="AV224" s="228"/>
      <c r="AW224" s="228"/>
      <c r="AX224" s="228"/>
      <c r="AY224" s="228"/>
      <c r="AZ224" s="228"/>
      <c r="BA224" s="228"/>
      <c r="BB224" s="362"/>
      <c r="BC224" s="362"/>
      <c r="BD224" s="362"/>
      <c r="BE224" s="364"/>
      <c r="BF224" s="366"/>
      <c r="BG224" s="366"/>
    </row>
    <row r="225" spans="1:59" x14ac:dyDescent="0.2">
      <c r="A225" s="408"/>
      <c r="B225" s="405"/>
      <c r="C225" s="409"/>
      <c r="D225" s="405"/>
      <c r="E225" s="405"/>
      <c r="F225" s="405"/>
      <c r="G225" s="229"/>
      <c r="H225" s="229"/>
      <c r="I225" s="229"/>
      <c r="J225" s="405"/>
      <c r="K225" s="407"/>
      <c r="L225" s="410"/>
      <c r="M225" s="407"/>
      <c r="N225" s="407"/>
      <c r="O225" s="240"/>
      <c r="P225" s="230"/>
      <c r="Q225" s="241"/>
      <c r="R225" s="225"/>
      <c r="S225" s="226" t="str">
        <f t="shared" si="352"/>
        <v>0</v>
      </c>
      <c r="T225" s="225"/>
      <c r="U225" s="226" t="str">
        <f t="shared" si="353"/>
        <v>0</v>
      </c>
      <c r="V225" s="225"/>
      <c r="W225" s="226" t="str">
        <f t="shared" si="354"/>
        <v>0</v>
      </c>
      <c r="X225" s="225"/>
      <c r="Y225" s="226" t="str">
        <f t="shared" si="355"/>
        <v>0</v>
      </c>
      <c r="Z225" s="225"/>
      <c r="AA225" s="226" t="str">
        <f t="shared" si="356"/>
        <v>0</v>
      </c>
      <c r="AB225" s="225"/>
      <c r="AC225" s="226" t="str">
        <f t="shared" si="357"/>
        <v>0</v>
      </c>
      <c r="AD225" s="225"/>
      <c r="AE225" s="226" t="str">
        <f t="shared" si="358"/>
        <v>0</v>
      </c>
      <c r="AF225" s="220" t="str">
        <f t="shared" si="359"/>
        <v/>
      </c>
      <c r="AG225" s="220" t="str">
        <f t="shared" si="360"/>
        <v/>
      </c>
      <c r="AH225" s="227"/>
      <c r="AI225" s="220" t="str">
        <f t="shared" si="361"/>
        <v/>
      </c>
      <c r="AJ225" s="220" t="str">
        <f>IFERROR(VLOOKUP((CONCATENATE(AG225,AI225)),Listados!$U$3:$V$11,2,FALSE),"")</f>
        <v/>
      </c>
      <c r="AK225" s="220" t="str">
        <f t="shared" si="362"/>
        <v/>
      </c>
      <c r="AL225" s="406"/>
      <c r="AM225" s="406"/>
      <c r="AN225" s="406"/>
      <c r="AO225" s="406"/>
      <c r="AP225" s="357"/>
      <c r="AQ225" s="357"/>
      <c r="AR225" s="407"/>
      <c r="AS225" s="407"/>
      <c r="AT225" s="407"/>
      <c r="AU225" s="407"/>
      <c r="AV225" s="228"/>
      <c r="AW225" s="228"/>
      <c r="AX225" s="231"/>
      <c r="AY225" s="231"/>
      <c r="AZ225" s="228"/>
      <c r="BA225" s="228"/>
      <c r="BB225" s="362"/>
      <c r="BC225" s="362"/>
      <c r="BD225" s="362"/>
      <c r="BE225" s="364"/>
      <c r="BF225" s="366"/>
      <c r="BG225" s="366"/>
    </row>
    <row r="226" spans="1:59" ht="16" thickBot="1" x14ac:dyDescent="0.25">
      <c r="A226" s="408"/>
      <c r="B226" s="405"/>
      <c r="C226" s="409"/>
      <c r="D226" s="405"/>
      <c r="E226" s="405"/>
      <c r="F226" s="405"/>
      <c r="G226" s="229"/>
      <c r="H226" s="229"/>
      <c r="I226" s="229"/>
      <c r="J226" s="405"/>
      <c r="K226" s="407"/>
      <c r="L226" s="410"/>
      <c r="M226" s="407"/>
      <c r="N226" s="407"/>
      <c r="O226" s="240"/>
      <c r="P226" s="230"/>
      <c r="Q226" s="241"/>
      <c r="R226" s="225"/>
      <c r="S226" s="226" t="str">
        <f t="shared" si="352"/>
        <v>0</v>
      </c>
      <c r="T226" s="225"/>
      <c r="U226" s="226" t="str">
        <f t="shared" si="353"/>
        <v>0</v>
      </c>
      <c r="V226" s="225"/>
      <c r="W226" s="226" t="str">
        <f t="shared" si="354"/>
        <v>0</v>
      </c>
      <c r="X226" s="225"/>
      <c r="Y226" s="226" t="str">
        <f t="shared" si="355"/>
        <v>0</v>
      </c>
      <c r="Z226" s="225"/>
      <c r="AA226" s="226" t="str">
        <f t="shared" si="356"/>
        <v>0</v>
      </c>
      <c r="AB226" s="225"/>
      <c r="AC226" s="226" t="str">
        <f t="shared" si="357"/>
        <v>0</v>
      </c>
      <c r="AD226" s="225"/>
      <c r="AE226" s="226" t="str">
        <f t="shared" si="358"/>
        <v>0</v>
      </c>
      <c r="AF226" s="220" t="str">
        <f t="shared" si="359"/>
        <v/>
      </c>
      <c r="AG226" s="220" t="str">
        <f t="shared" si="360"/>
        <v/>
      </c>
      <c r="AH226" s="227"/>
      <c r="AI226" s="220" t="str">
        <f t="shared" si="361"/>
        <v/>
      </c>
      <c r="AJ226" s="220" t="str">
        <f>IFERROR(VLOOKUP((CONCATENATE(AG226,AI226)),Listados!$U$3:$V$11,2,FALSE),"")</f>
        <v/>
      </c>
      <c r="AK226" s="220" t="str">
        <f t="shared" si="362"/>
        <v/>
      </c>
      <c r="AL226" s="406"/>
      <c r="AM226" s="406"/>
      <c r="AN226" s="406"/>
      <c r="AO226" s="406"/>
      <c r="AP226" s="377"/>
      <c r="AQ226" s="377"/>
      <c r="AR226" s="407"/>
      <c r="AS226" s="407"/>
      <c r="AT226" s="407"/>
      <c r="AU226" s="407"/>
      <c r="AV226" s="228"/>
      <c r="AW226" s="228"/>
      <c r="AX226" s="231"/>
      <c r="AY226" s="231"/>
      <c r="AZ226" s="228"/>
      <c r="BA226" s="228"/>
      <c r="BB226" s="363"/>
      <c r="BC226" s="363"/>
      <c r="BD226" s="363"/>
      <c r="BE226" s="365"/>
      <c r="BF226" s="367"/>
      <c r="BG226" s="367"/>
    </row>
    <row r="227" spans="1:59" x14ac:dyDescent="0.2">
      <c r="A227" s="408">
        <v>55</v>
      </c>
      <c r="B227" s="405"/>
      <c r="C227" s="409"/>
      <c r="D227" s="405"/>
      <c r="E227" s="404"/>
      <c r="F227" s="404"/>
      <c r="G227" s="229"/>
      <c r="H227" s="229"/>
      <c r="I227" s="229"/>
      <c r="J227" s="405"/>
      <c r="K227" s="407" t="e">
        <f>+VLOOKUP(J227,Listados!$K$8:$L$12,2,0)</f>
        <v>#N/A</v>
      </c>
      <c r="L227" s="410"/>
      <c r="M227" s="407" t="e">
        <f>+VLOOKUP(L227,Listados!$K$13:$L$17,2,0)</f>
        <v>#N/A</v>
      </c>
      <c r="N227" s="407" t="str">
        <f>IF(AND(J227&lt;&gt;"",L227&lt;&gt;""),VLOOKUP(J227&amp;L227,Listados!$M$3:$N$27,2,FALSE),"")</f>
        <v/>
      </c>
      <c r="O227" s="249"/>
      <c r="P227" s="223"/>
      <c r="Q227" s="243"/>
      <c r="R227" s="225"/>
      <c r="S227" s="226" t="str">
        <f t="shared" si="352"/>
        <v>0</v>
      </c>
      <c r="T227" s="225"/>
      <c r="U227" s="226" t="str">
        <f t="shared" si="353"/>
        <v>0</v>
      </c>
      <c r="V227" s="225"/>
      <c r="W227" s="226" t="str">
        <f t="shared" si="354"/>
        <v>0</v>
      </c>
      <c r="X227" s="225"/>
      <c r="Y227" s="226" t="str">
        <f t="shared" si="355"/>
        <v>0</v>
      </c>
      <c r="Z227" s="225"/>
      <c r="AA227" s="226" t="str">
        <f t="shared" si="356"/>
        <v>0</v>
      </c>
      <c r="AB227" s="225"/>
      <c r="AC227" s="226" t="str">
        <f t="shared" si="357"/>
        <v>0</v>
      </c>
      <c r="AD227" s="225"/>
      <c r="AE227" s="226" t="str">
        <f t="shared" si="358"/>
        <v>0</v>
      </c>
      <c r="AF227" s="220" t="str">
        <f t="shared" si="359"/>
        <v/>
      </c>
      <c r="AG227" s="220" t="str">
        <f t="shared" si="360"/>
        <v/>
      </c>
      <c r="AH227" s="227"/>
      <c r="AI227" s="220" t="str">
        <f t="shared" si="361"/>
        <v/>
      </c>
      <c r="AJ227" s="220" t="str">
        <f>IFERROR(VLOOKUP((CONCATENATE(AG227,AI227)),Listados!$U$3:$V$11,2,FALSE),"")</f>
        <v/>
      </c>
      <c r="AK227" s="220" t="str">
        <f t="shared" si="362"/>
        <v/>
      </c>
      <c r="AL227" s="406" t="e">
        <f t="shared" ref="AL227" si="387">AVERAGE(AK227:AK230)</f>
        <v>#DIV/0!</v>
      </c>
      <c r="AM227" s="406" t="e">
        <f t="shared" ref="AM227" si="388">IF(AL227&lt;=50,"Débil",IF(AL227&lt;=99,"Moderado",IF(AL227=100,"fuerte","")))</f>
        <v>#DIV/0!</v>
      </c>
      <c r="AN227" s="406" t="e">
        <f t="shared" ref="AN227" si="389">+IF(AND(Q227="Preventivo",AM227="Fuerte"),2,IF(AND(Q227="Preventivo",AM227="Moderado"),1,0))</f>
        <v>#DIV/0!</v>
      </c>
      <c r="AO227" s="406" t="e">
        <f t="shared" ref="AO227" si="390">+IF(AND(Q227="Detectivo",$AM227="Fuerte"),2,IF(AND(Q227="Detectivo",$AM227="Moderado"),1,IF(AND(Q227="Preventivo",$AM227="Fuerte"),1,0)))</f>
        <v>#DIV/0!</v>
      </c>
      <c r="AP227" s="376" t="e">
        <f t="shared" ref="AP227" si="391">+K227-AN227</f>
        <v>#N/A</v>
      </c>
      <c r="AQ227" s="376" t="e">
        <f t="shared" ref="AQ227" si="392">+M227-AO227</f>
        <v>#N/A</v>
      </c>
      <c r="AR227" s="407" t="e">
        <f>+VLOOKUP(MIN(AP227),Listados!$J$18:$K$24,2,TRUE)</f>
        <v>#N/A</v>
      </c>
      <c r="AS227" s="407" t="e">
        <f>+VLOOKUP(MIN(AQ227),Listados!$J$26:$K$32,2,TRUE)</f>
        <v>#N/A</v>
      </c>
      <c r="AT227" s="407" t="e">
        <f>IF(AND(AR227&lt;&gt;"",AS227&lt;&gt;""),VLOOKUP(AR227&amp;AS227,Listados!$M$3:$N$27,2,FALSE),"")</f>
        <v>#N/A</v>
      </c>
      <c r="AU227" s="407" t="e">
        <f>+VLOOKUP(AT227,Listados!$P$3:$Q$6,2,FALSE)</f>
        <v>#N/A</v>
      </c>
      <c r="AV227" s="228"/>
      <c r="AW227" s="228"/>
      <c r="AX227" s="231"/>
      <c r="AY227" s="255"/>
      <c r="AZ227" s="228"/>
      <c r="BA227" s="228"/>
      <c r="BB227" s="362"/>
      <c r="BC227" s="362"/>
      <c r="BD227" s="362"/>
      <c r="BE227" s="364"/>
      <c r="BF227" s="366"/>
      <c r="BG227" s="366"/>
    </row>
    <row r="228" spans="1:59" x14ac:dyDescent="0.2">
      <c r="A228" s="408"/>
      <c r="B228" s="405"/>
      <c r="C228" s="409"/>
      <c r="D228" s="405"/>
      <c r="E228" s="405"/>
      <c r="F228" s="405"/>
      <c r="G228" s="229"/>
      <c r="H228" s="229"/>
      <c r="I228" s="229"/>
      <c r="J228" s="405"/>
      <c r="K228" s="407"/>
      <c r="L228" s="410"/>
      <c r="M228" s="407"/>
      <c r="N228" s="407"/>
      <c r="O228" s="249"/>
      <c r="P228" s="223"/>
      <c r="Q228" s="243"/>
      <c r="R228" s="225"/>
      <c r="S228" s="226" t="str">
        <f t="shared" si="352"/>
        <v>0</v>
      </c>
      <c r="T228" s="225"/>
      <c r="U228" s="226" t="str">
        <f t="shared" si="353"/>
        <v>0</v>
      </c>
      <c r="V228" s="225"/>
      <c r="W228" s="226" t="str">
        <f t="shared" si="354"/>
        <v>0</v>
      </c>
      <c r="X228" s="225"/>
      <c r="Y228" s="226" t="str">
        <f t="shared" si="355"/>
        <v>0</v>
      </c>
      <c r="Z228" s="225"/>
      <c r="AA228" s="226" t="str">
        <f t="shared" si="356"/>
        <v>0</v>
      </c>
      <c r="AB228" s="225"/>
      <c r="AC228" s="226" t="str">
        <f t="shared" si="357"/>
        <v>0</v>
      </c>
      <c r="AD228" s="225"/>
      <c r="AE228" s="226" t="str">
        <f t="shared" si="358"/>
        <v>0</v>
      </c>
      <c r="AF228" s="220" t="str">
        <f t="shared" si="359"/>
        <v/>
      </c>
      <c r="AG228" s="220" t="str">
        <f t="shared" si="360"/>
        <v/>
      </c>
      <c r="AH228" s="227"/>
      <c r="AI228" s="220" t="str">
        <f t="shared" si="361"/>
        <v/>
      </c>
      <c r="AJ228" s="220" t="str">
        <f>IFERROR(VLOOKUP((CONCATENATE(AG228,AI228)),Listados!$U$3:$V$11,2,FALSE),"")</f>
        <v/>
      </c>
      <c r="AK228" s="220" t="str">
        <f t="shared" si="362"/>
        <v/>
      </c>
      <c r="AL228" s="406"/>
      <c r="AM228" s="406"/>
      <c r="AN228" s="406"/>
      <c r="AO228" s="406"/>
      <c r="AP228" s="357"/>
      <c r="AQ228" s="357"/>
      <c r="AR228" s="407"/>
      <c r="AS228" s="407"/>
      <c r="AT228" s="407"/>
      <c r="AU228" s="407"/>
      <c r="AV228" s="228"/>
      <c r="AW228" s="228"/>
      <c r="AX228" s="228"/>
      <c r="AY228" s="228"/>
      <c r="AZ228" s="228"/>
      <c r="BA228" s="228"/>
      <c r="BB228" s="362"/>
      <c r="BC228" s="362"/>
      <c r="BD228" s="362"/>
      <c r="BE228" s="364"/>
      <c r="BF228" s="366"/>
      <c r="BG228" s="366"/>
    </row>
    <row r="229" spans="1:59" x14ac:dyDescent="0.2">
      <c r="A229" s="408"/>
      <c r="B229" s="405"/>
      <c r="C229" s="409"/>
      <c r="D229" s="405"/>
      <c r="E229" s="405"/>
      <c r="F229" s="405"/>
      <c r="G229" s="229"/>
      <c r="H229" s="229"/>
      <c r="I229" s="229"/>
      <c r="J229" s="405"/>
      <c r="K229" s="407"/>
      <c r="L229" s="410"/>
      <c r="M229" s="407"/>
      <c r="N229" s="407"/>
      <c r="O229" s="240"/>
      <c r="P229" s="230"/>
      <c r="Q229" s="241"/>
      <c r="R229" s="225"/>
      <c r="S229" s="226" t="str">
        <f t="shared" si="352"/>
        <v>0</v>
      </c>
      <c r="T229" s="225"/>
      <c r="U229" s="226" t="str">
        <f t="shared" si="353"/>
        <v>0</v>
      </c>
      <c r="V229" s="225"/>
      <c r="W229" s="226" t="str">
        <f t="shared" si="354"/>
        <v>0</v>
      </c>
      <c r="X229" s="225"/>
      <c r="Y229" s="226" t="str">
        <f t="shared" si="355"/>
        <v>0</v>
      </c>
      <c r="Z229" s="225"/>
      <c r="AA229" s="226" t="str">
        <f t="shared" si="356"/>
        <v>0</v>
      </c>
      <c r="AB229" s="225"/>
      <c r="AC229" s="226" t="str">
        <f t="shared" si="357"/>
        <v>0</v>
      </c>
      <c r="AD229" s="225"/>
      <c r="AE229" s="226" t="str">
        <f t="shared" si="358"/>
        <v>0</v>
      </c>
      <c r="AF229" s="220" t="str">
        <f t="shared" si="359"/>
        <v/>
      </c>
      <c r="AG229" s="220" t="str">
        <f t="shared" si="360"/>
        <v/>
      </c>
      <c r="AH229" s="227"/>
      <c r="AI229" s="220" t="str">
        <f t="shared" si="361"/>
        <v/>
      </c>
      <c r="AJ229" s="220" t="str">
        <f>IFERROR(VLOOKUP((CONCATENATE(AG229,AI229)),Listados!$U$3:$V$11,2,FALSE),"")</f>
        <v/>
      </c>
      <c r="AK229" s="220" t="str">
        <f t="shared" si="362"/>
        <v/>
      </c>
      <c r="AL229" s="406"/>
      <c r="AM229" s="406"/>
      <c r="AN229" s="406"/>
      <c r="AO229" s="406"/>
      <c r="AP229" s="357"/>
      <c r="AQ229" s="357"/>
      <c r="AR229" s="407"/>
      <c r="AS229" s="407"/>
      <c r="AT229" s="407"/>
      <c r="AU229" s="407"/>
      <c r="AV229" s="228"/>
      <c r="AW229" s="228"/>
      <c r="AX229" s="231"/>
      <c r="AY229" s="231"/>
      <c r="AZ229" s="228"/>
      <c r="BA229" s="228"/>
      <c r="BB229" s="362"/>
      <c r="BC229" s="362"/>
      <c r="BD229" s="362"/>
      <c r="BE229" s="364"/>
      <c r="BF229" s="366"/>
      <c r="BG229" s="366"/>
    </row>
    <row r="230" spans="1:59" ht="16" thickBot="1" x14ac:dyDescent="0.25">
      <c r="A230" s="408"/>
      <c r="B230" s="405"/>
      <c r="C230" s="409"/>
      <c r="D230" s="405"/>
      <c r="E230" s="405"/>
      <c r="F230" s="405"/>
      <c r="G230" s="229"/>
      <c r="H230" s="229"/>
      <c r="I230" s="229"/>
      <c r="J230" s="405"/>
      <c r="K230" s="407"/>
      <c r="L230" s="410"/>
      <c r="M230" s="407"/>
      <c r="N230" s="407"/>
      <c r="O230" s="240"/>
      <c r="P230" s="230"/>
      <c r="Q230" s="241"/>
      <c r="R230" s="225"/>
      <c r="S230" s="226" t="str">
        <f t="shared" si="352"/>
        <v>0</v>
      </c>
      <c r="T230" s="225"/>
      <c r="U230" s="226" t="str">
        <f t="shared" si="353"/>
        <v>0</v>
      </c>
      <c r="V230" s="225"/>
      <c r="W230" s="226" t="str">
        <f t="shared" si="354"/>
        <v>0</v>
      </c>
      <c r="X230" s="225"/>
      <c r="Y230" s="226" t="str">
        <f t="shared" si="355"/>
        <v>0</v>
      </c>
      <c r="Z230" s="225"/>
      <c r="AA230" s="226" t="str">
        <f t="shared" si="356"/>
        <v>0</v>
      </c>
      <c r="AB230" s="225"/>
      <c r="AC230" s="226" t="str">
        <f t="shared" si="357"/>
        <v>0</v>
      </c>
      <c r="AD230" s="225"/>
      <c r="AE230" s="226" t="str">
        <f t="shared" si="358"/>
        <v>0</v>
      </c>
      <c r="AF230" s="220" t="str">
        <f t="shared" si="359"/>
        <v/>
      </c>
      <c r="AG230" s="220" t="str">
        <f t="shared" si="360"/>
        <v/>
      </c>
      <c r="AH230" s="227"/>
      <c r="AI230" s="220" t="str">
        <f t="shared" si="361"/>
        <v/>
      </c>
      <c r="AJ230" s="220" t="str">
        <f>IFERROR(VLOOKUP((CONCATENATE(AG230,AI230)),Listados!$U$3:$V$11,2,FALSE),"")</f>
        <v/>
      </c>
      <c r="AK230" s="220" t="str">
        <f t="shared" si="362"/>
        <v/>
      </c>
      <c r="AL230" s="406"/>
      <c r="AM230" s="406"/>
      <c r="AN230" s="406"/>
      <c r="AO230" s="406"/>
      <c r="AP230" s="377"/>
      <c r="AQ230" s="377"/>
      <c r="AR230" s="407"/>
      <c r="AS230" s="407"/>
      <c r="AT230" s="407"/>
      <c r="AU230" s="407"/>
      <c r="AV230" s="228"/>
      <c r="AW230" s="228"/>
      <c r="AX230" s="231"/>
      <c r="AY230" s="231"/>
      <c r="AZ230" s="228"/>
      <c r="BA230" s="228"/>
      <c r="BB230" s="363"/>
      <c r="BC230" s="363"/>
      <c r="BD230" s="363"/>
      <c r="BE230" s="365"/>
      <c r="BF230" s="367"/>
      <c r="BG230" s="367"/>
    </row>
    <row r="231" spans="1:59" x14ac:dyDescent="0.2">
      <c r="A231" s="408">
        <v>56</v>
      </c>
      <c r="B231" s="405"/>
      <c r="C231" s="409"/>
      <c r="D231" s="405"/>
      <c r="E231" s="404"/>
      <c r="F231" s="404"/>
      <c r="G231" s="229"/>
      <c r="H231" s="229"/>
      <c r="I231" s="229"/>
      <c r="J231" s="405"/>
      <c r="K231" s="407" t="e">
        <f>+VLOOKUP(J231,Listados!$K$8:$L$12,2,0)</f>
        <v>#N/A</v>
      </c>
      <c r="L231" s="410"/>
      <c r="M231" s="407" t="e">
        <f>+VLOOKUP(L231,Listados!$K$13:$L$17,2,0)</f>
        <v>#N/A</v>
      </c>
      <c r="N231" s="407" t="str">
        <f>IF(AND(J231&lt;&gt;"",L231&lt;&gt;""),VLOOKUP(J231&amp;L231,Listados!$M$3:$N$27,2,FALSE),"")</f>
        <v/>
      </c>
      <c r="O231" s="249"/>
      <c r="P231" s="223"/>
      <c r="Q231" s="243"/>
      <c r="R231" s="225"/>
      <c r="S231" s="226" t="str">
        <f t="shared" si="352"/>
        <v>0</v>
      </c>
      <c r="T231" s="225"/>
      <c r="U231" s="226" t="str">
        <f t="shared" si="353"/>
        <v>0</v>
      </c>
      <c r="V231" s="225"/>
      <c r="W231" s="226" t="str">
        <f t="shared" si="354"/>
        <v>0</v>
      </c>
      <c r="X231" s="225"/>
      <c r="Y231" s="226" t="str">
        <f t="shared" si="355"/>
        <v>0</v>
      </c>
      <c r="Z231" s="225"/>
      <c r="AA231" s="226" t="str">
        <f t="shared" si="356"/>
        <v>0</v>
      </c>
      <c r="AB231" s="225"/>
      <c r="AC231" s="226" t="str">
        <f t="shared" si="357"/>
        <v>0</v>
      </c>
      <c r="AD231" s="225"/>
      <c r="AE231" s="226" t="str">
        <f t="shared" si="358"/>
        <v>0</v>
      </c>
      <c r="AF231" s="220" t="str">
        <f t="shared" si="359"/>
        <v/>
      </c>
      <c r="AG231" s="220" t="str">
        <f t="shared" si="360"/>
        <v/>
      </c>
      <c r="AH231" s="227"/>
      <c r="AI231" s="220" t="str">
        <f t="shared" si="361"/>
        <v/>
      </c>
      <c r="AJ231" s="220" t="str">
        <f>IFERROR(VLOOKUP((CONCATENATE(AG231,AI231)),Listados!$U$3:$V$11,2,FALSE),"")</f>
        <v/>
      </c>
      <c r="AK231" s="220" t="str">
        <f t="shared" si="362"/>
        <v/>
      </c>
      <c r="AL231" s="406" t="e">
        <f t="shared" ref="AL231" si="393">AVERAGE(AK231:AK234)</f>
        <v>#DIV/0!</v>
      </c>
      <c r="AM231" s="406" t="e">
        <f t="shared" ref="AM231" si="394">IF(AL231&lt;=50,"Débil",IF(AL231&lt;=99,"Moderado",IF(AL231=100,"fuerte","")))</f>
        <v>#DIV/0!</v>
      </c>
      <c r="AN231" s="406" t="e">
        <f t="shared" ref="AN231" si="395">+IF(AND(Q231="Preventivo",AM231="Fuerte"),2,IF(AND(Q231="Preventivo",AM231="Moderado"),1,0))</f>
        <v>#DIV/0!</v>
      </c>
      <c r="AO231" s="406" t="e">
        <f t="shared" ref="AO231" si="396">+IF(AND(Q231="Detectivo",$AM231="Fuerte"),2,IF(AND(Q231="Detectivo",$AM231="Moderado"),1,IF(AND(Q231="Preventivo",$AM231="Fuerte"),1,0)))</f>
        <v>#DIV/0!</v>
      </c>
      <c r="AP231" s="376" t="e">
        <f t="shared" ref="AP231" si="397">+K231-AN231</f>
        <v>#N/A</v>
      </c>
      <c r="AQ231" s="376" t="e">
        <f t="shared" ref="AQ231" si="398">+M231-AO231</f>
        <v>#N/A</v>
      </c>
      <c r="AR231" s="407" t="e">
        <f>+VLOOKUP(MIN(AP231),Listados!$J$18:$K$24,2,TRUE)</f>
        <v>#N/A</v>
      </c>
      <c r="AS231" s="407" t="e">
        <f>+VLOOKUP(MIN(AQ231),Listados!$J$26:$K$32,2,TRUE)</f>
        <v>#N/A</v>
      </c>
      <c r="AT231" s="407" t="e">
        <f>IF(AND(AR231&lt;&gt;"",AS231&lt;&gt;""),VLOOKUP(AR231&amp;AS231,Listados!$M$3:$N$27,2,FALSE),"")</f>
        <v>#N/A</v>
      </c>
      <c r="AU231" s="407" t="e">
        <f>+VLOOKUP(AT231,Listados!$P$3:$Q$6,2,FALSE)</f>
        <v>#N/A</v>
      </c>
      <c r="AV231" s="228"/>
      <c r="AW231" s="228"/>
      <c r="AX231" s="231"/>
      <c r="AY231" s="255"/>
      <c r="AZ231" s="228"/>
      <c r="BA231" s="228"/>
      <c r="BB231" s="362"/>
      <c r="BC231" s="362"/>
      <c r="BD231" s="362"/>
      <c r="BE231" s="364"/>
      <c r="BF231" s="366"/>
      <c r="BG231" s="366"/>
    </row>
    <row r="232" spans="1:59" x14ac:dyDescent="0.2">
      <c r="A232" s="408"/>
      <c r="B232" s="405"/>
      <c r="C232" s="409"/>
      <c r="D232" s="405"/>
      <c r="E232" s="405"/>
      <c r="F232" s="405"/>
      <c r="G232" s="229"/>
      <c r="H232" s="229"/>
      <c r="I232" s="229"/>
      <c r="J232" s="405"/>
      <c r="K232" s="407"/>
      <c r="L232" s="410"/>
      <c r="M232" s="407"/>
      <c r="N232" s="407"/>
      <c r="O232" s="249"/>
      <c r="P232" s="223"/>
      <c r="Q232" s="243"/>
      <c r="R232" s="225"/>
      <c r="S232" s="226" t="str">
        <f t="shared" si="352"/>
        <v>0</v>
      </c>
      <c r="T232" s="225"/>
      <c r="U232" s="226" t="str">
        <f t="shared" si="353"/>
        <v>0</v>
      </c>
      <c r="V232" s="225"/>
      <c r="W232" s="226" t="str">
        <f t="shared" si="354"/>
        <v>0</v>
      </c>
      <c r="X232" s="225"/>
      <c r="Y232" s="226" t="str">
        <f t="shared" si="355"/>
        <v>0</v>
      </c>
      <c r="Z232" s="225"/>
      <c r="AA232" s="226" t="str">
        <f t="shared" si="356"/>
        <v>0</v>
      </c>
      <c r="AB232" s="225"/>
      <c r="AC232" s="226" t="str">
        <f t="shared" si="357"/>
        <v>0</v>
      </c>
      <c r="AD232" s="225"/>
      <c r="AE232" s="226" t="str">
        <f t="shared" si="358"/>
        <v>0</v>
      </c>
      <c r="AF232" s="220" t="str">
        <f t="shared" si="359"/>
        <v/>
      </c>
      <c r="AG232" s="220" t="str">
        <f t="shared" si="360"/>
        <v/>
      </c>
      <c r="AH232" s="227"/>
      <c r="AI232" s="220" t="str">
        <f t="shared" si="361"/>
        <v/>
      </c>
      <c r="AJ232" s="220" t="str">
        <f>IFERROR(VLOOKUP((CONCATENATE(AG232,AI232)),Listados!$U$3:$V$11,2,FALSE),"")</f>
        <v/>
      </c>
      <c r="AK232" s="220" t="str">
        <f t="shared" si="362"/>
        <v/>
      </c>
      <c r="AL232" s="406"/>
      <c r="AM232" s="406"/>
      <c r="AN232" s="406"/>
      <c r="AO232" s="406"/>
      <c r="AP232" s="357"/>
      <c r="AQ232" s="357"/>
      <c r="AR232" s="407"/>
      <c r="AS232" s="407"/>
      <c r="AT232" s="407"/>
      <c r="AU232" s="407"/>
      <c r="AV232" s="228"/>
      <c r="AW232" s="228"/>
      <c r="AX232" s="228"/>
      <c r="AY232" s="228"/>
      <c r="AZ232" s="228"/>
      <c r="BA232" s="228"/>
      <c r="BB232" s="362"/>
      <c r="BC232" s="362"/>
      <c r="BD232" s="362"/>
      <c r="BE232" s="364"/>
      <c r="BF232" s="366"/>
      <c r="BG232" s="366"/>
    </row>
    <row r="233" spans="1:59" x14ac:dyDescent="0.2">
      <c r="A233" s="408"/>
      <c r="B233" s="405"/>
      <c r="C233" s="409"/>
      <c r="D233" s="405"/>
      <c r="E233" s="405"/>
      <c r="F233" s="405"/>
      <c r="G233" s="229"/>
      <c r="H233" s="229"/>
      <c r="I233" s="229"/>
      <c r="J233" s="405"/>
      <c r="K233" s="407"/>
      <c r="L233" s="410"/>
      <c r="M233" s="407"/>
      <c r="N233" s="407"/>
      <c r="O233" s="240"/>
      <c r="P233" s="230"/>
      <c r="Q233" s="241"/>
      <c r="R233" s="225"/>
      <c r="S233" s="226" t="str">
        <f t="shared" si="352"/>
        <v>0</v>
      </c>
      <c r="T233" s="225"/>
      <c r="U233" s="226" t="str">
        <f t="shared" si="353"/>
        <v>0</v>
      </c>
      <c r="V233" s="225"/>
      <c r="W233" s="226" t="str">
        <f t="shared" si="354"/>
        <v>0</v>
      </c>
      <c r="X233" s="225"/>
      <c r="Y233" s="226" t="str">
        <f t="shared" si="355"/>
        <v>0</v>
      </c>
      <c r="Z233" s="225"/>
      <c r="AA233" s="226" t="str">
        <f t="shared" si="356"/>
        <v>0</v>
      </c>
      <c r="AB233" s="225"/>
      <c r="AC233" s="226" t="str">
        <f t="shared" si="357"/>
        <v>0</v>
      </c>
      <c r="AD233" s="225"/>
      <c r="AE233" s="226" t="str">
        <f t="shared" si="358"/>
        <v>0</v>
      </c>
      <c r="AF233" s="220" t="str">
        <f t="shared" si="359"/>
        <v/>
      </c>
      <c r="AG233" s="220" t="str">
        <f t="shared" si="360"/>
        <v/>
      </c>
      <c r="AH233" s="227"/>
      <c r="AI233" s="220" t="str">
        <f t="shared" si="361"/>
        <v/>
      </c>
      <c r="AJ233" s="220" t="str">
        <f>IFERROR(VLOOKUP((CONCATENATE(AG233,AI233)),Listados!$U$3:$V$11,2,FALSE),"")</f>
        <v/>
      </c>
      <c r="AK233" s="220" t="str">
        <f t="shared" si="362"/>
        <v/>
      </c>
      <c r="AL233" s="406"/>
      <c r="AM233" s="406"/>
      <c r="AN233" s="406"/>
      <c r="AO233" s="406"/>
      <c r="AP233" s="357"/>
      <c r="AQ233" s="357"/>
      <c r="AR233" s="407"/>
      <c r="AS233" s="407"/>
      <c r="AT233" s="407"/>
      <c r="AU233" s="407"/>
      <c r="AV233" s="228"/>
      <c r="AW233" s="228"/>
      <c r="AX233" s="231"/>
      <c r="AY233" s="231"/>
      <c r="AZ233" s="228"/>
      <c r="BA233" s="228"/>
      <c r="BB233" s="362"/>
      <c r="BC233" s="362"/>
      <c r="BD233" s="362"/>
      <c r="BE233" s="364"/>
      <c r="BF233" s="366"/>
      <c r="BG233" s="366"/>
    </row>
    <row r="234" spans="1:59" ht="16" thickBot="1" x14ac:dyDescent="0.25">
      <c r="A234" s="408"/>
      <c r="B234" s="405"/>
      <c r="C234" s="409"/>
      <c r="D234" s="405"/>
      <c r="E234" s="405"/>
      <c r="F234" s="405"/>
      <c r="G234" s="229"/>
      <c r="H234" s="229"/>
      <c r="I234" s="229"/>
      <c r="J234" s="405"/>
      <c r="K234" s="407"/>
      <c r="L234" s="410"/>
      <c r="M234" s="407"/>
      <c r="N234" s="407"/>
      <c r="O234" s="240"/>
      <c r="P234" s="230"/>
      <c r="Q234" s="241"/>
      <c r="R234" s="225"/>
      <c r="S234" s="226" t="str">
        <f t="shared" si="352"/>
        <v>0</v>
      </c>
      <c r="T234" s="225"/>
      <c r="U234" s="226" t="str">
        <f t="shared" si="353"/>
        <v>0</v>
      </c>
      <c r="V234" s="225"/>
      <c r="W234" s="226" t="str">
        <f t="shared" si="354"/>
        <v>0</v>
      </c>
      <c r="X234" s="225"/>
      <c r="Y234" s="226" t="str">
        <f t="shared" si="355"/>
        <v>0</v>
      </c>
      <c r="Z234" s="225"/>
      <c r="AA234" s="226" t="str">
        <f t="shared" si="356"/>
        <v>0</v>
      </c>
      <c r="AB234" s="225"/>
      <c r="AC234" s="226" t="str">
        <f t="shared" si="357"/>
        <v>0</v>
      </c>
      <c r="AD234" s="225"/>
      <c r="AE234" s="226" t="str">
        <f t="shared" si="358"/>
        <v>0</v>
      </c>
      <c r="AF234" s="220" t="str">
        <f t="shared" si="359"/>
        <v/>
      </c>
      <c r="AG234" s="220" t="str">
        <f t="shared" si="360"/>
        <v/>
      </c>
      <c r="AH234" s="227"/>
      <c r="AI234" s="220" t="str">
        <f t="shared" si="361"/>
        <v/>
      </c>
      <c r="AJ234" s="220" t="str">
        <f>IFERROR(VLOOKUP((CONCATENATE(AG234,AI234)),Listados!$U$3:$V$11,2,FALSE),"")</f>
        <v/>
      </c>
      <c r="AK234" s="220" t="str">
        <f t="shared" si="362"/>
        <v/>
      </c>
      <c r="AL234" s="406"/>
      <c r="AM234" s="406"/>
      <c r="AN234" s="406"/>
      <c r="AO234" s="406"/>
      <c r="AP234" s="377"/>
      <c r="AQ234" s="377"/>
      <c r="AR234" s="407"/>
      <c r="AS234" s="407"/>
      <c r="AT234" s="407"/>
      <c r="AU234" s="407"/>
      <c r="AV234" s="228"/>
      <c r="AW234" s="228"/>
      <c r="AX234" s="231"/>
      <c r="AY234" s="231"/>
      <c r="AZ234" s="228"/>
      <c r="BA234" s="228"/>
      <c r="BB234" s="363"/>
      <c r="BC234" s="363"/>
      <c r="BD234" s="363"/>
      <c r="BE234" s="365"/>
      <c r="BF234" s="367"/>
      <c r="BG234" s="367"/>
    </row>
    <row r="235" spans="1:59" x14ac:dyDescent="0.2">
      <c r="A235" s="408">
        <v>57</v>
      </c>
      <c r="B235" s="405"/>
      <c r="C235" s="409"/>
      <c r="D235" s="405"/>
      <c r="E235" s="404"/>
      <c r="F235" s="404"/>
      <c r="G235" s="229"/>
      <c r="H235" s="229"/>
      <c r="I235" s="229"/>
      <c r="J235" s="405"/>
      <c r="K235" s="407" t="e">
        <f>+VLOOKUP(J235,Listados!$K$8:$L$12,2,0)</f>
        <v>#N/A</v>
      </c>
      <c r="L235" s="410"/>
      <c r="M235" s="407" t="e">
        <f>+VLOOKUP(L235,Listados!$K$13:$L$17,2,0)</f>
        <v>#N/A</v>
      </c>
      <c r="N235" s="407" t="str">
        <f>IF(AND(J235&lt;&gt;"",L235&lt;&gt;""),VLOOKUP(J235&amp;L235,Listados!$M$3:$N$27,2,FALSE),"")</f>
        <v/>
      </c>
      <c r="O235" s="249"/>
      <c r="P235" s="223"/>
      <c r="Q235" s="243"/>
      <c r="R235" s="225"/>
      <c r="S235" s="226" t="str">
        <f t="shared" si="352"/>
        <v>0</v>
      </c>
      <c r="T235" s="225"/>
      <c r="U235" s="226" t="str">
        <f t="shared" si="353"/>
        <v>0</v>
      </c>
      <c r="V235" s="225"/>
      <c r="W235" s="226" t="str">
        <f t="shared" si="354"/>
        <v>0</v>
      </c>
      <c r="X235" s="225"/>
      <c r="Y235" s="226" t="str">
        <f t="shared" si="355"/>
        <v>0</v>
      </c>
      <c r="Z235" s="225"/>
      <c r="AA235" s="226" t="str">
        <f t="shared" si="356"/>
        <v>0</v>
      </c>
      <c r="AB235" s="225"/>
      <c r="AC235" s="226" t="str">
        <f t="shared" si="357"/>
        <v>0</v>
      </c>
      <c r="AD235" s="225"/>
      <c r="AE235" s="226" t="str">
        <f t="shared" si="358"/>
        <v>0</v>
      </c>
      <c r="AF235" s="220" t="str">
        <f t="shared" si="359"/>
        <v/>
      </c>
      <c r="AG235" s="220" t="str">
        <f t="shared" si="360"/>
        <v/>
      </c>
      <c r="AH235" s="227"/>
      <c r="AI235" s="220" t="str">
        <f t="shared" si="361"/>
        <v/>
      </c>
      <c r="AJ235" s="220" t="str">
        <f>IFERROR(VLOOKUP((CONCATENATE(AG235,AI235)),Listados!$U$3:$V$11,2,FALSE),"")</f>
        <v/>
      </c>
      <c r="AK235" s="220" t="str">
        <f t="shared" si="362"/>
        <v/>
      </c>
      <c r="AL235" s="406" t="e">
        <f t="shared" ref="AL235" si="399">AVERAGE(AK235:AK238)</f>
        <v>#DIV/0!</v>
      </c>
      <c r="AM235" s="406" t="e">
        <f t="shared" ref="AM235" si="400">IF(AL235&lt;=50,"Débil",IF(AL235&lt;=99,"Moderado",IF(AL235=100,"fuerte","")))</f>
        <v>#DIV/0!</v>
      </c>
      <c r="AN235" s="406" t="e">
        <f t="shared" ref="AN235" si="401">+IF(AND(Q235="Preventivo",AM235="Fuerte"),2,IF(AND(Q235="Preventivo",AM235="Moderado"),1,0))</f>
        <v>#DIV/0!</v>
      </c>
      <c r="AO235" s="406" t="e">
        <f t="shared" ref="AO235" si="402">+IF(AND(Q235="Detectivo",$AM235="Fuerte"),2,IF(AND(Q235="Detectivo",$AM235="Moderado"),1,IF(AND(Q235="Preventivo",$AM235="Fuerte"),1,0)))</f>
        <v>#DIV/0!</v>
      </c>
      <c r="AP235" s="376" t="e">
        <f t="shared" ref="AP235" si="403">+K235-AN235</f>
        <v>#N/A</v>
      </c>
      <c r="AQ235" s="376" t="e">
        <f t="shared" ref="AQ235" si="404">+M235-AO235</f>
        <v>#N/A</v>
      </c>
      <c r="AR235" s="407" t="e">
        <f>+VLOOKUP(MIN(AP235),Listados!$J$18:$K$24,2,TRUE)</f>
        <v>#N/A</v>
      </c>
      <c r="AS235" s="407" t="e">
        <f>+VLOOKUP(MIN(AQ235),Listados!$J$26:$K$32,2,TRUE)</f>
        <v>#N/A</v>
      </c>
      <c r="AT235" s="407" t="e">
        <f>IF(AND(AR235&lt;&gt;"",AS235&lt;&gt;""),VLOOKUP(AR235&amp;AS235,Listados!$M$3:$N$27,2,FALSE),"")</f>
        <v>#N/A</v>
      </c>
      <c r="AU235" s="407" t="e">
        <f>+VLOOKUP(AT235,Listados!$P$3:$Q$6,2,FALSE)</f>
        <v>#N/A</v>
      </c>
      <c r="AV235" s="228"/>
      <c r="AW235" s="228"/>
      <c r="AX235" s="231"/>
      <c r="AY235" s="255"/>
      <c r="AZ235" s="228"/>
      <c r="BA235" s="228"/>
      <c r="BB235" s="362"/>
      <c r="BC235" s="362"/>
      <c r="BD235" s="362"/>
      <c r="BE235" s="364"/>
      <c r="BF235" s="366"/>
      <c r="BG235" s="366"/>
    </row>
    <row r="236" spans="1:59" x14ac:dyDescent="0.2">
      <c r="A236" s="408"/>
      <c r="B236" s="405"/>
      <c r="C236" s="409"/>
      <c r="D236" s="405"/>
      <c r="E236" s="405"/>
      <c r="F236" s="405"/>
      <c r="G236" s="229"/>
      <c r="H236" s="229"/>
      <c r="I236" s="229"/>
      <c r="J236" s="405"/>
      <c r="K236" s="407"/>
      <c r="L236" s="410"/>
      <c r="M236" s="407"/>
      <c r="N236" s="407"/>
      <c r="O236" s="249"/>
      <c r="P236" s="223"/>
      <c r="Q236" s="243"/>
      <c r="R236" s="225"/>
      <c r="S236" s="226" t="str">
        <f t="shared" si="352"/>
        <v>0</v>
      </c>
      <c r="T236" s="225"/>
      <c r="U236" s="226" t="str">
        <f t="shared" si="353"/>
        <v>0</v>
      </c>
      <c r="V236" s="225"/>
      <c r="W236" s="226" t="str">
        <f t="shared" si="354"/>
        <v>0</v>
      </c>
      <c r="X236" s="225"/>
      <c r="Y236" s="226" t="str">
        <f t="shared" si="355"/>
        <v>0</v>
      </c>
      <c r="Z236" s="225"/>
      <c r="AA236" s="226" t="str">
        <f t="shared" si="356"/>
        <v>0</v>
      </c>
      <c r="AB236" s="225"/>
      <c r="AC236" s="226" t="str">
        <f t="shared" si="357"/>
        <v>0</v>
      </c>
      <c r="AD236" s="225"/>
      <c r="AE236" s="226" t="str">
        <f t="shared" si="358"/>
        <v>0</v>
      </c>
      <c r="AF236" s="220" t="str">
        <f t="shared" si="359"/>
        <v/>
      </c>
      <c r="AG236" s="220" t="str">
        <f t="shared" si="360"/>
        <v/>
      </c>
      <c r="AH236" s="227"/>
      <c r="AI236" s="220" t="str">
        <f t="shared" si="361"/>
        <v/>
      </c>
      <c r="AJ236" s="220" t="str">
        <f>IFERROR(VLOOKUP((CONCATENATE(AG236,AI236)),Listados!$U$3:$V$11,2,FALSE),"")</f>
        <v/>
      </c>
      <c r="AK236" s="220" t="str">
        <f t="shared" si="362"/>
        <v/>
      </c>
      <c r="AL236" s="406"/>
      <c r="AM236" s="406"/>
      <c r="AN236" s="406"/>
      <c r="AO236" s="406"/>
      <c r="AP236" s="357"/>
      <c r="AQ236" s="357"/>
      <c r="AR236" s="407"/>
      <c r="AS236" s="407"/>
      <c r="AT236" s="407"/>
      <c r="AU236" s="407"/>
      <c r="AV236" s="228"/>
      <c r="AW236" s="228"/>
      <c r="AX236" s="228"/>
      <c r="AY236" s="228"/>
      <c r="AZ236" s="228"/>
      <c r="BA236" s="228"/>
      <c r="BB236" s="362"/>
      <c r="BC236" s="362"/>
      <c r="BD236" s="362"/>
      <c r="BE236" s="364"/>
      <c r="BF236" s="366"/>
      <c r="BG236" s="366"/>
    </row>
    <row r="237" spans="1:59" x14ac:dyDescent="0.2">
      <c r="A237" s="408"/>
      <c r="B237" s="405"/>
      <c r="C237" s="409"/>
      <c r="D237" s="405"/>
      <c r="E237" s="405"/>
      <c r="F237" s="405"/>
      <c r="G237" s="229"/>
      <c r="H237" s="229"/>
      <c r="I237" s="229"/>
      <c r="J237" s="405"/>
      <c r="K237" s="407"/>
      <c r="L237" s="410"/>
      <c r="M237" s="407"/>
      <c r="N237" s="407"/>
      <c r="O237" s="240"/>
      <c r="P237" s="230"/>
      <c r="Q237" s="241"/>
      <c r="R237" s="225"/>
      <c r="S237" s="226" t="str">
        <f t="shared" si="352"/>
        <v>0</v>
      </c>
      <c r="T237" s="225"/>
      <c r="U237" s="226" t="str">
        <f t="shared" si="353"/>
        <v>0</v>
      </c>
      <c r="V237" s="225"/>
      <c r="W237" s="226" t="str">
        <f t="shared" si="354"/>
        <v>0</v>
      </c>
      <c r="X237" s="225"/>
      <c r="Y237" s="226" t="str">
        <f t="shared" si="355"/>
        <v>0</v>
      </c>
      <c r="Z237" s="225"/>
      <c r="AA237" s="226" t="str">
        <f t="shared" si="356"/>
        <v>0</v>
      </c>
      <c r="AB237" s="225"/>
      <c r="AC237" s="226" t="str">
        <f t="shared" si="357"/>
        <v>0</v>
      </c>
      <c r="AD237" s="225"/>
      <c r="AE237" s="226" t="str">
        <f t="shared" si="358"/>
        <v>0</v>
      </c>
      <c r="AF237" s="220" t="str">
        <f t="shared" si="359"/>
        <v/>
      </c>
      <c r="AG237" s="220" t="str">
        <f t="shared" si="360"/>
        <v/>
      </c>
      <c r="AH237" s="227"/>
      <c r="AI237" s="220" t="str">
        <f t="shared" si="361"/>
        <v/>
      </c>
      <c r="AJ237" s="220" t="str">
        <f>IFERROR(VLOOKUP((CONCATENATE(AG237,AI237)),Listados!$U$3:$V$11,2,FALSE),"")</f>
        <v/>
      </c>
      <c r="AK237" s="220" t="str">
        <f t="shared" si="362"/>
        <v/>
      </c>
      <c r="AL237" s="406"/>
      <c r="AM237" s="406"/>
      <c r="AN237" s="406"/>
      <c r="AO237" s="406"/>
      <c r="AP237" s="357"/>
      <c r="AQ237" s="357"/>
      <c r="AR237" s="407"/>
      <c r="AS237" s="407"/>
      <c r="AT237" s="407"/>
      <c r="AU237" s="407"/>
      <c r="AV237" s="228"/>
      <c r="AW237" s="228"/>
      <c r="AX237" s="231"/>
      <c r="AY237" s="231"/>
      <c r="AZ237" s="228"/>
      <c r="BA237" s="228"/>
      <c r="BB237" s="362"/>
      <c r="BC237" s="362"/>
      <c r="BD237" s="362"/>
      <c r="BE237" s="364"/>
      <c r="BF237" s="366"/>
      <c r="BG237" s="366"/>
    </row>
    <row r="238" spans="1:59" ht="16" thickBot="1" x14ac:dyDescent="0.25">
      <c r="A238" s="408"/>
      <c r="B238" s="405"/>
      <c r="C238" s="409"/>
      <c r="D238" s="405"/>
      <c r="E238" s="405"/>
      <c r="F238" s="405"/>
      <c r="G238" s="229"/>
      <c r="H238" s="229"/>
      <c r="I238" s="229"/>
      <c r="J238" s="405"/>
      <c r="K238" s="407"/>
      <c r="L238" s="410"/>
      <c r="M238" s="407"/>
      <c r="N238" s="407"/>
      <c r="O238" s="240"/>
      <c r="P238" s="230"/>
      <c r="Q238" s="241"/>
      <c r="R238" s="225"/>
      <c r="S238" s="226" t="str">
        <f t="shared" si="352"/>
        <v>0</v>
      </c>
      <c r="T238" s="225"/>
      <c r="U238" s="226" t="str">
        <f t="shared" si="353"/>
        <v>0</v>
      </c>
      <c r="V238" s="225"/>
      <c r="W238" s="226" t="str">
        <f t="shared" si="354"/>
        <v>0</v>
      </c>
      <c r="X238" s="225"/>
      <c r="Y238" s="226" t="str">
        <f t="shared" si="355"/>
        <v>0</v>
      </c>
      <c r="Z238" s="225"/>
      <c r="AA238" s="226" t="str">
        <f t="shared" si="356"/>
        <v>0</v>
      </c>
      <c r="AB238" s="225"/>
      <c r="AC238" s="226" t="str">
        <f t="shared" si="357"/>
        <v>0</v>
      </c>
      <c r="AD238" s="225"/>
      <c r="AE238" s="226" t="str">
        <f t="shared" si="358"/>
        <v>0</v>
      </c>
      <c r="AF238" s="220" t="str">
        <f t="shared" si="359"/>
        <v/>
      </c>
      <c r="AG238" s="220" t="str">
        <f t="shared" si="360"/>
        <v/>
      </c>
      <c r="AH238" s="227"/>
      <c r="AI238" s="220" t="str">
        <f t="shared" si="361"/>
        <v/>
      </c>
      <c r="AJ238" s="220" t="str">
        <f>IFERROR(VLOOKUP((CONCATENATE(AG238,AI238)),Listados!$U$3:$V$11,2,FALSE),"")</f>
        <v/>
      </c>
      <c r="AK238" s="220" t="str">
        <f t="shared" si="362"/>
        <v/>
      </c>
      <c r="AL238" s="406"/>
      <c r="AM238" s="406"/>
      <c r="AN238" s="406"/>
      <c r="AO238" s="406"/>
      <c r="AP238" s="377"/>
      <c r="AQ238" s="377"/>
      <c r="AR238" s="407"/>
      <c r="AS238" s="407"/>
      <c r="AT238" s="407"/>
      <c r="AU238" s="407"/>
      <c r="AV238" s="228"/>
      <c r="AW238" s="228"/>
      <c r="AX238" s="231"/>
      <c r="AY238" s="231"/>
      <c r="AZ238" s="228"/>
      <c r="BA238" s="228"/>
      <c r="BB238" s="363"/>
      <c r="BC238" s="363"/>
      <c r="BD238" s="363"/>
      <c r="BE238" s="365"/>
      <c r="BF238" s="367"/>
      <c r="BG238" s="367"/>
    </row>
    <row r="239" spans="1:59" x14ac:dyDescent="0.2">
      <c r="A239" s="408">
        <v>58</v>
      </c>
      <c r="B239" s="405"/>
      <c r="C239" s="409"/>
      <c r="D239" s="405"/>
      <c r="E239" s="404"/>
      <c r="F239" s="404"/>
      <c r="G239" s="229"/>
      <c r="H239" s="229"/>
      <c r="I239" s="229"/>
      <c r="J239" s="405"/>
      <c r="K239" s="407" t="e">
        <f>+VLOOKUP(J239,Listados!$K$8:$L$12,2,0)</f>
        <v>#N/A</v>
      </c>
      <c r="L239" s="410"/>
      <c r="M239" s="407" t="e">
        <f>+VLOOKUP(L239,Listados!$K$13:$L$17,2,0)</f>
        <v>#N/A</v>
      </c>
      <c r="N239" s="407" t="str">
        <f>IF(AND(J239&lt;&gt;"",L239&lt;&gt;""),VLOOKUP(J239&amp;L239,Listados!$M$3:$N$27,2,FALSE),"")</f>
        <v/>
      </c>
      <c r="O239" s="249"/>
      <c r="P239" s="223"/>
      <c r="Q239" s="243"/>
      <c r="R239" s="225"/>
      <c r="S239" s="226" t="str">
        <f t="shared" si="352"/>
        <v>0</v>
      </c>
      <c r="T239" s="225"/>
      <c r="U239" s="226" t="str">
        <f t="shared" si="353"/>
        <v>0</v>
      </c>
      <c r="V239" s="225"/>
      <c r="W239" s="226" t="str">
        <f t="shared" si="354"/>
        <v>0</v>
      </c>
      <c r="X239" s="225"/>
      <c r="Y239" s="226" t="str">
        <f t="shared" si="355"/>
        <v>0</v>
      </c>
      <c r="Z239" s="225"/>
      <c r="AA239" s="226" t="str">
        <f t="shared" si="356"/>
        <v>0</v>
      </c>
      <c r="AB239" s="225"/>
      <c r="AC239" s="226" t="str">
        <f t="shared" si="357"/>
        <v>0</v>
      </c>
      <c r="AD239" s="225"/>
      <c r="AE239" s="226" t="str">
        <f t="shared" si="358"/>
        <v>0</v>
      </c>
      <c r="AF239" s="220" t="str">
        <f t="shared" si="359"/>
        <v/>
      </c>
      <c r="AG239" s="220" t="str">
        <f t="shared" si="360"/>
        <v/>
      </c>
      <c r="AH239" s="227"/>
      <c r="AI239" s="220" t="str">
        <f t="shared" si="361"/>
        <v/>
      </c>
      <c r="AJ239" s="220" t="str">
        <f>IFERROR(VLOOKUP((CONCATENATE(AG239,AI239)),Listados!$U$3:$V$11,2,FALSE),"")</f>
        <v/>
      </c>
      <c r="AK239" s="220" t="str">
        <f t="shared" si="362"/>
        <v/>
      </c>
      <c r="AL239" s="406" t="e">
        <f t="shared" ref="AL239" si="405">AVERAGE(AK239:AK242)</f>
        <v>#DIV/0!</v>
      </c>
      <c r="AM239" s="406" t="e">
        <f t="shared" ref="AM239" si="406">IF(AL239&lt;=50,"Débil",IF(AL239&lt;=99,"Moderado",IF(AL239=100,"fuerte","")))</f>
        <v>#DIV/0!</v>
      </c>
      <c r="AN239" s="406" t="e">
        <f t="shared" ref="AN239" si="407">+IF(AND(Q239="Preventivo",AM239="Fuerte"),2,IF(AND(Q239="Preventivo",AM239="Moderado"),1,0))</f>
        <v>#DIV/0!</v>
      </c>
      <c r="AO239" s="406" t="e">
        <f t="shared" ref="AO239" si="408">+IF(AND(Q239="Detectivo",$AM239="Fuerte"),2,IF(AND(Q239="Detectivo",$AM239="Moderado"),1,IF(AND(Q239="Preventivo",$AM239="Fuerte"),1,0)))</f>
        <v>#DIV/0!</v>
      </c>
      <c r="AP239" s="376" t="e">
        <f t="shared" ref="AP239" si="409">+K239-AN239</f>
        <v>#N/A</v>
      </c>
      <c r="AQ239" s="376" t="e">
        <f t="shared" ref="AQ239" si="410">+M239-AO239</f>
        <v>#N/A</v>
      </c>
      <c r="AR239" s="407" t="e">
        <f>+VLOOKUP(MIN(AP239),Listados!$J$18:$K$24,2,TRUE)</f>
        <v>#N/A</v>
      </c>
      <c r="AS239" s="407" t="e">
        <f>+VLOOKUP(MIN(AQ239),Listados!$J$26:$K$32,2,TRUE)</f>
        <v>#N/A</v>
      </c>
      <c r="AT239" s="407" t="e">
        <f>IF(AND(AR239&lt;&gt;"",AS239&lt;&gt;""),VLOOKUP(AR239&amp;AS239,Listados!$M$3:$N$27,2,FALSE),"")</f>
        <v>#N/A</v>
      </c>
      <c r="AU239" s="407" t="e">
        <f>+VLOOKUP(AT239,Listados!$P$3:$Q$6,2,FALSE)</f>
        <v>#N/A</v>
      </c>
      <c r="AV239" s="228"/>
      <c r="AW239" s="228"/>
      <c r="AX239" s="231"/>
      <c r="AY239" s="255"/>
      <c r="AZ239" s="228"/>
      <c r="BA239" s="228"/>
      <c r="BB239" s="362"/>
      <c r="BC239" s="362"/>
      <c r="BD239" s="362"/>
      <c r="BE239" s="364"/>
      <c r="BF239" s="366"/>
      <c r="BG239" s="366"/>
    </row>
    <row r="240" spans="1:59" x14ac:dyDescent="0.2">
      <c r="A240" s="408"/>
      <c r="B240" s="405"/>
      <c r="C240" s="409"/>
      <c r="D240" s="405"/>
      <c r="E240" s="405"/>
      <c r="F240" s="405"/>
      <c r="G240" s="229"/>
      <c r="H240" s="229"/>
      <c r="I240" s="229"/>
      <c r="J240" s="405"/>
      <c r="K240" s="407"/>
      <c r="L240" s="410"/>
      <c r="M240" s="407"/>
      <c r="N240" s="407"/>
      <c r="O240" s="249"/>
      <c r="P240" s="223"/>
      <c r="Q240" s="243"/>
      <c r="R240" s="225"/>
      <c r="S240" s="226" t="str">
        <f t="shared" si="352"/>
        <v>0</v>
      </c>
      <c r="T240" s="225"/>
      <c r="U240" s="226" t="str">
        <f t="shared" si="353"/>
        <v>0</v>
      </c>
      <c r="V240" s="225"/>
      <c r="W240" s="226" t="str">
        <f t="shared" si="354"/>
        <v>0</v>
      </c>
      <c r="X240" s="225"/>
      <c r="Y240" s="226" t="str">
        <f t="shared" si="355"/>
        <v>0</v>
      </c>
      <c r="Z240" s="225"/>
      <c r="AA240" s="226" t="str">
        <f t="shared" si="356"/>
        <v>0</v>
      </c>
      <c r="AB240" s="225"/>
      <c r="AC240" s="226" t="str">
        <f t="shared" si="357"/>
        <v>0</v>
      </c>
      <c r="AD240" s="225"/>
      <c r="AE240" s="226" t="str">
        <f t="shared" si="358"/>
        <v>0</v>
      </c>
      <c r="AF240" s="220" t="str">
        <f t="shared" si="359"/>
        <v/>
      </c>
      <c r="AG240" s="220" t="str">
        <f t="shared" si="360"/>
        <v/>
      </c>
      <c r="AH240" s="227"/>
      <c r="AI240" s="220" t="str">
        <f t="shared" si="361"/>
        <v/>
      </c>
      <c r="AJ240" s="220" t="str">
        <f>IFERROR(VLOOKUP((CONCATENATE(AG240,AI240)),Listados!$U$3:$V$11,2,FALSE),"")</f>
        <v/>
      </c>
      <c r="AK240" s="220" t="str">
        <f t="shared" si="362"/>
        <v/>
      </c>
      <c r="AL240" s="406"/>
      <c r="AM240" s="406"/>
      <c r="AN240" s="406"/>
      <c r="AO240" s="406"/>
      <c r="AP240" s="357"/>
      <c r="AQ240" s="357"/>
      <c r="AR240" s="407"/>
      <c r="AS240" s="407"/>
      <c r="AT240" s="407"/>
      <c r="AU240" s="407"/>
      <c r="AV240" s="228"/>
      <c r="AW240" s="228"/>
      <c r="AX240" s="228"/>
      <c r="AY240" s="228"/>
      <c r="AZ240" s="228"/>
      <c r="BA240" s="228"/>
      <c r="BB240" s="362"/>
      <c r="BC240" s="362"/>
      <c r="BD240" s="362"/>
      <c r="BE240" s="364"/>
      <c r="BF240" s="366"/>
      <c r="BG240" s="366"/>
    </row>
    <row r="241" spans="1:59" x14ac:dyDescent="0.2">
      <c r="A241" s="408"/>
      <c r="B241" s="405"/>
      <c r="C241" s="409"/>
      <c r="D241" s="405"/>
      <c r="E241" s="405"/>
      <c r="F241" s="405"/>
      <c r="G241" s="229"/>
      <c r="H241" s="229"/>
      <c r="I241" s="229"/>
      <c r="J241" s="405"/>
      <c r="K241" s="407"/>
      <c r="L241" s="410"/>
      <c r="M241" s="407"/>
      <c r="N241" s="407"/>
      <c r="O241" s="240"/>
      <c r="P241" s="230"/>
      <c r="Q241" s="241"/>
      <c r="R241" s="225"/>
      <c r="S241" s="226" t="str">
        <f t="shared" si="352"/>
        <v>0</v>
      </c>
      <c r="T241" s="225"/>
      <c r="U241" s="226" t="str">
        <f t="shared" si="353"/>
        <v>0</v>
      </c>
      <c r="V241" s="225"/>
      <c r="W241" s="226" t="str">
        <f t="shared" si="354"/>
        <v>0</v>
      </c>
      <c r="X241" s="225"/>
      <c r="Y241" s="226" t="str">
        <f t="shared" si="355"/>
        <v>0</v>
      </c>
      <c r="Z241" s="225"/>
      <c r="AA241" s="226" t="str">
        <f t="shared" si="356"/>
        <v>0</v>
      </c>
      <c r="AB241" s="225"/>
      <c r="AC241" s="226" t="str">
        <f t="shared" si="357"/>
        <v>0</v>
      </c>
      <c r="AD241" s="225"/>
      <c r="AE241" s="226" t="str">
        <f t="shared" si="358"/>
        <v>0</v>
      </c>
      <c r="AF241" s="220" t="str">
        <f t="shared" si="359"/>
        <v/>
      </c>
      <c r="AG241" s="220" t="str">
        <f t="shared" si="360"/>
        <v/>
      </c>
      <c r="AH241" s="227"/>
      <c r="AI241" s="220" t="str">
        <f t="shared" si="361"/>
        <v/>
      </c>
      <c r="AJ241" s="220" t="str">
        <f>IFERROR(VLOOKUP((CONCATENATE(AG241,AI241)),Listados!$U$3:$V$11,2,FALSE),"")</f>
        <v/>
      </c>
      <c r="AK241" s="220" t="str">
        <f t="shared" si="362"/>
        <v/>
      </c>
      <c r="AL241" s="406"/>
      <c r="AM241" s="406"/>
      <c r="AN241" s="406"/>
      <c r="AO241" s="406"/>
      <c r="AP241" s="357"/>
      <c r="AQ241" s="357"/>
      <c r="AR241" s="407"/>
      <c r="AS241" s="407"/>
      <c r="AT241" s="407"/>
      <c r="AU241" s="407"/>
      <c r="AV241" s="228"/>
      <c r="AW241" s="228"/>
      <c r="AX241" s="231"/>
      <c r="AY241" s="231"/>
      <c r="AZ241" s="228"/>
      <c r="BA241" s="228"/>
      <c r="BB241" s="362"/>
      <c r="BC241" s="362"/>
      <c r="BD241" s="362"/>
      <c r="BE241" s="364"/>
      <c r="BF241" s="366"/>
      <c r="BG241" s="366"/>
    </row>
    <row r="242" spans="1:59" ht="16" thickBot="1" x14ac:dyDescent="0.25">
      <c r="A242" s="408"/>
      <c r="B242" s="405"/>
      <c r="C242" s="409"/>
      <c r="D242" s="405"/>
      <c r="E242" s="405"/>
      <c r="F242" s="405"/>
      <c r="G242" s="229"/>
      <c r="H242" s="229"/>
      <c r="I242" s="229"/>
      <c r="J242" s="405"/>
      <c r="K242" s="407"/>
      <c r="L242" s="410"/>
      <c r="M242" s="407"/>
      <c r="N242" s="407"/>
      <c r="O242" s="240"/>
      <c r="P242" s="230"/>
      <c r="Q242" s="241"/>
      <c r="R242" s="225"/>
      <c r="S242" s="226" t="str">
        <f t="shared" si="352"/>
        <v>0</v>
      </c>
      <c r="T242" s="225"/>
      <c r="U242" s="226" t="str">
        <f t="shared" si="353"/>
        <v>0</v>
      </c>
      <c r="V242" s="225"/>
      <c r="W242" s="226" t="str">
        <f t="shared" si="354"/>
        <v>0</v>
      </c>
      <c r="X242" s="225"/>
      <c r="Y242" s="226" t="str">
        <f t="shared" si="355"/>
        <v>0</v>
      </c>
      <c r="Z242" s="225"/>
      <c r="AA242" s="226" t="str">
        <f t="shared" si="356"/>
        <v>0</v>
      </c>
      <c r="AB242" s="225"/>
      <c r="AC242" s="226" t="str">
        <f t="shared" si="357"/>
        <v>0</v>
      </c>
      <c r="AD242" s="225"/>
      <c r="AE242" s="226" t="str">
        <f t="shared" si="358"/>
        <v>0</v>
      </c>
      <c r="AF242" s="220" t="str">
        <f t="shared" si="359"/>
        <v/>
      </c>
      <c r="AG242" s="220" t="str">
        <f t="shared" si="360"/>
        <v/>
      </c>
      <c r="AH242" s="227"/>
      <c r="AI242" s="220" t="str">
        <f t="shared" si="361"/>
        <v/>
      </c>
      <c r="AJ242" s="220" t="str">
        <f>IFERROR(VLOOKUP((CONCATENATE(AG242,AI242)),Listados!$U$3:$V$11,2,FALSE),"")</f>
        <v/>
      </c>
      <c r="AK242" s="220" t="str">
        <f t="shared" si="362"/>
        <v/>
      </c>
      <c r="AL242" s="406"/>
      <c r="AM242" s="406"/>
      <c r="AN242" s="406"/>
      <c r="AO242" s="406"/>
      <c r="AP242" s="377"/>
      <c r="AQ242" s="377"/>
      <c r="AR242" s="407"/>
      <c r="AS242" s="407"/>
      <c r="AT242" s="407"/>
      <c r="AU242" s="407"/>
      <c r="AV242" s="228"/>
      <c r="AW242" s="228"/>
      <c r="AX242" s="231"/>
      <c r="AY242" s="231"/>
      <c r="AZ242" s="228"/>
      <c r="BA242" s="228"/>
      <c r="BB242" s="363"/>
      <c r="BC242" s="363"/>
      <c r="BD242" s="363"/>
      <c r="BE242" s="365"/>
      <c r="BF242" s="367"/>
      <c r="BG242" s="367"/>
    </row>
    <row r="243" spans="1:59" x14ac:dyDescent="0.2">
      <c r="A243" s="408">
        <v>59</v>
      </c>
      <c r="B243" s="405"/>
      <c r="C243" s="409"/>
      <c r="D243" s="405"/>
      <c r="E243" s="404"/>
      <c r="F243" s="404"/>
      <c r="G243" s="229"/>
      <c r="H243" s="229"/>
      <c r="I243" s="229"/>
      <c r="J243" s="405"/>
      <c r="K243" s="407" t="e">
        <f>+VLOOKUP(J243,Listados!$K$8:$L$12,2,0)</f>
        <v>#N/A</v>
      </c>
      <c r="L243" s="410"/>
      <c r="M243" s="407" t="e">
        <f>+VLOOKUP(L243,Listados!$K$13:$L$17,2,0)</f>
        <v>#N/A</v>
      </c>
      <c r="N243" s="407" t="str">
        <f>IF(AND(J243&lt;&gt;"",L243&lt;&gt;""),VLOOKUP(J243&amp;L243,Listados!$M$3:$N$27,2,FALSE),"")</f>
        <v/>
      </c>
      <c r="O243" s="249"/>
      <c r="P243" s="223"/>
      <c r="Q243" s="243"/>
      <c r="R243" s="225"/>
      <c r="S243" s="226" t="str">
        <f t="shared" si="352"/>
        <v>0</v>
      </c>
      <c r="T243" s="225"/>
      <c r="U243" s="226" t="str">
        <f t="shared" si="353"/>
        <v>0</v>
      </c>
      <c r="V243" s="225"/>
      <c r="W243" s="226" t="str">
        <f t="shared" si="354"/>
        <v>0</v>
      </c>
      <c r="X243" s="225"/>
      <c r="Y243" s="226" t="str">
        <f t="shared" si="355"/>
        <v>0</v>
      </c>
      <c r="Z243" s="225"/>
      <c r="AA243" s="226" t="str">
        <f t="shared" si="356"/>
        <v>0</v>
      </c>
      <c r="AB243" s="225"/>
      <c r="AC243" s="226" t="str">
        <f t="shared" si="357"/>
        <v>0</v>
      </c>
      <c r="AD243" s="225"/>
      <c r="AE243" s="226" t="str">
        <f t="shared" si="358"/>
        <v>0</v>
      </c>
      <c r="AF243" s="220" t="str">
        <f t="shared" si="359"/>
        <v/>
      </c>
      <c r="AG243" s="220" t="str">
        <f t="shared" si="360"/>
        <v/>
      </c>
      <c r="AH243" s="227"/>
      <c r="AI243" s="220" t="str">
        <f t="shared" si="361"/>
        <v/>
      </c>
      <c r="AJ243" s="220" t="str">
        <f>IFERROR(VLOOKUP((CONCATENATE(AG243,AI243)),Listados!$U$3:$V$11,2,FALSE),"")</f>
        <v/>
      </c>
      <c r="AK243" s="220" t="str">
        <f t="shared" si="362"/>
        <v/>
      </c>
      <c r="AL243" s="406" t="e">
        <f t="shared" ref="AL243" si="411">AVERAGE(AK243:AK246)</f>
        <v>#DIV/0!</v>
      </c>
      <c r="AM243" s="406" t="e">
        <f t="shared" ref="AM243" si="412">IF(AL243&lt;=50,"Débil",IF(AL243&lt;=99,"Moderado",IF(AL243=100,"fuerte","")))</f>
        <v>#DIV/0!</v>
      </c>
      <c r="AN243" s="406" t="e">
        <f t="shared" ref="AN243" si="413">+IF(AND(Q243="Preventivo",AM243="Fuerte"),2,IF(AND(Q243="Preventivo",AM243="Moderado"),1,0))</f>
        <v>#DIV/0!</v>
      </c>
      <c r="AO243" s="406" t="e">
        <f t="shared" ref="AO243" si="414">+IF(AND(Q243="Detectivo",$AM243="Fuerte"),2,IF(AND(Q243="Detectivo",$AM243="Moderado"),1,IF(AND(Q243="Preventivo",$AM243="Fuerte"),1,0)))</f>
        <v>#DIV/0!</v>
      </c>
      <c r="AP243" s="376" t="e">
        <f t="shared" ref="AP243" si="415">+K243-AN243</f>
        <v>#N/A</v>
      </c>
      <c r="AQ243" s="376" t="e">
        <f t="shared" ref="AQ243" si="416">+M243-AO243</f>
        <v>#N/A</v>
      </c>
      <c r="AR243" s="407" t="e">
        <f>+VLOOKUP(MIN(AP243),Listados!$J$18:$K$24,2,TRUE)</f>
        <v>#N/A</v>
      </c>
      <c r="AS243" s="407" t="e">
        <f>+VLOOKUP(MIN(AQ243),Listados!$J$26:$K$32,2,TRUE)</f>
        <v>#N/A</v>
      </c>
      <c r="AT243" s="407" t="e">
        <f>IF(AND(AR243&lt;&gt;"",AS243&lt;&gt;""),VLOOKUP(AR243&amp;AS243,Listados!$M$3:$N$27,2,FALSE),"")</f>
        <v>#N/A</v>
      </c>
      <c r="AU243" s="407" t="e">
        <f>+VLOOKUP(AT243,Listados!$P$3:$Q$6,2,FALSE)</f>
        <v>#N/A</v>
      </c>
      <c r="AV243" s="228"/>
      <c r="AW243" s="228"/>
      <c r="AX243" s="231"/>
      <c r="AY243" s="255"/>
      <c r="AZ243" s="228"/>
      <c r="BA243" s="228"/>
      <c r="BB243" s="362"/>
      <c r="BC243" s="362"/>
      <c r="BD243" s="362"/>
      <c r="BE243" s="364"/>
      <c r="BF243" s="366"/>
      <c r="BG243" s="366"/>
    </row>
    <row r="244" spans="1:59" x14ac:dyDescent="0.2">
      <c r="A244" s="408"/>
      <c r="B244" s="405"/>
      <c r="C244" s="409"/>
      <c r="D244" s="405"/>
      <c r="E244" s="405"/>
      <c r="F244" s="405"/>
      <c r="G244" s="229"/>
      <c r="H244" s="229"/>
      <c r="I244" s="229"/>
      <c r="J244" s="405"/>
      <c r="K244" s="407"/>
      <c r="L244" s="410"/>
      <c r="M244" s="407"/>
      <c r="N244" s="407"/>
      <c r="O244" s="249"/>
      <c r="P244" s="223"/>
      <c r="Q244" s="243"/>
      <c r="R244" s="225"/>
      <c r="S244" s="226" t="str">
        <f t="shared" si="352"/>
        <v>0</v>
      </c>
      <c r="T244" s="225"/>
      <c r="U244" s="226" t="str">
        <f t="shared" si="353"/>
        <v>0</v>
      </c>
      <c r="V244" s="225"/>
      <c r="W244" s="226" t="str">
        <f t="shared" si="354"/>
        <v>0</v>
      </c>
      <c r="X244" s="225"/>
      <c r="Y244" s="226" t="str">
        <f t="shared" si="355"/>
        <v>0</v>
      </c>
      <c r="Z244" s="225"/>
      <c r="AA244" s="226" t="str">
        <f t="shared" si="356"/>
        <v>0</v>
      </c>
      <c r="AB244" s="225"/>
      <c r="AC244" s="226" t="str">
        <f t="shared" si="357"/>
        <v>0</v>
      </c>
      <c r="AD244" s="225"/>
      <c r="AE244" s="226" t="str">
        <f t="shared" si="358"/>
        <v>0</v>
      </c>
      <c r="AF244" s="220" t="str">
        <f t="shared" si="359"/>
        <v/>
      </c>
      <c r="AG244" s="220" t="str">
        <f t="shared" si="360"/>
        <v/>
      </c>
      <c r="AH244" s="227"/>
      <c r="AI244" s="220" t="str">
        <f t="shared" si="361"/>
        <v/>
      </c>
      <c r="AJ244" s="220" t="str">
        <f>IFERROR(VLOOKUP((CONCATENATE(AG244,AI244)),Listados!$U$3:$V$11,2,FALSE),"")</f>
        <v/>
      </c>
      <c r="AK244" s="220" t="str">
        <f t="shared" si="362"/>
        <v/>
      </c>
      <c r="AL244" s="406"/>
      <c r="AM244" s="406"/>
      <c r="AN244" s="406"/>
      <c r="AO244" s="406"/>
      <c r="AP244" s="357"/>
      <c r="AQ244" s="357"/>
      <c r="AR244" s="407"/>
      <c r="AS244" s="407"/>
      <c r="AT244" s="407"/>
      <c r="AU244" s="407"/>
      <c r="AV244" s="228"/>
      <c r="AW244" s="228"/>
      <c r="AX244" s="228"/>
      <c r="AY244" s="228"/>
      <c r="AZ244" s="228"/>
      <c r="BA244" s="228"/>
      <c r="BB244" s="362"/>
      <c r="BC244" s="362"/>
      <c r="BD244" s="362"/>
      <c r="BE244" s="364"/>
      <c r="BF244" s="366"/>
      <c r="BG244" s="366"/>
    </row>
    <row r="245" spans="1:59" x14ac:dyDescent="0.2">
      <c r="A245" s="408"/>
      <c r="B245" s="405"/>
      <c r="C245" s="409"/>
      <c r="D245" s="405"/>
      <c r="E245" s="405"/>
      <c r="F245" s="405"/>
      <c r="G245" s="229"/>
      <c r="H245" s="229"/>
      <c r="I245" s="229"/>
      <c r="J245" s="405"/>
      <c r="K245" s="407"/>
      <c r="L245" s="410"/>
      <c r="M245" s="407"/>
      <c r="N245" s="407"/>
      <c r="O245" s="240"/>
      <c r="P245" s="230"/>
      <c r="Q245" s="241"/>
      <c r="R245" s="225"/>
      <c r="S245" s="226" t="str">
        <f t="shared" si="352"/>
        <v>0</v>
      </c>
      <c r="T245" s="225"/>
      <c r="U245" s="226" t="str">
        <f t="shared" si="353"/>
        <v>0</v>
      </c>
      <c r="V245" s="225"/>
      <c r="W245" s="226" t="str">
        <f t="shared" si="354"/>
        <v>0</v>
      </c>
      <c r="X245" s="225"/>
      <c r="Y245" s="226" t="str">
        <f t="shared" si="355"/>
        <v>0</v>
      </c>
      <c r="Z245" s="225"/>
      <c r="AA245" s="226" t="str">
        <f t="shared" si="356"/>
        <v>0</v>
      </c>
      <c r="AB245" s="225"/>
      <c r="AC245" s="226" t="str">
        <f t="shared" si="357"/>
        <v>0</v>
      </c>
      <c r="AD245" s="225"/>
      <c r="AE245" s="226" t="str">
        <f t="shared" si="358"/>
        <v>0</v>
      </c>
      <c r="AF245" s="220" t="str">
        <f t="shared" si="359"/>
        <v/>
      </c>
      <c r="AG245" s="220" t="str">
        <f t="shared" si="360"/>
        <v/>
      </c>
      <c r="AH245" s="227"/>
      <c r="AI245" s="220" t="str">
        <f t="shared" si="361"/>
        <v/>
      </c>
      <c r="AJ245" s="220" t="str">
        <f>IFERROR(VLOOKUP((CONCATENATE(AG245,AI245)),Listados!$U$3:$V$11,2,FALSE),"")</f>
        <v/>
      </c>
      <c r="AK245" s="220" t="str">
        <f t="shared" si="362"/>
        <v/>
      </c>
      <c r="AL245" s="406"/>
      <c r="AM245" s="406"/>
      <c r="AN245" s="406"/>
      <c r="AO245" s="406"/>
      <c r="AP245" s="357"/>
      <c r="AQ245" s="357"/>
      <c r="AR245" s="407"/>
      <c r="AS245" s="407"/>
      <c r="AT245" s="407"/>
      <c r="AU245" s="407"/>
      <c r="AV245" s="228"/>
      <c r="AW245" s="228"/>
      <c r="AX245" s="231"/>
      <c r="AY245" s="231"/>
      <c r="AZ245" s="228"/>
      <c r="BA245" s="228"/>
      <c r="BB245" s="362"/>
      <c r="BC245" s="362"/>
      <c r="BD245" s="362"/>
      <c r="BE245" s="364"/>
      <c r="BF245" s="366"/>
      <c r="BG245" s="366"/>
    </row>
    <row r="246" spans="1:59" ht="16" thickBot="1" x14ac:dyDescent="0.25">
      <c r="A246" s="408"/>
      <c r="B246" s="405"/>
      <c r="C246" s="409"/>
      <c r="D246" s="405"/>
      <c r="E246" s="405"/>
      <c r="F246" s="405"/>
      <c r="G246" s="229"/>
      <c r="H246" s="229"/>
      <c r="I246" s="229"/>
      <c r="J246" s="405"/>
      <c r="K246" s="407"/>
      <c r="L246" s="410"/>
      <c r="M246" s="407"/>
      <c r="N246" s="407"/>
      <c r="O246" s="240"/>
      <c r="P246" s="230"/>
      <c r="Q246" s="241"/>
      <c r="R246" s="225"/>
      <c r="S246" s="226" t="str">
        <f t="shared" si="352"/>
        <v>0</v>
      </c>
      <c r="T246" s="225"/>
      <c r="U246" s="226" t="str">
        <f t="shared" si="353"/>
        <v>0</v>
      </c>
      <c r="V246" s="225"/>
      <c r="W246" s="226" t="str">
        <f t="shared" si="354"/>
        <v>0</v>
      </c>
      <c r="X246" s="225"/>
      <c r="Y246" s="226" t="str">
        <f t="shared" si="355"/>
        <v>0</v>
      </c>
      <c r="Z246" s="225"/>
      <c r="AA246" s="226" t="str">
        <f t="shared" si="356"/>
        <v>0</v>
      </c>
      <c r="AB246" s="225"/>
      <c r="AC246" s="226" t="str">
        <f t="shared" si="357"/>
        <v>0</v>
      </c>
      <c r="AD246" s="225"/>
      <c r="AE246" s="226" t="str">
        <f t="shared" si="358"/>
        <v>0</v>
      </c>
      <c r="AF246" s="220" t="str">
        <f t="shared" si="359"/>
        <v/>
      </c>
      <c r="AG246" s="220" t="str">
        <f t="shared" si="360"/>
        <v/>
      </c>
      <c r="AH246" s="227"/>
      <c r="AI246" s="220" t="str">
        <f t="shared" si="361"/>
        <v/>
      </c>
      <c r="AJ246" s="220" t="str">
        <f>IFERROR(VLOOKUP((CONCATENATE(AG246,AI246)),Listados!$U$3:$V$11,2,FALSE),"")</f>
        <v/>
      </c>
      <c r="AK246" s="220" t="str">
        <f t="shared" si="362"/>
        <v/>
      </c>
      <c r="AL246" s="406"/>
      <c r="AM246" s="406"/>
      <c r="AN246" s="406"/>
      <c r="AO246" s="406"/>
      <c r="AP246" s="377"/>
      <c r="AQ246" s="377"/>
      <c r="AR246" s="407"/>
      <c r="AS246" s="407"/>
      <c r="AT246" s="407"/>
      <c r="AU246" s="407"/>
      <c r="AV246" s="228"/>
      <c r="AW246" s="228"/>
      <c r="AX246" s="231"/>
      <c r="AY246" s="231"/>
      <c r="AZ246" s="228"/>
      <c r="BA246" s="228"/>
      <c r="BB246" s="363"/>
      <c r="BC246" s="363"/>
      <c r="BD246" s="363"/>
      <c r="BE246" s="365"/>
      <c r="BF246" s="367"/>
      <c r="BG246" s="367"/>
    </row>
    <row r="247" spans="1:59" x14ac:dyDescent="0.2">
      <c r="A247" s="408">
        <v>60</v>
      </c>
      <c r="B247" s="405"/>
      <c r="C247" s="409"/>
      <c r="D247" s="405"/>
      <c r="E247" s="404"/>
      <c r="F247" s="404"/>
      <c r="G247" s="229"/>
      <c r="H247" s="229"/>
      <c r="I247" s="229"/>
      <c r="J247" s="405"/>
      <c r="K247" s="407" t="e">
        <f>+VLOOKUP(J247,Listados!$K$8:$L$12,2,0)</f>
        <v>#N/A</v>
      </c>
      <c r="L247" s="410"/>
      <c r="M247" s="407" t="e">
        <f>+VLOOKUP(L247,Listados!$K$13:$L$17,2,0)</f>
        <v>#N/A</v>
      </c>
      <c r="N247" s="407" t="str">
        <f>IF(AND(J247&lt;&gt;"",L247&lt;&gt;""),VLOOKUP(J247&amp;L247,Listados!$M$3:$N$27,2,FALSE),"")</f>
        <v/>
      </c>
      <c r="O247" s="249"/>
      <c r="P247" s="223"/>
      <c r="Q247" s="243"/>
      <c r="R247" s="225"/>
      <c r="S247" s="226" t="str">
        <f t="shared" si="352"/>
        <v>0</v>
      </c>
      <c r="T247" s="225"/>
      <c r="U247" s="226" t="str">
        <f t="shared" si="353"/>
        <v>0</v>
      </c>
      <c r="V247" s="225"/>
      <c r="W247" s="226" t="str">
        <f t="shared" si="354"/>
        <v>0</v>
      </c>
      <c r="X247" s="225"/>
      <c r="Y247" s="226" t="str">
        <f t="shared" si="355"/>
        <v>0</v>
      </c>
      <c r="Z247" s="225"/>
      <c r="AA247" s="226" t="str">
        <f t="shared" si="356"/>
        <v>0</v>
      </c>
      <c r="AB247" s="225"/>
      <c r="AC247" s="226" t="str">
        <f t="shared" si="357"/>
        <v>0</v>
      </c>
      <c r="AD247" s="225"/>
      <c r="AE247" s="226" t="str">
        <f t="shared" si="358"/>
        <v>0</v>
      </c>
      <c r="AF247" s="220" t="str">
        <f t="shared" si="359"/>
        <v/>
      </c>
      <c r="AG247" s="220" t="str">
        <f t="shared" si="360"/>
        <v/>
      </c>
      <c r="AH247" s="227"/>
      <c r="AI247" s="220" t="str">
        <f t="shared" si="361"/>
        <v/>
      </c>
      <c r="AJ247" s="220" t="str">
        <f>IFERROR(VLOOKUP((CONCATENATE(AG247,AI247)),Listados!$U$3:$V$11,2,FALSE),"")</f>
        <v/>
      </c>
      <c r="AK247" s="220" t="str">
        <f t="shared" si="362"/>
        <v/>
      </c>
      <c r="AL247" s="406" t="e">
        <f t="shared" ref="AL247" si="417">AVERAGE(AK247:AK250)</f>
        <v>#DIV/0!</v>
      </c>
      <c r="AM247" s="406" t="e">
        <f t="shared" ref="AM247" si="418">IF(AL247&lt;=50,"Débil",IF(AL247&lt;=99,"Moderado",IF(AL247=100,"fuerte","")))</f>
        <v>#DIV/0!</v>
      </c>
      <c r="AN247" s="406" t="e">
        <f t="shared" ref="AN247" si="419">+IF(AND(Q247="Preventivo",AM247="Fuerte"),2,IF(AND(Q247="Preventivo",AM247="Moderado"),1,0))</f>
        <v>#DIV/0!</v>
      </c>
      <c r="AO247" s="406" t="e">
        <f t="shared" ref="AO247" si="420">+IF(AND(Q247="Detectivo",$AM247="Fuerte"),2,IF(AND(Q247="Detectivo",$AM247="Moderado"),1,IF(AND(Q247="Preventivo",$AM247="Fuerte"),1,0)))</f>
        <v>#DIV/0!</v>
      </c>
      <c r="AP247" s="376" t="e">
        <f t="shared" ref="AP247" si="421">+K247-AN247</f>
        <v>#N/A</v>
      </c>
      <c r="AQ247" s="376" t="e">
        <f t="shared" ref="AQ247" si="422">+M247-AO247</f>
        <v>#N/A</v>
      </c>
      <c r="AR247" s="407" t="e">
        <f>+VLOOKUP(MIN(AP247),Listados!$J$18:$K$24,2,TRUE)</f>
        <v>#N/A</v>
      </c>
      <c r="AS247" s="407" t="e">
        <f>+VLOOKUP(MIN(AQ247),Listados!$J$26:$K$32,2,TRUE)</f>
        <v>#N/A</v>
      </c>
      <c r="AT247" s="407" t="e">
        <f>IF(AND(AR247&lt;&gt;"",AS247&lt;&gt;""),VLOOKUP(AR247&amp;AS247,Listados!$M$3:$N$27,2,FALSE),"")</f>
        <v>#N/A</v>
      </c>
      <c r="AU247" s="407" t="e">
        <f>+VLOOKUP(AT247,Listados!$P$3:$Q$6,2,FALSE)</f>
        <v>#N/A</v>
      </c>
      <c r="AV247" s="228"/>
      <c r="AW247" s="228"/>
      <c r="AX247" s="231"/>
      <c r="AY247" s="255"/>
      <c r="AZ247" s="228"/>
      <c r="BA247" s="228"/>
      <c r="BB247" s="362"/>
      <c r="BC247" s="362"/>
      <c r="BD247" s="362"/>
      <c r="BE247" s="364"/>
      <c r="BF247" s="366"/>
      <c r="BG247" s="366"/>
    </row>
    <row r="248" spans="1:59" x14ac:dyDescent="0.2">
      <c r="A248" s="408"/>
      <c r="B248" s="405"/>
      <c r="C248" s="409"/>
      <c r="D248" s="405"/>
      <c r="E248" s="405"/>
      <c r="F248" s="405"/>
      <c r="G248" s="229"/>
      <c r="H248" s="229"/>
      <c r="I248" s="229"/>
      <c r="J248" s="405"/>
      <c r="K248" s="407"/>
      <c r="L248" s="410"/>
      <c r="M248" s="407"/>
      <c r="N248" s="407"/>
      <c r="O248" s="249"/>
      <c r="P248" s="223"/>
      <c r="Q248" s="243"/>
      <c r="R248" s="225"/>
      <c r="S248" s="226" t="str">
        <f t="shared" si="352"/>
        <v>0</v>
      </c>
      <c r="T248" s="225"/>
      <c r="U248" s="226" t="str">
        <f t="shared" si="353"/>
        <v>0</v>
      </c>
      <c r="V248" s="225"/>
      <c r="W248" s="226" t="str">
        <f t="shared" si="354"/>
        <v>0</v>
      </c>
      <c r="X248" s="225"/>
      <c r="Y248" s="226" t="str">
        <f t="shared" si="355"/>
        <v>0</v>
      </c>
      <c r="Z248" s="225"/>
      <c r="AA248" s="226" t="str">
        <f t="shared" si="356"/>
        <v>0</v>
      </c>
      <c r="AB248" s="225"/>
      <c r="AC248" s="226" t="str">
        <f t="shared" si="357"/>
        <v>0</v>
      </c>
      <c r="AD248" s="225"/>
      <c r="AE248" s="226" t="str">
        <f t="shared" si="358"/>
        <v>0</v>
      </c>
      <c r="AF248" s="220" t="str">
        <f t="shared" si="359"/>
        <v/>
      </c>
      <c r="AG248" s="220" t="str">
        <f t="shared" si="360"/>
        <v/>
      </c>
      <c r="AH248" s="227"/>
      <c r="AI248" s="220" t="str">
        <f t="shared" si="361"/>
        <v/>
      </c>
      <c r="AJ248" s="220" t="str">
        <f>IFERROR(VLOOKUP((CONCATENATE(AG248,AI248)),Listados!$U$3:$V$11,2,FALSE),"")</f>
        <v/>
      </c>
      <c r="AK248" s="220" t="str">
        <f t="shared" si="362"/>
        <v/>
      </c>
      <c r="AL248" s="406"/>
      <c r="AM248" s="406"/>
      <c r="AN248" s="406"/>
      <c r="AO248" s="406"/>
      <c r="AP248" s="357"/>
      <c r="AQ248" s="357"/>
      <c r="AR248" s="407"/>
      <c r="AS248" s="407"/>
      <c r="AT248" s="407"/>
      <c r="AU248" s="407"/>
      <c r="AV248" s="228"/>
      <c r="AW248" s="228"/>
      <c r="AX248" s="228"/>
      <c r="AY248" s="228"/>
      <c r="AZ248" s="228"/>
      <c r="BA248" s="228"/>
      <c r="BB248" s="362"/>
      <c r="BC248" s="362"/>
      <c r="BD248" s="362"/>
      <c r="BE248" s="364"/>
      <c r="BF248" s="366"/>
      <c r="BG248" s="366"/>
    </row>
    <row r="249" spans="1:59" x14ac:dyDescent="0.2">
      <c r="A249" s="408"/>
      <c r="B249" s="405"/>
      <c r="C249" s="409"/>
      <c r="D249" s="405"/>
      <c r="E249" s="405"/>
      <c r="F249" s="405"/>
      <c r="G249" s="229"/>
      <c r="H249" s="229"/>
      <c r="I249" s="229"/>
      <c r="J249" s="405"/>
      <c r="K249" s="407"/>
      <c r="L249" s="410"/>
      <c r="M249" s="407"/>
      <c r="N249" s="407"/>
      <c r="O249" s="240"/>
      <c r="P249" s="230"/>
      <c r="Q249" s="241"/>
      <c r="R249" s="225"/>
      <c r="S249" s="226" t="str">
        <f t="shared" si="352"/>
        <v>0</v>
      </c>
      <c r="T249" s="225"/>
      <c r="U249" s="226" t="str">
        <f t="shared" si="353"/>
        <v>0</v>
      </c>
      <c r="V249" s="225"/>
      <c r="W249" s="226" t="str">
        <f t="shared" si="354"/>
        <v>0</v>
      </c>
      <c r="X249" s="225"/>
      <c r="Y249" s="226" t="str">
        <f t="shared" si="355"/>
        <v>0</v>
      </c>
      <c r="Z249" s="225"/>
      <c r="AA249" s="226" t="str">
        <f t="shared" si="356"/>
        <v>0</v>
      </c>
      <c r="AB249" s="225"/>
      <c r="AC249" s="226" t="str">
        <f t="shared" si="357"/>
        <v>0</v>
      </c>
      <c r="AD249" s="225"/>
      <c r="AE249" s="226" t="str">
        <f t="shared" si="358"/>
        <v>0</v>
      </c>
      <c r="AF249" s="220" t="str">
        <f t="shared" si="359"/>
        <v/>
      </c>
      <c r="AG249" s="220" t="str">
        <f t="shared" si="360"/>
        <v/>
      </c>
      <c r="AH249" s="227"/>
      <c r="AI249" s="220" t="str">
        <f t="shared" si="361"/>
        <v/>
      </c>
      <c r="AJ249" s="220" t="str">
        <f>IFERROR(VLOOKUP((CONCATENATE(AG249,AI249)),Listados!$U$3:$V$11,2,FALSE),"")</f>
        <v/>
      </c>
      <c r="AK249" s="220" t="str">
        <f t="shared" si="362"/>
        <v/>
      </c>
      <c r="AL249" s="406"/>
      <c r="AM249" s="406"/>
      <c r="AN249" s="406"/>
      <c r="AO249" s="406"/>
      <c r="AP249" s="357"/>
      <c r="AQ249" s="357"/>
      <c r="AR249" s="407"/>
      <c r="AS249" s="407"/>
      <c r="AT249" s="407"/>
      <c r="AU249" s="407"/>
      <c r="AV249" s="228"/>
      <c r="AW249" s="228"/>
      <c r="AX249" s="231"/>
      <c r="AY249" s="231"/>
      <c r="AZ249" s="228"/>
      <c r="BA249" s="228"/>
      <c r="BB249" s="362"/>
      <c r="BC249" s="362"/>
      <c r="BD249" s="362"/>
      <c r="BE249" s="364"/>
      <c r="BF249" s="366"/>
      <c r="BG249" s="366"/>
    </row>
    <row r="250" spans="1:59" x14ac:dyDescent="0.2">
      <c r="A250" s="408"/>
      <c r="B250" s="405"/>
      <c r="C250" s="409"/>
      <c r="D250" s="405"/>
      <c r="E250" s="405"/>
      <c r="F250" s="405"/>
      <c r="G250" s="229"/>
      <c r="H250" s="229"/>
      <c r="I250" s="229"/>
      <c r="J250" s="405"/>
      <c r="K250" s="407"/>
      <c r="L250" s="410"/>
      <c r="M250" s="407"/>
      <c r="N250" s="407"/>
      <c r="O250" s="240"/>
      <c r="P250" s="230"/>
      <c r="Q250" s="241"/>
      <c r="R250" s="225"/>
      <c r="S250" s="226" t="str">
        <f t="shared" si="352"/>
        <v>0</v>
      </c>
      <c r="T250" s="225"/>
      <c r="U250" s="226" t="str">
        <f t="shared" si="353"/>
        <v>0</v>
      </c>
      <c r="V250" s="225"/>
      <c r="W250" s="226" t="str">
        <f t="shared" si="354"/>
        <v>0</v>
      </c>
      <c r="X250" s="225"/>
      <c r="Y250" s="226" t="str">
        <f t="shared" si="355"/>
        <v>0</v>
      </c>
      <c r="Z250" s="225"/>
      <c r="AA250" s="226" t="str">
        <f t="shared" si="356"/>
        <v>0</v>
      </c>
      <c r="AB250" s="225"/>
      <c r="AC250" s="226" t="str">
        <f t="shared" si="357"/>
        <v>0</v>
      </c>
      <c r="AD250" s="225"/>
      <c r="AE250" s="226" t="str">
        <f t="shared" si="358"/>
        <v>0</v>
      </c>
      <c r="AF250" s="220" t="str">
        <f t="shared" si="359"/>
        <v/>
      </c>
      <c r="AG250" s="220" t="str">
        <f t="shared" si="360"/>
        <v/>
      </c>
      <c r="AH250" s="227"/>
      <c r="AI250" s="220" t="str">
        <f t="shared" si="361"/>
        <v/>
      </c>
      <c r="AJ250" s="220" t="str">
        <f>IFERROR(VLOOKUP((CONCATENATE(AG250,AI250)),Listados!$U$3:$V$11,2,FALSE),"")</f>
        <v/>
      </c>
      <c r="AK250" s="220" t="str">
        <f t="shared" si="362"/>
        <v/>
      </c>
      <c r="AL250" s="406"/>
      <c r="AM250" s="406"/>
      <c r="AN250" s="406"/>
      <c r="AO250" s="406"/>
      <c r="AP250" s="377"/>
      <c r="AQ250" s="377"/>
      <c r="AR250" s="407"/>
      <c r="AS250" s="407"/>
      <c r="AT250" s="407"/>
      <c r="AU250" s="407"/>
      <c r="AV250" s="228"/>
      <c r="AW250" s="228"/>
      <c r="AX250" s="231"/>
      <c r="AY250" s="231"/>
      <c r="AZ250" s="228"/>
      <c r="BA250" s="228"/>
      <c r="BB250" s="363"/>
      <c r="BC250" s="363"/>
      <c r="BD250" s="363"/>
      <c r="BE250" s="365"/>
      <c r="BF250" s="367"/>
      <c r="BG250" s="367"/>
    </row>
  </sheetData>
  <sheetProtection selectLockedCells="1"/>
  <autoFilter ref="A6:AU54" xr:uid="{00000000-0009-0000-0000-000000000000}"/>
  <mergeCells count="1727">
    <mergeCell ref="AN11:AN12"/>
    <mergeCell ref="AO11:AO12"/>
    <mergeCell ref="AP11:AP12"/>
    <mergeCell ref="AQ11:AQ12"/>
    <mergeCell ref="G29:G30"/>
    <mergeCell ref="H29:H30"/>
    <mergeCell ref="O28:O29"/>
    <mergeCell ref="Q28:Q29"/>
    <mergeCell ref="R28:R29"/>
    <mergeCell ref="S28:S29"/>
    <mergeCell ref="T28:T29"/>
    <mergeCell ref="U28:U29"/>
    <mergeCell ref="V28:V29"/>
    <mergeCell ref="W28:W29"/>
    <mergeCell ref="X28:X29"/>
    <mergeCell ref="Y28:Y29"/>
    <mergeCell ref="Z28:Z29"/>
    <mergeCell ref="AA28:AA29"/>
    <mergeCell ref="AB28:AB29"/>
    <mergeCell ref="AC28:AC29"/>
    <mergeCell ref="AD28:AD29"/>
    <mergeCell ref="AE28:AE29"/>
    <mergeCell ref="AF28:AF29"/>
    <mergeCell ref="AG28:AG29"/>
    <mergeCell ref="AH28:AH29"/>
    <mergeCell ref="AI28:AI29"/>
    <mergeCell ref="AJ28:AJ29"/>
    <mergeCell ref="AK28:AK29"/>
    <mergeCell ref="AM27:AM30"/>
    <mergeCell ref="AN27:AN30"/>
    <mergeCell ref="AO27:AO30"/>
    <mergeCell ref="AM16:AM22"/>
    <mergeCell ref="AS247:AS250"/>
    <mergeCell ref="AT247:AT250"/>
    <mergeCell ref="AU247:AU250"/>
    <mergeCell ref="J247:J250"/>
    <mergeCell ref="K247:K250"/>
    <mergeCell ref="L247:L250"/>
    <mergeCell ref="M247:M250"/>
    <mergeCell ref="N247:N250"/>
    <mergeCell ref="AM247:AM250"/>
    <mergeCell ref="AN247:AN250"/>
    <mergeCell ref="AO247:AO250"/>
    <mergeCell ref="AR247:AR250"/>
    <mergeCell ref="M243:M246"/>
    <mergeCell ref="N243:N246"/>
    <mergeCell ref="AM243:AM246"/>
    <mergeCell ref="AN243:AN246"/>
    <mergeCell ref="AO243:AO246"/>
    <mergeCell ref="AR243:AR246"/>
    <mergeCell ref="AS243:AS246"/>
    <mergeCell ref="AT243:AT246"/>
    <mergeCell ref="AU243:AU246"/>
    <mergeCell ref="AP243:AP246"/>
    <mergeCell ref="AP247:AP250"/>
    <mergeCell ref="AQ243:AQ246"/>
    <mergeCell ref="AQ247:AQ250"/>
    <mergeCell ref="AM235:AM238"/>
    <mergeCell ref="AN235:AN238"/>
    <mergeCell ref="AO235:AO238"/>
    <mergeCell ref="AR235:AR238"/>
    <mergeCell ref="AS235:AS238"/>
    <mergeCell ref="AT235:AT238"/>
    <mergeCell ref="AU235:AU238"/>
    <mergeCell ref="J239:J242"/>
    <mergeCell ref="K239:K242"/>
    <mergeCell ref="L239:L242"/>
    <mergeCell ref="M239:M242"/>
    <mergeCell ref="N239:N242"/>
    <mergeCell ref="AM239:AM242"/>
    <mergeCell ref="AN239:AN242"/>
    <mergeCell ref="AO239:AO242"/>
    <mergeCell ref="AR239:AR242"/>
    <mergeCell ref="AS239:AS242"/>
    <mergeCell ref="AT239:AT242"/>
    <mergeCell ref="AU239:AU242"/>
    <mergeCell ref="AP235:AP238"/>
    <mergeCell ref="AP239:AP242"/>
    <mergeCell ref="AQ235:AQ238"/>
    <mergeCell ref="AQ239:AQ242"/>
    <mergeCell ref="AM227:AM230"/>
    <mergeCell ref="AN227:AN230"/>
    <mergeCell ref="AO227:AO230"/>
    <mergeCell ref="AR227:AR230"/>
    <mergeCell ref="AS227:AS230"/>
    <mergeCell ref="AT227:AT230"/>
    <mergeCell ref="AU227:AU230"/>
    <mergeCell ref="J231:J234"/>
    <mergeCell ref="K231:K234"/>
    <mergeCell ref="L231:L234"/>
    <mergeCell ref="M231:M234"/>
    <mergeCell ref="N231:N234"/>
    <mergeCell ref="AM231:AM234"/>
    <mergeCell ref="AN231:AN234"/>
    <mergeCell ref="AO231:AO234"/>
    <mergeCell ref="AR231:AR234"/>
    <mergeCell ref="AS231:AS234"/>
    <mergeCell ref="AT231:AT234"/>
    <mergeCell ref="AU231:AU234"/>
    <mergeCell ref="AP227:AP230"/>
    <mergeCell ref="AP231:AP234"/>
    <mergeCell ref="AQ227:AQ230"/>
    <mergeCell ref="AQ231:AQ234"/>
    <mergeCell ref="AM219:AM222"/>
    <mergeCell ref="AN219:AN222"/>
    <mergeCell ref="AO219:AO222"/>
    <mergeCell ref="AR219:AR222"/>
    <mergeCell ref="AS219:AS222"/>
    <mergeCell ref="AT219:AT222"/>
    <mergeCell ref="AU219:AU222"/>
    <mergeCell ref="J223:J226"/>
    <mergeCell ref="K223:K226"/>
    <mergeCell ref="L223:L226"/>
    <mergeCell ref="M223:M226"/>
    <mergeCell ref="N223:N226"/>
    <mergeCell ref="AM223:AM226"/>
    <mergeCell ref="AN223:AN226"/>
    <mergeCell ref="AO223:AO226"/>
    <mergeCell ref="AR223:AR226"/>
    <mergeCell ref="AS223:AS226"/>
    <mergeCell ref="AT223:AT226"/>
    <mergeCell ref="AU223:AU226"/>
    <mergeCell ref="AP219:AP222"/>
    <mergeCell ref="AP223:AP226"/>
    <mergeCell ref="AQ219:AQ222"/>
    <mergeCell ref="AQ223:AQ226"/>
    <mergeCell ref="AM211:AM214"/>
    <mergeCell ref="AN211:AN214"/>
    <mergeCell ref="AO211:AO214"/>
    <mergeCell ref="AR211:AR214"/>
    <mergeCell ref="AS211:AS214"/>
    <mergeCell ref="AT211:AT214"/>
    <mergeCell ref="AU211:AU214"/>
    <mergeCell ref="J215:J218"/>
    <mergeCell ref="K215:K218"/>
    <mergeCell ref="L215:L218"/>
    <mergeCell ref="M215:M218"/>
    <mergeCell ref="N215:N218"/>
    <mergeCell ref="AM215:AM218"/>
    <mergeCell ref="AN215:AN218"/>
    <mergeCell ref="AO215:AO218"/>
    <mergeCell ref="AR215:AR218"/>
    <mergeCell ref="AS215:AS218"/>
    <mergeCell ref="AT215:AT218"/>
    <mergeCell ref="AU215:AU218"/>
    <mergeCell ref="AP211:AP214"/>
    <mergeCell ref="AP215:AP218"/>
    <mergeCell ref="AQ211:AQ214"/>
    <mergeCell ref="AQ215:AQ218"/>
    <mergeCell ref="AM203:AM206"/>
    <mergeCell ref="AN203:AN206"/>
    <mergeCell ref="AO203:AO206"/>
    <mergeCell ref="AR203:AR206"/>
    <mergeCell ref="AS203:AS206"/>
    <mergeCell ref="AT203:AT206"/>
    <mergeCell ref="AU203:AU206"/>
    <mergeCell ref="J207:J210"/>
    <mergeCell ref="K207:K210"/>
    <mergeCell ref="L207:L210"/>
    <mergeCell ref="M207:M210"/>
    <mergeCell ref="N207:N210"/>
    <mergeCell ref="AM207:AM210"/>
    <mergeCell ref="AN207:AN210"/>
    <mergeCell ref="AO207:AO210"/>
    <mergeCell ref="AR207:AR210"/>
    <mergeCell ref="AS207:AS210"/>
    <mergeCell ref="AT207:AT210"/>
    <mergeCell ref="AU207:AU210"/>
    <mergeCell ref="AP203:AP206"/>
    <mergeCell ref="AP207:AP210"/>
    <mergeCell ref="AQ203:AQ206"/>
    <mergeCell ref="AQ207:AQ210"/>
    <mergeCell ref="AM195:AM198"/>
    <mergeCell ref="AN195:AN198"/>
    <mergeCell ref="AO195:AO198"/>
    <mergeCell ref="AR195:AR198"/>
    <mergeCell ref="AS195:AS198"/>
    <mergeCell ref="AT195:AT198"/>
    <mergeCell ref="AU195:AU198"/>
    <mergeCell ref="J199:J202"/>
    <mergeCell ref="K199:K202"/>
    <mergeCell ref="L199:L202"/>
    <mergeCell ref="M199:M202"/>
    <mergeCell ref="N199:N202"/>
    <mergeCell ref="AM199:AM202"/>
    <mergeCell ref="AN199:AN202"/>
    <mergeCell ref="AO199:AO202"/>
    <mergeCell ref="AR199:AR202"/>
    <mergeCell ref="AS199:AS202"/>
    <mergeCell ref="AT199:AT202"/>
    <mergeCell ref="AU199:AU202"/>
    <mergeCell ref="AP195:AP198"/>
    <mergeCell ref="AP199:AP202"/>
    <mergeCell ref="AQ195:AQ198"/>
    <mergeCell ref="AQ199:AQ202"/>
    <mergeCell ref="AM187:AM190"/>
    <mergeCell ref="AN187:AN190"/>
    <mergeCell ref="AO187:AO190"/>
    <mergeCell ref="AR187:AR190"/>
    <mergeCell ref="AS187:AS190"/>
    <mergeCell ref="AT187:AT190"/>
    <mergeCell ref="AU187:AU190"/>
    <mergeCell ref="J191:J194"/>
    <mergeCell ref="K191:K194"/>
    <mergeCell ref="L191:L194"/>
    <mergeCell ref="M191:M194"/>
    <mergeCell ref="N191:N194"/>
    <mergeCell ref="AM191:AM194"/>
    <mergeCell ref="AN191:AN194"/>
    <mergeCell ref="AO191:AO194"/>
    <mergeCell ref="AR191:AR194"/>
    <mergeCell ref="AS191:AS194"/>
    <mergeCell ref="AT191:AT194"/>
    <mergeCell ref="AU191:AU194"/>
    <mergeCell ref="AP187:AP190"/>
    <mergeCell ref="AP191:AP194"/>
    <mergeCell ref="AQ187:AQ190"/>
    <mergeCell ref="AQ191:AQ194"/>
    <mergeCell ref="AM179:AM182"/>
    <mergeCell ref="AN179:AN182"/>
    <mergeCell ref="AO179:AO182"/>
    <mergeCell ref="AR179:AR182"/>
    <mergeCell ref="AS179:AS182"/>
    <mergeCell ref="AT179:AT182"/>
    <mergeCell ref="AU179:AU182"/>
    <mergeCell ref="J183:J186"/>
    <mergeCell ref="K183:K186"/>
    <mergeCell ref="L183:L186"/>
    <mergeCell ref="M183:M186"/>
    <mergeCell ref="N183:N186"/>
    <mergeCell ref="AM183:AM186"/>
    <mergeCell ref="AN183:AN186"/>
    <mergeCell ref="AO183:AO186"/>
    <mergeCell ref="AR183:AR186"/>
    <mergeCell ref="AS183:AS186"/>
    <mergeCell ref="AT183:AT186"/>
    <mergeCell ref="AU183:AU186"/>
    <mergeCell ref="AP179:AP182"/>
    <mergeCell ref="AP183:AP186"/>
    <mergeCell ref="AQ179:AQ182"/>
    <mergeCell ref="AQ183:AQ186"/>
    <mergeCell ref="AM171:AM174"/>
    <mergeCell ref="AN171:AN174"/>
    <mergeCell ref="AO171:AO174"/>
    <mergeCell ref="AR171:AR174"/>
    <mergeCell ref="AS171:AS174"/>
    <mergeCell ref="AT171:AT174"/>
    <mergeCell ref="AU171:AU174"/>
    <mergeCell ref="J175:J178"/>
    <mergeCell ref="K175:K178"/>
    <mergeCell ref="L175:L178"/>
    <mergeCell ref="M175:M178"/>
    <mergeCell ref="N175:N178"/>
    <mergeCell ref="AM175:AM178"/>
    <mergeCell ref="AN175:AN178"/>
    <mergeCell ref="AO175:AO178"/>
    <mergeCell ref="AR175:AR178"/>
    <mergeCell ref="AS175:AS178"/>
    <mergeCell ref="AT175:AT178"/>
    <mergeCell ref="AU175:AU178"/>
    <mergeCell ref="AP171:AP174"/>
    <mergeCell ref="AP175:AP178"/>
    <mergeCell ref="AQ171:AQ174"/>
    <mergeCell ref="AQ175:AQ178"/>
    <mergeCell ref="AM163:AM166"/>
    <mergeCell ref="AN163:AN166"/>
    <mergeCell ref="AO163:AO166"/>
    <mergeCell ref="AR163:AR166"/>
    <mergeCell ref="AS163:AS166"/>
    <mergeCell ref="AT163:AT166"/>
    <mergeCell ref="AU163:AU166"/>
    <mergeCell ref="J167:J170"/>
    <mergeCell ref="K167:K170"/>
    <mergeCell ref="L167:L170"/>
    <mergeCell ref="M167:M170"/>
    <mergeCell ref="N167:N170"/>
    <mergeCell ref="AM167:AM170"/>
    <mergeCell ref="AN167:AN170"/>
    <mergeCell ref="AO167:AO170"/>
    <mergeCell ref="AR167:AR170"/>
    <mergeCell ref="AS167:AS170"/>
    <mergeCell ref="AT167:AT170"/>
    <mergeCell ref="AU167:AU170"/>
    <mergeCell ref="AP163:AP166"/>
    <mergeCell ref="AP167:AP170"/>
    <mergeCell ref="AQ163:AQ166"/>
    <mergeCell ref="AQ167:AQ170"/>
    <mergeCell ref="AM155:AM158"/>
    <mergeCell ref="AN155:AN158"/>
    <mergeCell ref="AO155:AO158"/>
    <mergeCell ref="AR155:AR158"/>
    <mergeCell ref="AS155:AS158"/>
    <mergeCell ref="AT155:AT158"/>
    <mergeCell ref="AU155:AU158"/>
    <mergeCell ref="J159:J162"/>
    <mergeCell ref="K159:K162"/>
    <mergeCell ref="L159:L162"/>
    <mergeCell ref="M159:M162"/>
    <mergeCell ref="N159:N162"/>
    <mergeCell ref="AM159:AM162"/>
    <mergeCell ref="AN159:AN162"/>
    <mergeCell ref="AO159:AO162"/>
    <mergeCell ref="AR159:AR162"/>
    <mergeCell ref="AS159:AS162"/>
    <mergeCell ref="AT159:AT162"/>
    <mergeCell ref="AU159:AU162"/>
    <mergeCell ref="AP155:AP158"/>
    <mergeCell ref="AP159:AP162"/>
    <mergeCell ref="AQ155:AQ158"/>
    <mergeCell ref="AQ159:AQ162"/>
    <mergeCell ref="AM147:AM150"/>
    <mergeCell ref="AN147:AN150"/>
    <mergeCell ref="AO147:AO150"/>
    <mergeCell ref="AR147:AR150"/>
    <mergeCell ref="AS147:AS150"/>
    <mergeCell ref="AT147:AT150"/>
    <mergeCell ref="AU147:AU150"/>
    <mergeCell ref="J151:J154"/>
    <mergeCell ref="K151:K154"/>
    <mergeCell ref="L151:L154"/>
    <mergeCell ref="M151:M154"/>
    <mergeCell ref="N151:N154"/>
    <mergeCell ref="AM151:AM154"/>
    <mergeCell ref="AN151:AN154"/>
    <mergeCell ref="AO151:AO154"/>
    <mergeCell ref="AR151:AR154"/>
    <mergeCell ref="AS151:AS154"/>
    <mergeCell ref="AT151:AT154"/>
    <mergeCell ref="AU151:AU154"/>
    <mergeCell ref="AP147:AP150"/>
    <mergeCell ref="AP151:AP154"/>
    <mergeCell ref="AQ147:AQ150"/>
    <mergeCell ref="AQ151:AQ154"/>
    <mergeCell ref="AM139:AM142"/>
    <mergeCell ref="AN139:AN142"/>
    <mergeCell ref="AO139:AO142"/>
    <mergeCell ref="AR139:AR142"/>
    <mergeCell ref="AS139:AS142"/>
    <mergeCell ref="AT139:AT142"/>
    <mergeCell ref="AU139:AU142"/>
    <mergeCell ref="J143:J146"/>
    <mergeCell ref="K143:K146"/>
    <mergeCell ref="L143:L146"/>
    <mergeCell ref="M143:M146"/>
    <mergeCell ref="N143:N146"/>
    <mergeCell ref="AM143:AM146"/>
    <mergeCell ref="AN143:AN146"/>
    <mergeCell ref="AO143:AO146"/>
    <mergeCell ref="AR143:AR146"/>
    <mergeCell ref="AS143:AS146"/>
    <mergeCell ref="AT143:AT146"/>
    <mergeCell ref="AU143:AU146"/>
    <mergeCell ref="AP139:AP142"/>
    <mergeCell ref="AP143:AP146"/>
    <mergeCell ref="AQ139:AQ142"/>
    <mergeCell ref="AQ143:AQ146"/>
    <mergeCell ref="AM131:AM134"/>
    <mergeCell ref="AN131:AN134"/>
    <mergeCell ref="AO131:AO134"/>
    <mergeCell ref="AR131:AR134"/>
    <mergeCell ref="AS131:AS134"/>
    <mergeCell ref="AT131:AT134"/>
    <mergeCell ref="AU131:AU134"/>
    <mergeCell ref="J135:J138"/>
    <mergeCell ref="K135:K138"/>
    <mergeCell ref="L135:L138"/>
    <mergeCell ref="M135:M138"/>
    <mergeCell ref="N135:N138"/>
    <mergeCell ref="AM135:AM138"/>
    <mergeCell ref="AN135:AN138"/>
    <mergeCell ref="AO135:AO138"/>
    <mergeCell ref="AR135:AR138"/>
    <mergeCell ref="AS135:AS138"/>
    <mergeCell ref="AT135:AT138"/>
    <mergeCell ref="AU135:AU138"/>
    <mergeCell ref="AP131:AP134"/>
    <mergeCell ref="AP135:AP138"/>
    <mergeCell ref="AQ131:AQ134"/>
    <mergeCell ref="AQ135:AQ138"/>
    <mergeCell ref="AM123:AM126"/>
    <mergeCell ref="AN123:AN126"/>
    <mergeCell ref="AO123:AO126"/>
    <mergeCell ref="AR123:AR126"/>
    <mergeCell ref="AS123:AS126"/>
    <mergeCell ref="AT123:AT126"/>
    <mergeCell ref="AU123:AU126"/>
    <mergeCell ref="J127:J130"/>
    <mergeCell ref="K127:K130"/>
    <mergeCell ref="L127:L130"/>
    <mergeCell ref="M127:M130"/>
    <mergeCell ref="N127:N130"/>
    <mergeCell ref="AM127:AM130"/>
    <mergeCell ref="AN127:AN130"/>
    <mergeCell ref="AO127:AO130"/>
    <mergeCell ref="AR127:AR130"/>
    <mergeCell ref="AS127:AS130"/>
    <mergeCell ref="AT127:AT130"/>
    <mergeCell ref="AU127:AU130"/>
    <mergeCell ref="AP123:AP126"/>
    <mergeCell ref="AP127:AP130"/>
    <mergeCell ref="AQ123:AQ126"/>
    <mergeCell ref="AQ127:AQ130"/>
    <mergeCell ref="AM115:AM118"/>
    <mergeCell ref="AN115:AN118"/>
    <mergeCell ref="AO115:AO118"/>
    <mergeCell ref="AR115:AR118"/>
    <mergeCell ref="AS115:AS118"/>
    <mergeCell ref="AT115:AT118"/>
    <mergeCell ref="AU115:AU118"/>
    <mergeCell ref="J119:J122"/>
    <mergeCell ref="K119:K122"/>
    <mergeCell ref="L119:L122"/>
    <mergeCell ref="M119:M122"/>
    <mergeCell ref="N119:N122"/>
    <mergeCell ref="AM119:AM122"/>
    <mergeCell ref="AN119:AN122"/>
    <mergeCell ref="AO119:AO122"/>
    <mergeCell ref="AR119:AR122"/>
    <mergeCell ref="AS119:AS122"/>
    <mergeCell ref="AT119:AT122"/>
    <mergeCell ref="AU119:AU122"/>
    <mergeCell ref="AP115:AP118"/>
    <mergeCell ref="AP119:AP122"/>
    <mergeCell ref="AQ115:AQ118"/>
    <mergeCell ref="AQ119:AQ122"/>
    <mergeCell ref="AM107:AM110"/>
    <mergeCell ref="AN107:AN110"/>
    <mergeCell ref="AO107:AO110"/>
    <mergeCell ref="AR107:AR110"/>
    <mergeCell ref="AS107:AS110"/>
    <mergeCell ref="AT107:AT110"/>
    <mergeCell ref="AU107:AU110"/>
    <mergeCell ref="J111:J114"/>
    <mergeCell ref="K111:K114"/>
    <mergeCell ref="L111:L114"/>
    <mergeCell ref="M111:M114"/>
    <mergeCell ref="N111:N114"/>
    <mergeCell ref="AM111:AM114"/>
    <mergeCell ref="AN111:AN114"/>
    <mergeCell ref="AO111:AO114"/>
    <mergeCell ref="AR111:AR114"/>
    <mergeCell ref="AS111:AS114"/>
    <mergeCell ref="AT111:AT114"/>
    <mergeCell ref="AU111:AU114"/>
    <mergeCell ref="AP107:AP110"/>
    <mergeCell ref="AP111:AP114"/>
    <mergeCell ref="AQ107:AQ110"/>
    <mergeCell ref="AQ111:AQ114"/>
    <mergeCell ref="AM99:AM102"/>
    <mergeCell ref="AN99:AN102"/>
    <mergeCell ref="AO99:AO102"/>
    <mergeCell ref="AR99:AR102"/>
    <mergeCell ref="AS99:AS102"/>
    <mergeCell ref="AT99:AT102"/>
    <mergeCell ref="AU99:AU102"/>
    <mergeCell ref="J103:J106"/>
    <mergeCell ref="K103:K106"/>
    <mergeCell ref="L103:L106"/>
    <mergeCell ref="M103:M106"/>
    <mergeCell ref="N103:N106"/>
    <mergeCell ref="AM103:AM106"/>
    <mergeCell ref="AN103:AN106"/>
    <mergeCell ref="AO103:AO106"/>
    <mergeCell ref="AR103:AR106"/>
    <mergeCell ref="AS103:AS106"/>
    <mergeCell ref="AT103:AT106"/>
    <mergeCell ref="AU103:AU106"/>
    <mergeCell ref="AP99:AP102"/>
    <mergeCell ref="AP103:AP106"/>
    <mergeCell ref="AQ99:AQ102"/>
    <mergeCell ref="AQ103:AQ106"/>
    <mergeCell ref="AM91:AM94"/>
    <mergeCell ref="AN91:AN94"/>
    <mergeCell ref="AO91:AO94"/>
    <mergeCell ref="AR91:AR94"/>
    <mergeCell ref="AS91:AS94"/>
    <mergeCell ref="AT91:AT94"/>
    <mergeCell ref="AU91:AU94"/>
    <mergeCell ref="J95:J98"/>
    <mergeCell ref="K95:K98"/>
    <mergeCell ref="L95:L98"/>
    <mergeCell ref="M95:M98"/>
    <mergeCell ref="N95:N98"/>
    <mergeCell ref="AM95:AM98"/>
    <mergeCell ref="AN95:AN98"/>
    <mergeCell ref="AO95:AO98"/>
    <mergeCell ref="AR95:AR98"/>
    <mergeCell ref="AS95:AS98"/>
    <mergeCell ref="AT95:AT98"/>
    <mergeCell ref="AU95:AU98"/>
    <mergeCell ref="AP91:AP94"/>
    <mergeCell ref="AP95:AP98"/>
    <mergeCell ref="AQ91:AQ94"/>
    <mergeCell ref="AQ95:AQ98"/>
    <mergeCell ref="AM83:AM86"/>
    <mergeCell ref="AN83:AN86"/>
    <mergeCell ref="AO83:AO86"/>
    <mergeCell ref="AR83:AR86"/>
    <mergeCell ref="AS83:AS86"/>
    <mergeCell ref="AT83:AT86"/>
    <mergeCell ref="AU83:AU86"/>
    <mergeCell ref="J87:J90"/>
    <mergeCell ref="K87:K90"/>
    <mergeCell ref="L87:L90"/>
    <mergeCell ref="M87:M90"/>
    <mergeCell ref="N87:N90"/>
    <mergeCell ref="AM87:AM90"/>
    <mergeCell ref="AN87:AN90"/>
    <mergeCell ref="AO87:AO90"/>
    <mergeCell ref="AR87:AR90"/>
    <mergeCell ref="AS87:AS90"/>
    <mergeCell ref="AT87:AT90"/>
    <mergeCell ref="AU87:AU90"/>
    <mergeCell ref="AP83:AP86"/>
    <mergeCell ref="AP87:AP90"/>
    <mergeCell ref="AQ83:AQ86"/>
    <mergeCell ref="AQ87:AQ90"/>
    <mergeCell ref="AM75:AM78"/>
    <mergeCell ref="AN75:AN78"/>
    <mergeCell ref="AO75:AO78"/>
    <mergeCell ref="AR75:AR78"/>
    <mergeCell ref="AS75:AS78"/>
    <mergeCell ref="AT75:AT78"/>
    <mergeCell ref="AU75:AU78"/>
    <mergeCell ref="J79:J82"/>
    <mergeCell ref="K79:K82"/>
    <mergeCell ref="L79:L82"/>
    <mergeCell ref="M79:M82"/>
    <mergeCell ref="N79:N82"/>
    <mergeCell ref="AM79:AM82"/>
    <mergeCell ref="AN79:AN82"/>
    <mergeCell ref="AO79:AO82"/>
    <mergeCell ref="AR79:AR82"/>
    <mergeCell ref="AS79:AS82"/>
    <mergeCell ref="AT79:AT82"/>
    <mergeCell ref="AU79:AU82"/>
    <mergeCell ref="AP75:AP78"/>
    <mergeCell ref="AP79:AP82"/>
    <mergeCell ref="AQ75:AQ78"/>
    <mergeCell ref="AQ79:AQ82"/>
    <mergeCell ref="AM67:AM70"/>
    <mergeCell ref="AN67:AN70"/>
    <mergeCell ref="AO67:AO70"/>
    <mergeCell ref="AR67:AR70"/>
    <mergeCell ref="AS67:AS70"/>
    <mergeCell ref="AT67:AT70"/>
    <mergeCell ref="AU67:AU70"/>
    <mergeCell ref="J71:J74"/>
    <mergeCell ref="K71:K74"/>
    <mergeCell ref="L71:L74"/>
    <mergeCell ref="M71:M74"/>
    <mergeCell ref="N71:N74"/>
    <mergeCell ref="AM71:AM74"/>
    <mergeCell ref="AN71:AN74"/>
    <mergeCell ref="AO71:AO74"/>
    <mergeCell ref="AR71:AR74"/>
    <mergeCell ref="AS71:AS74"/>
    <mergeCell ref="AT71:AT74"/>
    <mergeCell ref="AU71:AU74"/>
    <mergeCell ref="AP67:AP70"/>
    <mergeCell ref="AP71:AP74"/>
    <mergeCell ref="AQ67:AQ70"/>
    <mergeCell ref="AQ71:AQ74"/>
    <mergeCell ref="AM59:AM62"/>
    <mergeCell ref="AN59:AN62"/>
    <mergeCell ref="AO59:AO62"/>
    <mergeCell ref="AR59:AR62"/>
    <mergeCell ref="AS59:AS62"/>
    <mergeCell ref="AT59:AT62"/>
    <mergeCell ref="AU59:AU62"/>
    <mergeCell ref="J63:J66"/>
    <mergeCell ref="K63:K66"/>
    <mergeCell ref="L63:L66"/>
    <mergeCell ref="M63:M66"/>
    <mergeCell ref="N63:N66"/>
    <mergeCell ref="AM63:AM66"/>
    <mergeCell ref="AN63:AN66"/>
    <mergeCell ref="AO63:AO66"/>
    <mergeCell ref="AR63:AR66"/>
    <mergeCell ref="AS63:AS66"/>
    <mergeCell ref="AT63:AT66"/>
    <mergeCell ref="AU63:AU66"/>
    <mergeCell ref="AP59:AP62"/>
    <mergeCell ref="AP63:AP66"/>
    <mergeCell ref="AQ59:AQ62"/>
    <mergeCell ref="AQ63:AQ66"/>
    <mergeCell ref="AM51:AM54"/>
    <mergeCell ref="AN51:AN54"/>
    <mergeCell ref="AO51:AO54"/>
    <mergeCell ref="AR51:AR54"/>
    <mergeCell ref="AS51:AS54"/>
    <mergeCell ref="AT51:AT54"/>
    <mergeCell ref="AU51:AU54"/>
    <mergeCell ref="J55:J58"/>
    <mergeCell ref="K55:K58"/>
    <mergeCell ref="L55:L58"/>
    <mergeCell ref="M55:M58"/>
    <mergeCell ref="N55:N58"/>
    <mergeCell ref="AM55:AM58"/>
    <mergeCell ref="AN55:AN58"/>
    <mergeCell ref="AO55:AO58"/>
    <mergeCell ref="AR55:AR58"/>
    <mergeCell ref="AS55:AS58"/>
    <mergeCell ref="AT55:AT58"/>
    <mergeCell ref="AU55:AU58"/>
    <mergeCell ref="AP51:AP54"/>
    <mergeCell ref="AP55:AP58"/>
    <mergeCell ref="AQ51:AQ54"/>
    <mergeCell ref="AQ55:AQ58"/>
    <mergeCell ref="AM43:AM46"/>
    <mergeCell ref="AN43:AN46"/>
    <mergeCell ref="AO43:AO46"/>
    <mergeCell ref="AR43:AR46"/>
    <mergeCell ref="AS43:AS46"/>
    <mergeCell ref="AT43:AT46"/>
    <mergeCell ref="AU43:AU46"/>
    <mergeCell ref="J47:J50"/>
    <mergeCell ref="K47:K50"/>
    <mergeCell ref="L47:L50"/>
    <mergeCell ref="M47:M50"/>
    <mergeCell ref="N47:N50"/>
    <mergeCell ref="AM47:AM50"/>
    <mergeCell ref="AN47:AN50"/>
    <mergeCell ref="AO47:AO50"/>
    <mergeCell ref="AR47:AR50"/>
    <mergeCell ref="AS47:AS50"/>
    <mergeCell ref="AT47:AT50"/>
    <mergeCell ref="AU47:AU50"/>
    <mergeCell ref="AP43:AP46"/>
    <mergeCell ref="AP47:AP50"/>
    <mergeCell ref="AQ43:AQ46"/>
    <mergeCell ref="AQ47:AQ50"/>
    <mergeCell ref="AM35:AM38"/>
    <mergeCell ref="AN35:AN38"/>
    <mergeCell ref="AO35:AO38"/>
    <mergeCell ref="AR35:AR38"/>
    <mergeCell ref="AS35:AS38"/>
    <mergeCell ref="AT35:AT38"/>
    <mergeCell ref="AU35:AU38"/>
    <mergeCell ref="J39:J42"/>
    <mergeCell ref="K39:K42"/>
    <mergeCell ref="L39:L42"/>
    <mergeCell ref="M39:M42"/>
    <mergeCell ref="N39:N42"/>
    <mergeCell ref="AM39:AM42"/>
    <mergeCell ref="AN39:AN42"/>
    <mergeCell ref="AO39:AO42"/>
    <mergeCell ref="AR39:AR42"/>
    <mergeCell ref="AS39:AS42"/>
    <mergeCell ref="AT39:AT42"/>
    <mergeCell ref="AU39:AU42"/>
    <mergeCell ref="AP35:AP38"/>
    <mergeCell ref="AP39:AP42"/>
    <mergeCell ref="AQ35:AQ38"/>
    <mergeCell ref="AQ39:AQ42"/>
    <mergeCell ref="AR27:AR30"/>
    <mergeCell ref="AS27:AS30"/>
    <mergeCell ref="AT27:AT30"/>
    <mergeCell ref="AU27:AU30"/>
    <mergeCell ref="J31:J34"/>
    <mergeCell ref="K31:K34"/>
    <mergeCell ref="L31:L34"/>
    <mergeCell ref="M31:M34"/>
    <mergeCell ref="N31:N34"/>
    <mergeCell ref="AM31:AM34"/>
    <mergeCell ref="AN31:AN34"/>
    <mergeCell ref="AO31:AO34"/>
    <mergeCell ref="AR31:AR34"/>
    <mergeCell ref="AS31:AS34"/>
    <mergeCell ref="AT31:AT34"/>
    <mergeCell ref="AU31:AU34"/>
    <mergeCell ref="AP27:AP30"/>
    <mergeCell ref="AP31:AP34"/>
    <mergeCell ref="AQ27:AQ30"/>
    <mergeCell ref="AQ31:AQ34"/>
    <mergeCell ref="O32:O34"/>
    <mergeCell ref="Q32:Q34"/>
    <mergeCell ref="R32:R34"/>
    <mergeCell ref="S32:S34"/>
    <mergeCell ref="T32:T34"/>
    <mergeCell ref="U32:U34"/>
    <mergeCell ref="V32:V34"/>
    <mergeCell ref="W32:W34"/>
    <mergeCell ref="X32:X34"/>
    <mergeCell ref="AR16:AR22"/>
    <mergeCell ref="AS16:AS22"/>
    <mergeCell ref="AT16:AT22"/>
    <mergeCell ref="AU16:AU22"/>
    <mergeCell ref="J23:J26"/>
    <mergeCell ref="K23:K26"/>
    <mergeCell ref="L23:L26"/>
    <mergeCell ref="M23:M26"/>
    <mergeCell ref="N23:N26"/>
    <mergeCell ref="AM23:AM26"/>
    <mergeCell ref="AN23:AN26"/>
    <mergeCell ref="AO23:AO26"/>
    <mergeCell ref="AR23:AR26"/>
    <mergeCell ref="AS23:AS26"/>
    <mergeCell ref="AT23:AT26"/>
    <mergeCell ref="AU23:AU26"/>
    <mergeCell ref="AP23:AP26"/>
    <mergeCell ref="AQ23:AQ26"/>
    <mergeCell ref="J11:J15"/>
    <mergeCell ref="K11:K15"/>
    <mergeCell ref="L11:L15"/>
    <mergeCell ref="M11:M15"/>
    <mergeCell ref="N11:N15"/>
    <mergeCell ref="AM11:AM15"/>
    <mergeCell ref="AR11:AR15"/>
    <mergeCell ref="AS11:AS15"/>
    <mergeCell ref="AT11:AT15"/>
    <mergeCell ref="AU11:AU15"/>
    <mergeCell ref="A1:F3"/>
    <mergeCell ref="G1:AU3"/>
    <mergeCell ref="AU4:AU5"/>
    <mergeCell ref="J5:N5"/>
    <mergeCell ref="O5:Q5"/>
    <mergeCell ref="R5:AG5"/>
    <mergeCell ref="AH5:AI5"/>
    <mergeCell ref="AJ5:AK5"/>
    <mergeCell ref="AL5:AM5"/>
    <mergeCell ref="AR5:AT5"/>
    <mergeCell ref="A4:I5"/>
    <mergeCell ref="J4:N4"/>
    <mergeCell ref="O4:AT4"/>
    <mergeCell ref="I11:I13"/>
    <mergeCell ref="G14:G15"/>
    <mergeCell ref="H14:H15"/>
    <mergeCell ref="O11:O12"/>
    <mergeCell ref="O14:O15"/>
    <mergeCell ref="P14:P15"/>
    <mergeCell ref="Q11:Q12"/>
    <mergeCell ref="W14:W15"/>
    <mergeCell ref="X14:X15"/>
    <mergeCell ref="AV4:BA5"/>
    <mergeCell ref="BE4:BG5"/>
    <mergeCell ref="A7:A10"/>
    <mergeCell ref="A11:A15"/>
    <mergeCell ref="B7:B10"/>
    <mergeCell ref="C7:C10"/>
    <mergeCell ref="D7:D10"/>
    <mergeCell ref="E7:E10"/>
    <mergeCell ref="F7:F10"/>
    <mergeCell ref="AL7:AL10"/>
    <mergeCell ref="B11:B15"/>
    <mergeCell ref="C11:C15"/>
    <mergeCell ref="D11:D15"/>
    <mergeCell ref="E11:E15"/>
    <mergeCell ref="F11:F15"/>
    <mergeCell ref="AL11:AL15"/>
    <mergeCell ref="J7:J10"/>
    <mergeCell ref="L7:L10"/>
    <mergeCell ref="K7:K10"/>
    <mergeCell ref="M7:M10"/>
    <mergeCell ref="N7:N10"/>
    <mergeCell ref="AM7:AM10"/>
    <mergeCell ref="AR7:AR10"/>
    <mergeCell ref="AS7:AS10"/>
    <mergeCell ref="AT7:AT10"/>
    <mergeCell ref="AU7:AU10"/>
    <mergeCell ref="BE7:BE10"/>
    <mergeCell ref="BF7:BF10"/>
    <mergeCell ref="BG7:BG10"/>
    <mergeCell ref="BB4:BD5"/>
    <mergeCell ref="BE11:BE15"/>
    <mergeCell ref="BF11:BF15"/>
    <mergeCell ref="F16:F22"/>
    <mergeCell ref="AL16:AL22"/>
    <mergeCell ref="A23:A26"/>
    <mergeCell ref="B23:B26"/>
    <mergeCell ref="C23:C26"/>
    <mergeCell ref="D23:D26"/>
    <mergeCell ref="E23:E26"/>
    <mergeCell ref="F23:F26"/>
    <mergeCell ref="AL23:AL26"/>
    <mergeCell ref="A16:A22"/>
    <mergeCell ref="B16:B22"/>
    <mergeCell ref="C16:C22"/>
    <mergeCell ref="D16:D22"/>
    <mergeCell ref="E16:E22"/>
    <mergeCell ref="J16:J22"/>
    <mergeCell ref="K16:K22"/>
    <mergeCell ref="L16:L22"/>
    <mergeCell ref="M16:M22"/>
    <mergeCell ref="N16:N22"/>
    <mergeCell ref="G18:G19"/>
    <mergeCell ref="H18:H19"/>
    <mergeCell ref="I18:I19"/>
    <mergeCell ref="G21:G22"/>
    <mergeCell ref="H21:H22"/>
    <mergeCell ref="I21:I22"/>
    <mergeCell ref="F27:F30"/>
    <mergeCell ref="AL27:AL30"/>
    <mergeCell ref="A31:A34"/>
    <mergeCell ref="B31:B34"/>
    <mergeCell ref="C31:C34"/>
    <mergeCell ref="D31:D34"/>
    <mergeCell ref="E31:E34"/>
    <mergeCell ref="F31:F34"/>
    <mergeCell ref="AL31:AL34"/>
    <mergeCell ref="A27:A30"/>
    <mergeCell ref="B27:B30"/>
    <mergeCell ref="C27:C30"/>
    <mergeCell ref="D27:D30"/>
    <mergeCell ref="E27:E30"/>
    <mergeCell ref="J27:J30"/>
    <mergeCell ref="K27:K30"/>
    <mergeCell ref="L27:L30"/>
    <mergeCell ref="M27:M30"/>
    <mergeCell ref="N27:N30"/>
    <mergeCell ref="Y32:Y34"/>
    <mergeCell ref="Z32:Z34"/>
    <mergeCell ref="AA32:AA34"/>
    <mergeCell ref="AB32:AB34"/>
    <mergeCell ref="AC32:AC34"/>
    <mergeCell ref="AD32:AD34"/>
    <mergeCell ref="AE32:AE34"/>
    <mergeCell ref="AF32:AF34"/>
    <mergeCell ref="AG32:AG34"/>
    <mergeCell ref="AH32:AH34"/>
    <mergeCell ref="AI32:AI34"/>
    <mergeCell ref="AJ32:AJ34"/>
    <mergeCell ref="AK32:AK34"/>
    <mergeCell ref="F35:F38"/>
    <mergeCell ref="AL35:AL38"/>
    <mergeCell ref="A39:A42"/>
    <mergeCell ref="B39:B42"/>
    <mergeCell ref="C39:C42"/>
    <mergeCell ref="D39:D42"/>
    <mergeCell ref="E39:E42"/>
    <mergeCell ref="F39:F42"/>
    <mergeCell ref="AL39:AL42"/>
    <mergeCell ref="A35:A38"/>
    <mergeCell ref="B35:B38"/>
    <mergeCell ref="C35:C38"/>
    <mergeCell ref="D35:D38"/>
    <mergeCell ref="E35:E38"/>
    <mergeCell ref="J35:J38"/>
    <mergeCell ref="K35:K38"/>
    <mergeCell ref="L35:L38"/>
    <mergeCell ref="M35:M38"/>
    <mergeCell ref="N35:N38"/>
    <mergeCell ref="F43:F46"/>
    <mergeCell ref="AL43:AL46"/>
    <mergeCell ref="A47:A50"/>
    <mergeCell ref="B47:B50"/>
    <mergeCell ref="C47:C50"/>
    <mergeCell ref="D47:D50"/>
    <mergeCell ref="E47:E50"/>
    <mergeCell ref="F47:F50"/>
    <mergeCell ref="AL47:AL50"/>
    <mergeCell ref="A43:A46"/>
    <mergeCell ref="B43:B46"/>
    <mergeCell ref="C43:C46"/>
    <mergeCell ref="D43:D46"/>
    <mergeCell ref="E43:E46"/>
    <mergeCell ref="J43:J46"/>
    <mergeCell ref="K43:K46"/>
    <mergeCell ref="L43:L46"/>
    <mergeCell ref="M43:M46"/>
    <mergeCell ref="N43:N46"/>
    <mergeCell ref="F51:F54"/>
    <mergeCell ref="AL51:AL54"/>
    <mergeCell ref="A55:A58"/>
    <mergeCell ref="B55:B58"/>
    <mergeCell ref="C55:C58"/>
    <mergeCell ref="D55:D58"/>
    <mergeCell ref="E55:E58"/>
    <mergeCell ref="F55:F58"/>
    <mergeCell ref="AL55:AL58"/>
    <mergeCell ref="A51:A54"/>
    <mergeCell ref="B51:B54"/>
    <mergeCell ref="C51:C54"/>
    <mergeCell ref="D51:D54"/>
    <mergeCell ref="E51:E54"/>
    <mergeCell ref="J51:J54"/>
    <mergeCell ref="K51:K54"/>
    <mergeCell ref="L51:L54"/>
    <mergeCell ref="M51:M54"/>
    <mergeCell ref="N51:N54"/>
    <mergeCell ref="F59:F62"/>
    <mergeCell ref="AL59:AL62"/>
    <mergeCell ref="A63:A66"/>
    <mergeCell ref="B63:B66"/>
    <mergeCell ref="C63:C66"/>
    <mergeCell ref="D63:D66"/>
    <mergeCell ref="E63:E66"/>
    <mergeCell ref="F63:F66"/>
    <mergeCell ref="AL63:AL66"/>
    <mergeCell ref="A59:A62"/>
    <mergeCell ref="B59:B62"/>
    <mergeCell ref="C59:C62"/>
    <mergeCell ref="D59:D62"/>
    <mergeCell ref="E59:E62"/>
    <mergeCell ref="J59:J62"/>
    <mergeCell ref="K59:K62"/>
    <mergeCell ref="L59:L62"/>
    <mergeCell ref="M59:M62"/>
    <mergeCell ref="N59:N62"/>
    <mergeCell ref="F67:F70"/>
    <mergeCell ref="AL67:AL70"/>
    <mergeCell ref="A71:A74"/>
    <mergeCell ref="B71:B74"/>
    <mergeCell ref="C71:C74"/>
    <mergeCell ref="D71:D74"/>
    <mergeCell ref="E71:E74"/>
    <mergeCell ref="F71:F74"/>
    <mergeCell ref="AL71:AL74"/>
    <mergeCell ref="A67:A70"/>
    <mergeCell ref="B67:B70"/>
    <mergeCell ref="C67:C70"/>
    <mergeCell ref="D67:D70"/>
    <mergeCell ref="E67:E70"/>
    <mergeCell ref="J67:J70"/>
    <mergeCell ref="K67:K70"/>
    <mergeCell ref="L67:L70"/>
    <mergeCell ref="M67:M70"/>
    <mergeCell ref="N67:N70"/>
    <mergeCell ref="F75:F78"/>
    <mergeCell ref="AL75:AL78"/>
    <mergeCell ref="A79:A82"/>
    <mergeCell ref="B79:B82"/>
    <mergeCell ref="C79:C82"/>
    <mergeCell ref="D79:D82"/>
    <mergeCell ref="E79:E82"/>
    <mergeCell ref="F79:F82"/>
    <mergeCell ref="AL79:AL82"/>
    <mergeCell ref="A75:A78"/>
    <mergeCell ref="B75:B78"/>
    <mergeCell ref="C75:C78"/>
    <mergeCell ref="D75:D78"/>
    <mergeCell ref="E75:E78"/>
    <mergeCell ref="J75:J78"/>
    <mergeCell ref="K75:K78"/>
    <mergeCell ref="L75:L78"/>
    <mergeCell ref="M75:M78"/>
    <mergeCell ref="N75:N78"/>
    <mergeCell ref="F83:F86"/>
    <mergeCell ref="AL83:AL86"/>
    <mergeCell ref="A87:A90"/>
    <mergeCell ref="B87:B90"/>
    <mergeCell ref="C87:C90"/>
    <mergeCell ref="D87:D90"/>
    <mergeCell ref="E87:E90"/>
    <mergeCell ref="F87:F90"/>
    <mergeCell ref="AL87:AL90"/>
    <mergeCell ref="A83:A86"/>
    <mergeCell ref="B83:B86"/>
    <mergeCell ref="C83:C86"/>
    <mergeCell ref="D83:D86"/>
    <mergeCell ref="E83:E86"/>
    <mergeCell ref="J83:J86"/>
    <mergeCell ref="K83:K86"/>
    <mergeCell ref="L83:L86"/>
    <mergeCell ref="M83:M86"/>
    <mergeCell ref="N83:N86"/>
    <mergeCell ref="F91:F94"/>
    <mergeCell ref="AL91:AL94"/>
    <mergeCell ref="A95:A98"/>
    <mergeCell ref="B95:B98"/>
    <mergeCell ref="C95:C98"/>
    <mergeCell ref="D95:D98"/>
    <mergeCell ref="E95:E98"/>
    <mergeCell ref="F95:F98"/>
    <mergeCell ref="AL95:AL98"/>
    <mergeCell ref="A91:A94"/>
    <mergeCell ref="B91:B94"/>
    <mergeCell ref="C91:C94"/>
    <mergeCell ref="D91:D94"/>
    <mergeCell ref="E91:E94"/>
    <mergeCell ref="J91:J94"/>
    <mergeCell ref="K91:K94"/>
    <mergeCell ref="L91:L94"/>
    <mergeCell ref="M91:M94"/>
    <mergeCell ref="N91:N94"/>
    <mergeCell ref="F99:F102"/>
    <mergeCell ref="AL99:AL102"/>
    <mergeCell ref="A103:A106"/>
    <mergeCell ref="B103:B106"/>
    <mergeCell ref="C103:C106"/>
    <mergeCell ref="D103:D106"/>
    <mergeCell ref="E103:E106"/>
    <mergeCell ref="F103:F106"/>
    <mergeCell ref="AL103:AL106"/>
    <mergeCell ref="A99:A102"/>
    <mergeCell ref="B99:B102"/>
    <mergeCell ref="C99:C102"/>
    <mergeCell ref="D99:D102"/>
    <mergeCell ref="E99:E102"/>
    <mergeCell ref="J99:J102"/>
    <mergeCell ref="K99:K102"/>
    <mergeCell ref="L99:L102"/>
    <mergeCell ref="M99:M102"/>
    <mergeCell ref="N99:N102"/>
    <mergeCell ref="F107:F110"/>
    <mergeCell ref="AL107:AL110"/>
    <mergeCell ref="A111:A114"/>
    <mergeCell ref="B111:B114"/>
    <mergeCell ref="C111:C114"/>
    <mergeCell ref="D111:D114"/>
    <mergeCell ref="E111:E114"/>
    <mergeCell ref="F111:F114"/>
    <mergeCell ref="AL111:AL114"/>
    <mergeCell ref="A107:A110"/>
    <mergeCell ref="B107:B110"/>
    <mergeCell ref="C107:C110"/>
    <mergeCell ref="D107:D110"/>
    <mergeCell ref="E107:E110"/>
    <mergeCell ref="J107:J110"/>
    <mergeCell ref="K107:K110"/>
    <mergeCell ref="L107:L110"/>
    <mergeCell ref="M107:M110"/>
    <mergeCell ref="N107:N110"/>
    <mergeCell ref="F115:F118"/>
    <mergeCell ref="AL115:AL118"/>
    <mergeCell ref="A119:A122"/>
    <mergeCell ref="B119:B122"/>
    <mergeCell ref="C119:C122"/>
    <mergeCell ref="D119:D122"/>
    <mergeCell ref="E119:E122"/>
    <mergeCell ref="F119:F122"/>
    <mergeCell ref="AL119:AL122"/>
    <mergeCell ref="A115:A118"/>
    <mergeCell ref="B115:B118"/>
    <mergeCell ref="C115:C118"/>
    <mergeCell ref="D115:D118"/>
    <mergeCell ref="E115:E118"/>
    <mergeCell ref="J115:J118"/>
    <mergeCell ref="K115:K118"/>
    <mergeCell ref="L115:L118"/>
    <mergeCell ref="M115:M118"/>
    <mergeCell ref="N115:N118"/>
    <mergeCell ref="F123:F126"/>
    <mergeCell ref="AL123:AL126"/>
    <mergeCell ref="A127:A130"/>
    <mergeCell ref="B127:B130"/>
    <mergeCell ref="C127:C130"/>
    <mergeCell ref="D127:D130"/>
    <mergeCell ref="E127:E130"/>
    <mergeCell ref="F127:F130"/>
    <mergeCell ref="AL127:AL130"/>
    <mergeCell ref="A123:A126"/>
    <mergeCell ref="B123:B126"/>
    <mergeCell ref="C123:C126"/>
    <mergeCell ref="D123:D126"/>
    <mergeCell ref="E123:E126"/>
    <mergeCell ref="J123:J126"/>
    <mergeCell ref="K123:K126"/>
    <mergeCell ref="L123:L126"/>
    <mergeCell ref="M123:M126"/>
    <mergeCell ref="N123:N126"/>
    <mergeCell ref="F131:F134"/>
    <mergeCell ref="AL131:AL134"/>
    <mergeCell ref="A135:A138"/>
    <mergeCell ref="B135:B138"/>
    <mergeCell ref="C135:C138"/>
    <mergeCell ref="D135:D138"/>
    <mergeCell ref="E135:E138"/>
    <mergeCell ref="F135:F138"/>
    <mergeCell ref="AL135:AL138"/>
    <mergeCell ref="A131:A134"/>
    <mergeCell ref="B131:B134"/>
    <mergeCell ref="C131:C134"/>
    <mergeCell ref="D131:D134"/>
    <mergeCell ref="E131:E134"/>
    <mergeCell ref="J131:J134"/>
    <mergeCell ref="K131:K134"/>
    <mergeCell ref="L131:L134"/>
    <mergeCell ref="M131:M134"/>
    <mergeCell ref="N131:N134"/>
    <mergeCell ref="F139:F142"/>
    <mergeCell ref="AL139:AL142"/>
    <mergeCell ref="A143:A146"/>
    <mergeCell ref="B143:B146"/>
    <mergeCell ref="C143:C146"/>
    <mergeCell ref="D143:D146"/>
    <mergeCell ref="E143:E146"/>
    <mergeCell ref="F143:F146"/>
    <mergeCell ref="AL143:AL146"/>
    <mergeCell ref="A139:A142"/>
    <mergeCell ref="B139:B142"/>
    <mergeCell ref="C139:C142"/>
    <mergeCell ref="D139:D142"/>
    <mergeCell ref="E139:E142"/>
    <mergeCell ref="J139:J142"/>
    <mergeCell ref="K139:K142"/>
    <mergeCell ref="L139:L142"/>
    <mergeCell ref="M139:M142"/>
    <mergeCell ref="N139:N142"/>
    <mergeCell ref="F147:F150"/>
    <mergeCell ref="AL147:AL150"/>
    <mergeCell ref="A151:A154"/>
    <mergeCell ref="B151:B154"/>
    <mergeCell ref="C151:C154"/>
    <mergeCell ref="D151:D154"/>
    <mergeCell ref="E151:E154"/>
    <mergeCell ref="F151:F154"/>
    <mergeCell ref="AL151:AL154"/>
    <mergeCell ref="A147:A150"/>
    <mergeCell ref="B147:B150"/>
    <mergeCell ref="C147:C150"/>
    <mergeCell ref="D147:D150"/>
    <mergeCell ref="E147:E150"/>
    <mergeCell ref="J147:J150"/>
    <mergeCell ref="K147:K150"/>
    <mergeCell ref="L147:L150"/>
    <mergeCell ref="M147:M150"/>
    <mergeCell ref="N147:N150"/>
    <mergeCell ref="F155:F158"/>
    <mergeCell ref="AL155:AL158"/>
    <mergeCell ref="A159:A162"/>
    <mergeCell ref="B159:B162"/>
    <mergeCell ref="C159:C162"/>
    <mergeCell ref="D159:D162"/>
    <mergeCell ref="E159:E162"/>
    <mergeCell ref="F159:F162"/>
    <mergeCell ref="AL159:AL162"/>
    <mergeCell ref="A155:A158"/>
    <mergeCell ref="B155:B158"/>
    <mergeCell ref="C155:C158"/>
    <mergeCell ref="D155:D158"/>
    <mergeCell ref="E155:E158"/>
    <mergeCell ref="J155:J158"/>
    <mergeCell ref="K155:K158"/>
    <mergeCell ref="L155:L158"/>
    <mergeCell ref="M155:M158"/>
    <mergeCell ref="N155:N158"/>
    <mergeCell ref="F163:F166"/>
    <mergeCell ref="AL163:AL166"/>
    <mergeCell ref="A167:A170"/>
    <mergeCell ref="B167:B170"/>
    <mergeCell ref="C167:C170"/>
    <mergeCell ref="D167:D170"/>
    <mergeCell ref="E167:E170"/>
    <mergeCell ref="F167:F170"/>
    <mergeCell ref="AL167:AL170"/>
    <mergeCell ref="A163:A166"/>
    <mergeCell ref="B163:B166"/>
    <mergeCell ref="C163:C166"/>
    <mergeCell ref="D163:D166"/>
    <mergeCell ref="E163:E166"/>
    <mergeCell ref="J163:J166"/>
    <mergeCell ref="K163:K166"/>
    <mergeCell ref="L163:L166"/>
    <mergeCell ref="M163:M166"/>
    <mergeCell ref="N163:N166"/>
    <mergeCell ref="F171:F174"/>
    <mergeCell ref="AL171:AL174"/>
    <mergeCell ref="A175:A178"/>
    <mergeCell ref="B175:B178"/>
    <mergeCell ref="C175:C178"/>
    <mergeCell ref="D175:D178"/>
    <mergeCell ref="E175:E178"/>
    <mergeCell ref="F175:F178"/>
    <mergeCell ref="AL175:AL178"/>
    <mergeCell ref="A171:A174"/>
    <mergeCell ref="B171:B174"/>
    <mergeCell ref="C171:C174"/>
    <mergeCell ref="D171:D174"/>
    <mergeCell ref="E171:E174"/>
    <mergeCell ref="J171:J174"/>
    <mergeCell ref="K171:K174"/>
    <mergeCell ref="L171:L174"/>
    <mergeCell ref="M171:M174"/>
    <mergeCell ref="N171:N174"/>
    <mergeCell ref="F179:F182"/>
    <mergeCell ref="AL179:AL182"/>
    <mergeCell ref="A183:A186"/>
    <mergeCell ref="B183:B186"/>
    <mergeCell ref="C183:C186"/>
    <mergeCell ref="D183:D186"/>
    <mergeCell ref="E183:E186"/>
    <mergeCell ref="F183:F186"/>
    <mergeCell ref="AL183:AL186"/>
    <mergeCell ref="A179:A182"/>
    <mergeCell ref="B179:B182"/>
    <mergeCell ref="C179:C182"/>
    <mergeCell ref="D179:D182"/>
    <mergeCell ref="E179:E182"/>
    <mergeCell ref="J179:J182"/>
    <mergeCell ref="K179:K182"/>
    <mergeCell ref="L179:L182"/>
    <mergeCell ref="M179:M182"/>
    <mergeCell ref="N179:N182"/>
    <mergeCell ref="A191:A194"/>
    <mergeCell ref="B191:B194"/>
    <mergeCell ref="C191:C194"/>
    <mergeCell ref="D191:D194"/>
    <mergeCell ref="E191:E194"/>
    <mergeCell ref="F191:F194"/>
    <mergeCell ref="AL191:AL194"/>
    <mergeCell ref="A187:A190"/>
    <mergeCell ref="B187:B190"/>
    <mergeCell ref="C187:C190"/>
    <mergeCell ref="D187:D190"/>
    <mergeCell ref="E187:E190"/>
    <mergeCell ref="J187:J190"/>
    <mergeCell ref="K187:K190"/>
    <mergeCell ref="L187:L190"/>
    <mergeCell ref="M187:M190"/>
    <mergeCell ref="N187:N190"/>
    <mergeCell ref="A199:A202"/>
    <mergeCell ref="B199:B202"/>
    <mergeCell ref="C199:C202"/>
    <mergeCell ref="D199:D202"/>
    <mergeCell ref="E199:E202"/>
    <mergeCell ref="F199:F202"/>
    <mergeCell ref="AL199:AL202"/>
    <mergeCell ref="A195:A198"/>
    <mergeCell ref="B195:B198"/>
    <mergeCell ref="C195:C198"/>
    <mergeCell ref="D195:D198"/>
    <mergeCell ref="E195:E198"/>
    <mergeCell ref="J195:J198"/>
    <mergeCell ref="K195:K198"/>
    <mergeCell ref="L195:L198"/>
    <mergeCell ref="M195:M198"/>
    <mergeCell ref="N195:N198"/>
    <mergeCell ref="A207:A210"/>
    <mergeCell ref="B207:B210"/>
    <mergeCell ref="C207:C210"/>
    <mergeCell ref="D207:D210"/>
    <mergeCell ref="E207:E210"/>
    <mergeCell ref="F207:F210"/>
    <mergeCell ref="AL207:AL210"/>
    <mergeCell ref="A203:A206"/>
    <mergeCell ref="B203:B206"/>
    <mergeCell ref="C203:C206"/>
    <mergeCell ref="D203:D206"/>
    <mergeCell ref="E203:E206"/>
    <mergeCell ref="J203:J206"/>
    <mergeCell ref="K203:K206"/>
    <mergeCell ref="L203:L206"/>
    <mergeCell ref="M203:M206"/>
    <mergeCell ref="N203:N206"/>
    <mergeCell ref="A215:A218"/>
    <mergeCell ref="B215:B218"/>
    <mergeCell ref="C215:C218"/>
    <mergeCell ref="D215:D218"/>
    <mergeCell ref="E215:E218"/>
    <mergeCell ref="F215:F218"/>
    <mergeCell ref="AL215:AL218"/>
    <mergeCell ref="A211:A214"/>
    <mergeCell ref="B211:B214"/>
    <mergeCell ref="C211:C214"/>
    <mergeCell ref="D211:D214"/>
    <mergeCell ref="E211:E214"/>
    <mergeCell ref="J211:J214"/>
    <mergeCell ref="K211:K214"/>
    <mergeCell ref="L211:L214"/>
    <mergeCell ref="M211:M214"/>
    <mergeCell ref="N211:N214"/>
    <mergeCell ref="A223:A226"/>
    <mergeCell ref="B223:B226"/>
    <mergeCell ref="C223:C226"/>
    <mergeCell ref="D223:D226"/>
    <mergeCell ref="E223:E226"/>
    <mergeCell ref="F223:F226"/>
    <mergeCell ref="AL223:AL226"/>
    <mergeCell ref="A219:A222"/>
    <mergeCell ref="B219:B222"/>
    <mergeCell ref="C219:C222"/>
    <mergeCell ref="D219:D222"/>
    <mergeCell ref="E219:E222"/>
    <mergeCell ref="J219:J222"/>
    <mergeCell ref="K219:K222"/>
    <mergeCell ref="L219:L222"/>
    <mergeCell ref="M219:M222"/>
    <mergeCell ref="N219:N222"/>
    <mergeCell ref="A231:A234"/>
    <mergeCell ref="B231:B234"/>
    <mergeCell ref="C231:C234"/>
    <mergeCell ref="D231:D234"/>
    <mergeCell ref="E231:E234"/>
    <mergeCell ref="F231:F234"/>
    <mergeCell ref="AL231:AL234"/>
    <mergeCell ref="A227:A230"/>
    <mergeCell ref="B227:B230"/>
    <mergeCell ref="C227:C230"/>
    <mergeCell ref="D227:D230"/>
    <mergeCell ref="E227:E230"/>
    <mergeCell ref="J227:J230"/>
    <mergeCell ref="K227:K230"/>
    <mergeCell ref="L227:L230"/>
    <mergeCell ref="M227:M230"/>
    <mergeCell ref="N227:N230"/>
    <mergeCell ref="A247:A250"/>
    <mergeCell ref="B247:B250"/>
    <mergeCell ref="C247:C250"/>
    <mergeCell ref="D247:D250"/>
    <mergeCell ref="E247:E250"/>
    <mergeCell ref="F247:F250"/>
    <mergeCell ref="AL247:AL250"/>
    <mergeCell ref="A243:A246"/>
    <mergeCell ref="B243:B246"/>
    <mergeCell ref="C243:C246"/>
    <mergeCell ref="D243:D246"/>
    <mergeCell ref="E243:E246"/>
    <mergeCell ref="J243:J246"/>
    <mergeCell ref="K243:K246"/>
    <mergeCell ref="L243:L246"/>
    <mergeCell ref="F235:F238"/>
    <mergeCell ref="AL235:AL238"/>
    <mergeCell ref="A239:A242"/>
    <mergeCell ref="B239:B242"/>
    <mergeCell ref="C239:C242"/>
    <mergeCell ref="D239:D242"/>
    <mergeCell ref="E239:E242"/>
    <mergeCell ref="F239:F242"/>
    <mergeCell ref="AL239:AL242"/>
    <mergeCell ref="A235:A238"/>
    <mergeCell ref="B235:B238"/>
    <mergeCell ref="C235:C238"/>
    <mergeCell ref="D235:D238"/>
    <mergeCell ref="E235:E238"/>
    <mergeCell ref="J235:J238"/>
    <mergeCell ref="K235:K238"/>
    <mergeCell ref="L235:L238"/>
    <mergeCell ref="BG11:BG15"/>
    <mergeCell ref="BE16:BE22"/>
    <mergeCell ref="BF16:BF22"/>
    <mergeCell ref="BG16:BG22"/>
    <mergeCell ref="BE23:BE26"/>
    <mergeCell ref="BF23:BF26"/>
    <mergeCell ref="BG23:BG26"/>
    <mergeCell ref="BE27:BE30"/>
    <mergeCell ref="BF27:BF30"/>
    <mergeCell ref="BG27:BG30"/>
    <mergeCell ref="F243:F246"/>
    <mergeCell ref="AL243:AL246"/>
    <mergeCell ref="M235:M238"/>
    <mergeCell ref="N235:N238"/>
    <mergeCell ref="F227:F230"/>
    <mergeCell ref="AL227:AL230"/>
    <mergeCell ref="F219:F222"/>
    <mergeCell ref="AL219:AL222"/>
    <mergeCell ref="F211:F214"/>
    <mergeCell ref="AL211:AL214"/>
    <mergeCell ref="F203:F206"/>
    <mergeCell ref="AL203:AL206"/>
    <mergeCell ref="F195:F198"/>
    <mergeCell ref="AL195:AL198"/>
    <mergeCell ref="F187:F190"/>
    <mergeCell ref="AL187:AL190"/>
    <mergeCell ref="BE31:BE34"/>
    <mergeCell ref="BF31:BF34"/>
    <mergeCell ref="BG31:BG34"/>
    <mergeCell ref="BE35:BE38"/>
    <mergeCell ref="BF35:BF38"/>
    <mergeCell ref="BG35:BG38"/>
    <mergeCell ref="BE39:BE42"/>
    <mergeCell ref="BF39:BF42"/>
    <mergeCell ref="BG39:BG42"/>
    <mergeCell ref="BE43:BE46"/>
    <mergeCell ref="BF43:BF46"/>
    <mergeCell ref="BG43:BG46"/>
    <mergeCell ref="BE47:BE50"/>
    <mergeCell ref="BF47:BF50"/>
    <mergeCell ref="BG47:BG50"/>
    <mergeCell ref="BE51:BE54"/>
    <mergeCell ref="BF51:BF54"/>
    <mergeCell ref="BG51:BG54"/>
    <mergeCell ref="BE55:BE58"/>
    <mergeCell ref="BF55:BF58"/>
    <mergeCell ref="BG55:BG58"/>
    <mergeCell ref="BE59:BE62"/>
    <mergeCell ref="BF59:BF62"/>
    <mergeCell ref="BG59:BG62"/>
    <mergeCell ref="BE63:BE66"/>
    <mergeCell ref="BF63:BF66"/>
    <mergeCell ref="BG63:BG66"/>
    <mergeCell ref="BE67:BE70"/>
    <mergeCell ref="BF67:BF70"/>
    <mergeCell ref="BG67:BG70"/>
    <mergeCell ref="BE71:BE74"/>
    <mergeCell ref="BF71:BF74"/>
    <mergeCell ref="BG71:BG74"/>
    <mergeCell ref="BE75:BE78"/>
    <mergeCell ref="BF75:BF78"/>
    <mergeCell ref="BG75:BG78"/>
    <mergeCell ref="BE79:BE82"/>
    <mergeCell ref="BF79:BF82"/>
    <mergeCell ref="BG79:BG82"/>
    <mergeCell ref="BE83:BE86"/>
    <mergeCell ref="BF83:BF86"/>
    <mergeCell ref="BG83:BG86"/>
    <mergeCell ref="BE87:BE90"/>
    <mergeCell ref="BF87:BF90"/>
    <mergeCell ref="BG87:BG90"/>
    <mergeCell ref="BE91:BE94"/>
    <mergeCell ref="BF91:BF94"/>
    <mergeCell ref="BG91:BG94"/>
    <mergeCell ref="BE95:BE98"/>
    <mergeCell ref="BF95:BF98"/>
    <mergeCell ref="BG95:BG98"/>
    <mergeCell ref="BE99:BE102"/>
    <mergeCell ref="BF99:BF102"/>
    <mergeCell ref="BG99:BG102"/>
    <mergeCell ref="BE103:BE106"/>
    <mergeCell ref="BF103:BF106"/>
    <mergeCell ref="BG103:BG106"/>
    <mergeCell ref="BE107:BE110"/>
    <mergeCell ref="BF107:BF110"/>
    <mergeCell ref="BG107:BG110"/>
    <mergeCell ref="BE111:BE114"/>
    <mergeCell ref="BF111:BF114"/>
    <mergeCell ref="BG111:BG114"/>
    <mergeCell ref="BE115:BE118"/>
    <mergeCell ref="BF115:BF118"/>
    <mergeCell ref="BG115:BG118"/>
    <mergeCell ref="BE119:BE122"/>
    <mergeCell ref="BF119:BF122"/>
    <mergeCell ref="BG119:BG122"/>
    <mergeCell ref="BE123:BE126"/>
    <mergeCell ref="BF123:BF126"/>
    <mergeCell ref="BG123:BG126"/>
    <mergeCell ref="BE127:BE130"/>
    <mergeCell ref="BF127:BF130"/>
    <mergeCell ref="BG127:BG130"/>
    <mergeCell ref="BE131:BE134"/>
    <mergeCell ref="BF131:BF134"/>
    <mergeCell ref="BG131:BG134"/>
    <mergeCell ref="BE135:BE138"/>
    <mergeCell ref="BF135:BF138"/>
    <mergeCell ref="BG135:BG138"/>
    <mergeCell ref="BE139:BE142"/>
    <mergeCell ref="BF139:BF142"/>
    <mergeCell ref="BG139:BG142"/>
    <mergeCell ref="BE143:BE146"/>
    <mergeCell ref="BF143:BF146"/>
    <mergeCell ref="BG143:BG146"/>
    <mergeCell ref="BE147:BE150"/>
    <mergeCell ref="BF147:BF150"/>
    <mergeCell ref="BG147:BG150"/>
    <mergeCell ref="BE151:BE154"/>
    <mergeCell ref="BF151:BF154"/>
    <mergeCell ref="BG151:BG154"/>
    <mergeCell ref="BE155:BE158"/>
    <mergeCell ref="BF155:BF158"/>
    <mergeCell ref="BG155:BG158"/>
    <mergeCell ref="BE159:BE162"/>
    <mergeCell ref="BF159:BF162"/>
    <mergeCell ref="BG159:BG162"/>
    <mergeCell ref="BE163:BE166"/>
    <mergeCell ref="BF163:BF166"/>
    <mergeCell ref="BG163:BG166"/>
    <mergeCell ref="BE167:BE170"/>
    <mergeCell ref="BF167:BF170"/>
    <mergeCell ref="BG167:BG170"/>
    <mergeCell ref="BE171:BE174"/>
    <mergeCell ref="BF171:BF174"/>
    <mergeCell ref="BG171:BG174"/>
    <mergeCell ref="BE175:BE178"/>
    <mergeCell ref="BF175:BF178"/>
    <mergeCell ref="BG175:BG178"/>
    <mergeCell ref="BE179:BE182"/>
    <mergeCell ref="BF179:BF182"/>
    <mergeCell ref="BG179:BG182"/>
    <mergeCell ref="BE183:BE186"/>
    <mergeCell ref="BF183:BF186"/>
    <mergeCell ref="BG183:BG186"/>
    <mergeCell ref="BE187:BE190"/>
    <mergeCell ref="BF187:BF190"/>
    <mergeCell ref="BG187:BG190"/>
    <mergeCell ref="BE191:BE194"/>
    <mergeCell ref="BF191:BF194"/>
    <mergeCell ref="BG191:BG194"/>
    <mergeCell ref="BB7:BB10"/>
    <mergeCell ref="BC7:BC10"/>
    <mergeCell ref="BD7:BD10"/>
    <mergeCell ref="BB11:BB15"/>
    <mergeCell ref="BC11:BC15"/>
    <mergeCell ref="BD11:BD15"/>
    <mergeCell ref="BB16:BB22"/>
    <mergeCell ref="BC16:BC22"/>
    <mergeCell ref="BD16:BD22"/>
    <mergeCell ref="BB23:BB26"/>
    <mergeCell ref="BC23:BC26"/>
    <mergeCell ref="BD23:BD26"/>
    <mergeCell ref="BB27:BB30"/>
    <mergeCell ref="BC27:BC30"/>
    <mergeCell ref="BD27:BD30"/>
    <mergeCell ref="BB31:BB34"/>
    <mergeCell ref="BC31:BC34"/>
    <mergeCell ref="BD31:BD34"/>
    <mergeCell ref="BB35:BB38"/>
    <mergeCell ref="BC35:BC38"/>
    <mergeCell ref="BD35:BD38"/>
    <mergeCell ref="BB39:BB42"/>
    <mergeCell ref="BC39:BC42"/>
    <mergeCell ref="BD39:BD42"/>
    <mergeCell ref="BB43:BB46"/>
    <mergeCell ref="BC43:BC46"/>
    <mergeCell ref="BD43:BD46"/>
    <mergeCell ref="BB47:BB50"/>
    <mergeCell ref="BC47:BC50"/>
    <mergeCell ref="BD47:BD50"/>
    <mergeCell ref="BB51:BB54"/>
    <mergeCell ref="BC51:BC54"/>
    <mergeCell ref="BD51:BD54"/>
    <mergeCell ref="BB55:BB58"/>
    <mergeCell ref="BC55:BC58"/>
    <mergeCell ref="BD55:BD58"/>
    <mergeCell ref="BB59:BB62"/>
    <mergeCell ref="BC59:BC62"/>
    <mergeCell ref="BD59:BD62"/>
    <mergeCell ref="BB63:BB66"/>
    <mergeCell ref="BC63:BC66"/>
    <mergeCell ref="BD63:BD66"/>
    <mergeCell ref="BB67:BB70"/>
    <mergeCell ref="BC67:BC70"/>
    <mergeCell ref="BD67:BD70"/>
    <mergeCell ref="BB71:BB74"/>
    <mergeCell ref="BC71:BC74"/>
    <mergeCell ref="BD71:BD74"/>
    <mergeCell ref="BC75:BC78"/>
    <mergeCell ref="BD75:BD78"/>
    <mergeCell ref="BB79:BB82"/>
    <mergeCell ref="BC79:BC82"/>
    <mergeCell ref="BD79:BD82"/>
    <mergeCell ref="BB83:BB86"/>
    <mergeCell ref="BC83:BC86"/>
    <mergeCell ref="BD83:BD86"/>
    <mergeCell ref="BB87:BB90"/>
    <mergeCell ref="BC87:BC90"/>
    <mergeCell ref="BD87:BD90"/>
    <mergeCell ref="BB91:BB94"/>
    <mergeCell ref="BC91:BC94"/>
    <mergeCell ref="BD91:BD94"/>
    <mergeCell ref="BB95:BB98"/>
    <mergeCell ref="BC95:BC98"/>
    <mergeCell ref="BD95:BD98"/>
    <mergeCell ref="BB99:BB102"/>
    <mergeCell ref="BC99:BC102"/>
    <mergeCell ref="BD99:BD102"/>
    <mergeCell ref="BB103:BB106"/>
    <mergeCell ref="BC103:BC106"/>
    <mergeCell ref="BD103:BD106"/>
    <mergeCell ref="BB107:BB110"/>
    <mergeCell ref="BC107:BC110"/>
    <mergeCell ref="BD107:BD110"/>
    <mergeCell ref="BB111:BB114"/>
    <mergeCell ref="BC111:BC114"/>
    <mergeCell ref="BD111:BD114"/>
    <mergeCell ref="BB115:BB118"/>
    <mergeCell ref="BC115:BC118"/>
    <mergeCell ref="BD115:BD118"/>
    <mergeCell ref="BB119:BB122"/>
    <mergeCell ref="BC119:BC122"/>
    <mergeCell ref="BD119:BD122"/>
    <mergeCell ref="BB123:BB126"/>
    <mergeCell ref="BC123:BC126"/>
    <mergeCell ref="BD123:BD126"/>
    <mergeCell ref="BB127:BB130"/>
    <mergeCell ref="BC127:BC130"/>
    <mergeCell ref="BD127:BD130"/>
    <mergeCell ref="BB131:BB134"/>
    <mergeCell ref="BC131:BC134"/>
    <mergeCell ref="BD131:BD134"/>
    <mergeCell ref="BB135:BB138"/>
    <mergeCell ref="BC135:BC138"/>
    <mergeCell ref="BD135:BD138"/>
    <mergeCell ref="BB139:BB142"/>
    <mergeCell ref="BC139:BC142"/>
    <mergeCell ref="BD139:BD142"/>
    <mergeCell ref="BB143:BB146"/>
    <mergeCell ref="BC143:BC146"/>
    <mergeCell ref="BD143:BD146"/>
    <mergeCell ref="BB147:BB150"/>
    <mergeCell ref="BC147:BC150"/>
    <mergeCell ref="BD147:BD150"/>
    <mergeCell ref="BB151:BB154"/>
    <mergeCell ref="BC151:BC154"/>
    <mergeCell ref="BD151:BD154"/>
    <mergeCell ref="BB155:BB158"/>
    <mergeCell ref="BC155:BC158"/>
    <mergeCell ref="BD155:BD158"/>
    <mergeCell ref="BB159:BB162"/>
    <mergeCell ref="BC159:BC162"/>
    <mergeCell ref="BD159:BD162"/>
    <mergeCell ref="BB163:BB166"/>
    <mergeCell ref="BC163:BC166"/>
    <mergeCell ref="BD163:BD166"/>
    <mergeCell ref="BB167:BB170"/>
    <mergeCell ref="BC167:BC170"/>
    <mergeCell ref="BD167:BD170"/>
    <mergeCell ref="BB171:BB174"/>
    <mergeCell ref="BC171:BC174"/>
    <mergeCell ref="BD171:BD174"/>
    <mergeCell ref="BB175:BB178"/>
    <mergeCell ref="BC175:BC178"/>
    <mergeCell ref="BD175:BD178"/>
    <mergeCell ref="BB179:BB182"/>
    <mergeCell ref="BC179:BC182"/>
    <mergeCell ref="BD179:BD182"/>
    <mergeCell ref="BB183:BB186"/>
    <mergeCell ref="BC183:BC186"/>
    <mergeCell ref="BD183:BD186"/>
    <mergeCell ref="BB187:BB190"/>
    <mergeCell ref="BC187:BC190"/>
    <mergeCell ref="BD187:BD190"/>
    <mergeCell ref="BB191:BB194"/>
    <mergeCell ref="BC191:BC194"/>
    <mergeCell ref="BD191:BD194"/>
    <mergeCell ref="BB195:BB198"/>
    <mergeCell ref="BC195:BC198"/>
    <mergeCell ref="BD195:BD198"/>
    <mergeCell ref="BE195:BE198"/>
    <mergeCell ref="BF195:BF198"/>
    <mergeCell ref="BG195:BG198"/>
    <mergeCell ref="BB199:BB202"/>
    <mergeCell ref="BC199:BC202"/>
    <mergeCell ref="BD199:BD202"/>
    <mergeCell ref="BE199:BE202"/>
    <mergeCell ref="BF199:BF202"/>
    <mergeCell ref="BG199:BG202"/>
    <mergeCell ref="BE219:BE222"/>
    <mergeCell ref="BF219:BF222"/>
    <mergeCell ref="BG219:BG222"/>
    <mergeCell ref="BB223:BB226"/>
    <mergeCell ref="BC223:BC226"/>
    <mergeCell ref="BD223:BD226"/>
    <mergeCell ref="BE223:BE226"/>
    <mergeCell ref="BF223:BF226"/>
    <mergeCell ref="BG223:BG226"/>
    <mergeCell ref="BB203:BB206"/>
    <mergeCell ref="BC203:BC206"/>
    <mergeCell ref="BD203:BD206"/>
    <mergeCell ref="BE203:BE206"/>
    <mergeCell ref="BF203:BF206"/>
    <mergeCell ref="BG203:BG206"/>
    <mergeCell ref="BB207:BB210"/>
    <mergeCell ref="BC207:BC210"/>
    <mergeCell ref="BD207:BD210"/>
    <mergeCell ref="BE207:BE210"/>
    <mergeCell ref="BF207:BF210"/>
    <mergeCell ref="BG207:BG210"/>
    <mergeCell ref="BB211:BB214"/>
    <mergeCell ref="BC211:BC214"/>
    <mergeCell ref="BD211:BD214"/>
    <mergeCell ref="BE211:BE214"/>
    <mergeCell ref="BF211:BF214"/>
    <mergeCell ref="BG211:BG214"/>
    <mergeCell ref="BB247:BB250"/>
    <mergeCell ref="BC247:BC250"/>
    <mergeCell ref="BD247:BD250"/>
    <mergeCell ref="BE247:BE250"/>
    <mergeCell ref="BF247:BF250"/>
    <mergeCell ref="BG247:BG250"/>
    <mergeCell ref="BB235:BB238"/>
    <mergeCell ref="BC235:BC238"/>
    <mergeCell ref="BD235:BD238"/>
    <mergeCell ref="BE235:BE238"/>
    <mergeCell ref="BF235:BF238"/>
    <mergeCell ref="BG235:BG238"/>
    <mergeCell ref="BB239:BB242"/>
    <mergeCell ref="BC239:BC242"/>
    <mergeCell ref="BD239:BD242"/>
    <mergeCell ref="BE239:BE242"/>
    <mergeCell ref="BF239:BF242"/>
    <mergeCell ref="BG239:BG242"/>
    <mergeCell ref="BB243:BB246"/>
    <mergeCell ref="BC243:BC246"/>
    <mergeCell ref="Q14:Q15"/>
    <mergeCell ref="R14:R15"/>
    <mergeCell ref="S14:S15"/>
    <mergeCell ref="V11:V12"/>
    <mergeCell ref="U11:U12"/>
    <mergeCell ref="W11:W12"/>
    <mergeCell ref="X11:X12"/>
    <mergeCell ref="Y11:Y12"/>
    <mergeCell ref="Z11:Z12"/>
    <mergeCell ref="AA11:AA12"/>
    <mergeCell ref="AB11:AB12"/>
    <mergeCell ref="AC11:AC12"/>
    <mergeCell ref="AD11:AD12"/>
    <mergeCell ref="AE11:AE12"/>
    <mergeCell ref="AI11:AI12"/>
    <mergeCell ref="AJ11:AJ12"/>
    <mergeCell ref="AK11:AK12"/>
    <mergeCell ref="AI14:AI15"/>
    <mergeCell ref="AJ14:AJ15"/>
    <mergeCell ref="AK14:AK15"/>
    <mergeCell ref="AF11:AF12"/>
    <mergeCell ref="AG11:AG12"/>
    <mergeCell ref="T14:T15"/>
    <mergeCell ref="U14:U15"/>
    <mergeCell ref="V14:V15"/>
    <mergeCell ref="Y14:Y15"/>
    <mergeCell ref="Z14:Z15"/>
    <mergeCell ref="AA14:AA15"/>
    <mergeCell ref="AB14:AB15"/>
    <mergeCell ref="AC14:AC15"/>
    <mergeCell ref="AD14:AD15"/>
    <mergeCell ref="AE14:AE15"/>
    <mergeCell ref="AF14:AF15"/>
    <mergeCell ref="AG14:AG15"/>
    <mergeCell ref="AH11:AH12"/>
    <mergeCell ref="AH14:AH15"/>
    <mergeCell ref="BD243:BD246"/>
    <mergeCell ref="BE243:BE246"/>
    <mergeCell ref="BF243:BF246"/>
    <mergeCell ref="BG243:BG246"/>
    <mergeCell ref="R11:R12"/>
    <mergeCell ref="T11:T12"/>
    <mergeCell ref="S11:S12"/>
    <mergeCell ref="BB227:BB230"/>
    <mergeCell ref="BC227:BC230"/>
    <mergeCell ref="BD227:BD230"/>
    <mergeCell ref="BE227:BE230"/>
    <mergeCell ref="BF227:BF230"/>
    <mergeCell ref="BG227:BG230"/>
    <mergeCell ref="BB231:BB234"/>
    <mergeCell ref="BC231:BC234"/>
    <mergeCell ref="BD231:BD234"/>
    <mergeCell ref="BE231:BE234"/>
    <mergeCell ref="BF231:BF234"/>
    <mergeCell ref="BG231:BG234"/>
    <mergeCell ref="BB215:BB218"/>
    <mergeCell ref="BC215:BC218"/>
    <mergeCell ref="BD215:BD218"/>
    <mergeCell ref="BE215:BE218"/>
    <mergeCell ref="BF215:BF218"/>
    <mergeCell ref="BG215:BG218"/>
    <mergeCell ref="BB219:BB222"/>
    <mergeCell ref="BC219:BC222"/>
    <mergeCell ref="BD219:BD222"/>
  </mergeCells>
  <conditionalFormatting sqref="N7 N11 N16 N23 N27 N31 N35 N39 N43 N47 N51 N55 N59 N63 N67 N71 N75 N79 N83 N87 N91 N95 N99 N103 N107 N111 N115 N119 N123 N127 N131 N135 N139 N143 N147 N151 N155 N159 N163 N167 N171 N175 N179 N183 N187 N191 N195 N199 N203 N207 N211 N215 N219 N223 N227 N231 N235 N239 N243 N247">
    <cfRule type="cellIs" dxfId="147" priority="15" operator="equal">
      <formula>"Extremo"</formula>
    </cfRule>
    <cfRule type="cellIs" dxfId="146" priority="16" operator="equal">
      <formula>"Alto"</formula>
    </cfRule>
    <cfRule type="cellIs" dxfId="145" priority="17" operator="equal">
      <formula>"Moderado"</formula>
    </cfRule>
    <cfRule type="cellIs" dxfId="144" priority="18" operator="equal">
      <formula>"Bajo"</formula>
    </cfRule>
  </conditionalFormatting>
  <conditionalFormatting sqref="AT7 AT11 AT16 AT23 AT27 AT31 AT35 AT39 AT43 AT47 AT51 AT55 AT59 AT63 AT67 AT71 AT75 AT79 AT83 AT87 AT91 AT95 AT99 AT103 AT107 AT111 AT115 AT119 AT123 AT127 AT131 AT135 AT139 AT143 AT147 AT151 AT155 AT159 AT163 AT167 AT171 AT175 AT179 AT183 AT187 AT191 AT195 AT199 AT203 AT207 AT211 AT215 AT219 AT223 AT227 AT231 AT235 AT239 AT243 AT247">
    <cfRule type="cellIs" dxfId="143" priority="11" operator="equal">
      <formula>"Extremo"</formula>
    </cfRule>
    <cfRule type="cellIs" dxfId="142" priority="12" operator="equal">
      <formula>"Alto"</formula>
    </cfRule>
    <cfRule type="cellIs" dxfId="141" priority="13" operator="equal">
      <formula>"Moderado"</formula>
    </cfRule>
    <cfRule type="cellIs" dxfId="140" priority="14" operator="equal">
      <formula>"Bajo"</formula>
    </cfRule>
  </conditionalFormatting>
  <dataValidations xWindow="715" yWindow="474" count="36">
    <dataValidation type="list" allowBlank="1" showInputMessage="1" showErrorMessage="1" sqref="P7:P12 P42 P53:P54 P66 P68:P70 P85:P250" xr:uid="{00000000-0002-0000-0000-000000000000}">
      <formula1>$G$7:$G$12</formula1>
    </dataValidation>
    <dataValidation allowBlank="1" showInputMessage="1" showErrorMessage="1" prompt="Casi Seguro (5): Se espera que evento ocurra en la mayoría _x000a_Probable (4): Es viable que el evento ocurra en la mayoría_x000a_Posible (3): Puede ocurrir en algún momento. Últimos 2 años_x000a_Improbable (2): Puede Ocurrir en algún momento. Últimos 5 años_x000a_Rara Vez (1)" sqref="J6" xr:uid="{00000000-0002-0000-0000-000001000000}"/>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K6:M6" xr:uid="{00000000-0002-0000-0000-000002000000}"/>
    <dataValidation allowBlank="1" showInputMessage="1" showErrorMessage="1" prompt="Si el resultado de las calificaciones del control o promedio en el diseño de los controles, está por debajo de 96%, se debe establecer un plan de acción que permita tener un control bien diseñado" sqref="AF6" xr:uid="{00000000-0002-0000-0000-000003000000}"/>
    <dataValidation allowBlank="1" showInputMessage="1" showErrorMessage="1" prompt="Fuerte+Fuerte=Fuerte_x000a_Fuerte+Moderado=Moderado_x000a_Fuerte+Débil=Débil_x000a_Moderado+Fuerte=Moderado_x000a_Moderado+Moderado=Moderado_x000a_Moderado+Débil=Débil_x000a_Débil+Fuerte=Débil_x000a_Débil+Moderado=Débil_x000a_Débil+Débil=Débil" sqref="AJ6" xr:uid="{00000000-0002-0000-0000-000004000000}"/>
    <dataValidation allowBlank="1" showInputMessage="1" showErrorMessage="1" prompt="Promedio entre el diseño Total de Control y Total Solidez Individual " sqref="AL6" xr:uid="{00000000-0002-0000-0000-000005000000}"/>
    <dataValidation allowBlank="1" showInputMessage="1" showErrorMessage="1" prompt="- Adecuado (15)_x000a__x000a_- Inadecuado (0)_x000a_" sqref="T6:U6" xr:uid="{00000000-0002-0000-0000-000006000000}"/>
    <dataValidation allowBlank="1" showInputMessage="1" showErrorMessage="1" prompt="- Se investigan y se resuelven Oportunamente (15)_x000a__x000a_- No se investigan y resuelven Oportunamente (0)_x000a_" sqref="AB6:AC6" xr:uid="{00000000-0002-0000-0000-000007000000}"/>
    <dataValidation allowBlank="1" showInputMessage="1" showErrorMessage="1" prompt="Completa (10)_x000a__x000a_Incompleta (5)_x000a__x000a_No esxiste (0)" sqref="AD6:AE6" xr:uid="{00000000-0002-0000-0000-000008000000}"/>
    <dataValidation allowBlank="1" showInputMessage="1" showErrorMessage="1" prompt="Preventivo: Diseñados para evitar un evento no deseado en el momento que se produce, es decir intenta evitar la ocurrencia_x000a__x000a_Detectivos: Diseñados para identificar un evento o resultado no previsto después de que se haya producido, es decir corregir " sqref="Q6" xr:uid="{00000000-0002-0000-0000-000009000000}"/>
    <dataValidation allowBlank="1" showInputMessage="1" showErrorMessage="1" prompt="- Asignado (15)_x000a__x000a_- No Asignado (0)" sqref="R6:S6" xr:uid="{00000000-0002-0000-0000-00000A000000}"/>
    <dataValidation allowBlank="1" showInputMessage="1" showErrorMessage="1" prompt="- Oportuna (15)_x000a__x000a_- Inoportuna (0)_x000a_" sqref="V6:W6" xr:uid="{00000000-0002-0000-0000-00000B000000}"/>
    <dataValidation allowBlank="1" showInputMessage="1" showErrorMessage="1" prompt="- Prevenir (15)_x000a__x000a_- Detectar (10)_x000a__x000a_- No es un Control (0)" sqref="X6:Y6" xr:uid="{00000000-0002-0000-0000-00000C000000}"/>
    <dataValidation allowBlank="1" showInputMessage="1" showErrorMessage="1" prompt="- Confiable (15)_x000a__x000a_- No Confiable (0)_x000a_" sqref="Z6:AA6" xr:uid="{00000000-0002-0000-0000-00000D000000}"/>
    <dataValidation allowBlank="1" showInputMessage="1" showErrorMessage="1" prompt="Fuerte: Calificación entre 96 y 100_x000a__x000a_Moderado: Calificación entre 86 y 95_x000a__x000a_Débil: Calificación entre 0 y 85" sqref="AG6" xr:uid="{00000000-0002-0000-0000-00000E000000}"/>
    <dataValidation allowBlank="1" showInputMessage="1" showErrorMessage="1" prompt="Fuerte: Siempre se ejecuta_x000a__x000a_Moderado: Algunas veces_x000a__x000a_Débil: No se ejecuta " sqref="AH6:AI6" xr:uid="{00000000-0002-0000-0000-00000F000000}"/>
    <dataValidation allowBlank="1" showInputMessage="1" showErrorMessage="1" prompt="Fuerte: 100_x000a__x000a_Moderado: 50_x000a__x000a_Débil: 0" sqref="AK6" xr:uid="{00000000-0002-0000-0000-000010000000}"/>
    <dataValidation allowBlank="1" showInputMessage="1" showErrorMessage="1" prompt="Fuerte: 100_x000a__x000a_Moderado: Entre 50 y 99_x000a__x000a_Débil: Menor a 50" sqref="AM6" xr:uid="{00000000-0002-0000-0000-000011000000}"/>
    <dataValidation type="list" allowBlank="1" showInputMessage="1" showErrorMessage="1" sqref="P13:P14" xr:uid="{00000000-0002-0000-0000-000012000000}">
      <formula1>$G$11:$G$15</formula1>
    </dataValidation>
    <dataValidation type="list" allowBlank="1" showInputMessage="1" showErrorMessage="1" sqref="P16:P22" xr:uid="{00000000-0002-0000-0000-000013000000}">
      <formula1>$G$16:$G$22</formula1>
    </dataValidation>
    <dataValidation type="list" allowBlank="1" showInputMessage="1" showErrorMessage="1" sqref="P23:P26" xr:uid="{00000000-0002-0000-0000-000014000000}">
      <formula1>$G$23:$G$26</formula1>
    </dataValidation>
    <dataValidation type="list" allowBlank="1" showInputMessage="1" showErrorMessage="1" sqref="P27:P30" xr:uid="{00000000-0002-0000-0000-000015000000}">
      <formula1>$G$27:$G$30</formula1>
    </dataValidation>
    <dataValidation type="list" allowBlank="1" showInputMessage="1" showErrorMessage="1" sqref="P31:P34" xr:uid="{00000000-0002-0000-0000-000016000000}">
      <formula1>$G$31:$G$34</formula1>
    </dataValidation>
    <dataValidation type="list" allowBlank="1" showInputMessage="1" showErrorMessage="1" sqref="P35:P38" xr:uid="{00000000-0002-0000-0000-000017000000}">
      <formula1>$G$35:$G$38</formula1>
    </dataValidation>
    <dataValidation type="list" allowBlank="1" showInputMessage="1" showErrorMessage="1" sqref="P39:P41" xr:uid="{00000000-0002-0000-0000-000018000000}">
      <formula1>$G$39:$G$42</formula1>
    </dataValidation>
    <dataValidation type="list" allowBlank="1" showInputMessage="1" showErrorMessage="1" sqref="P43:P46" xr:uid="{00000000-0002-0000-0000-000019000000}">
      <formula1>$G$43:$G$46</formula1>
    </dataValidation>
    <dataValidation type="list" allowBlank="1" showInputMessage="1" showErrorMessage="1" sqref="P47:P50" xr:uid="{00000000-0002-0000-0000-00001A000000}">
      <formula1>$G$47:$G$50</formula1>
    </dataValidation>
    <dataValidation type="list" allowBlank="1" showInputMessage="1" showErrorMessage="1" sqref="P51:P52" xr:uid="{00000000-0002-0000-0000-00001B000000}">
      <formula1>$G$51:$G$54</formula1>
    </dataValidation>
    <dataValidation type="list" allowBlank="1" showInputMessage="1" showErrorMessage="1" sqref="P55:P58" xr:uid="{00000000-0002-0000-0000-00001C000000}">
      <formula1>$G$55:$G$58</formula1>
    </dataValidation>
    <dataValidation type="list" allowBlank="1" showInputMessage="1" showErrorMessage="1" sqref="P59:P62" xr:uid="{00000000-0002-0000-0000-00001D000000}">
      <formula1>$G$59:$G$62</formula1>
    </dataValidation>
    <dataValidation type="list" allowBlank="1" showInputMessage="1" showErrorMessage="1" sqref="P63:P65" xr:uid="{00000000-0002-0000-0000-00001E000000}">
      <formula1>$G$63:$G$66</formula1>
    </dataValidation>
    <dataValidation type="list" allowBlank="1" showInputMessage="1" showErrorMessage="1" sqref="P67" xr:uid="{00000000-0002-0000-0000-00001F000000}">
      <formula1>$G$67:$G$70</formula1>
    </dataValidation>
    <dataValidation type="list" allowBlank="1" showInputMessage="1" showErrorMessage="1" sqref="P71:P74" xr:uid="{00000000-0002-0000-0000-000020000000}">
      <formula1>$G$71:$G$73</formula1>
    </dataValidation>
    <dataValidation type="list" allowBlank="1" showInputMessage="1" showErrorMessage="1" sqref="P83:P84" xr:uid="{00000000-0002-0000-0000-000021000000}">
      <formula1>$G$83:$G$86</formula1>
    </dataValidation>
    <dataValidation type="list" allowBlank="1" showInputMessage="1" showErrorMessage="1" sqref="P75:P78" xr:uid="{00000000-0002-0000-0000-000022000000}">
      <formula1>$G$75:$G$78</formula1>
    </dataValidation>
    <dataValidation type="list" allowBlank="1" showInputMessage="1" showErrorMessage="1" sqref="P79:P82" xr:uid="{00000000-0002-0000-0000-000023000000}">
      <formula1>$G$79:$G$82</formula1>
    </dataValidation>
  </dataValidations>
  <printOptions horizontalCentered="1"/>
  <pageMargins left="0" right="0" top="0.35433070866141736" bottom="0.35433070866141736" header="0.31496062992125984" footer="0.31496062992125984"/>
  <pageSetup paperSize="5" scale="50" pageOrder="overThenDown" orientation="portrait"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xWindow="715" yWindow="474" count="11">
        <x14:dataValidation type="list" allowBlank="1" showInputMessage="1" showErrorMessage="1" xr:uid="{00000000-0002-0000-0000-000024000000}">
          <x14:formula1>
            <xm:f>Listados!$E$26:$E$28</xm:f>
          </x14:formula1>
          <xm:sqref>AH7:AH11 AH13:AH14 AH16:AH28 AH30:AH32 AH35:AH250</xm:sqref>
        </x14:dataValidation>
        <x14:dataValidation type="list" allowBlank="1" showInputMessage="1" showErrorMessage="1" xr:uid="{00000000-0002-0000-0000-000025000000}">
          <x14:formula1>
            <xm:f>Listados!$C$26:$C$28</xm:f>
          </x14:formula1>
          <xm:sqref>AD7:AD11 AD13:AD14 AD16:AD28 AD30:AD32 AD35:AD250</xm:sqref>
        </x14:dataValidation>
        <x14:dataValidation type="list" allowBlank="1" showInputMessage="1" showErrorMessage="1" xr:uid="{00000000-0002-0000-0000-000026000000}">
          <x14:formula1>
            <xm:f>Listados!$G$26:$G$27</xm:f>
          </x14:formula1>
          <xm:sqref>Q35:Q250 Q7:Q11 Q13:Q14 X7:X11 X13:X14 Q16:Q28 X16:X28 Q30:Q32 X30:X32 X35:X250</xm:sqref>
        </x14:dataValidation>
        <x14:dataValidation type="list" allowBlank="1" showInputMessage="1" showErrorMessage="1" xr:uid="{00000000-0002-0000-0000-000027000000}">
          <x14:formula1>
            <xm:f>Listados!$B$3:$B$20</xm:f>
          </x14:formula1>
          <xm:sqref>B7 B11 B16 B23 B27 B31 B35 B39 B43 B47 B51 B55 B59 B63 B67 B71 B75 B99 B83 B87 B239 B243 B247 B103 B107 B111 B115 B119 B123 B127 B131 B135 B139 B143 B147 B151 B155 B159 B163 B167 B171 B175 B179 B183 B187 B191 B195 B199 B203 B207 B211 B215 B219 B223 B227 B231 B235 B91 B95 B79</xm:sqref>
        </x14:dataValidation>
        <x14:dataValidation type="list" allowBlank="1" showInputMessage="1" showErrorMessage="1" xr:uid="{00000000-0002-0000-0000-000028000000}">
          <x14:formula1>
            <xm:f>Corrupción!$J$3:$J$7</xm:f>
          </x14:formula1>
          <xm:sqref>J7 J11 J16 J23 J27 J31 J35 J39 J43 J47 J51 J55 J59 J63 J67 J71 J75 J79 J83 J87 J239 J243 J247 J103 J107 J111 J115 J119 J123 J127 J131 J135 J139 J143 J147 J151 J155 J159 J163 J167 J171 J175 J179 J183 J187 J191 J195 J199 J203 J207 J211 J215 J219 J223 J227 J231 J235 J91 J95 J99</xm:sqref>
        </x14:dataValidation>
        <x14:dataValidation type="list" allowBlank="1" showInputMessage="1" showErrorMessage="1" xr:uid="{00000000-0002-0000-0000-000029000000}">
          <x14:formula1>
            <xm:f>Listados!$B$26:$B$27</xm:f>
          </x14:formula1>
          <xm:sqref>R35:R250 T35:T1048576 Z35:Z250 V35:V250 R7:R11 T7:T11 R13:R14 V7:V11 Z7:Z11 AB7:AB11 T13:T14 V13:V14 Z13:Z14 AB13:AB14 R16:R28 T16:T28 V16:V28 Z16:Z28 AB16:AB28 R30:R32 T30:T32 V30:V32 Z30:Z32 AB30:AB32 AB35:AB250</xm:sqref>
        </x14:dataValidation>
        <x14:dataValidation type="list" allowBlank="1" showInputMessage="1" showErrorMessage="1" xr:uid="{00000000-0002-0000-0000-00002A000000}">
          <x14:formula1>
            <xm:f>Listados!$G$3:$G$7</xm:f>
          </x14:formula1>
          <xm:sqref>L7 L11 L16 L23 L27 L31 L35 L39 L43 L47 L51 L55 L59 L63 L67 L71 L75 L79 L83 L87 L239 L243 L247 L103 L107 L111 L115 L119 L123 L127 L131 L135 L139 L143 L147 L151 L155 L159 L163 L167 L171 L175 L179 L183 L187 L191 L195 L199 L203 L207 L211 L215 L219 L223 L227 L231 L235 L91 L95 L99</xm:sqref>
        </x14:dataValidation>
        <x14:dataValidation type="list" allowBlank="1" showInputMessage="1" showErrorMessage="1" xr:uid="{00000000-0002-0000-0000-00002B000000}">
          <x14:formula1>
            <xm:f>Listados!$D$3:$D$8</xm:f>
          </x14:formula1>
          <xm:sqref>E7 E11 E16</xm:sqref>
        </x14:dataValidation>
        <x14:dataValidation type="list" allowBlank="1" showInputMessage="1" showErrorMessage="1" xr:uid="{00000000-0002-0000-0000-00002C000000}">
          <x14:formula1>
            <xm:f>Listados!$E$3:$E$4</xm:f>
          </x14:formula1>
          <xm:sqref>H7:H14 H16:H18 H20:H21 H23:H29 H94:H1048576 H31:H90</xm:sqref>
        </x14:dataValidation>
        <x14:dataValidation type="list" allowBlank="1" showInputMessage="1" showErrorMessage="1" xr:uid="{00000000-0002-0000-0000-00002D000000}">
          <x14:formula1>
            <xm:f>Listados!$W$3:$W$10</xm:f>
          </x14:formula1>
          <xm:sqref>F7:F250</xm:sqref>
        </x14:dataValidation>
        <x14:dataValidation type="list" allowBlank="1" showInputMessage="1" showErrorMessage="1" xr:uid="{00000000-0002-0000-0000-00002E000000}">
          <x14:formula1>
            <xm:f>Listados!$D$3:$D$9</xm:f>
          </x14:formula1>
          <xm:sqref>E23:E250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P28"/>
  <sheetViews>
    <sheetView topLeftCell="J1" workbookViewId="0">
      <selection activeCell="S7" sqref="S7"/>
    </sheetView>
  </sheetViews>
  <sheetFormatPr baseColWidth="10" defaultColWidth="11.5" defaultRowHeight="15" x14ac:dyDescent="0.2"/>
  <cols>
    <col min="2" max="2" width="13.83203125" customWidth="1"/>
    <col min="3" max="3" width="11.5" customWidth="1"/>
    <col min="4" max="4" width="13.33203125" customWidth="1"/>
    <col min="5" max="5" width="12.33203125" bestFit="1" customWidth="1"/>
    <col min="6" max="6" width="23.5" customWidth="1"/>
    <col min="7" max="7" width="24.83203125" customWidth="1"/>
    <col min="8" max="8" width="17.6640625" customWidth="1"/>
    <col min="10" max="10" width="17.1640625" customWidth="1"/>
    <col min="11" max="11" width="19.5" customWidth="1"/>
    <col min="12" max="12" width="37.33203125" customWidth="1"/>
    <col min="13" max="13" width="21.5" customWidth="1"/>
  </cols>
  <sheetData>
    <row r="2" spans="2:16" x14ac:dyDescent="0.2">
      <c r="B2" s="10" t="s">
        <v>494</v>
      </c>
      <c r="C2" s="10" t="s">
        <v>494</v>
      </c>
      <c r="D2" s="10" t="s">
        <v>496</v>
      </c>
      <c r="E2" s="10" t="s">
        <v>498</v>
      </c>
      <c r="F2" s="10" t="s">
        <v>499</v>
      </c>
      <c r="G2" s="10" t="s">
        <v>500</v>
      </c>
      <c r="H2" s="10" t="s">
        <v>501</v>
      </c>
      <c r="J2" s="10" t="s">
        <v>498</v>
      </c>
      <c r="K2" s="10" t="s">
        <v>499</v>
      </c>
      <c r="L2" s="10" t="s">
        <v>502</v>
      </c>
      <c r="O2" s="10" t="s">
        <v>503</v>
      </c>
    </row>
    <row r="3" spans="2:16" x14ac:dyDescent="0.2">
      <c r="B3" t="s">
        <v>976</v>
      </c>
      <c r="C3" t="s">
        <v>977</v>
      </c>
      <c r="D3" t="s">
        <v>978</v>
      </c>
      <c r="E3" s="11" t="s">
        <v>508</v>
      </c>
      <c r="F3" s="11" t="s">
        <v>509</v>
      </c>
      <c r="G3" t="s">
        <v>510</v>
      </c>
      <c r="H3" t="s">
        <v>72</v>
      </c>
      <c r="J3" s="11" t="s">
        <v>271</v>
      </c>
      <c r="K3" s="11" t="s">
        <v>509</v>
      </c>
      <c r="L3" t="s">
        <v>511</v>
      </c>
      <c r="M3" t="s">
        <v>512</v>
      </c>
      <c r="O3" t="s">
        <v>979</v>
      </c>
      <c r="P3" t="s">
        <v>513</v>
      </c>
    </row>
    <row r="4" spans="2:16" x14ac:dyDescent="0.2">
      <c r="B4" t="s">
        <v>980</v>
      </c>
      <c r="C4" t="s">
        <v>981</v>
      </c>
      <c r="D4" t="s">
        <v>82</v>
      </c>
      <c r="E4" s="11" t="s">
        <v>143</v>
      </c>
      <c r="F4" s="11" t="s">
        <v>70</v>
      </c>
      <c r="G4" s="11" t="s">
        <v>517</v>
      </c>
      <c r="H4" t="s">
        <v>518</v>
      </c>
      <c r="J4" s="11" t="s">
        <v>143</v>
      </c>
      <c r="K4" s="11" t="s">
        <v>70</v>
      </c>
      <c r="L4" t="s">
        <v>519</v>
      </c>
      <c r="M4" t="s">
        <v>512</v>
      </c>
      <c r="O4" t="s">
        <v>86</v>
      </c>
      <c r="P4" t="s">
        <v>520</v>
      </c>
    </row>
    <row r="5" spans="2:16" x14ac:dyDescent="0.2">
      <c r="B5" t="s">
        <v>982</v>
      </c>
      <c r="C5" t="s">
        <v>983</v>
      </c>
      <c r="D5" t="s">
        <v>542</v>
      </c>
      <c r="E5" s="11" t="s">
        <v>523</v>
      </c>
      <c r="F5" s="11" t="s">
        <v>86</v>
      </c>
      <c r="G5" t="s">
        <v>524</v>
      </c>
      <c r="J5" s="11" t="s">
        <v>85</v>
      </c>
      <c r="K5" s="11" t="s">
        <v>86</v>
      </c>
      <c r="L5" t="s">
        <v>525</v>
      </c>
      <c r="M5" t="s">
        <v>86</v>
      </c>
      <c r="O5" t="s">
        <v>526</v>
      </c>
      <c r="P5" t="s">
        <v>527</v>
      </c>
    </row>
    <row r="6" spans="2:16" x14ac:dyDescent="0.2">
      <c r="B6" t="s">
        <v>984</v>
      </c>
      <c r="C6" t="s">
        <v>984</v>
      </c>
      <c r="D6" t="s">
        <v>538</v>
      </c>
      <c r="E6" s="11" t="s">
        <v>100</v>
      </c>
      <c r="F6" s="11" t="s">
        <v>251</v>
      </c>
      <c r="G6" t="s">
        <v>531</v>
      </c>
      <c r="J6" s="11" t="s">
        <v>100</v>
      </c>
      <c r="K6" s="11" t="s">
        <v>251</v>
      </c>
      <c r="L6" t="s">
        <v>532</v>
      </c>
      <c r="M6" t="s">
        <v>526</v>
      </c>
      <c r="O6" t="s">
        <v>533</v>
      </c>
      <c r="P6" t="s">
        <v>535</v>
      </c>
    </row>
    <row r="7" spans="2:16" x14ac:dyDescent="0.2">
      <c r="B7" t="s">
        <v>985</v>
      </c>
      <c r="C7" t="s">
        <v>986</v>
      </c>
      <c r="D7" t="s">
        <v>218</v>
      </c>
      <c r="E7" s="11" t="s">
        <v>69</v>
      </c>
      <c r="F7" s="11" t="s">
        <v>123</v>
      </c>
      <c r="G7" s="11"/>
      <c r="J7" s="11" t="s">
        <v>69</v>
      </c>
      <c r="K7" s="11" t="s">
        <v>123</v>
      </c>
      <c r="L7" t="s">
        <v>539</v>
      </c>
      <c r="M7" t="s">
        <v>533</v>
      </c>
    </row>
    <row r="8" spans="2:16" x14ac:dyDescent="0.2">
      <c r="B8" t="s">
        <v>986</v>
      </c>
      <c r="C8" t="s">
        <v>985</v>
      </c>
      <c r="D8" t="s">
        <v>64</v>
      </c>
      <c r="L8" t="s">
        <v>543</v>
      </c>
      <c r="M8" t="s">
        <v>512</v>
      </c>
    </row>
    <row r="9" spans="2:16" x14ac:dyDescent="0.2">
      <c r="B9" t="s">
        <v>981</v>
      </c>
      <c r="C9" t="s">
        <v>980</v>
      </c>
      <c r="D9" t="s">
        <v>177</v>
      </c>
      <c r="L9" t="s">
        <v>546</v>
      </c>
      <c r="M9" t="s">
        <v>512</v>
      </c>
    </row>
    <row r="10" spans="2:16" x14ac:dyDescent="0.2">
      <c r="B10" t="s">
        <v>987</v>
      </c>
      <c r="C10" t="s">
        <v>988</v>
      </c>
      <c r="L10" t="s">
        <v>549</v>
      </c>
      <c r="M10" t="s">
        <v>86</v>
      </c>
    </row>
    <row r="11" spans="2:16" x14ac:dyDescent="0.2">
      <c r="B11" t="s">
        <v>977</v>
      </c>
      <c r="C11" t="s">
        <v>95</v>
      </c>
      <c r="L11" t="s">
        <v>550</v>
      </c>
      <c r="M11" t="s">
        <v>526</v>
      </c>
    </row>
    <row r="12" spans="2:16" x14ac:dyDescent="0.2">
      <c r="B12" t="s">
        <v>989</v>
      </c>
      <c r="C12" t="s">
        <v>989</v>
      </c>
      <c r="L12" t="s">
        <v>551</v>
      </c>
      <c r="M12" t="s">
        <v>533</v>
      </c>
    </row>
    <row r="13" spans="2:16" x14ac:dyDescent="0.2">
      <c r="B13" t="s">
        <v>990</v>
      </c>
      <c r="C13" t="s">
        <v>991</v>
      </c>
      <c r="L13" t="s">
        <v>554</v>
      </c>
      <c r="M13" t="s">
        <v>512</v>
      </c>
    </row>
    <row r="14" spans="2:16" x14ac:dyDescent="0.2">
      <c r="B14" t="s">
        <v>983</v>
      </c>
      <c r="C14" t="s">
        <v>61</v>
      </c>
      <c r="L14" t="s">
        <v>556</v>
      </c>
      <c r="M14" t="s">
        <v>86</v>
      </c>
    </row>
    <row r="15" spans="2:16" x14ac:dyDescent="0.2">
      <c r="B15" t="s">
        <v>991</v>
      </c>
      <c r="C15" t="s">
        <v>116</v>
      </c>
      <c r="L15" t="s">
        <v>559</v>
      </c>
      <c r="M15" t="s">
        <v>526</v>
      </c>
    </row>
    <row r="16" spans="2:16" x14ac:dyDescent="0.2">
      <c r="B16" t="s">
        <v>992</v>
      </c>
      <c r="C16" t="s">
        <v>993</v>
      </c>
      <c r="L16" t="s">
        <v>560</v>
      </c>
      <c r="M16" t="s">
        <v>533</v>
      </c>
    </row>
    <row r="17" spans="2:13" x14ac:dyDescent="0.2">
      <c r="B17" t="s">
        <v>61</v>
      </c>
      <c r="C17" t="s">
        <v>994</v>
      </c>
      <c r="L17" t="s">
        <v>563</v>
      </c>
      <c r="M17" t="s">
        <v>533</v>
      </c>
    </row>
    <row r="18" spans="2:13" x14ac:dyDescent="0.2">
      <c r="B18" t="s">
        <v>995</v>
      </c>
      <c r="C18" t="s">
        <v>995</v>
      </c>
      <c r="L18" t="s">
        <v>565</v>
      </c>
      <c r="M18" t="s">
        <v>86</v>
      </c>
    </row>
    <row r="19" spans="2:13" x14ac:dyDescent="0.2">
      <c r="B19" t="s">
        <v>994</v>
      </c>
      <c r="C19" t="s">
        <v>982</v>
      </c>
      <c r="L19" t="s">
        <v>567</v>
      </c>
      <c r="M19" t="s">
        <v>526</v>
      </c>
    </row>
    <row r="20" spans="2:13" x14ac:dyDescent="0.2">
      <c r="B20" t="s">
        <v>95</v>
      </c>
      <c r="C20" t="s">
        <v>992</v>
      </c>
      <c r="L20" t="s">
        <v>568</v>
      </c>
      <c r="M20" t="s">
        <v>526</v>
      </c>
    </row>
    <row r="21" spans="2:13" x14ac:dyDescent="0.2">
      <c r="B21" t="s">
        <v>116</v>
      </c>
      <c r="C21" t="s">
        <v>987</v>
      </c>
      <c r="L21" t="s">
        <v>569</v>
      </c>
      <c r="M21" t="s">
        <v>533</v>
      </c>
    </row>
    <row r="22" spans="2:13" x14ac:dyDescent="0.2">
      <c r="B22" t="s">
        <v>993</v>
      </c>
      <c r="C22" t="s">
        <v>990</v>
      </c>
      <c r="L22" t="s">
        <v>570</v>
      </c>
      <c r="M22" t="s">
        <v>533</v>
      </c>
    </row>
    <row r="23" spans="2:13" x14ac:dyDescent="0.2">
      <c r="B23" t="s">
        <v>988</v>
      </c>
      <c r="C23" t="s">
        <v>976</v>
      </c>
      <c r="L23" t="s">
        <v>571</v>
      </c>
      <c r="M23" t="s">
        <v>526</v>
      </c>
    </row>
    <row r="24" spans="2:13" x14ac:dyDescent="0.2">
      <c r="L24" t="s">
        <v>572</v>
      </c>
      <c r="M24" t="s">
        <v>526</v>
      </c>
    </row>
    <row r="25" spans="2:13" x14ac:dyDescent="0.2">
      <c r="B25" s="10" t="s">
        <v>573</v>
      </c>
      <c r="D25" s="10" t="s">
        <v>12</v>
      </c>
      <c r="F25" s="10" t="s">
        <v>575</v>
      </c>
      <c r="L25" t="s">
        <v>576</v>
      </c>
      <c r="M25" t="s">
        <v>533</v>
      </c>
    </row>
    <row r="26" spans="2:13" x14ac:dyDescent="0.2">
      <c r="B26" t="s">
        <v>73</v>
      </c>
      <c r="D26" t="s">
        <v>514</v>
      </c>
      <c r="F26" t="s">
        <v>72</v>
      </c>
      <c r="L26" t="s">
        <v>577</v>
      </c>
      <c r="M26" t="s">
        <v>533</v>
      </c>
    </row>
    <row r="27" spans="2:13" x14ac:dyDescent="0.2">
      <c r="B27" t="s">
        <v>359</v>
      </c>
      <c r="D27" t="s">
        <v>86</v>
      </c>
      <c r="F27" t="s">
        <v>80</v>
      </c>
      <c r="L27" t="s">
        <v>580</v>
      </c>
      <c r="M27" t="s">
        <v>533</v>
      </c>
    </row>
    <row r="28" spans="2:13" x14ac:dyDescent="0.2">
      <c r="D28" t="s">
        <v>528</v>
      </c>
    </row>
  </sheetData>
  <sheetProtection algorithmName="SHA-512" hashValue="NPKkYXgavLSzkSgJQaknIt700GWt4nvdm9YyMBFp1mKE7NScaYdnftH9NCEixnWAF+neYR5N8Xd7AULtGR6wIw==" saltValue="W5Hho+MnLKu7AHwbVgeFAg==" spinCount="100000" sheet="1" objects="1" scenarios="1"/>
  <customSheetViews>
    <customSheetView guid="{82BC0C9B-70E2-44EC-8408-64CC9B36E280}" state="hidden" topLeftCell="C1">
      <selection activeCell="F23" sqref="F23"/>
      <pageMargins left="0" right="0" top="0" bottom="0" header="0" footer="0"/>
      <pageSetup orientation="portrait" r:id="rId1"/>
    </customSheetView>
    <customSheetView guid="{795C8354-6623-430F-B16F-866AD45BC174}" state="hidden" topLeftCell="C1">
      <selection activeCell="F23" sqref="F23"/>
      <pageMargins left="0" right="0" top="0" bottom="0" header="0" footer="0"/>
      <pageSetup orientation="portrait" r:id="rId2"/>
    </customSheetView>
    <customSheetView guid="{F8FDF2EC-A9AD-41AC-8138-AA3657B53E6D}" state="hidden" topLeftCell="C1">
      <selection activeCell="F23" sqref="F23"/>
      <pageMargins left="0" right="0" top="0" bottom="0" header="0" footer="0"/>
      <pageSetup orientation="portrait" r:id="rId3"/>
    </customSheetView>
  </customSheetViews>
  <pageMargins left="0.7" right="0.7" top="0.75" bottom="0.75" header="0.3" footer="0.3"/>
  <pageSetup orientation="portrait"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C1:AJ17"/>
  <sheetViews>
    <sheetView showGridLines="0" zoomScale="80" zoomScaleNormal="80" workbookViewId="0">
      <selection activeCell="AI6" sqref="AI6"/>
    </sheetView>
  </sheetViews>
  <sheetFormatPr baseColWidth="10" defaultColWidth="9.33203125" defaultRowHeight="15" x14ac:dyDescent="0.2"/>
  <cols>
    <col min="1" max="5" width="3.6640625" customWidth="1"/>
    <col min="6" max="6" width="1.33203125" customWidth="1"/>
    <col min="7" max="36" width="3.6640625" customWidth="1"/>
  </cols>
  <sheetData>
    <row r="1" spans="3:36" ht="18" customHeight="1" x14ac:dyDescent="0.2"/>
    <row r="3" spans="3:36" ht="51" customHeight="1" x14ac:dyDescent="0.2">
      <c r="C3" s="1"/>
      <c r="D3" s="1"/>
      <c r="E3" s="637" t="s">
        <v>996</v>
      </c>
      <c r="F3" s="1"/>
      <c r="G3" s="629" t="s">
        <v>997</v>
      </c>
      <c r="H3" s="629"/>
      <c r="I3" s="629"/>
      <c r="J3" s="629"/>
      <c r="K3" s="629"/>
      <c r="L3" s="629"/>
      <c r="M3" s="632"/>
      <c r="N3" s="632"/>
      <c r="O3" s="632"/>
      <c r="P3" s="632"/>
      <c r="Q3" s="632"/>
      <c r="R3" s="632"/>
      <c r="S3" s="632"/>
      <c r="T3" s="632"/>
      <c r="U3" s="628"/>
      <c r="V3" s="628"/>
      <c r="W3" s="628"/>
      <c r="X3" s="628"/>
      <c r="Y3" s="628">
        <v>3</v>
      </c>
      <c r="Z3" s="628"/>
      <c r="AA3" s="628"/>
      <c r="AB3" s="628"/>
      <c r="AC3" s="628"/>
      <c r="AD3" s="628"/>
      <c r="AE3" s="628"/>
      <c r="AF3" s="628"/>
      <c r="AG3" s="1"/>
      <c r="AH3" s="1"/>
      <c r="AI3" s="1"/>
      <c r="AJ3" s="2"/>
    </row>
    <row r="4" spans="3:36" ht="51" customHeight="1" x14ac:dyDescent="0.2">
      <c r="C4" s="1"/>
      <c r="D4" s="1"/>
      <c r="E4" s="637"/>
      <c r="F4" s="1"/>
      <c r="G4" s="629" t="s">
        <v>998</v>
      </c>
      <c r="H4" s="629"/>
      <c r="I4" s="629"/>
      <c r="J4" s="629"/>
      <c r="K4" s="629"/>
      <c r="L4" s="629"/>
      <c r="M4" s="631">
        <v>2</v>
      </c>
      <c r="N4" s="631"/>
      <c r="O4" s="631"/>
      <c r="P4" s="631"/>
      <c r="Q4" s="632"/>
      <c r="R4" s="632"/>
      <c r="S4" s="632"/>
      <c r="T4" s="632"/>
      <c r="U4" s="632">
        <v>7</v>
      </c>
      <c r="V4" s="632"/>
      <c r="W4" s="632"/>
      <c r="X4" s="632"/>
      <c r="Y4" s="628">
        <v>5</v>
      </c>
      <c r="Z4" s="628"/>
      <c r="AA4" s="628"/>
      <c r="AB4" s="628"/>
      <c r="AC4" s="628"/>
      <c r="AD4" s="628"/>
      <c r="AE4" s="628"/>
      <c r="AF4" s="628"/>
      <c r="AG4" s="1"/>
      <c r="AH4" s="1"/>
      <c r="AI4" s="1"/>
      <c r="AJ4" s="2"/>
    </row>
    <row r="5" spans="3:36" ht="51" customHeight="1" x14ac:dyDescent="0.2">
      <c r="C5" s="1"/>
      <c r="D5" s="1"/>
      <c r="E5" s="637"/>
      <c r="F5" s="1"/>
      <c r="G5" s="629" t="s">
        <v>999</v>
      </c>
      <c r="H5" s="629"/>
      <c r="I5" s="629"/>
      <c r="J5" s="629"/>
      <c r="K5" s="629"/>
      <c r="L5" s="629"/>
      <c r="M5" s="630">
        <v>1</v>
      </c>
      <c r="N5" s="630"/>
      <c r="O5" s="630"/>
      <c r="P5" s="630"/>
      <c r="Q5" s="631">
        <v>1</v>
      </c>
      <c r="R5" s="631"/>
      <c r="S5" s="631"/>
      <c r="T5" s="631"/>
      <c r="U5" s="632">
        <v>3</v>
      </c>
      <c r="V5" s="632"/>
      <c r="W5" s="632"/>
      <c r="X5" s="632"/>
      <c r="Y5" s="628">
        <v>2</v>
      </c>
      <c r="Z5" s="628"/>
      <c r="AA5" s="628"/>
      <c r="AB5" s="628"/>
      <c r="AC5" s="628">
        <v>2</v>
      </c>
      <c r="AD5" s="628"/>
      <c r="AE5" s="628"/>
      <c r="AF5" s="628"/>
      <c r="AG5" s="1"/>
      <c r="AH5" s="1"/>
      <c r="AI5" s="1"/>
      <c r="AJ5" s="3"/>
    </row>
    <row r="6" spans="3:36" ht="51" customHeight="1" x14ac:dyDescent="0.2">
      <c r="C6" s="1"/>
      <c r="D6" s="1"/>
      <c r="E6" s="637"/>
      <c r="F6" s="1"/>
      <c r="G6" s="629" t="s">
        <v>1000</v>
      </c>
      <c r="H6" s="629"/>
      <c r="I6" s="629"/>
      <c r="J6" s="629"/>
      <c r="K6" s="629"/>
      <c r="L6" s="629"/>
      <c r="M6" s="630"/>
      <c r="N6" s="630"/>
      <c r="O6" s="630"/>
      <c r="P6" s="630"/>
      <c r="Q6" s="630">
        <v>6</v>
      </c>
      <c r="R6" s="630"/>
      <c r="S6" s="630"/>
      <c r="T6" s="630"/>
      <c r="U6" s="631">
        <v>2</v>
      </c>
      <c r="V6" s="631"/>
      <c r="W6" s="631"/>
      <c r="X6" s="631"/>
      <c r="Y6" s="632">
        <v>1</v>
      </c>
      <c r="Z6" s="632"/>
      <c r="AA6" s="632"/>
      <c r="AB6" s="632"/>
      <c r="AC6" s="628"/>
      <c r="AD6" s="628"/>
      <c r="AE6" s="628"/>
      <c r="AF6" s="628"/>
      <c r="AG6" s="1"/>
      <c r="AH6" s="1"/>
      <c r="AI6" s="1"/>
      <c r="AJ6" s="3" t="s">
        <v>979</v>
      </c>
    </row>
    <row r="7" spans="3:36" ht="51" customHeight="1" x14ac:dyDescent="0.2">
      <c r="C7" s="1"/>
      <c r="D7" s="1"/>
      <c r="E7" s="637"/>
      <c r="F7" s="1"/>
      <c r="G7" s="629" t="s">
        <v>1001</v>
      </c>
      <c r="H7" s="629"/>
      <c r="I7" s="629"/>
      <c r="J7" s="629"/>
      <c r="K7" s="629"/>
      <c r="L7" s="629"/>
      <c r="M7" s="630">
        <v>2</v>
      </c>
      <c r="N7" s="630"/>
      <c r="O7" s="630"/>
      <c r="P7" s="630"/>
      <c r="Q7" s="630">
        <v>3</v>
      </c>
      <c r="R7" s="630"/>
      <c r="S7" s="630"/>
      <c r="T7" s="630"/>
      <c r="U7" s="631">
        <v>3</v>
      </c>
      <c r="V7" s="631"/>
      <c r="W7" s="631"/>
      <c r="X7" s="631"/>
      <c r="Y7" s="632">
        <v>3</v>
      </c>
      <c r="Z7" s="632"/>
      <c r="AA7" s="632"/>
      <c r="AB7" s="632"/>
      <c r="AC7" s="628">
        <v>6</v>
      </c>
      <c r="AD7" s="628"/>
      <c r="AE7" s="628"/>
      <c r="AF7" s="628"/>
      <c r="AG7" s="1"/>
      <c r="AH7" s="1"/>
      <c r="AI7" s="1"/>
      <c r="AJ7" s="2"/>
    </row>
    <row r="8" spans="3:36" ht="45" customHeight="1" x14ac:dyDescent="0.2">
      <c r="C8" s="1"/>
      <c r="D8" s="1"/>
      <c r="E8" s="637"/>
      <c r="F8" s="1"/>
      <c r="G8" s="636"/>
      <c r="H8" s="636"/>
      <c r="I8" s="636"/>
      <c r="J8" s="636"/>
      <c r="K8" s="636"/>
      <c r="L8" s="636"/>
      <c r="M8" s="629" t="s">
        <v>1002</v>
      </c>
      <c r="N8" s="629"/>
      <c r="O8" s="629"/>
      <c r="P8" s="629"/>
      <c r="Q8" s="629" t="s">
        <v>1003</v>
      </c>
      <c r="R8" s="629"/>
      <c r="S8" s="629"/>
      <c r="T8" s="629"/>
      <c r="U8" s="629" t="s">
        <v>1004</v>
      </c>
      <c r="V8" s="629"/>
      <c r="W8" s="629"/>
      <c r="X8" s="629"/>
      <c r="Y8" s="629" t="s">
        <v>1005</v>
      </c>
      <c r="Z8" s="629"/>
      <c r="AA8" s="629"/>
      <c r="AB8" s="629"/>
      <c r="AC8" s="629" t="s">
        <v>1006</v>
      </c>
      <c r="AD8" s="629"/>
      <c r="AE8" s="629"/>
      <c r="AF8" s="629"/>
      <c r="AG8" s="1"/>
      <c r="AH8" s="1"/>
      <c r="AI8" s="1"/>
      <c r="AJ8" s="3" t="s">
        <v>1007</v>
      </c>
    </row>
    <row r="9" spans="3:36" ht="11.25" customHeight="1" x14ac:dyDescent="0.2">
      <c r="C9" s="1"/>
      <c r="D9" s="1"/>
      <c r="E9" s="1"/>
      <c r="F9" s="1"/>
      <c r="G9" s="13"/>
      <c r="H9" s="13"/>
      <c r="I9" s="13"/>
      <c r="J9" s="13"/>
      <c r="K9" s="13"/>
      <c r="L9" s="13"/>
      <c r="M9" s="12"/>
      <c r="N9" s="12"/>
      <c r="O9" s="12"/>
      <c r="P9" s="12"/>
      <c r="Q9" s="12"/>
      <c r="R9" s="12"/>
      <c r="S9" s="12"/>
      <c r="T9" s="12"/>
      <c r="U9" s="12"/>
      <c r="V9" s="12"/>
      <c r="W9" s="12"/>
      <c r="X9" s="12"/>
      <c r="Y9" s="12"/>
      <c r="Z9" s="12"/>
      <c r="AA9" s="12"/>
      <c r="AB9" s="12"/>
      <c r="AC9" s="12"/>
      <c r="AD9" s="12"/>
      <c r="AE9" s="12"/>
      <c r="AF9" s="12"/>
      <c r="AG9" s="1"/>
      <c r="AH9" s="1"/>
      <c r="AI9" s="1"/>
      <c r="AJ9" s="3"/>
    </row>
    <row r="10" spans="3:36" ht="20.25" customHeight="1" x14ac:dyDescent="0.2">
      <c r="C10" s="1"/>
      <c r="D10" s="1"/>
      <c r="E10" s="1"/>
      <c r="F10" s="1"/>
      <c r="G10" s="635" t="s">
        <v>26</v>
      </c>
      <c r="H10" s="635"/>
      <c r="I10" s="635"/>
      <c r="J10" s="635"/>
      <c r="K10" s="635"/>
      <c r="L10" s="635"/>
      <c r="M10" s="635"/>
      <c r="N10" s="635"/>
      <c r="O10" s="635"/>
      <c r="P10" s="635"/>
      <c r="Q10" s="635"/>
      <c r="R10" s="635"/>
      <c r="S10" s="635"/>
      <c r="T10" s="635"/>
      <c r="U10" s="635"/>
      <c r="V10" s="635"/>
      <c r="W10" s="635"/>
      <c r="X10" s="635"/>
      <c r="Y10" s="635"/>
      <c r="Z10" s="635"/>
      <c r="AA10" s="635"/>
      <c r="AB10" s="635"/>
      <c r="AC10" s="635"/>
      <c r="AD10" s="635"/>
      <c r="AE10" s="635"/>
      <c r="AF10" s="635"/>
      <c r="AG10" s="1"/>
      <c r="AH10" s="1"/>
      <c r="AI10" s="1"/>
      <c r="AJ10" s="2"/>
    </row>
    <row r="11" spans="3:36" x14ac:dyDescent="0.2">
      <c r="C11" s="1"/>
      <c r="D11" s="1"/>
      <c r="E11" s="1"/>
      <c r="F11" s="1"/>
      <c r="G11" s="1"/>
      <c r="H11" s="1"/>
      <c r="I11" s="4"/>
      <c r="J11" s="5"/>
      <c r="K11" s="6"/>
      <c r="L11" s="7"/>
      <c r="M11" s="7"/>
      <c r="N11" s="6"/>
      <c r="O11" s="7"/>
      <c r="P11" s="7"/>
      <c r="Q11" s="6"/>
      <c r="R11" s="7"/>
      <c r="S11" s="7"/>
      <c r="T11" s="6"/>
      <c r="U11" s="7"/>
      <c r="V11" s="7"/>
      <c r="W11" s="7"/>
      <c r="X11" s="1"/>
      <c r="Y11" s="1"/>
      <c r="Z11" s="1"/>
      <c r="AA11" s="1"/>
      <c r="AB11" s="1"/>
      <c r="AC11" s="1"/>
      <c r="AD11" s="1"/>
      <c r="AE11" s="1"/>
      <c r="AF11" s="1"/>
      <c r="AG11" s="1"/>
      <c r="AH11" s="1"/>
      <c r="AI11" s="1"/>
      <c r="AJ11" s="1"/>
    </row>
    <row r="12" spans="3:36" x14ac:dyDescent="0.2">
      <c r="C12" s="1"/>
      <c r="D12" s="1"/>
      <c r="E12" s="1"/>
      <c r="F12" s="1"/>
      <c r="G12" s="1"/>
      <c r="H12" s="1"/>
      <c r="I12" s="289"/>
      <c r="J12" s="1"/>
      <c r="K12" s="1"/>
      <c r="L12" s="1"/>
      <c r="M12" s="290" t="s">
        <v>1008</v>
      </c>
      <c r="N12" s="291" t="s">
        <v>1009</v>
      </c>
      <c r="O12" s="292"/>
      <c r="P12" s="8"/>
      <c r="Q12" s="293" t="s">
        <v>1010</v>
      </c>
      <c r="R12" s="291" t="s">
        <v>1011</v>
      </c>
      <c r="S12" s="292"/>
      <c r="T12" s="8"/>
      <c r="U12" s="294" t="s">
        <v>1012</v>
      </c>
      <c r="V12" s="291" t="s">
        <v>1013</v>
      </c>
      <c r="W12" s="295"/>
      <c r="X12" s="8"/>
      <c r="Y12" s="296" t="s">
        <v>1014</v>
      </c>
      <c r="Z12" s="291" t="s">
        <v>1015</v>
      </c>
      <c r="AA12" s="8"/>
      <c r="AB12" s="1"/>
      <c r="AC12" s="1"/>
      <c r="AD12" s="1"/>
      <c r="AE12" s="1"/>
      <c r="AF12" s="1"/>
      <c r="AG12" s="1"/>
      <c r="AH12" s="1"/>
      <c r="AI12" s="1"/>
      <c r="AJ12" s="1"/>
    </row>
    <row r="13" spans="3:36" x14ac:dyDescent="0.2">
      <c r="C13" s="1"/>
      <c r="D13" s="1"/>
      <c r="E13" s="1"/>
      <c r="F13" s="1"/>
      <c r="G13" s="1"/>
      <c r="H13" s="1"/>
      <c r="I13" s="297"/>
      <c r="J13" s="6"/>
      <c r="K13" s="5"/>
      <c r="L13" s="298"/>
      <c r="M13" s="297"/>
      <c r="N13" s="6"/>
      <c r="O13" s="297"/>
      <c r="P13" s="297"/>
      <c r="Q13" s="6"/>
      <c r="R13" s="297"/>
      <c r="S13" s="297"/>
      <c r="T13" s="6"/>
      <c r="U13" s="297"/>
      <c r="V13" s="297"/>
      <c r="W13" s="297"/>
      <c r="X13" s="1"/>
      <c r="Y13" s="1"/>
      <c r="Z13" s="1"/>
      <c r="AA13" s="1"/>
      <c r="AB13" s="1"/>
      <c r="AC13" s="1"/>
      <c r="AD13" s="1"/>
      <c r="AE13" s="1"/>
      <c r="AF13" s="1"/>
      <c r="AG13" s="1"/>
      <c r="AH13" s="1"/>
      <c r="AI13" s="1"/>
      <c r="AJ13" s="1"/>
    </row>
    <row r="14" spans="3:36" x14ac:dyDescent="0.2">
      <c r="C14" s="634" t="s">
        <v>1016</v>
      </c>
      <c r="D14" s="634"/>
      <c r="E14" s="634"/>
      <c r="F14" s="634"/>
      <c r="G14" s="634"/>
      <c r="H14" s="634"/>
      <c r="I14" s="634"/>
      <c r="J14" s="634"/>
      <c r="K14" s="634"/>
      <c r="L14" s="634"/>
      <c r="M14" s="634"/>
      <c r="N14" s="634"/>
      <c r="O14" s="634"/>
      <c r="P14" s="634"/>
      <c r="Q14" s="634"/>
      <c r="R14" s="634"/>
      <c r="S14" s="634"/>
      <c r="T14" s="634"/>
      <c r="U14" s="634"/>
      <c r="V14" s="634"/>
      <c r="W14" s="634"/>
      <c r="X14" s="634"/>
      <c r="Y14" s="634"/>
      <c r="Z14" s="634"/>
      <c r="AA14" s="634"/>
      <c r="AB14" s="634"/>
      <c r="AC14" s="634"/>
      <c r="AD14" s="634"/>
      <c r="AE14" s="634"/>
      <c r="AF14" s="634"/>
      <c r="AG14" s="634"/>
      <c r="AH14" s="634"/>
      <c r="AI14" s="634"/>
      <c r="AJ14" s="634"/>
    </row>
    <row r="15" spans="3:36" ht="32.25" customHeight="1" x14ac:dyDescent="0.2">
      <c r="C15" s="633" t="s">
        <v>1017</v>
      </c>
      <c r="D15" s="633"/>
      <c r="E15" s="633"/>
      <c r="F15" s="633"/>
      <c r="G15" s="633"/>
      <c r="H15" s="633"/>
      <c r="I15" s="633"/>
      <c r="J15" s="633"/>
      <c r="K15" s="633"/>
      <c r="L15" s="633"/>
      <c r="M15" s="633"/>
      <c r="N15" s="633"/>
      <c r="O15" s="633"/>
      <c r="P15" s="633"/>
      <c r="Q15" s="633"/>
      <c r="R15" s="633"/>
      <c r="S15" s="633"/>
      <c r="T15" s="633"/>
      <c r="U15" s="633"/>
      <c r="V15" s="633"/>
      <c r="W15" s="633"/>
      <c r="X15" s="633"/>
      <c r="Y15" s="633"/>
      <c r="Z15" s="633"/>
      <c r="AA15" s="633"/>
      <c r="AB15" s="633"/>
      <c r="AC15" s="633"/>
      <c r="AD15" s="633"/>
      <c r="AE15" s="633"/>
      <c r="AF15" s="633"/>
      <c r="AG15" s="633"/>
      <c r="AH15" s="633"/>
      <c r="AI15" s="633"/>
      <c r="AJ15" s="633"/>
    </row>
    <row r="16" spans="3:36" x14ac:dyDescent="0.2">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row>
    <row r="17" spans="3:36" x14ac:dyDescent="0.2">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row>
  </sheetData>
  <customSheetViews>
    <customSheetView guid="{82BC0C9B-70E2-44EC-8408-64CC9B36E280}" showGridLines="0" state="hidden">
      <selection activeCell="G5" sqref="G5:L5"/>
      <pageMargins left="0" right="0" top="0" bottom="0" header="0" footer="0"/>
      <pageSetup orientation="portrait" r:id="rId1"/>
    </customSheetView>
    <customSheetView guid="{795C8354-6623-430F-B16F-866AD45BC174}" showGridLines="0" state="hidden">
      <selection activeCell="G5" sqref="G5:L5"/>
      <pageMargins left="0" right="0" top="0" bottom="0" header="0" footer="0"/>
      <pageSetup orientation="portrait" r:id="rId2"/>
    </customSheetView>
    <customSheetView guid="{F8FDF2EC-A9AD-41AC-8138-AA3657B53E6D}" showGridLines="0" state="hidden">
      <selection activeCell="G5" sqref="G5:L5"/>
      <pageMargins left="0" right="0" top="0" bottom="0" header="0" footer="0"/>
      <pageSetup orientation="portrait" r:id="rId3"/>
    </customSheetView>
  </customSheetViews>
  <mergeCells count="40">
    <mergeCell ref="Y4:AB4"/>
    <mergeCell ref="AC4:AF4"/>
    <mergeCell ref="Y3:AB3"/>
    <mergeCell ref="AC3:AF3"/>
    <mergeCell ref="G3:L3"/>
    <mergeCell ref="M3:P3"/>
    <mergeCell ref="Q3:T3"/>
    <mergeCell ref="U3:X3"/>
    <mergeCell ref="G4:L4"/>
    <mergeCell ref="M4:P4"/>
    <mergeCell ref="Q4:T4"/>
    <mergeCell ref="U4:X4"/>
    <mergeCell ref="C15:AJ15"/>
    <mergeCell ref="C14:AJ14"/>
    <mergeCell ref="G10:AF10"/>
    <mergeCell ref="G8:L8"/>
    <mergeCell ref="AC7:AF7"/>
    <mergeCell ref="G7:L7"/>
    <mergeCell ref="M7:P7"/>
    <mergeCell ref="Q7:T7"/>
    <mergeCell ref="U7:X7"/>
    <mergeCell ref="Y7:AB7"/>
    <mergeCell ref="AC8:AF8"/>
    <mergeCell ref="E3:E8"/>
    <mergeCell ref="G5:L5"/>
    <mergeCell ref="M5:P5"/>
    <mergeCell ref="Q5:T5"/>
    <mergeCell ref="U5:X5"/>
    <mergeCell ref="G6:L6"/>
    <mergeCell ref="M6:P6"/>
    <mergeCell ref="Q6:T6"/>
    <mergeCell ref="U6:X6"/>
    <mergeCell ref="Y6:AB6"/>
    <mergeCell ref="AC5:AF5"/>
    <mergeCell ref="Y5:AB5"/>
    <mergeCell ref="M8:P8"/>
    <mergeCell ref="Q8:T8"/>
    <mergeCell ref="U8:X8"/>
    <mergeCell ref="Y8:AB8"/>
    <mergeCell ref="AC6:AF6"/>
  </mergeCells>
  <pageMargins left="0.7" right="0.7" top="0.75" bottom="0.75" header="0.3" footer="0.3"/>
  <pageSetup orientation="portrait"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C1:AJ20"/>
  <sheetViews>
    <sheetView showGridLines="0" topLeftCell="A4" workbookViewId="0">
      <selection activeCell="E4" sqref="E4:AF11"/>
    </sheetView>
  </sheetViews>
  <sheetFormatPr baseColWidth="10" defaultColWidth="9.33203125" defaultRowHeight="15" x14ac:dyDescent="0.2"/>
  <cols>
    <col min="1" max="5" width="3.6640625" customWidth="1"/>
    <col min="6" max="6" width="1.33203125" customWidth="1"/>
    <col min="7" max="36" width="3.6640625" customWidth="1"/>
  </cols>
  <sheetData>
    <row r="1" spans="3:36" ht="18" customHeight="1" x14ac:dyDescent="0.2"/>
    <row r="4" spans="3:36" ht="51" customHeight="1" x14ac:dyDescent="0.2">
      <c r="C4" s="1"/>
      <c r="D4" s="1"/>
      <c r="E4" s="637" t="s">
        <v>996</v>
      </c>
      <c r="F4" s="1"/>
      <c r="G4" s="629" t="s">
        <v>997</v>
      </c>
      <c r="H4" s="629"/>
      <c r="I4" s="629"/>
      <c r="J4" s="629"/>
      <c r="K4" s="629"/>
      <c r="L4" s="629"/>
      <c r="M4" s="632"/>
      <c r="N4" s="632"/>
      <c r="O4" s="632"/>
      <c r="P4" s="632"/>
      <c r="Q4" s="632"/>
      <c r="R4" s="632"/>
      <c r="S4" s="632"/>
      <c r="T4" s="632"/>
      <c r="U4" s="628"/>
      <c r="V4" s="628"/>
      <c r="W4" s="628"/>
      <c r="X4" s="628"/>
      <c r="Y4" s="628"/>
      <c r="Z4" s="628"/>
      <c r="AA4" s="628"/>
      <c r="AB4" s="628"/>
      <c r="AC4" s="628"/>
      <c r="AD4" s="628"/>
      <c r="AE4" s="628"/>
      <c r="AF4" s="628"/>
      <c r="AG4" s="1"/>
      <c r="AH4" s="1"/>
      <c r="AI4" s="1"/>
      <c r="AJ4" s="2"/>
    </row>
    <row r="5" spans="3:36" ht="51" customHeight="1" x14ac:dyDescent="0.2">
      <c r="C5" s="1"/>
      <c r="D5" s="1"/>
      <c r="E5" s="637"/>
      <c r="F5" s="1"/>
      <c r="G5" s="629" t="s">
        <v>998</v>
      </c>
      <c r="H5" s="629"/>
      <c r="I5" s="629"/>
      <c r="J5" s="629"/>
      <c r="K5" s="629"/>
      <c r="L5" s="629"/>
      <c r="M5" s="631"/>
      <c r="N5" s="631"/>
      <c r="O5" s="631"/>
      <c r="P5" s="631"/>
      <c r="Q5" s="632"/>
      <c r="R5" s="632"/>
      <c r="S5" s="632"/>
      <c r="T5" s="632"/>
      <c r="U5" s="632"/>
      <c r="V5" s="632"/>
      <c r="W5" s="632"/>
      <c r="X5" s="632"/>
      <c r="Y5" s="628">
        <v>1</v>
      </c>
      <c r="Z5" s="628"/>
      <c r="AA5" s="628"/>
      <c r="AB5" s="628"/>
      <c r="AC5" s="628"/>
      <c r="AD5" s="628"/>
      <c r="AE5" s="628"/>
      <c r="AF5" s="628"/>
      <c r="AG5" s="1"/>
      <c r="AH5" s="1"/>
      <c r="AI5" s="1"/>
      <c r="AJ5" s="2"/>
    </row>
    <row r="6" spans="3:36" ht="51" customHeight="1" x14ac:dyDescent="0.2">
      <c r="C6" s="1"/>
      <c r="D6" s="1"/>
      <c r="E6" s="637"/>
      <c r="F6" s="1"/>
      <c r="G6" s="629" t="s">
        <v>999</v>
      </c>
      <c r="H6" s="629"/>
      <c r="I6" s="629"/>
      <c r="J6" s="629"/>
      <c r="K6" s="629"/>
      <c r="L6" s="629"/>
      <c r="M6" s="630"/>
      <c r="N6" s="630"/>
      <c r="O6" s="630"/>
      <c r="P6" s="630"/>
      <c r="Q6" s="631"/>
      <c r="R6" s="631"/>
      <c r="S6" s="631"/>
      <c r="T6" s="631"/>
      <c r="U6" s="632"/>
      <c r="V6" s="632"/>
      <c r="W6" s="632"/>
      <c r="X6" s="632"/>
      <c r="Y6" s="628">
        <v>2</v>
      </c>
      <c r="Z6" s="628"/>
      <c r="AA6" s="628"/>
      <c r="AB6" s="628"/>
      <c r="AC6" s="628">
        <v>1</v>
      </c>
      <c r="AD6" s="628"/>
      <c r="AE6" s="628"/>
      <c r="AF6" s="628"/>
      <c r="AG6" s="1"/>
      <c r="AH6" s="1"/>
      <c r="AI6" s="1"/>
      <c r="AJ6" s="3"/>
    </row>
    <row r="7" spans="3:36" ht="51" customHeight="1" x14ac:dyDescent="0.2">
      <c r="C7" s="1"/>
      <c r="D7" s="1"/>
      <c r="E7" s="637"/>
      <c r="F7" s="1"/>
      <c r="G7" s="629" t="s">
        <v>1000</v>
      </c>
      <c r="H7" s="629"/>
      <c r="I7" s="629"/>
      <c r="J7" s="629"/>
      <c r="K7" s="629"/>
      <c r="L7" s="629"/>
      <c r="M7" s="630"/>
      <c r="N7" s="630"/>
      <c r="O7" s="630"/>
      <c r="P7" s="630"/>
      <c r="Q7" s="630"/>
      <c r="R7" s="630"/>
      <c r="S7" s="630"/>
      <c r="T7" s="630"/>
      <c r="U7" s="631"/>
      <c r="V7" s="631"/>
      <c r="W7" s="631"/>
      <c r="X7" s="631"/>
      <c r="Y7" s="632">
        <v>1</v>
      </c>
      <c r="Z7" s="632"/>
      <c r="AA7" s="632"/>
      <c r="AB7" s="632"/>
      <c r="AC7" s="628"/>
      <c r="AD7" s="628"/>
      <c r="AE7" s="628"/>
      <c r="AF7" s="628"/>
      <c r="AG7" s="1"/>
      <c r="AH7" s="1"/>
      <c r="AI7" s="1"/>
      <c r="AJ7" s="3" t="s">
        <v>979</v>
      </c>
    </row>
    <row r="8" spans="3:36" ht="51" customHeight="1" x14ac:dyDescent="0.2">
      <c r="C8" s="1"/>
      <c r="D8" s="1"/>
      <c r="E8" s="637"/>
      <c r="F8" s="1"/>
      <c r="G8" s="629" t="s">
        <v>1001</v>
      </c>
      <c r="H8" s="629"/>
      <c r="I8" s="629"/>
      <c r="J8" s="629"/>
      <c r="K8" s="629"/>
      <c r="L8" s="629"/>
      <c r="M8" s="630"/>
      <c r="N8" s="630"/>
      <c r="O8" s="630"/>
      <c r="P8" s="630"/>
      <c r="Q8" s="630"/>
      <c r="R8" s="630"/>
      <c r="S8" s="630"/>
      <c r="T8" s="630"/>
      <c r="U8" s="631"/>
      <c r="V8" s="631"/>
      <c r="W8" s="631"/>
      <c r="X8" s="631"/>
      <c r="Y8" s="632">
        <v>5</v>
      </c>
      <c r="Z8" s="632"/>
      <c r="AA8" s="632"/>
      <c r="AB8" s="632"/>
      <c r="AC8" s="628">
        <v>4</v>
      </c>
      <c r="AD8" s="628"/>
      <c r="AE8" s="628"/>
      <c r="AF8" s="628"/>
      <c r="AG8" s="1"/>
      <c r="AH8" s="1"/>
      <c r="AI8" s="1"/>
      <c r="AJ8" s="2"/>
    </row>
    <row r="9" spans="3:36" ht="45" customHeight="1" x14ac:dyDescent="0.2">
      <c r="C9" s="1"/>
      <c r="D9" s="1"/>
      <c r="E9" s="637"/>
      <c r="F9" s="1"/>
      <c r="G9" s="636"/>
      <c r="H9" s="636"/>
      <c r="I9" s="636"/>
      <c r="J9" s="636"/>
      <c r="K9" s="636"/>
      <c r="L9" s="636"/>
      <c r="M9" s="629" t="s">
        <v>1002</v>
      </c>
      <c r="N9" s="629"/>
      <c r="O9" s="629"/>
      <c r="P9" s="629"/>
      <c r="Q9" s="629" t="s">
        <v>1003</v>
      </c>
      <c r="R9" s="629"/>
      <c r="S9" s="629"/>
      <c r="T9" s="629"/>
      <c r="U9" s="629" t="s">
        <v>1004</v>
      </c>
      <c r="V9" s="629"/>
      <c r="W9" s="629"/>
      <c r="X9" s="629"/>
      <c r="Y9" s="629" t="s">
        <v>1005</v>
      </c>
      <c r="Z9" s="629"/>
      <c r="AA9" s="629"/>
      <c r="AB9" s="629"/>
      <c r="AC9" s="629" t="s">
        <v>1006</v>
      </c>
      <c r="AD9" s="629"/>
      <c r="AE9" s="629"/>
      <c r="AF9" s="629"/>
      <c r="AG9" s="1"/>
      <c r="AH9" s="1"/>
      <c r="AI9" s="1"/>
      <c r="AJ9" s="3" t="s">
        <v>1007</v>
      </c>
    </row>
    <row r="10" spans="3:36" ht="11.25" customHeight="1" x14ac:dyDescent="0.2">
      <c r="C10" s="1"/>
      <c r="D10" s="1"/>
      <c r="E10" s="1"/>
      <c r="F10" s="1"/>
      <c r="G10" s="13"/>
      <c r="H10" s="13"/>
      <c r="I10" s="13"/>
      <c r="J10" s="13"/>
      <c r="K10" s="13"/>
      <c r="L10" s="13"/>
      <c r="M10" s="12"/>
      <c r="N10" s="12"/>
      <c r="O10" s="12"/>
      <c r="P10" s="12"/>
      <c r="Q10" s="12"/>
      <c r="R10" s="12"/>
      <c r="S10" s="12"/>
      <c r="T10" s="12"/>
      <c r="U10" s="12"/>
      <c r="V10" s="12"/>
      <c r="W10" s="12"/>
      <c r="X10" s="12"/>
      <c r="Y10" s="12"/>
      <c r="Z10" s="12"/>
      <c r="AA10" s="12"/>
      <c r="AB10" s="12"/>
      <c r="AC10" s="12"/>
      <c r="AD10" s="12"/>
      <c r="AE10" s="12"/>
      <c r="AF10" s="12"/>
      <c r="AG10" s="1"/>
      <c r="AH10" s="1"/>
      <c r="AI10" s="1"/>
      <c r="AJ10" s="3"/>
    </row>
    <row r="11" spans="3:36" ht="20.25" customHeight="1" x14ac:dyDescent="0.2">
      <c r="C11" s="1"/>
      <c r="D11" s="1"/>
      <c r="E11" s="1"/>
      <c r="F11" s="1"/>
      <c r="G11" s="635" t="s">
        <v>26</v>
      </c>
      <c r="H11" s="635"/>
      <c r="I11" s="635"/>
      <c r="J11" s="635"/>
      <c r="K11" s="635"/>
      <c r="L11" s="635"/>
      <c r="M11" s="635"/>
      <c r="N11" s="635"/>
      <c r="O11" s="635"/>
      <c r="P11" s="635"/>
      <c r="Q11" s="635"/>
      <c r="R11" s="635"/>
      <c r="S11" s="635"/>
      <c r="T11" s="635"/>
      <c r="U11" s="635"/>
      <c r="V11" s="635"/>
      <c r="W11" s="635"/>
      <c r="X11" s="635"/>
      <c r="Y11" s="635"/>
      <c r="Z11" s="635"/>
      <c r="AA11" s="635"/>
      <c r="AB11" s="635"/>
      <c r="AC11" s="635"/>
      <c r="AD11" s="635"/>
      <c r="AE11" s="635"/>
      <c r="AF11" s="635"/>
      <c r="AG11" s="1"/>
      <c r="AH11" s="1"/>
      <c r="AI11" s="1"/>
      <c r="AJ11" s="2"/>
    </row>
    <row r="12" spans="3:36" x14ac:dyDescent="0.2">
      <c r="C12" s="1"/>
      <c r="D12" s="1"/>
      <c r="E12" s="1"/>
      <c r="F12" s="1"/>
      <c r="G12" s="1"/>
      <c r="H12" s="1"/>
      <c r="I12" s="4"/>
      <c r="J12" s="5"/>
      <c r="K12" s="6"/>
      <c r="L12" s="7"/>
      <c r="M12" s="7"/>
      <c r="N12" s="6"/>
      <c r="O12" s="7"/>
      <c r="P12" s="7"/>
      <c r="Q12" s="6"/>
      <c r="R12" s="7"/>
      <c r="S12" s="7"/>
      <c r="T12" s="6"/>
      <c r="U12" s="7"/>
      <c r="V12" s="7"/>
      <c r="W12" s="7"/>
      <c r="X12" s="1"/>
      <c r="Y12" s="1"/>
      <c r="Z12" s="1"/>
      <c r="AA12" s="1"/>
      <c r="AB12" s="1"/>
      <c r="AC12" s="1"/>
      <c r="AD12" s="1"/>
      <c r="AE12" s="1"/>
      <c r="AF12" s="1"/>
      <c r="AG12" s="1"/>
      <c r="AH12" s="1"/>
      <c r="AI12" s="1"/>
      <c r="AJ12" s="1"/>
    </row>
    <row r="13" spans="3:36" x14ac:dyDescent="0.2">
      <c r="C13" s="1"/>
      <c r="D13" s="1"/>
      <c r="E13" s="1"/>
      <c r="F13" s="1"/>
      <c r="G13" s="1"/>
      <c r="H13" s="1"/>
      <c r="I13" s="289"/>
      <c r="J13" s="1"/>
      <c r="K13" s="1"/>
      <c r="L13" s="1"/>
      <c r="M13" s="290" t="s">
        <v>1008</v>
      </c>
      <c r="N13" s="291" t="s">
        <v>1009</v>
      </c>
      <c r="O13" s="292"/>
      <c r="P13" s="8"/>
      <c r="Q13" s="293" t="s">
        <v>1010</v>
      </c>
      <c r="R13" s="291" t="s">
        <v>1011</v>
      </c>
      <c r="S13" s="292"/>
      <c r="T13" s="8"/>
      <c r="U13" s="294" t="s">
        <v>1012</v>
      </c>
      <c r="V13" s="291" t="s">
        <v>1013</v>
      </c>
      <c r="W13" s="295"/>
      <c r="X13" s="8"/>
      <c r="Y13" s="296" t="s">
        <v>1014</v>
      </c>
      <c r="Z13" s="291" t="s">
        <v>1015</v>
      </c>
      <c r="AA13" s="8"/>
      <c r="AB13" s="1"/>
      <c r="AC13" s="1"/>
      <c r="AD13" s="1"/>
      <c r="AE13" s="1"/>
      <c r="AF13" s="1"/>
      <c r="AG13" s="1"/>
      <c r="AH13" s="1"/>
      <c r="AI13" s="1"/>
      <c r="AJ13" s="1"/>
    </row>
    <row r="14" spans="3:36" x14ac:dyDescent="0.2">
      <c r="C14" s="1"/>
      <c r="D14" s="1"/>
      <c r="E14" s="1"/>
      <c r="F14" s="1"/>
      <c r="G14" s="1"/>
      <c r="H14" s="1"/>
      <c r="I14" s="297"/>
      <c r="J14" s="6"/>
      <c r="K14" s="5"/>
      <c r="L14" s="298"/>
      <c r="M14" s="297"/>
      <c r="N14" s="6"/>
      <c r="O14" s="297"/>
      <c r="P14" s="297"/>
      <c r="Q14" s="6"/>
      <c r="R14" s="297"/>
      <c r="S14" s="297"/>
      <c r="T14" s="6"/>
      <c r="U14" s="297"/>
      <c r="V14" s="297"/>
      <c r="W14" s="297"/>
      <c r="X14" s="1"/>
      <c r="Y14" s="1"/>
      <c r="Z14" s="1"/>
      <c r="AA14" s="1"/>
      <c r="AB14" s="1"/>
      <c r="AC14" s="1"/>
      <c r="AD14" s="1"/>
      <c r="AE14" s="1"/>
      <c r="AF14" s="1"/>
      <c r="AG14" s="1"/>
      <c r="AH14" s="1"/>
      <c r="AI14" s="1"/>
      <c r="AJ14" s="1"/>
    </row>
    <row r="15" spans="3:36" x14ac:dyDescent="0.2">
      <c r="C15" s="634" t="s">
        <v>1016</v>
      </c>
      <c r="D15" s="634"/>
      <c r="E15" s="634"/>
      <c r="F15" s="634"/>
      <c r="G15" s="634"/>
      <c r="H15" s="634"/>
      <c r="I15" s="634"/>
      <c r="J15" s="634"/>
      <c r="K15" s="634"/>
      <c r="L15" s="634"/>
      <c r="M15" s="634"/>
      <c r="N15" s="634"/>
      <c r="O15" s="634"/>
      <c r="P15" s="634"/>
      <c r="Q15" s="634"/>
      <c r="R15" s="634"/>
      <c r="S15" s="634"/>
      <c r="T15" s="634"/>
      <c r="U15" s="634"/>
      <c r="V15" s="634"/>
      <c r="W15" s="634"/>
      <c r="X15" s="634"/>
      <c r="Y15" s="634"/>
      <c r="Z15" s="634"/>
      <c r="AA15" s="634"/>
      <c r="AB15" s="634"/>
      <c r="AC15" s="634"/>
      <c r="AD15" s="634"/>
      <c r="AE15" s="634"/>
      <c r="AF15" s="634"/>
      <c r="AG15" s="634"/>
      <c r="AH15" s="634"/>
      <c r="AI15" s="634"/>
      <c r="AJ15" s="634"/>
    </row>
    <row r="16" spans="3:36" x14ac:dyDescent="0.2">
      <c r="C16" s="1"/>
      <c r="D16" s="1"/>
      <c r="E16" s="1"/>
      <c r="F16" s="1"/>
      <c r="G16" s="1"/>
      <c r="H16" s="1"/>
      <c r="I16" s="1"/>
      <c r="J16" s="1"/>
      <c r="K16" s="9"/>
      <c r="L16" s="9"/>
      <c r="M16" s="1"/>
      <c r="N16" s="1"/>
      <c r="O16" s="1"/>
      <c r="P16" s="1"/>
      <c r="Q16" s="1"/>
      <c r="R16" s="1"/>
      <c r="S16" s="1"/>
      <c r="T16" s="1"/>
      <c r="U16" s="1"/>
      <c r="V16" s="1"/>
      <c r="W16" s="1"/>
      <c r="X16" s="1"/>
      <c r="Y16" s="1"/>
      <c r="Z16" s="1"/>
      <c r="AA16" s="1"/>
      <c r="AB16" s="1"/>
      <c r="AC16" s="1"/>
      <c r="AD16" s="1"/>
      <c r="AE16" s="1"/>
      <c r="AF16" s="1"/>
      <c r="AG16" s="1"/>
      <c r="AH16" s="1"/>
      <c r="AI16" s="1"/>
      <c r="AJ16" s="1"/>
    </row>
    <row r="17" spans="3:36" x14ac:dyDescent="0.2">
      <c r="C17" s="1"/>
      <c r="D17" s="1"/>
      <c r="E17" s="1"/>
      <c r="F17" s="1"/>
      <c r="G17" s="1"/>
      <c r="H17" s="1"/>
      <c r="I17" s="297"/>
      <c r="J17" s="6"/>
      <c r="K17" s="5"/>
      <c r="L17" s="5"/>
      <c r="M17" s="6"/>
      <c r="N17" s="6"/>
      <c r="O17" s="6"/>
      <c r="P17" s="6"/>
      <c r="Q17" s="6"/>
      <c r="R17" s="6"/>
      <c r="S17" s="6"/>
      <c r="T17" s="6"/>
      <c r="U17" s="6"/>
      <c r="V17" s="6"/>
      <c r="W17" s="6"/>
      <c r="X17" s="1"/>
      <c r="Y17" s="1"/>
      <c r="Z17" s="1"/>
      <c r="AA17" s="1"/>
      <c r="AB17" s="1"/>
      <c r="AC17" s="1"/>
      <c r="AD17" s="1"/>
      <c r="AE17" s="1"/>
      <c r="AF17" s="1"/>
      <c r="AG17" s="1"/>
      <c r="AH17" s="1"/>
      <c r="AI17" s="1"/>
      <c r="AJ17" s="1"/>
    </row>
    <row r="18" spans="3:36" ht="32.25" customHeight="1" x14ac:dyDescent="0.2">
      <c r="C18" s="633" t="s">
        <v>1017</v>
      </c>
      <c r="D18" s="633"/>
      <c r="E18" s="633"/>
      <c r="F18" s="633"/>
      <c r="G18" s="633"/>
      <c r="H18" s="633"/>
      <c r="I18" s="633"/>
      <c r="J18" s="633"/>
      <c r="K18" s="633"/>
      <c r="L18" s="633"/>
      <c r="M18" s="633"/>
      <c r="N18" s="633"/>
      <c r="O18" s="633"/>
      <c r="P18" s="633"/>
      <c r="Q18" s="633"/>
      <c r="R18" s="633"/>
      <c r="S18" s="633"/>
      <c r="T18" s="633"/>
      <c r="U18" s="633"/>
      <c r="V18" s="633"/>
      <c r="W18" s="633"/>
      <c r="X18" s="633"/>
      <c r="Y18" s="633"/>
      <c r="Z18" s="633"/>
      <c r="AA18" s="633"/>
      <c r="AB18" s="633"/>
      <c r="AC18" s="633"/>
      <c r="AD18" s="633"/>
      <c r="AE18" s="633"/>
      <c r="AF18" s="633"/>
      <c r="AG18" s="633"/>
      <c r="AH18" s="633"/>
      <c r="AI18" s="633"/>
      <c r="AJ18" s="633"/>
    </row>
    <row r="19" spans="3:36" x14ac:dyDescent="0.2">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row>
    <row r="20" spans="3:36" x14ac:dyDescent="0.2">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row>
  </sheetData>
  <mergeCells count="40">
    <mergeCell ref="C15:AJ15"/>
    <mergeCell ref="C18:AJ18"/>
    <mergeCell ref="G9:L9"/>
    <mergeCell ref="M9:P9"/>
    <mergeCell ref="Q9:T9"/>
    <mergeCell ref="U9:X9"/>
    <mergeCell ref="Y9:AB9"/>
    <mergeCell ref="AC9:AF9"/>
    <mergeCell ref="E4:E9"/>
    <mergeCell ref="AC8:AF8"/>
    <mergeCell ref="Y6:AB6"/>
    <mergeCell ref="AC6:AF6"/>
    <mergeCell ref="G7:L7"/>
    <mergeCell ref="Y7:AB7"/>
    <mergeCell ref="AC7:AF7"/>
    <mergeCell ref="U8:X8"/>
    <mergeCell ref="Y8:AB8"/>
    <mergeCell ref="G11:AF11"/>
    <mergeCell ref="G6:L6"/>
    <mergeCell ref="M6:P6"/>
    <mergeCell ref="Q6:T6"/>
    <mergeCell ref="U6:X6"/>
    <mergeCell ref="G8:L8"/>
    <mergeCell ref="M8:P8"/>
    <mergeCell ref="Q8:T8"/>
    <mergeCell ref="M7:P7"/>
    <mergeCell ref="Q7:T7"/>
    <mergeCell ref="U7:X7"/>
    <mergeCell ref="AC4:AF4"/>
    <mergeCell ref="G5:L5"/>
    <mergeCell ref="M5:P5"/>
    <mergeCell ref="Q5:T5"/>
    <mergeCell ref="U5:X5"/>
    <mergeCell ref="Y5:AB5"/>
    <mergeCell ref="AC5:AF5"/>
    <mergeCell ref="G4:L4"/>
    <mergeCell ref="M4:P4"/>
    <mergeCell ref="Q4:T4"/>
    <mergeCell ref="U4:X4"/>
    <mergeCell ref="Y4:AB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K254"/>
  <sheetViews>
    <sheetView showGridLines="0" tabSelected="1" zoomScale="70" zoomScaleNormal="70" zoomScaleSheetLayoutView="50" workbookViewId="0">
      <pane xSplit="4" ySplit="6" topLeftCell="E36" activePane="bottomRight" state="frozen"/>
      <selection activeCell="A6" sqref="A6"/>
      <selection pane="topRight" activeCell="E6" sqref="E6"/>
      <selection pane="bottomLeft" activeCell="A7" sqref="A7"/>
      <selection pane="bottomRight" activeCell="BM7" sqref="BM7"/>
    </sheetView>
  </sheetViews>
  <sheetFormatPr baseColWidth="10" defaultColWidth="11.5" defaultRowHeight="15" x14ac:dyDescent="0.2"/>
  <cols>
    <col min="1" max="1" width="4.83203125" style="16" customWidth="1"/>
    <col min="2" max="2" width="23.6640625" style="46" customWidth="1"/>
    <col min="3" max="3" width="38.33203125" style="15" customWidth="1"/>
    <col min="4" max="4" width="32.1640625" style="16" customWidth="1"/>
    <col min="5" max="5" width="48.5" style="17" customWidth="1"/>
    <col min="6" max="6" width="23" style="17" customWidth="1"/>
    <col min="7" max="7" width="27.6640625" style="15" customWidth="1"/>
    <col min="8" max="8" width="16.1640625" style="15" customWidth="1"/>
    <col min="9" max="9" width="17" style="15" customWidth="1"/>
    <col min="10" max="10" width="15.5" style="15" customWidth="1"/>
    <col min="11" max="11" width="17.33203125" style="15" customWidth="1"/>
    <col min="12" max="12" width="14.5" style="15" customWidth="1"/>
    <col min="13" max="13" width="16.83203125" style="15" customWidth="1"/>
    <col min="14" max="14" width="15" style="15" customWidth="1"/>
    <col min="15" max="15" width="24.83203125" style="15" customWidth="1"/>
    <col min="16" max="16" width="13.6640625" style="15" customWidth="1"/>
    <col min="17" max="17" width="15.1640625" style="15" customWidth="1"/>
    <col min="18" max="18" width="19.5" style="15" customWidth="1"/>
    <col min="19" max="19" width="17.83203125" style="15" customWidth="1"/>
    <col min="20" max="20" width="13" style="15" customWidth="1"/>
    <col min="21" max="21" width="13.33203125" style="15" customWidth="1"/>
    <col min="22" max="22" width="16" style="15" customWidth="1"/>
    <col min="23" max="23" width="14.5" style="15" customWidth="1"/>
    <col min="24" max="24" width="13" style="15" customWidth="1"/>
    <col min="25" max="25" width="13.6640625" style="15" customWidth="1"/>
    <col min="26" max="26" width="13.33203125" style="15" customWidth="1"/>
    <col min="27" max="27" width="16" style="15" customWidth="1"/>
    <col min="28" max="28" width="12" style="18" customWidth="1"/>
    <col min="29" max="29" width="1.6640625" style="18" hidden="1" customWidth="1"/>
    <col min="30" max="30" width="12.5" style="18" customWidth="1"/>
    <col min="31" max="31" width="0.33203125" style="18" customWidth="1"/>
    <col min="32" max="32" width="10" style="18" customWidth="1"/>
    <col min="33" max="33" width="97.33203125" style="15" customWidth="1"/>
    <col min="34" max="34" width="28.6640625" style="15" customWidth="1"/>
    <col min="35" max="35" width="16.5" style="15" customWidth="1"/>
    <col min="36" max="38" width="21" style="15" customWidth="1"/>
    <col min="39" max="39" width="20.83203125" style="15" customWidth="1"/>
    <col min="40" max="40" width="21" style="15" customWidth="1"/>
    <col min="41" max="41" width="20.33203125" style="15" customWidth="1"/>
    <col min="42" max="42" width="31.5" style="15" customWidth="1"/>
    <col min="43" max="43" width="20.33203125" style="15" customWidth="1"/>
    <col min="44" max="44" width="39.1640625" style="15" customWidth="1"/>
    <col min="45" max="45" width="17.33203125" style="15" customWidth="1"/>
    <col min="46" max="46" width="27.83203125" style="15" customWidth="1"/>
    <col min="47" max="47" width="12.83203125" style="15" customWidth="1"/>
    <col min="48" max="48" width="23.83203125" style="15" customWidth="1"/>
    <col min="49" max="49" width="15.1640625" style="15" customWidth="1"/>
    <col min="50" max="50" width="15.83203125" style="15" customWidth="1"/>
    <col min="51" max="51" width="18.5" style="15" customWidth="1"/>
    <col min="52" max="53" width="20.5" style="15" customWidth="1"/>
    <col min="54" max="56" width="15.5" style="15" customWidth="1"/>
    <col min="57" max="57" width="18.83203125" style="15" customWidth="1"/>
    <col min="58" max="58" width="15.5" style="15" hidden="1" customWidth="1"/>
    <col min="59" max="59" width="6.6640625" style="15" hidden="1" customWidth="1"/>
    <col min="60" max="60" width="22.33203125" style="18" customWidth="1"/>
    <col min="61" max="61" width="15.83203125" style="18" customWidth="1"/>
    <col min="62" max="62" width="19.5" style="15" customWidth="1"/>
    <col min="63" max="63" width="32.5" customWidth="1"/>
  </cols>
  <sheetData>
    <row r="1" spans="1:62" ht="30" customHeight="1" thickTop="1" x14ac:dyDescent="0.2">
      <c r="A1" s="534" t="s">
        <v>0</v>
      </c>
      <c r="B1" s="535"/>
      <c r="C1" s="535"/>
      <c r="D1" s="535"/>
      <c r="E1" s="546" t="s">
        <v>332</v>
      </c>
      <c r="F1" s="547"/>
      <c r="G1" s="547"/>
      <c r="H1" s="547"/>
      <c r="I1" s="547"/>
      <c r="J1" s="547"/>
      <c r="K1" s="547"/>
      <c r="L1" s="547"/>
      <c r="M1" s="547"/>
      <c r="N1" s="547"/>
      <c r="O1" s="547"/>
      <c r="P1" s="547"/>
      <c r="Q1" s="547"/>
      <c r="R1" s="547"/>
      <c r="S1" s="547"/>
      <c r="T1" s="547"/>
      <c r="U1" s="547"/>
      <c r="V1" s="547"/>
      <c r="W1" s="547"/>
      <c r="X1" s="547"/>
      <c r="Y1" s="547"/>
      <c r="Z1" s="547"/>
      <c r="AA1" s="547"/>
      <c r="AB1" s="547"/>
      <c r="AC1" s="547"/>
      <c r="AD1" s="547"/>
      <c r="AE1" s="547"/>
      <c r="AF1" s="547"/>
      <c r="AG1" s="547"/>
      <c r="AH1" s="547"/>
      <c r="AI1" s="547"/>
      <c r="AJ1" s="547"/>
      <c r="AK1" s="547"/>
      <c r="AL1" s="547"/>
      <c r="AM1" s="547"/>
      <c r="AN1" s="547"/>
      <c r="AO1" s="547"/>
      <c r="AP1" s="547"/>
      <c r="AQ1" s="547"/>
      <c r="AR1" s="547"/>
      <c r="AS1" s="547"/>
      <c r="AT1" s="547"/>
      <c r="AU1" s="547"/>
      <c r="AV1" s="547"/>
      <c r="AW1" s="547"/>
      <c r="AX1" s="547"/>
      <c r="AY1" s="547"/>
      <c r="AZ1" s="547"/>
      <c r="BA1" s="547"/>
      <c r="BB1" s="547"/>
      <c r="BC1" s="547"/>
      <c r="BD1" s="547"/>
      <c r="BE1" s="547"/>
      <c r="BF1" s="547"/>
      <c r="BG1" s="547"/>
      <c r="BH1" s="547"/>
      <c r="BI1" s="547"/>
      <c r="BJ1" s="547"/>
    </row>
    <row r="2" spans="1:62" ht="33.75" customHeight="1" x14ac:dyDescent="0.2">
      <c r="A2" s="536"/>
      <c r="B2" s="537"/>
      <c r="C2" s="537"/>
      <c r="D2" s="537"/>
      <c r="E2" s="548"/>
      <c r="F2" s="549"/>
      <c r="G2" s="549"/>
      <c r="H2" s="549"/>
      <c r="I2" s="549"/>
      <c r="J2" s="549"/>
      <c r="K2" s="549"/>
      <c r="L2" s="549"/>
      <c r="M2" s="549"/>
      <c r="N2" s="549"/>
      <c r="O2" s="549"/>
      <c r="P2" s="549"/>
      <c r="Q2" s="549"/>
      <c r="R2" s="549"/>
      <c r="S2" s="549"/>
      <c r="T2" s="549"/>
      <c r="U2" s="549"/>
      <c r="V2" s="549"/>
      <c r="W2" s="549"/>
      <c r="X2" s="549"/>
      <c r="Y2" s="549"/>
      <c r="Z2" s="549"/>
      <c r="AA2" s="549"/>
      <c r="AB2" s="549"/>
      <c r="AC2" s="549"/>
      <c r="AD2" s="549"/>
      <c r="AE2" s="549"/>
      <c r="AF2" s="549"/>
      <c r="AG2" s="549"/>
      <c r="AH2" s="549"/>
      <c r="AI2" s="549"/>
      <c r="AJ2" s="549"/>
      <c r="AK2" s="549"/>
      <c r="AL2" s="549"/>
      <c r="AM2" s="549"/>
      <c r="AN2" s="549"/>
      <c r="AO2" s="549"/>
      <c r="AP2" s="549"/>
      <c r="AQ2" s="549"/>
      <c r="AR2" s="549"/>
      <c r="AS2" s="549"/>
      <c r="AT2" s="549"/>
      <c r="AU2" s="549"/>
      <c r="AV2" s="549"/>
      <c r="AW2" s="549"/>
      <c r="AX2" s="549"/>
      <c r="AY2" s="549"/>
      <c r="AZ2" s="549"/>
      <c r="BA2" s="549"/>
      <c r="BB2" s="549"/>
      <c r="BC2" s="549"/>
      <c r="BD2" s="549"/>
      <c r="BE2" s="549"/>
      <c r="BF2" s="549"/>
      <c r="BG2" s="549"/>
      <c r="BH2" s="549"/>
      <c r="BI2" s="549"/>
      <c r="BJ2" s="549"/>
    </row>
    <row r="3" spans="1:62" ht="40.5" customHeight="1" thickBot="1" x14ac:dyDescent="0.25">
      <c r="A3" s="538"/>
      <c r="B3" s="539"/>
      <c r="C3" s="539"/>
      <c r="D3" s="539"/>
      <c r="E3" s="550"/>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551"/>
      <c r="AJ3" s="551"/>
      <c r="AK3" s="551"/>
      <c r="AL3" s="551"/>
      <c r="AM3" s="551"/>
      <c r="AN3" s="551"/>
      <c r="AO3" s="551"/>
      <c r="AP3" s="551"/>
      <c r="AQ3" s="551"/>
      <c r="AR3" s="551"/>
      <c r="AS3" s="551"/>
      <c r="AT3" s="551"/>
      <c r="AU3" s="551"/>
      <c r="AV3" s="551"/>
      <c r="AW3" s="551"/>
      <c r="AX3" s="551"/>
      <c r="AY3" s="551"/>
      <c r="AZ3" s="551"/>
      <c r="BA3" s="551"/>
      <c r="BB3" s="551"/>
      <c r="BC3" s="551"/>
      <c r="BD3" s="551"/>
      <c r="BE3" s="551"/>
      <c r="BF3" s="551"/>
      <c r="BG3" s="551"/>
      <c r="BH3" s="551"/>
      <c r="BI3" s="551"/>
      <c r="BJ3" s="551"/>
    </row>
    <row r="4" spans="1:62" ht="24" customHeight="1" x14ac:dyDescent="0.2">
      <c r="A4" s="483" t="s">
        <v>2</v>
      </c>
      <c r="B4" s="484"/>
      <c r="C4" s="484"/>
      <c r="D4" s="484"/>
      <c r="E4" s="484"/>
      <c r="F4" s="484"/>
      <c r="G4" s="484"/>
      <c r="H4" s="484" t="s">
        <v>333</v>
      </c>
      <c r="I4" s="484"/>
      <c r="J4" s="484"/>
      <c r="K4" s="484"/>
      <c r="L4" s="484"/>
      <c r="M4" s="484"/>
      <c r="N4" s="484"/>
      <c r="O4" s="484"/>
      <c r="P4" s="484"/>
      <c r="Q4" s="484"/>
      <c r="R4" s="484"/>
      <c r="S4" s="484"/>
      <c r="T4" s="484"/>
      <c r="U4" s="484"/>
      <c r="V4" s="484"/>
      <c r="W4" s="484"/>
      <c r="X4" s="484"/>
      <c r="Y4" s="484"/>
      <c r="Z4" s="484"/>
      <c r="AA4" s="484"/>
      <c r="AB4" s="484"/>
      <c r="AC4" s="484"/>
      <c r="AD4" s="484"/>
      <c r="AE4" s="484"/>
      <c r="AF4" s="484"/>
      <c r="AG4" s="484"/>
      <c r="AH4" s="484"/>
      <c r="AI4" s="484"/>
      <c r="AJ4" s="484"/>
      <c r="AK4" s="484"/>
      <c r="AL4" s="484"/>
      <c r="AM4" s="484"/>
      <c r="AN4" s="484"/>
      <c r="AO4" s="484"/>
      <c r="AP4" s="484"/>
      <c r="AQ4" s="484"/>
      <c r="AR4" s="484"/>
      <c r="AS4" s="484"/>
      <c r="AT4" s="484"/>
      <c r="AU4" s="484"/>
      <c r="AV4" s="484"/>
      <c r="AW4" s="484"/>
      <c r="AX4" s="484"/>
      <c r="AY4" s="484"/>
      <c r="AZ4" s="484"/>
      <c r="BA4" s="484"/>
      <c r="BB4" s="484"/>
      <c r="BC4" s="484"/>
      <c r="BD4" s="484"/>
      <c r="BE4" s="484"/>
      <c r="BF4" s="484"/>
      <c r="BG4" s="484"/>
      <c r="BH4" s="484"/>
      <c r="BI4" s="484"/>
      <c r="BJ4" s="484"/>
    </row>
    <row r="5" spans="1:62" ht="33" customHeight="1" thickBot="1" x14ac:dyDescent="0.25">
      <c r="A5" s="555"/>
      <c r="B5" s="554"/>
      <c r="C5" s="554"/>
      <c r="D5" s="554"/>
      <c r="E5" s="554"/>
      <c r="F5" s="554"/>
      <c r="G5" s="554"/>
      <c r="H5" s="554" t="s">
        <v>334</v>
      </c>
      <c r="I5" s="554"/>
      <c r="J5" s="554"/>
      <c r="K5" s="554"/>
      <c r="L5" s="554"/>
      <c r="M5" s="554"/>
      <c r="N5" s="554"/>
      <c r="O5" s="554"/>
      <c r="P5" s="554"/>
      <c r="Q5" s="554"/>
      <c r="R5" s="554"/>
      <c r="S5" s="554"/>
      <c r="T5" s="554"/>
      <c r="U5" s="554"/>
      <c r="V5" s="554"/>
      <c r="W5" s="554"/>
      <c r="X5" s="554"/>
      <c r="Y5" s="554"/>
      <c r="Z5" s="554"/>
      <c r="AA5" s="554"/>
      <c r="AB5" s="556" t="s">
        <v>9</v>
      </c>
      <c r="AC5" s="556"/>
      <c r="AD5" s="556"/>
      <c r="AE5" s="556"/>
      <c r="AF5" s="556"/>
      <c r="AG5" s="540" t="s">
        <v>10</v>
      </c>
      <c r="AH5" s="541"/>
      <c r="AI5" s="542"/>
      <c r="AJ5" s="540" t="s">
        <v>11</v>
      </c>
      <c r="AK5" s="541"/>
      <c r="AL5" s="541"/>
      <c r="AM5" s="541"/>
      <c r="AN5" s="541"/>
      <c r="AO5" s="541"/>
      <c r="AP5" s="541"/>
      <c r="AQ5" s="541"/>
      <c r="AR5" s="541"/>
      <c r="AS5" s="541"/>
      <c r="AT5" s="541"/>
      <c r="AU5" s="541"/>
      <c r="AV5" s="541"/>
      <c r="AW5" s="541"/>
      <c r="AX5" s="541"/>
      <c r="AY5" s="542"/>
      <c r="AZ5" s="543" t="s">
        <v>12</v>
      </c>
      <c r="BA5" s="544"/>
      <c r="BB5" s="543" t="s">
        <v>13</v>
      </c>
      <c r="BC5" s="545"/>
      <c r="BD5" s="543" t="s">
        <v>14</v>
      </c>
      <c r="BE5" s="545"/>
      <c r="BF5" s="94"/>
      <c r="BG5" s="94"/>
      <c r="BH5" s="556" t="s">
        <v>15</v>
      </c>
      <c r="BI5" s="556"/>
      <c r="BJ5" s="556"/>
    </row>
    <row r="6" spans="1:62" ht="99" customHeight="1" thickBot="1" x14ac:dyDescent="0.25">
      <c r="A6" s="126" t="s">
        <v>16</v>
      </c>
      <c r="B6" s="125" t="s">
        <v>17</v>
      </c>
      <c r="C6" s="125" t="s">
        <v>18</v>
      </c>
      <c r="D6" s="125" t="s">
        <v>19</v>
      </c>
      <c r="E6" s="125" t="s">
        <v>22</v>
      </c>
      <c r="F6" s="125" t="s">
        <v>23</v>
      </c>
      <c r="G6" s="125" t="s">
        <v>24</v>
      </c>
      <c r="H6" s="125" t="s">
        <v>335</v>
      </c>
      <c r="I6" s="125" t="s">
        <v>336</v>
      </c>
      <c r="J6" s="125" t="s">
        <v>337</v>
      </c>
      <c r="K6" s="125" t="s">
        <v>338</v>
      </c>
      <c r="L6" s="125" t="s">
        <v>339</v>
      </c>
      <c r="M6" s="125" t="s">
        <v>340</v>
      </c>
      <c r="N6" s="125" t="s">
        <v>341</v>
      </c>
      <c r="O6" s="125" t="s">
        <v>342</v>
      </c>
      <c r="P6" s="125" t="s">
        <v>343</v>
      </c>
      <c r="Q6" s="125" t="s">
        <v>344</v>
      </c>
      <c r="R6" s="125" t="s">
        <v>345</v>
      </c>
      <c r="S6" s="125" t="s">
        <v>346</v>
      </c>
      <c r="T6" s="125" t="s">
        <v>347</v>
      </c>
      <c r="U6" s="125" t="s">
        <v>348</v>
      </c>
      <c r="V6" s="125" t="s">
        <v>349</v>
      </c>
      <c r="W6" s="125" t="s">
        <v>350</v>
      </c>
      <c r="X6" s="125" t="s">
        <v>351</v>
      </c>
      <c r="Y6" s="125" t="s">
        <v>352</v>
      </c>
      <c r="Z6" s="125" t="s">
        <v>353</v>
      </c>
      <c r="AA6" s="125" t="s">
        <v>354</v>
      </c>
      <c r="AB6" s="127" t="s">
        <v>25</v>
      </c>
      <c r="AC6" s="127"/>
      <c r="AD6" s="127" t="s">
        <v>26</v>
      </c>
      <c r="AE6" s="127"/>
      <c r="AF6" s="127" t="s">
        <v>27</v>
      </c>
      <c r="AG6" s="125" t="s">
        <v>28</v>
      </c>
      <c r="AH6" s="125" t="s">
        <v>29</v>
      </c>
      <c r="AI6" s="125" t="s">
        <v>30</v>
      </c>
      <c r="AJ6" s="125" t="s">
        <v>31</v>
      </c>
      <c r="AK6" s="288"/>
      <c r="AL6" s="125" t="s">
        <v>32</v>
      </c>
      <c r="AM6" s="125"/>
      <c r="AN6" s="125" t="s">
        <v>33</v>
      </c>
      <c r="AO6" s="125"/>
      <c r="AP6" s="125" t="s">
        <v>34</v>
      </c>
      <c r="AQ6" s="288"/>
      <c r="AR6" s="125" t="s">
        <v>35</v>
      </c>
      <c r="AS6" s="125"/>
      <c r="AT6" s="125" t="s">
        <v>36</v>
      </c>
      <c r="AU6" s="125"/>
      <c r="AV6" s="125" t="s">
        <v>37</v>
      </c>
      <c r="AW6" s="125"/>
      <c r="AX6" s="125" t="s">
        <v>38</v>
      </c>
      <c r="AY6" s="125" t="s">
        <v>39</v>
      </c>
      <c r="AZ6" s="125" t="s">
        <v>40</v>
      </c>
      <c r="BA6" s="125" t="s">
        <v>41</v>
      </c>
      <c r="BB6" s="125" t="s">
        <v>42</v>
      </c>
      <c r="BC6" s="125" t="s">
        <v>43</v>
      </c>
      <c r="BD6" s="125" t="s">
        <v>44</v>
      </c>
      <c r="BE6" s="125" t="s">
        <v>45</v>
      </c>
      <c r="BF6" s="125" t="s">
        <v>46</v>
      </c>
      <c r="BG6" s="125"/>
      <c r="BH6" s="125" t="s">
        <v>25</v>
      </c>
      <c r="BI6" s="125" t="s">
        <v>26</v>
      </c>
      <c r="BJ6" s="125" t="s">
        <v>27</v>
      </c>
    </row>
    <row r="7" spans="1:62" ht="295.5" customHeight="1" x14ac:dyDescent="0.2">
      <c r="A7" s="557">
        <v>1</v>
      </c>
      <c r="B7" s="424" t="s">
        <v>61</v>
      </c>
      <c r="C7" s="422" t="s">
        <v>355</v>
      </c>
      <c r="D7" s="424" t="s">
        <v>356</v>
      </c>
      <c r="E7" s="178" t="s">
        <v>357</v>
      </c>
      <c r="F7" s="161" t="s">
        <v>67</v>
      </c>
      <c r="G7" s="128" t="s">
        <v>358</v>
      </c>
      <c r="H7" s="424" t="s">
        <v>73</v>
      </c>
      <c r="I7" s="424" t="s">
        <v>73</v>
      </c>
      <c r="J7" s="424" t="s">
        <v>73</v>
      </c>
      <c r="K7" s="424" t="s">
        <v>359</v>
      </c>
      <c r="L7" s="424" t="s">
        <v>73</v>
      </c>
      <c r="M7" s="424" t="s">
        <v>359</v>
      </c>
      <c r="N7" s="424" t="s">
        <v>73</v>
      </c>
      <c r="O7" s="424" t="s">
        <v>359</v>
      </c>
      <c r="P7" s="424" t="s">
        <v>73</v>
      </c>
      <c r="Q7" s="424" t="s">
        <v>73</v>
      </c>
      <c r="R7" s="424" t="s">
        <v>73</v>
      </c>
      <c r="S7" s="424" t="s">
        <v>73</v>
      </c>
      <c r="T7" s="424" t="s">
        <v>73</v>
      </c>
      <c r="U7" s="424" t="s">
        <v>73</v>
      </c>
      <c r="V7" s="424" t="s">
        <v>73</v>
      </c>
      <c r="W7" s="424" t="s">
        <v>359</v>
      </c>
      <c r="X7" s="424" t="s">
        <v>73</v>
      </c>
      <c r="Y7" s="424" t="s">
        <v>73</v>
      </c>
      <c r="Z7" s="424" t="s">
        <v>359</v>
      </c>
      <c r="AA7" s="422">
        <f>COUNTIF(H7:Z7, "SI")</f>
        <v>14</v>
      </c>
      <c r="AB7" s="424" t="s">
        <v>271</v>
      </c>
      <c r="AC7" s="422">
        <f>+VLOOKUP(AB7,Listados!$K$8:$L$12,2,0)</f>
        <v>1</v>
      </c>
      <c r="AD7" s="422" t="str">
        <f>++IF(OR(AA7=0),"",IF(OR(AA7=1,AA7&lt;=5),"Moderado",IF(OR(AA7=6,AA7&lt;=11),"Mayor",IF(OR(AA7&gt;=12),"Catastrófico",""))))</f>
        <v>Catastrófico</v>
      </c>
      <c r="AE7" s="422">
        <f>+VLOOKUP(AD7,Listados!$K$13:$L$17,2,0)</f>
        <v>5</v>
      </c>
      <c r="AF7" s="422" t="str">
        <f>IF(AND(AB7&lt;&gt;"",AD7&lt;&gt;""),VLOOKUP(AB7&amp;AD7,[3]Listados!$M$3:$N$27,2,FALSE),"")</f>
        <v>Extremo</v>
      </c>
      <c r="AG7" s="190" t="s">
        <v>360</v>
      </c>
      <c r="AH7" s="129" t="s">
        <v>357</v>
      </c>
      <c r="AI7" s="103" t="s">
        <v>72</v>
      </c>
      <c r="AJ7" s="103" t="s">
        <v>73</v>
      </c>
      <c r="AK7" s="102">
        <f>+IF(AJ7="si",15,"0")</f>
        <v>15</v>
      </c>
      <c r="AL7" s="103" t="s">
        <v>73</v>
      </c>
      <c r="AM7" s="102">
        <f>+IF(AL7="si",15,"0")</f>
        <v>15</v>
      </c>
      <c r="AN7" s="103" t="s">
        <v>73</v>
      </c>
      <c r="AO7" s="102">
        <f>+IF(AN7="si",15,"0")</f>
        <v>15</v>
      </c>
      <c r="AP7" s="103" t="s">
        <v>72</v>
      </c>
      <c r="AQ7" s="102">
        <f>+IF(AP7="Preventivo",15,IF(AP7="Detectivo",10,"0"))</f>
        <v>15</v>
      </c>
      <c r="AR7" s="103" t="s">
        <v>73</v>
      </c>
      <c r="AS7" s="102">
        <f>+IF(AR7="si",15,"0")</f>
        <v>15</v>
      </c>
      <c r="AT7" s="103" t="s">
        <v>73</v>
      </c>
      <c r="AU7" s="102">
        <f>+IF(AT7="si",15,"0")</f>
        <v>15</v>
      </c>
      <c r="AV7" s="103" t="s">
        <v>74</v>
      </c>
      <c r="AW7" s="102">
        <f>+IF(AV7="Completa",10,IF(AV7="Incompleta",5,"0"))</f>
        <v>10</v>
      </c>
      <c r="AX7" s="105">
        <f>IF((SUM(AK7,AM7,AO7,AQ7,AS7,AU7,AW7)=0),"",(SUM(AK7,AM7,AO7,AQ7,AS7,AU7,AW7)))</f>
        <v>100</v>
      </c>
      <c r="AY7" s="105" t="str">
        <f>IF(AX7&lt;=85,"Débil",IF(AX7&lt;=95,"Moderado",IF(AX7=100,"Fuerte","")))</f>
        <v>Fuerte</v>
      </c>
      <c r="AZ7" s="130" t="s">
        <v>75</v>
      </c>
      <c r="BA7" s="131" t="str">
        <f>+IF(AZ7="siempre","Fuerte",IF(AZ7="Algunas veces","Moderado",IF(AZ7="No se ejecuta","Débil","")))</f>
        <v>Fuerte</v>
      </c>
      <c r="BB7" s="131" t="str">
        <f>IFERROR(VLOOKUP((CONCATENATE(AY7,BA7)),Listados!$U$3:$V$11,2,FALSE),"")</f>
        <v>Fuerte</v>
      </c>
      <c r="BC7" s="131">
        <f>IF(BB7="","",IF(BB7="Débil", 0, IF(BB7="Moderado",50,100)))</f>
        <v>100</v>
      </c>
      <c r="BD7" s="415">
        <f>AVERAGE(BC7:BC8)</f>
        <v>100</v>
      </c>
      <c r="BE7" s="415" t="str">
        <f>IF(BD7&lt;=50,"Débil",IF(BD7&lt;=99,"Moderado",IF(BD7=100,"fuerte","")))</f>
        <v>fuerte</v>
      </c>
      <c r="BF7" s="415">
        <f>+IF(AND(AI7="Preventivo",BE7="Fuerte"),2,IF(AND(AI7="Preventivo",BE7="Moderado"),1,0))</f>
        <v>2</v>
      </c>
      <c r="BG7" s="415">
        <f>+AC7-BF7</f>
        <v>-1</v>
      </c>
      <c r="BH7" s="422" t="str">
        <f>+VLOOKUP(MIN(BG7),Listados!$J$18:$K$24,2,TRUE)</f>
        <v>Rara Vez</v>
      </c>
      <c r="BI7" s="422" t="str">
        <f>AD7</f>
        <v>Catastrófico</v>
      </c>
      <c r="BJ7" s="422" t="str">
        <f>IF(AND(BH7&lt;&gt;"",BI7&lt;&gt;""),VLOOKUP(BH7&amp;BI7,Listados!$M$3:$N$27,2,FALSE),"")</f>
        <v>Extremo</v>
      </c>
    </row>
    <row r="8" spans="1:62" ht="204" customHeight="1" x14ac:dyDescent="0.2">
      <c r="A8" s="525"/>
      <c r="B8" s="519"/>
      <c r="C8" s="517"/>
      <c r="D8" s="519"/>
      <c r="E8" s="301" t="s">
        <v>88</v>
      </c>
      <c r="F8" s="302" t="s">
        <v>67</v>
      </c>
      <c r="G8" s="305" t="s">
        <v>1021</v>
      </c>
      <c r="H8" s="519"/>
      <c r="I8" s="519"/>
      <c r="J8" s="519"/>
      <c r="K8" s="519"/>
      <c r="L8" s="519"/>
      <c r="M8" s="519"/>
      <c r="N8" s="519"/>
      <c r="O8" s="519"/>
      <c r="P8" s="519"/>
      <c r="Q8" s="519"/>
      <c r="R8" s="519"/>
      <c r="S8" s="519"/>
      <c r="T8" s="519"/>
      <c r="U8" s="519"/>
      <c r="V8" s="519"/>
      <c r="W8" s="519"/>
      <c r="X8" s="519"/>
      <c r="Y8" s="519"/>
      <c r="Z8" s="519"/>
      <c r="AA8" s="517"/>
      <c r="AB8" s="519"/>
      <c r="AC8" s="517"/>
      <c r="AD8" s="517"/>
      <c r="AE8" s="517"/>
      <c r="AF8" s="517"/>
      <c r="AG8" s="303" t="s">
        <v>361</v>
      </c>
      <c r="AH8" s="304" t="s">
        <v>88</v>
      </c>
      <c r="AI8" s="307" t="s">
        <v>72</v>
      </c>
      <c r="AJ8" s="307" t="s">
        <v>73</v>
      </c>
      <c r="AK8" s="306">
        <f t="shared" ref="AK8:AK72" si="0">+IF(AJ8="si",15,"0")</f>
        <v>15</v>
      </c>
      <c r="AL8" s="307" t="s">
        <v>73</v>
      </c>
      <c r="AM8" s="306">
        <f t="shared" ref="AM8:AM72" si="1">+IF(AL8="si",15,"0")</f>
        <v>15</v>
      </c>
      <c r="AN8" s="307" t="s">
        <v>73</v>
      </c>
      <c r="AO8" s="306">
        <f>+IF(AN8="si",15,"0")</f>
        <v>15</v>
      </c>
      <c r="AP8" s="307" t="s">
        <v>72</v>
      </c>
      <c r="AQ8" s="306">
        <f t="shared" ref="AQ8:AQ72" si="2">+IF(AP8="Preventivo",15,IF(AP8="Detectivo",10,"0"))</f>
        <v>15</v>
      </c>
      <c r="AR8" s="307" t="s">
        <v>73</v>
      </c>
      <c r="AS8" s="306">
        <f t="shared" ref="AS8:AS72" si="3">+IF(AR8="si",15,"0")</f>
        <v>15</v>
      </c>
      <c r="AT8" s="307" t="s">
        <v>73</v>
      </c>
      <c r="AU8" s="306">
        <f t="shared" ref="AU8:AU72" si="4">+IF(AT8="si",15,"0")</f>
        <v>15</v>
      </c>
      <c r="AV8" s="307" t="s">
        <v>74</v>
      </c>
      <c r="AW8" s="306">
        <f t="shared" ref="AW8:AW72" si="5">+IF(AV8="Completa",10,IF(AV8="Incompleta",5,"0"))</f>
        <v>10</v>
      </c>
      <c r="AX8" s="309">
        <f>IF((SUM(AK8,AM8,AO8,AQ8,AS8,AU8,AW8)=0),"",(SUM(AK8,AM8,AO8,AQ8,AS8,AU8,AW8)))</f>
        <v>100</v>
      </c>
      <c r="AY8" s="309" t="str">
        <f>IF(AX8&lt;=85,"Débil",IF(AX8&lt;=95,"Moderado",IF(AX8=100,"Fuerte","")))</f>
        <v>Fuerte</v>
      </c>
      <c r="AZ8" s="312" t="s">
        <v>75</v>
      </c>
      <c r="BA8" s="308" t="str">
        <f>+IF(AZ8="siempre","Fuerte",IF(AZ8="Algunas veces","Moderado",IF(AZ8="No se ejecuta","Débil","")))</f>
        <v>Fuerte</v>
      </c>
      <c r="BB8" s="308" t="str">
        <f>IFERROR(VLOOKUP((CONCATENATE(AY8,BA8)),Listados!$U$3:$V$11,2,FALSE),"")</f>
        <v>Fuerte</v>
      </c>
      <c r="BC8" s="308">
        <f>IF(BB8="","",IF(BB8="Débil", 0, IF(BB8="Moderado",50,100)))</f>
        <v>100</v>
      </c>
      <c r="BD8" s="515"/>
      <c r="BE8" s="515"/>
      <c r="BF8" s="515"/>
      <c r="BG8" s="515"/>
      <c r="BH8" s="517"/>
      <c r="BI8" s="517"/>
      <c r="BJ8" s="517"/>
    </row>
    <row r="9" spans="1:62" ht="347" customHeight="1" x14ac:dyDescent="0.2">
      <c r="A9" s="524">
        <v>2</v>
      </c>
      <c r="B9" s="369" t="s">
        <v>95</v>
      </c>
      <c r="C9" s="371" t="s">
        <v>362</v>
      </c>
      <c r="D9" s="369" t="s">
        <v>363</v>
      </c>
      <c r="E9" s="299" t="s">
        <v>364</v>
      </c>
      <c r="F9" s="158" t="s">
        <v>67</v>
      </c>
      <c r="G9" s="57" t="s">
        <v>365</v>
      </c>
      <c r="H9" s="369" t="s">
        <v>73</v>
      </c>
      <c r="I9" s="369" t="s">
        <v>73</v>
      </c>
      <c r="J9" s="369" t="s">
        <v>73</v>
      </c>
      <c r="K9" s="369" t="s">
        <v>73</v>
      </c>
      <c r="L9" s="369" t="s">
        <v>73</v>
      </c>
      <c r="M9" s="369" t="s">
        <v>73</v>
      </c>
      <c r="N9" s="369" t="s">
        <v>73</v>
      </c>
      <c r="O9" s="369" t="s">
        <v>73</v>
      </c>
      <c r="P9" s="369" t="s">
        <v>359</v>
      </c>
      <c r="Q9" s="369" t="s">
        <v>73</v>
      </c>
      <c r="R9" s="369" t="s">
        <v>73</v>
      </c>
      <c r="S9" s="369" t="s">
        <v>73</v>
      </c>
      <c r="T9" s="369" t="s">
        <v>73</v>
      </c>
      <c r="U9" s="369" t="s">
        <v>73</v>
      </c>
      <c r="V9" s="369" t="s">
        <v>73</v>
      </c>
      <c r="W9" s="369" t="s">
        <v>359</v>
      </c>
      <c r="X9" s="369" t="s">
        <v>73</v>
      </c>
      <c r="Y9" s="369" t="s">
        <v>73</v>
      </c>
      <c r="Z9" s="369" t="s">
        <v>359</v>
      </c>
      <c r="AA9" s="371">
        <f>COUNTIF(H9:Z9, "SI")</f>
        <v>16</v>
      </c>
      <c r="AB9" s="369" t="s">
        <v>85</v>
      </c>
      <c r="AC9" s="371">
        <f>+VLOOKUP(AB9,Listados!$K$8:$L$12,2,0)</f>
        <v>3</v>
      </c>
      <c r="AD9" s="371" t="str">
        <f>++IF(OR(AA9=0),"",IF(OR(AA9=1,AA9&lt;=5),"Moderado",IF(OR(AA9=6,AA9&lt;=11),"Mayor",IF(OR(AA9&gt;=12),"Catastrófico",""))))</f>
        <v>Catastrófico</v>
      </c>
      <c r="AE9" s="371">
        <f>+VLOOKUP(AD9,Listados!$K$13:$L$17,2,0)</f>
        <v>5</v>
      </c>
      <c r="AF9" s="371" t="str">
        <f>IF(AND(AB9&lt;&gt;"",AD9&lt;&gt;""),VLOOKUP(AB9&amp;AD9,[3]Listados!$M$3:$N$27,2,FALSE),"")</f>
        <v>Extremo</v>
      </c>
      <c r="AG9" s="321" t="s">
        <v>366</v>
      </c>
      <c r="AH9" s="159" t="s">
        <v>367</v>
      </c>
      <c r="AI9" s="45" t="s">
        <v>80</v>
      </c>
      <c r="AJ9" s="45" t="s">
        <v>73</v>
      </c>
      <c r="AK9" s="55">
        <f>+IF(AJ9="si",15,"0")</f>
        <v>15</v>
      </c>
      <c r="AL9" s="45" t="s">
        <v>73</v>
      </c>
      <c r="AM9" s="55">
        <f>+IF(AL9="si",15,"0")</f>
        <v>15</v>
      </c>
      <c r="AN9" s="45" t="s">
        <v>73</v>
      </c>
      <c r="AO9" s="55">
        <f>+IF(AN9="si",15,"0")</f>
        <v>15</v>
      </c>
      <c r="AP9" s="45" t="s">
        <v>80</v>
      </c>
      <c r="AQ9" s="55">
        <f>+IF(AP9="Preventivo",15,IF(AP9="Detectivo",10,"0"))</f>
        <v>10</v>
      </c>
      <c r="AR9" s="45" t="s">
        <v>73</v>
      </c>
      <c r="AS9" s="55">
        <f>+IF(AR9="si",15,"0")</f>
        <v>15</v>
      </c>
      <c r="AT9" s="45" t="s">
        <v>73</v>
      </c>
      <c r="AU9" s="55">
        <f>+IF(AT9="si",15,"0")</f>
        <v>15</v>
      </c>
      <c r="AV9" s="45" t="s">
        <v>74</v>
      </c>
      <c r="AW9" s="55">
        <f>+IF(AV9="Completa",10,IF(AV9="Incompleta",5,"0"))</f>
        <v>10</v>
      </c>
      <c r="AX9" s="80">
        <f>IF((SUM(AK9,AM9,AO9,AQ9,AS9,AU9,AW9)=0),"",(SUM(AK9,AM9,AO9,AQ9,AS9,AU9,AW9)))</f>
        <v>95</v>
      </c>
      <c r="AY9" s="80" t="str">
        <f>IF(AX9&lt;=85,"Débil",IF(AX9&lt;=95,"Moderado",IF(AX9=100,"Fuerte","")))</f>
        <v>Moderado</v>
      </c>
      <c r="AZ9" s="93" t="s">
        <v>75</v>
      </c>
      <c r="BA9" s="92" t="str">
        <f>+IF(AZ9="siempre","Fuerte",IF(AZ9="Algunas veces","Moderado",IF(AZ9="No se ejecuta","Débil","")))</f>
        <v>Fuerte</v>
      </c>
      <c r="BB9" s="92" t="str">
        <f>IFERROR(VLOOKUP((CONCATENATE(AY9,BA9)),Listados!$U$3:$V$11,2,FALSE),"")</f>
        <v>Moderado</v>
      </c>
      <c r="BC9" s="80">
        <f>IF(BB9="","",IF(BB9="Débil", 0, IF(BB9="Moderado",50,100)))</f>
        <v>50</v>
      </c>
      <c r="BD9" s="377">
        <f>AVERAGE(BC9:BC13)</f>
        <v>70</v>
      </c>
      <c r="BE9" s="377" t="str">
        <f>IF(BD9&lt;=50,"Débil",IF(BD9&lt;=99,"Moderado",IF(BD9=100,"fuerte","")))</f>
        <v>Moderado</v>
      </c>
      <c r="BF9" s="377">
        <f>+IF(AND(AI9="Preventivo",BE9="Fuerte"),2,IF(AND(AI9="Preventivo",BE9="Moderado"),1,0))</f>
        <v>0</v>
      </c>
      <c r="BG9" s="377">
        <f>+AC9-BF9</f>
        <v>3</v>
      </c>
      <c r="BH9" s="371" t="str">
        <f>+VLOOKUP(MIN(BG9),Listados!$J$18:$K$24,2,TRUE)</f>
        <v>Posible</v>
      </c>
      <c r="BI9" s="371" t="str">
        <f>AD9</f>
        <v>Catastrófico</v>
      </c>
      <c r="BJ9" s="371" t="str">
        <f>IF(AND(BH9&lt;&gt;"",BI9&lt;&gt;""),VLOOKUP(BH9&amp;BI9,Listados!$M$3:$N$27,2,FALSE),"")</f>
        <v>Extremo</v>
      </c>
    </row>
    <row r="10" spans="1:62" ht="289" customHeight="1" x14ac:dyDescent="0.2">
      <c r="A10" s="525"/>
      <c r="B10" s="519"/>
      <c r="C10" s="517"/>
      <c r="D10" s="519"/>
      <c r="E10" s="301" t="s">
        <v>367</v>
      </c>
      <c r="F10" s="302" t="s">
        <v>67</v>
      </c>
      <c r="G10" s="305" t="s">
        <v>368</v>
      </c>
      <c r="H10" s="519"/>
      <c r="I10" s="519"/>
      <c r="J10" s="519"/>
      <c r="K10" s="519"/>
      <c r="L10" s="519"/>
      <c r="M10" s="519"/>
      <c r="N10" s="519"/>
      <c r="O10" s="519"/>
      <c r="P10" s="519"/>
      <c r="Q10" s="519"/>
      <c r="R10" s="519"/>
      <c r="S10" s="519"/>
      <c r="T10" s="519"/>
      <c r="U10" s="519"/>
      <c r="V10" s="519"/>
      <c r="W10" s="519"/>
      <c r="X10" s="519"/>
      <c r="Y10" s="519"/>
      <c r="Z10" s="519"/>
      <c r="AA10" s="517"/>
      <c r="AB10" s="519"/>
      <c r="AC10" s="517"/>
      <c r="AD10" s="517"/>
      <c r="AE10" s="517"/>
      <c r="AF10" s="517"/>
      <c r="AG10" s="303" t="s">
        <v>369</v>
      </c>
      <c r="AH10" s="323" t="s">
        <v>367</v>
      </c>
      <c r="AI10" s="307" t="s">
        <v>80</v>
      </c>
      <c r="AJ10" s="307" t="s">
        <v>73</v>
      </c>
      <c r="AK10" s="306">
        <f t="shared" si="0"/>
        <v>15</v>
      </c>
      <c r="AL10" s="307" t="s">
        <v>73</v>
      </c>
      <c r="AM10" s="306">
        <f t="shared" si="1"/>
        <v>15</v>
      </c>
      <c r="AN10" s="307" t="s">
        <v>73</v>
      </c>
      <c r="AO10" s="306">
        <f t="shared" ref="AO10:AO72" si="6">+IF(AN10="si",15,"0")</f>
        <v>15</v>
      </c>
      <c r="AP10" s="307" t="s">
        <v>80</v>
      </c>
      <c r="AQ10" s="306">
        <f t="shared" si="2"/>
        <v>10</v>
      </c>
      <c r="AR10" s="307" t="s">
        <v>73</v>
      </c>
      <c r="AS10" s="306">
        <f t="shared" si="3"/>
        <v>15</v>
      </c>
      <c r="AT10" s="307" t="s">
        <v>73</v>
      </c>
      <c r="AU10" s="306">
        <f t="shared" si="4"/>
        <v>15</v>
      </c>
      <c r="AV10" s="307" t="s">
        <v>74</v>
      </c>
      <c r="AW10" s="306">
        <f t="shared" si="5"/>
        <v>10</v>
      </c>
      <c r="AX10" s="309">
        <f t="shared" ref="AX10:AX13" si="7">IF((SUM(AK10,AM10,AO10,AQ10,AS10,AU10,AW10)=0),"",(SUM(AK10,AM10,AO10,AQ10,AS10,AU10,AW10)))</f>
        <v>95</v>
      </c>
      <c r="AY10" s="309" t="str">
        <f t="shared" ref="AY10:AY13" si="8">IF(AX10&lt;=85,"Débil",IF(AX10&lt;=95,"Moderado",IF(AX10=100,"Fuerte","")))</f>
        <v>Moderado</v>
      </c>
      <c r="AZ10" s="312" t="s">
        <v>75</v>
      </c>
      <c r="BA10" s="308" t="str">
        <f t="shared" ref="BA10:BA13" si="9">+IF(AZ10="siempre","Fuerte",IF(AZ10="Algunas veces","Moderado",IF(AZ10="No se ejecuta","Débil","")))</f>
        <v>Fuerte</v>
      </c>
      <c r="BB10" s="308" t="str">
        <f>IFERROR(VLOOKUP((CONCATENATE(AY10,BA10)),Listados!$U$3:$V$11,2,FALSE),"")</f>
        <v>Moderado</v>
      </c>
      <c r="BC10" s="309">
        <f t="shared" ref="BC10:BC13" si="10">IF(BB10="","",IF(BB10="Débil", 0, IF(BB10="Moderado",50,100)))</f>
        <v>50</v>
      </c>
      <c r="BD10" s="515"/>
      <c r="BE10" s="515"/>
      <c r="BF10" s="515"/>
      <c r="BG10" s="515"/>
      <c r="BH10" s="517"/>
      <c r="BI10" s="517"/>
      <c r="BJ10" s="517"/>
    </row>
    <row r="11" spans="1:62" ht="261" customHeight="1" x14ac:dyDescent="0.2">
      <c r="A11" s="525"/>
      <c r="B11" s="519"/>
      <c r="C11" s="517"/>
      <c r="D11" s="519"/>
      <c r="E11" s="301" t="s">
        <v>370</v>
      </c>
      <c r="F11" s="302" t="s">
        <v>67</v>
      </c>
      <c r="G11" s="305" t="s">
        <v>371</v>
      </c>
      <c r="H11" s="519"/>
      <c r="I11" s="519"/>
      <c r="J11" s="519"/>
      <c r="K11" s="519"/>
      <c r="L11" s="519"/>
      <c r="M11" s="519"/>
      <c r="N11" s="519"/>
      <c r="O11" s="519"/>
      <c r="P11" s="519"/>
      <c r="Q11" s="519"/>
      <c r="R11" s="519"/>
      <c r="S11" s="519"/>
      <c r="T11" s="519"/>
      <c r="U11" s="519"/>
      <c r="V11" s="519"/>
      <c r="W11" s="519"/>
      <c r="X11" s="519"/>
      <c r="Y11" s="519"/>
      <c r="Z11" s="519"/>
      <c r="AA11" s="517"/>
      <c r="AB11" s="519"/>
      <c r="AC11" s="517"/>
      <c r="AD11" s="517"/>
      <c r="AE11" s="517"/>
      <c r="AF11" s="517"/>
      <c r="AG11" s="303" t="s">
        <v>372</v>
      </c>
      <c r="AH11" s="323" t="s">
        <v>373</v>
      </c>
      <c r="AI11" s="307" t="s">
        <v>72</v>
      </c>
      <c r="AJ11" s="307" t="s">
        <v>73</v>
      </c>
      <c r="AK11" s="306">
        <f t="shared" si="0"/>
        <v>15</v>
      </c>
      <c r="AL11" s="307" t="s">
        <v>73</v>
      </c>
      <c r="AM11" s="306">
        <f t="shared" si="1"/>
        <v>15</v>
      </c>
      <c r="AN11" s="307" t="s">
        <v>73</v>
      </c>
      <c r="AO11" s="306">
        <f t="shared" si="6"/>
        <v>15</v>
      </c>
      <c r="AP11" s="307" t="s">
        <v>72</v>
      </c>
      <c r="AQ11" s="306">
        <f t="shared" si="2"/>
        <v>15</v>
      </c>
      <c r="AR11" s="307" t="s">
        <v>73</v>
      </c>
      <c r="AS11" s="306">
        <f t="shared" si="3"/>
        <v>15</v>
      </c>
      <c r="AT11" s="307" t="s">
        <v>73</v>
      </c>
      <c r="AU11" s="306">
        <f t="shared" si="4"/>
        <v>15</v>
      </c>
      <c r="AV11" s="307" t="s">
        <v>74</v>
      </c>
      <c r="AW11" s="306">
        <f t="shared" si="5"/>
        <v>10</v>
      </c>
      <c r="AX11" s="309">
        <f t="shared" si="7"/>
        <v>100</v>
      </c>
      <c r="AY11" s="309" t="str">
        <f t="shared" si="8"/>
        <v>Fuerte</v>
      </c>
      <c r="AZ11" s="312" t="s">
        <v>75</v>
      </c>
      <c r="BA11" s="308" t="str">
        <f t="shared" si="9"/>
        <v>Fuerte</v>
      </c>
      <c r="BB11" s="308" t="str">
        <f>IFERROR(VLOOKUP((CONCATENATE(AY11,BA11)),Listados!$U$3:$V$11,2,FALSE),"")</f>
        <v>Fuerte</v>
      </c>
      <c r="BC11" s="309">
        <f t="shared" si="10"/>
        <v>100</v>
      </c>
      <c r="BD11" s="515"/>
      <c r="BE11" s="515"/>
      <c r="BF11" s="515"/>
      <c r="BG11" s="515"/>
      <c r="BH11" s="517"/>
      <c r="BI11" s="517"/>
      <c r="BJ11" s="517"/>
    </row>
    <row r="12" spans="1:62" ht="165" customHeight="1" x14ac:dyDescent="0.2">
      <c r="A12" s="525"/>
      <c r="B12" s="519"/>
      <c r="C12" s="517"/>
      <c r="D12" s="519"/>
      <c r="E12" s="558" t="s">
        <v>373</v>
      </c>
      <c r="F12" s="560" t="s">
        <v>67</v>
      </c>
      <c r="G12" s="519" t="s">
        <v>374</v>
      </c>
      <c r="H12" s="519"/>
      <c r="I12" s="519"/>
      <c r="J12" s="519"/>
      <c r="K12" s="519"/>
      <c r="L12" s="519"/>
      <c r="M12" s="519"/>
      <c r="N12" s="519"/>
      <c r="O12" s="519"/>
      <c r="P12" s="519"/>
      <c r="Q12" s="519"/>
      <c r="R12" s="519"/>
      <c r="S12" s="519"/>
      <c r="T12" s="519"/>
      <c r="U12" s="519"/>
      <c r="V12" s="519"/>
      <c r="W12" s="519"/>
      <c r="X12" s="519"/>
      <c r="Y12" s="519"/>
      <c r="Z12" s="519"/>
      <c r="AA12" s="517"/>
      <c r="AB12" s="519"/>
      <c r="AC12" s="517"/>
      <c r="AD12" s="517"/>
      <c r="AE12" s="517"/>
      <c r="AF12" s="517"/>
      <c r="AG12" s="303" t="s">
        <v>375</v>
      </c>
      <c r="AH12" s="323" t="s">
        <v>364</v>
      </c>
      <c r="AI12" s="307" t="s">
        <v>80</v>
      </c>
      <c r="AJ12" s="307" t="s">
        <v>73</v>
      </c>
      <c r="AK12" s="306">
        <f t="shared" si="0"/>
        <v>15</v>
      </c>
      <c r="AL12" s="307" t="s">
        <v>73</v>
      </c>
      <c r="AM12" s="306">
        <f t="shared" si="1"/>
        <v>15</v>
      </c>
      <c r="AN12" s="307" t="s">
        <v>73</v>
      </c>
      <c r="AO12" s="306">
        <f t="shared" si="6"/>
        <v>15</v>
      </c>
      <c r="AP12" s="307" t="s">
        <v>80</v>
      </c>
      <c r="AQ12" s="306">
        <f t="shared" si="2"/>
        <v>10</v>
      </c>
      <c r="AR12" s="307" t="s">
        <v>73</v>
      </c>
      <c r="AS12" s="306">
        <f t="shared" si="3"/>
        <v>15</v>
      </c>
      <c r="AT12" s="307" t="s">
        <v>73</v>
      </c>
      <c r="AU12" s="306">
        <f t="shared" si="4"/>
        <v>15</v>
      </c>
      <c r="AV12" s="307" t="s">
        <v>74</v>
      </c>
      <c r="AW12" s="306">
        <f t="shared" si="5"/>
        <v>10</v>
      </c>
      <c r="AX12" s="309">
        <f t="shared" si="7"/>
        <v>95</v>
      </c>
      <c r="AY12" s="309" t="str">
        <f t="shared" si="8"/>
        <v>Moderado</v>
      </c>
      <c r="AZ12" s="312" t="s">
        <v>75</v>
      </c>
      <c r="BA12" s="308" t="str">
        <f t="shared" si="9"/>
        <v>Fuerte</v>
      </c>
      <c r="BB12" s="308" t="str">
        <f>IFERROR(VLOOKUP((CONCATENATE(AY12,BA12)),Listados!$U$3:$V$11,2,FALSE),"")</f>
        <v>Moderado</v>
      </c>
      <c r="BC12" s="309">
        <f t="shared" si="10"/>
        <v>50</v>
      </c>
      <c r="BD12" s="515"/>
      <c r="BE12" s="515"/>
      <c r="BF12" s="515"/>
      <c r="BG12" s="515"/>
      <c r="BH12" s="517"/>
      <c r="BI12" s="517"/>
      <c r="BJ12" s="517"/>
    </row>
    <row r="13" spans="1:62" ht="129" thickBot="1" x14ac:dyDescent="0.25">
      <c r="A13" s="526"/>
      <c r="B13" s="520"/>
      <c r="C13" s="518"/>
      <c r="D13" s="520"/>
      <c r="E13" s="559"/>
      <c r="F13" s="561"/>
      <c r="G13" s="520"/>
      <c r="H13" s="520"/>
      <c r="I13" s="520"/>
      <c r="J13" s="520"/>
      <c r="K13" s="520"/>
      <c r="L13" s="520"/>
      <c r="M13" s="520"/>
      <c r="N13" s="520"/>
      <c r="O13" s="520"/>
      <c r="P13" s="520"/>
      <c r="Q13" s="520"/>
      <c r="R13" s="520"/>
      <c r="S13" s="520"/>
      <c r="T13" s="520"/>
      <c r="U13" s="520"/>
      <c r="V13" s="520"/>
      <c r="W13" s="520"/>
      <c r="X13" s="520"/>
      <c r="Y13" s="520"/>
      <c r="Z13" s="520"/>
      <c r="AA13" s="518"/>
      <c r="AB13" s="520"/>
      <c r="AC13" s="518"/>
      <c r="AD13" s="518"/>
      <c r="AE13" s="518"/>
      <c r="AF13" s="518"/>
      <c r="AG13" s="354" t="s">
        <v>376</v>
      </c>
      <c r="AH13" s="344" t="s">
        <v>370</v>
      </c>
      <c r="AI13" s="330" t="s">
        <v>72</v>
      </c>
      <c r="AJ13" s="330" t="s">
        <v>73</v>
      </c>
      <c r="AK13" s="318">
        <f t="shared" si="0"/>
        <v>15</v>
      </c>
      <c r="AL13" s="330" t="s">
        <v>73</v>
      </c>
      <c r="AM13" s="318">
        <f t="shared" si="1"/>
        <v>15</v>
      </c>
      <c r="AN13" s="330" t="s">
        <v>73</v>
      </c>
      <c r="AO13" s="318">
        <f t="shared" si="6"/>
        <v>15</v>
      </c>
      <c r="AP13" s="330" t="s">
        <v>72</v>
      </c>
      <c r="AQ13" s="318">
        <f t="shared" si="2"/>
        <v>15</v>
      </c>
      <c r="AR13" s="330" t="s">
        <v>73</v>
      </c>
      <c r="AS13" s="318">
        <f t="shared" si="3"/>
        <v>15</v>
      </c>
      <c r="AT13" s="330" t="s">
        <v>73</v>
      </c>
      <c r="AU13" s="318">
        <f t="shared" si="4"/>
        <v>15</v>
      </c>
      <c r="AV13" s="330" t="s">
        <v>74</v>
      </c>
      <c r="AW13" s="318">
        <f t="shared" si="5"/>
        <v>10</v>
      </c>
      <c r="AX13" s="345">
        <f t="shared" si="7"/>
        <v>100</v>
      </c>
      <c r="AY13" s="345" t="str">
        <f t="shared" si="8"/>
        <v>Fuerte</v>
      </c>
      <c r="AZ13" s="320" t="s">
        <v>75</v>
      </c>
      <c r="BA13" s="319" t="str">
        <f t="shared" si="9"/>
        <v>Fuerte</v>
      </c>
      <c r="BB13" s="319" t="str">
        <f>IFERROR(VLOOKUP((CONCATENATE(AY13,BA13)),Listados!$U$3:$V$11,2,FALSE),"")</f>
        <v>Fuerte</v>
      </c>
      <c r="BC13" s="345">
        <f t="shared" si="10"/>
        <v>100</v>
      </c>
      <c r="BD13" s="516"/>
      <c r="BE13" s="516"/>
      <c r="BF13" s="516"/>
      <c r="BG13" s="516"/>
      <c r="BH13" s="518"/>
      <c r="BI13" s="518"/>
      <c r="BJ13" s="518"/>
    </row>
    <row r="14" spans="1:62" ht="136.5" customHeight="1" x14ac:dyDescent="0.2">
      <c r="A14" s="524">
        <v>3</v>
      </c>
      <c r="B14" s="369" t="s">
        <v>116</v>
      </c>
      <c r="C14" s="439" t="s">
        <v>117</v>
      </c>
      <c r="D14" s="521" t="s">
        <v>377</v>
      </c>
      <c r="E14" s="299" t="s">
        <v>378</v>
      </c>
      <c r="F14" s="158" t="s">
        <v>67</v>
      </c>
      <c r="G14" s="521" t="s">
        <v>379</v>
      </c>
      <c r="H14" s="369" t="s">
        <v>73</v>
      </c>
      <c r="I14" s="369" t="s">
        <v>73</v>
      </c>
      <c r="J14" s="369" t="s">
        <v>73</v>
      </c>
      <c r="K14" s="369" t="s">
        <v>73</v>
      </c>
      <c r="L14" s="369" t="s">
        <v>73</v>
      </c>
      <c r="M14" s="369" t="s">
        <v>73</v>
      </c>
      <c r="N14" s="369" t="s">
        <v>73</v>
      </c>
      <c r="O14" s="369" t="s">
        <v>73</v>
      </c>
      <c r="P14" s="369" t="s">
        <v>73</v>
      </c>
      <c r="Q14" s="369" t="s">
        <v>73</v>
      </c>
      <c r="R14" s="369" t="s">
        <v>73</v>
      </c>
      <c r="S14" s="369" t="s">
        <v>73</v>
      </c>
      <c r="T14" s="369" t="s">
        <v>73</v>
      </c>
      <c r="U14" s="369" t="s">
        <v>73</v>
      </c>
      <c r="V14" s="369" t="s">
        <v>73</v>
      </c>
      <c r="W14" s="369" t="s">
        <v>73</v>
      </c>
      <c r="X14" s="369" t="s">
        <v>73</v>
      </c>
      <c r="Y14" s="369" t="s">
        <v>73</v>
      </c>
      <c r="Z14" s="369" t="s">
        <v>73</v>
      </c>
      <c r="AA14" s="371">
        <f>COUNTIF(H14:Z14, "SI")</f>
        <v>19</v>
      </c>
      <c r="AB14" s="369" t="s">
        <v>271</v>
      </c>
      <c r="AC14" s="371">
        <f>+VLOOKUP(AB14,Listados!$K$8:$L$12,2,0)</f>
        <v>1</v>
      </c>
      <c r="AD14" s="371" t="str">
        <f>++IF(OR(AA14=0),"",IF(OR(AA14=1,AA14&lt;=5),"Moderado",IF(OR(AA14=6,AA14&lt;=11),"Mayor",IF(OR(AA14&gt;=12),"Catastrófico",""))))</f>
        <v>Catastrófico</v>
      </c>
      <c r="AE14" s="371">
        <f>+VLOOKUP(AD14,Listados!$K$13:$L$17,2,0)</f>
        <v>5</v>
      </c>
      <c r="AF14" s="371" t="str">
        <f>IF(AND(AB14&lt;&gt;"",AD14&lt;&gt;""),VLOOKUP(AB14&amp;AD14,[3]Listados!$M$3:$N$27,2,FALSE),"")</f>
        <v>Extremo</v>
      </c>
      <c r="AG14" s="299" t="s">
        <v>380</v>
      </c>
      <c r="AH14" s="159" t="s">
        <v>378</v>
      </c>
      <c r="AI14" s="45" t="s">
        <v>80</v>
      </c>
      <c r="AJ14" s="45" t="s">
        <v>73</v>
      </c>
      <c r="AK14" s="55">
        <f>+IF(AJ14="si",15,"0")</f>
        <v>15</v>
      </c>
      <c r="AL14" s="45" t="s">
        <v>73</v>
      </c>
      <c r="AM14" s="55">
        <f>+IF(AL14="si",15,"0")</f>
        <v>15</v>
      </c>
      <c r="AN14" s="45" t="s">
        <v>73</v>
      </c>
      <c r="AO14" s="55">
        <f>+IF(AN14="si",15,"0")</f>
        <v>15</v>
      </c>
      <c r="AP14" s="45" t="s">
        <v>72</v>
      </c>
      <c r="AQ14" s="55">
        <f>+IF(AP14="Preventivo",15,IF(AP14="Detectivo",10,"0"))</f>
        <v>15</v>
      </c>
      <c r="AR14" s="45" t="s">
        <v>73</v>
      </c>
      <c r="AS14" s="55">
        <f>+IF(AR14="si",15,"0")</f>
        <v>15</v>
      </c>
      <c r="AT14" s="45" t="s">
        <v>73</v>
      </c>
      <c r="AU14" s="55">
        <f>+IF(AT14="si",15,"0")</f>
        <v>15</v>
      </c>
      <c r="AV14" s="57" t="s">
        <v>74</v>
      </c>
      <c r="AW14" s="55">
        <f>+IF(AV14="Completa",10,IF(AV14="Incompleta",5,"0"))</f>
        <v>10</v>
      </c>
      <c r="AX14" s="80">
        <f>IF((SUM(AK14,AM14,AO14,AQ14,AS14,AU14,AW14)=0),"",(SUM(AK14,AM14,AO14,AQ14,AS14,AU14,AW14)))</f>
        <v>100</v>
      </c>
      <c r="AY14" s="80" t="str">
        <f>IF(AX14&lt;=85,"Débil",IF(AX14&lt;=95,"Moderado",IF(AX14=100,"Fuerte","")))</f>
        <v>Fuerte</v>
      </c>
      <c r="AZ14" s="93" t="s">
        <v>75</v>
      </c>
      <c r="BA14" s="92" t="str">
        <f>+IF(AZ14="siempre","Fuerte",IF(AZ14="Algunas veces","Moderado",IF(AZ14="No se ejecuta","Débil","")))</f>
        <v>Fuerte</v>
      </c>
      <c r="BB14" s="92" t="str">
        <f>IFERROR(VLOOKUP((CONCATENATE(AY14,BA14)),Listados!$U$3:$V$11,2,FALSE),"")</f>
        <v>Fuerte</v>
      </c>
      <c r="BC14" s="92">
        <f>IF(BB14="","",IF(BB14="Débil", 0, IF(BB14="Moderado",50,100)))</f>
        <v>100</v>
      </c>
      <c r="BD14" s="377">
        <f>AVERAGE(BC14:BC17)</f>
        <v>100</v>
      </c>
      <c r="BE14" s="377" t="str">
        <f>IF(BD14&lt;=50,"Débil",IF(BD14&lt;=99,"Moderado",IF(BD14=100,"fuerte","")))</f>
        <v>fuerte</v>
      </c>
      <c r="BF14" s="377">
        <f>+IF(AND(AI14="Preventivo",BE14="Fuerte"),2,IF(AND(AI14="Preventivo",BE14="Moderado"),1,0))</f>
        <v>0</v>
      </c>
      <c r="BG14" s="377">
        <f>+AC14-BF14</f>
        <v>1</v>
      </c>
      <c r="BH14" s="371" t="str">
        <f>+VLOOKUP(MIN(BG14),Listados!$J$18:$K$24,2,TRUE)</f>
        <v>Rara Vez</v>
      </c>
      <c r="BI14" s="371" t="str">
        <f>AD14</f>
        <v>Catastrófico</v>
      </c>
      <c r="BJ14" s="371" t="str">
        <f>IF(AND(BH14&lt;&gt;"",BI14&lt;&gt;""),VLOOKUP(BH14&amp;BI14,Listados!$M$3:$N$27,2,FALSE),"")</f>
        <v>Extremo</v>
      </c>
    </row>
    <row r="15" spans="1:62" ht="98" x14ac:dyDescent="0.2">
      <c r="A15" s="525"/>
      <c r="B15" s="519"/>
      <c r="C15" s="527"/>
      <c r="D15" s="522"/>
      <c r="E15" s="301" t="s">
        <v>381</v>
      </c>
      <c r="F15" s="302" t="s">
        <v>121</v>
      </c>
      <c r="G15" s="522"/>
      <c r="H15" s="519"/>
      <c r="I15" s="519"/>
      <c r="J15" s="519"/>
      <c r="K15" s="519"/>
      <c r="L15" s="519"/>
      <c r="M15" s="519"/>
      <c r="N15" s="519"/>
      <c r="O15" s="519"/>
      <c r="P15" s="519"/>
      <c r="Q15" s="519"/>
      <c r="R15" s="519"/>
      <c r="S15" s="519"/>
      <c r="T15" s="519"/>
      <c r="U15" s="519"/>
      <c r="V15" s="519"/>
      <c r="W15" s="519"/>
      <c r="X15" s="519"/>
      <c r="Y15" s="519"/>
      <c r="Z15" s="519"/>
      <c r="AA15" s="517"/>
      <c r="AB15" s="519"/>
      <c r="AC15" s="517"/>
      <c r="AD15" s="517"/>
      <c r="AE15" s="517"/>
      <c r="AF15" s="517"/>
      <c r="AG15" s="301" t="s">
        <v>382</v>
      </c>
      <c r="AH15" s="323" t="s">
        <v>381</v>
      </c>
      <c r="AI15" s="307" t="s">
        <v>72</v>
      </c>
      <c r="AJ15" s="307" t="s">
        <v>73</v>
      </c>
      <c r="AK15" s="306">
        <f t="shared" si="0"/>
        <v>15</v>
      </c>
      <c r="AL15" s="307" t="s">
        <v>73</v>
      </c>
      <c r="AM15" s="306">
        <f t="shared" si="1"/>
        <v>15</v>
      </c>
      <c r="AN15" s="307" t="s">
        <v>73</v>
      </c>
      <c r="AO15" s="306">
        <f t="shared" si="6"/>
        <v>15</v>
      </c>
      <c r="AP15" s="307" t="s">
        <v>72</v>
      </c>
      <c r="AQ15" s="306">
        <f t="shared" si="2"/>
        <v>15</v>
      </c>
      <c r="AR15" s="307" t="s">
        <v>73</v>
      </c>
      <c r="AS15" s="306">
        <f t="shared" si="3"/>
        <v>15</v>
      </c>
      <c r="AT15" s="307" t="s">
        <v>73</v>
      </c>
      <c r="AU15" s="306">
        <f t="shared" si="4"/>
        <v>15</v>
      </c>
      <c r="AV15" s="305" t="s">
        <v>74</v>
      </c>
      <c r="AW15" s="306">
        <f t="shared" si="5"/>
        <v>10</v>
      </c>
      <c r="AX15" s="309">
        <f t="shared" ref="AX15:AX16" si="11">IF((SUM(AK15,AM15,AO15,AQ15,AS15,AU15,AW15)=0),"",(SUM(AK15,AM15,AO15,AQ15,AS15,AU15,AW15)))</f>
        <v>100</v>
      </c>
      <c r="AY15" s="309" t="str">
        <f t="shared" ref="AY15:AY16" si="12">IF(AX15&lt;=85,"Débil",IF(AX15&lt;=95,"Moderado",IF(AX15=100,"Fuerte","")))</f>
        <v>Fuerte</v>
      </c>
      <c r="AZ15" s="312" t="s">
        <v>75</v>
      </c>
      <c r="BA15" s="308" t="str">
        <f t="shared" ref="BA15:BA16" si="13">+IF(AZ15="siempre","Fuerte",IF(AZ15="Algunas veces","Moderado",IF(AZ15="No se ejecuta","Débil","")))</f>
        <v>Fuerte</v>
      </c>
      <c r="BB15" s="308" t="str">
        <f>IFERROR(VLOOKUP((CONCATENATE(AY15,BA15)),Listados!$U$3:$V$11,2,FALSE),"")</f>
        <v>Fuerte</v>
      </c>
      <c r="BC15" s="308">
        <f t="shared" ref="BC15:BC16" si="14">IF(BB15="","",IF(BB15="Débil", 0, IF(BB15="Moderado",50,100)))</f>
        <v>100</v>
      </c>
      <c r="BD15" s="515"/>
      <c r="BE15" s="515"/>
      <c r="BF15" s="515"/>
      <c r="BG15" s="515"/>
      <c r="BH15" s="517"/>
      <c r="BI15" s="517"/>
      <c r="BJ15" s="517"/>
    </row>
    <row r="16" spans="1:62" ht="167" customHeight="1" x14ac:dyDescent="0.2">
      <c r="A16" s="525"/>
      <c r="B16" s="519"/>
      <c r="C16" s="527"/>
      <c r="D16" s="522"/>
      <c r="E16" s="301" t="s">
        <v>383</v>
      </c>
      <c r="F16" s="302" t="s">
        <v>67</v>
      </c>
      <c r="G16" s="522"/>
      <c r="H16" s="519"/>
      <c r="I16" s="519"/>
      <c r="J16" s="519"/>
      <c r="K16" s="519"/>
      <c r="L16" s="519"/>
      <c r="M16" s="519"/>
      <c r="N16" s="519"/>
      <c r="O16" s="519"/>
      <c r="P16" s="519"/>
      <c r="Q16" s="519"/>
      <c r="R16" s="519"/>
      <c r="S16" s="519"/>
      <c r="T16" s="519"/>
      <c r="U16" s="519"/>
      <c r="V16" s="519"/>
      <c r="W16" s="519"/>
      <c r="X16" s="519"/>
      <c r="Y16" s="519"/>
      <c r="Z16" s="519"/>
      <c r="AA16" s="517"/>
      <c r="AB16" s="519"/>
      <c r="AC16" s="517"/>
      <c r="AD16" s="517"/>
      <c r="AE16" s="517"/>
      <c r="AF16" s="517"/>
      <c r="AG16" s="301" t="s">
        <v>384</v>
      </c>
      <c r="AH16" s="323" t="s">
        <v>383</v>
      </c>
      <c r="AI16" s="307" t="s">
        <v>72</v>
      </c>
      <c r="AJ16" s="307" t="s">
        <v>73</v>
      </c>
      <c r="AK16" s="306">
        <f t="shared" si="0"/>
        <v>15</v>
      </c>
      <c r="AL16" s="307" t="s">
        <v>73</v>
      </c>
      <c r="AM16" s="306">
        <f t="shared" si="1"/>
        <v>15</v>
      </c>
      <c r="AN16" s="307" t="s">
        <v>73</v>
      </c>
      <c r="AO16" s="306">
        <f t="shared" si="6"/>
        <v>15</v>
      </c>
      <c r="AP16" s="307" t="s">
        <v>72</v>
      </c>
      <c r="AQ16" s="306">
        <f t="shared" si="2"/>
        <v>15</v>
      </c>
      <c r="AR16" s="307" t="s">
        <v>73</v>
      </c>
      <c r="AS16" s="306">
        <f t="shared" si="3"/>
        <v>15</v>
      </c>
      <c r="AT16" s="307" t="s">
        <v>73</v>
      </c>
      <c r="AU16" s="306">
        <f t="shared" si="4"/>
        <v>15</v>
      </c>
      <c r="AV16" s="305" t="s">
        <v>74</v>
      </c>
      <c r="AW16" s="306">
        <f t="shared" si="5"/>
        <v>10</v>
      </c>
      <c r="AX16" s="309">
        <f t="shared" si="11"/>
        <v>100</v>
      </c>
      <c r="AY16" s="309" t="str">
        <f t="shared" si="12"/>
        <v>Fuerte</v>
      </c>
      <c r="AZ16" s="312" t="s">
        <v>75</v>
      </c>
      <c r="BA16" s="308" t="str">
        <f t="shared" si="13"/>
        <v>Fuerte</v>
      </c>
      <c r="BB16" s="308" t="str">
        <f>IFERROR(VLOOKUP((CONCATENATE(AY16,BA16)),Listados!$U$3:$V$11,2,FALSE),"")</f>
        <v>Fuerte</v>
      </c>
      <c r="BC16" s="308">
        <f t="shared" si="14"/>
        <v>100</v>
      </c>
      <c r="BD16" s="515"/>
      <c r="BE16" s="515"/>
      <c r="BF16" s="515"/>
      <c r="BG16" s="515"/>
      <c r="BH16" s="517"/>
      <c r="BI16" s="517"/>
      <c r="BJ16" s="517"/>
    </row>
    <row r="17" spans="1:63" ht="76" customHeight="1" thickBot="1" x14ac:dyDescent="0.25">
      <c r="A17" s="526"/>
      <c r="B17" s="520"/>
      <c r="C17" s="528"/>
      <c r="D17" s="523"/>
      <c r="E17" s="313"/>
      <c r="F17" s="314"/>
      <c r="G17" s="317"/>
      <c r="H17" s="520"/>
      <c r="I17" s="520"/>
      <c r="J17" s="520"/>
      <c r="K17" s="520"/>
      <c r="L17" s="520"/>
      <c r="M17" s="520"/>
      <c r="N17" s="520"/>
      <c r="O17" s="520"/>
      <c r="P17" s="520"/>
      <c r="Q17" s="520"/>
      <c r="R17" s="520"/>
      <c r="S17" s="520"/>
      <c r="T17" s="520"/>
      <c r="U17" s="520"/>
      <c r="V17" s="520"/>
      <c r="W17" s="520"/>
      <c r="X17" s="520"/>
      <c r="Y17" s="520"/>
      <c r="Z17" s="520"/>
      <c r="AA17" s="518"/>
      <c r="AB17" s="520"/>
      <c r="AC17" s="518"/>
      <c r="AD17" s="518"/>
      <c r="AE17" s="518"/>
      <c r="AF17" s="518"/>
      <c r="AG17" s="336"/>
      <c r="AH17" s="350"/>
      <c r="AI17" s="317"/>
      <c r="AJ17" s="317"/>
      <c r="AK17" s="318" t="str">
        <f t="shared" si="0"/>
        <v>0</v>
      </c>
      <c r="AL17" s="353"/>
      <c r="AM17" s="318" t="str">
        <f t="shared" si="1"/>
        <v>0</v>
      </c>
      <c r="AN17" s="330"/>
      <c r="AO17" s="318" t="str">
        <f t="shared" si="6"/>
        <v>0</v>
      </c>
      <c r="AP17" s="317"/>
      <c r="AQ17" s="318" t="str">
        <f t="shared" si="2"/>
        <v>0</v>
      </c>
      <c r="AR17" s="317"/>
      <c r="AS17" s="318" t="str">
        <f t="shared" si="3"/>
        <v>0</v>
      </c>
      <c r="AT17" s="330"/>
      <c r="AU17" s="318" t="str">
        <f t="shared" si="4"/>
        <v>0</v>
      </c>
      <c r="AV17" s="317"/>
      <c r="AW17" s="318" t="str">
        <f t="shared" si="5"/>
        <v>0</v>
      </c>
      <c r="AX17" s="345"/>
      <c r="AY17" s="345"/>
      <c r="AZ17" s="346"/>
      <c r="BA17" s="345"/>
      <c r="BB17" s="345"/>
      <c r="BC17" s="345"/>
      <c r="BD17" s="516"/>
      <c r="BE17" s="516"/>
      <c r="BF17" s="516"/>
      <c r="BG17" s="516"/>
      <c r="BH17" s="518"/>
      <c r="BI17" s="518"/>
      <c r="BJ17" s="518"/>
    </row>
    <row r="18" spans="1:63" ht="195.75" customHeight="1" x14ac:dyDescent="0.2">
      <c r="A18" s="524">
        <v>4</v>
      </c>
      <c r="B18" s="369" t="s">
        <v>187</v>
      </c>
      <c r="C18" s="371" t="s">
        <v>188</v>
      </c>
      <c r="D18" s="371" t="s">
        <v>385</v>
      </c>
      <c r="E18" s="299" t="s">
        <v>386</v>
      </c>
      <c r="F18" s="158" t="s">
        <v>67</v>
      </c>
      <c r="G18" s="351" t="s">
        <v>387</v>
      </c>
      <c r="H18" s="369" t="s">
        <v>73</v>
      </c>
      <c r="I18" s="369" t="s">
        <v>73</v>
      </c>
      <c r="J18" s="369" t="s">
        <v>73</v>
      </c>
      <c r="K18" s="369" t="s">
        <v>359</v>
      </c>
      <c r="L18" s="369" t="s">
        <v>73</v>
      </c>
      <c r="M18" s="369" t="s">
        <v>73</v>
      </c>
      <c r="N18" s="369" t="s">
        <v>73</v>
      </c>
      <c r="O18" s="369" t="s">
        <v>359</v>
      </c>
      <c r="P18" s="369" t="s">
        <v>73</v>
      </c>
      <c r="Q18" s="369" t="s">
        <v>73</v>
      </c>
      <c r="R18" s="369" t="s">
        <v>73</v>
      </c>
      <c r="S18" s="369" t="s">
        <v>73</v>
      </c>
      <c r="T18" s="369" t="s">
        <v>359</v>
      </c>
      <c r="U18" s="369" t="s">
        <v>73</v>
      </c>
      <c r="V18" s="369" t="s">
        <v>73</v>
      </c>
      <c r="W18" s="369" t="s">
        <v>359</v>
      </c>
      <c r="X18" s="369" t="s">
        <v>359</v>
      </c>
      <c r="Y18" s="369" t="s">
        <v>73</v>
      </c>
      <c r="Z18" s="369" t="s">
        <v>359</v>
      </c>
      <c r="AA18" s="371">
        <f>COUNTIF(H18:Z18, "SI")</f>
        <v>13</v>
      </c>
      <c r="AB18" s="369" t="s">
        <v>143</v>
      </c>
      <c r="AC18" s="371">
        <f>+VLOOKUP(AB18,Listados!$K$8:$L$12,2,0)</f>
        <v>2</v>
      </c>
      <c r="AD18" s="371" t="str">
        <f>++IF(OR(AA18=0),"",IF(OR(AA18=1,AA18&lt;=5),"Moderado",IF(OR(AA18=6,AA18&lt;=11),"Mayor",IF(OR(AA18&gt;=12),"Catastrófico",""))))</f>
        <v>Catastrófico</v>
      </c>
      <c r="AE18" s="371">
        <f>+VLOOKUP(AD18,Listados!$K$13:$L$17,2,0)</f>
        <v>5</v>
      </c>
      <c r="AF18" s="371" t="str">
        <f>IF(AND(AB18&lt;&gt;"",AD18&lt;&gt;""),VLOOKUP(AB18&amp;AD18,[3]Listados!$M$3:$N$27,2,FALSE),"")</f>
        <v>Extremo</v>
      </c>
      <c r="AG18" s="352" t="s">
        <v>388</v>
      </c>
      <c r="AH18" s="352" t="s">
        <v>386</v>
      </c>
      <c r="AI18" s="57" t="s">
        <v>72</v>
      </c>
      <c r="AJ18" s="45" t="s">
        <v>73</v>
      </c>
      <c r="AK18" s="55">
        <f>+IF(AJ18="si",15,"0")</f>
        <v>15</v>
      </c>
      <c r="AL18" s="45" t="s">
        <v>73</v>
      </c>
      <c r="AM18" s="55">
        <f>+IF(AL18="si",15,"0")</f>
        <v>15</v>
      </c>
      <c r="AN18" s="45" t="s">
        <v>73</v>
      </c>
      <c r="AO18" s="55">
        <f>+IF(AN18="si",15,"0")</f>
        <v>15</v>
      </c>
      <c r="AP18" s="45" t="s">
        <v>72</v>
      </c>
      <c r="AQ18" s="55">
        <f>+IF(AP18="Preventivo",15,IF(AP18="Detectivo",10,"0"))</f>
        <v>15</v>
      </c>
      <c r="AR18" s="45" t="s">
        <v>73</v>
      </c>
      <c r="AS18" s="55">
        <f>+IF(AR18="si",15,"0")</f>
        <v>15</v>
      </c>
      <c r="AT18" s="57" t="s">
        <v>73</v>
      </c>
      <c r="AU18" s="55">
        <f>+IF(AT18="si",15,"0")</f>
        <v>15</v>
      </c>
      <c r="AV18" s="57" t="s">
        <v>74</v>
      </c>
      <c r="AW18" s="55">
        <f>+IF(AV18="Completa",10,IF(AV18="Incompleta",5,"0"))</f>
        <v>10</v>
      </c>
      <c r="AX18" s="80">
        <f>IF((SUM(AK18,AM18,AO18,AQ18,AS18,AU18,AW18)=0),"",(SUM(AK18,AM18,AO18,AQ18,AS18,AU18,AW18)))</f>
        <v>100</v>
      </c>
      <c r="AY18" s="80" t="str">
        <f>IF(AX18&lt;=85,"Débil",IF(AX18&lt;=95,"Moderado",IF(AX18=100,"Fuerte","")))</f>
        <v>Fuerte</v>
      </c>
      <c r="AZ18" s="93" t="s">
        <v>75</v>
      </c>
      <c r="BA18" s="92" t="str">
        <f>+IF(AZ18="siempre","Fuerte",IF(AZ18="Algunas veces","Moderado",IF(AZ18="No se ejecuta","Débil","")))</f>
        <v>Fuerte</v>
      </c>
      <c r="BB18" s="92" t="str">
        <f>IFERROR(VLOOKUP((CONCATENATE(AY18,BA18)),Listados!$U$3:$V$11,2,FALSE),"")</f>
        <v>Fuerte</v>
      </c>
      <c r="BC18" s="92">
        <f>IF(BB18="","",IF(BB18="Débil", 0, IF(BB18="Moderado",50,100)))</f>
        <v>100</v>
      </c>
      <c r="BD18" s="377">
        <f>AVERAGE(BC18:BC21)</f>
        <v>100</v>
      </c>
      <c r="BE18" s="377" t="str">
        <f>IF(BD18&lt;=50,"Débil",IF(BD18&lt;=99,"Moderado",IF(BD18=100,"fuerte","")))</f>
        <v>fuerte</v>
      </c>
      <c r="BF18" s="377">
        <f>+IF(AND(AI18="Preventivo",BE18="Fuerte"),2,IF(AND(AI18="Preventivo",BE18="Moderado"),1,0))</f>
        <v>2</v>
      </c>
      <c r="BG18" s="377">
        <f>+AC18-BF18</f>
        <v>0</v>
      </c>
      <c r="BH18" s="371" t="str">
        <f>+VLOOKUP(MIN(BG18),Listados!$J$18:$K$24,2,TRUE)</f>
        <v>Rara Vez</v>
      </c>
      <c r="BI18" s="371" t="str">
        <f>AD18</f>
        <v>Catastrófico</v>
      </c>
      <c r="BJ18" s="371" t="str">
        <f>IF(AND(BH18&lt;&gt;"",BI18&lt;&gt;""),VLOOKUP(BH18&amp;BI18,Listados!$M$3:$N$27,2,FALSE),"")</f>
        <v>Extremo</v>
      </c>
    </row>
    <row r="19" spans="1:63" ht="201" customHeight="1" x14ac:dyDescent="0.2">
      <c r="A19" s="525"/>
      <c r="B19" s="519"/>
      <c r="C19" s="517"/>
      <c r="D19" s="532"/>
      <c r="E19" s="301" t="s">
        <v>389</v>
      </c>
      <c r="F19" s="302" t="s">
        <v>67</v>
      </c>
      <c r="G19" s="347" t="s">
        <v>390</v>
      </c>
      <c r="H19" s="519"/>
      <c r="I19" s="519"/>
      <c r="J19" s="519"/>
      <c r="K19" s="519"/>
      <c r="L19" s="519"/>
      <c r="M19" s="519"/>
      <c r="N19" s="519"/>
      <c r="O19" s="519"/>
      <c r="P19" s="519"/>
      <c r="Q19" s="519"/>
      <c r="R19" s="519"/>
      <c r="S19" s="519"/>
      <c r="T19" s="519"/>
      <c r="U19" s="519"/>
      <c r="V19" s="519"/>
      <c r="W19" s="519"/>
      <c r="X19" s="519"/>
      <c r="Y19" s="519"/>
      <c r="Z19" s="519"/>
      <c r="AA19" s="517"/>
      <c r="AB19" s="519"/>
      <c r="AC19" s="517"/>
      <c r="AD19" s="517"/>
      <c r="AE19" s="517"/>
      <c r="AF19" s="517"/>
      <c r="AG19" s="348" t="s">
        <v>391</v>
      </c>
      <c r="AH19" s="348" t="s">
        <v>389</v>
      </c>
      <c r="AI19" s="305" t="s">
        <v>72</v>
      </c>
      <c r="AJ19" s="307" t="s">
        <v>73</v>
      </c>
      <c r="AK19" s="306">
        <f t="shared" si="0"/>
        <v>15</v>
      </c>
      <c r="AL19" s="307" t="s">
        <v>73</v>
      </c>
      <c r="AM19" s="306">
        <f t="shared" si="1"/>
        <v>15</v>
      </c>
      <c r="AN19" s="307" t="s">
        <v>73</v>
      </c>
      <c r="AO19" s="306">
        <f t="shared" si="6"/>
        <v>15</v>
      </c>
      <c r="AP19" s="307" t="s">
        <v>72</v>
      </c>
      <c r="AQ19" s="306">
        <f t="shared" si="2"/>
        <v>15</v>
      </c>
      <c r="AR19" s="307" t="s">
        <v>73</v>
      </c>
      <c r="AS19" s="306">
        <f t="shared" si="3"/>
        <v>15</v>
      </c>
      <c r="AT19" s="305" t="s">
        <v>73</v>
      </c>
      <c r="AU19" s="306">
        <f t="shared" si="4"/>
        <v>15</v>
      </c>
      <c r="AV19" s="305" t="s">
        <v>74</v>
      </c>
      <c r="AW19" s="306">
        <f t="shared" si="5"/>
        <v>10</v>
      </c>
      <c r="AX19" s="309">
        <f>IF((SUM(AK19,AM19,AO19,AQ19,AS19,AU19,AW19)=0),"",(SUM(AK19,AM19,AO19,AQ19,AS19,AU19,AW19)))</f>
        <v>100</v>
      </c>
      <c r="AY19" s="309" t="str">
        <f>IF(AX19&lt;=85,"Débil",IF(AX19&lt;=95,"Moderado",IF(AX19=100,"Fuerte","")))</f>
        <v>Fuerte</v>
      </c>
      <c r="AZ19" s="312" t="s">
        <v>75</v>
      </c>
      <c r="BA19" s="308" t="str">
        <f t="shared" ref="BA19:BA21" si="15">+IF(AZ19="siempre","Fuerte",IF(AZ19="Algunas veces","Moderado",IF(AZ19="No se ejecuta","Débil","")))</f>
        <v>Fuerte</v>
      </c>
      <c r="BB19" s="308" t="str">
        <f>IFERROR(VLOOKUP((CONCATENATE(AY19,BA19)),Listados!$U$3:$V$11,2,FALSE),"")</f>
        <v>Fuerte</v>
      </c>
      <c r="BC19" s="308">
        <f t="shared" ref="BC19:BC21" si="16">IF(BB19="","",IF(BB19="Débil", 0, IF(BB19="Moderado",50,100)))</f>
        <v>100</v>
      </c>
      <c r="BD19" s="515"/>
      <c r="BE19" s="515"/>
      <c r="BF19" s="515"/>
      <c r="BG19" s="515"/>
      <c r="BH19" s="517"/>
      <c r="BI19" s="517"/>
      <c r="BJ19" s="517"/>
    </row>
    <row r="20" spans="1:63" ht="156.75" customHeight="1" x14ac:dyDescent="0.2">
      <c r="A20" s="525"/>
      <c r="B20" s="519"/>
      <c r="C20" s="517"/>
      <c r="D20" s="532"/>
      <c r="E20" s="334" t="s">
        <v>392</v>
      </c>
      <c r="F20" s="302" t="s">
        <v>67</v>
      </c>
      <c r="G20" s="347" t="s">
        <v>393</v>
      </c>
      <c r="H20" s="519"/>
      <c r="I20" s="519"/>
      <c r="J20" s="519"/>
      <c r="K20" s="519"/>
      <c r="L20" s="519"/>
      <c r="M20" s="519"/>
      <c r="N20" s="519"/>
      <c r="O20" s="519"/>
      <c r="P20" s="519"/>
      <c r="Q20" s="519"/>
      <c r="R20" s="519"/>
      <c r="S20" s="519"/>
      <c r="T20" s="519"/>
      <c r="U20" s="519"/>
      <c r="V20" s="519"/>
      <c r="W20" s="519"/>
      <c r="X20" s="519"/>
      <c r="Y20" s="519"/>
      <c r="Z20" s="519"/>
      <c r="AA20" s="517"/>
      <c r="AB20" s="519"/>
      <c r="AC20" s="517"/>
      <c r="AD20" s="517"/>
      <c r="AE20" s="517"/>
      <c r="AF20" s="517"/>
      <c r="AG20" s="349" t="s">
        <v>394</v>
      </c>
      <c r="AH20" s="348" t="s">
        <v>392</v>
      </c>
      <c r="AI20" s="305" t="s">
        <v>72</v>
      </c>
      <c r="AJ20" s="305" t="s">
        <v>73</v>
      </c>
      <c r="AK20" s="306">
        <f t="shared" si="0"/>
        <v>15</v>
      </c>
      <c r="AL20" s="305" t="s">
        <v>73</v>
      </c>
      <c r="AM20" s="306">
        <f t="shared" si="1"/>
        <v>15</v>
      </c>
      <c r="AN20" s="305" t="s">
        <v>73</v>
      </c>
      <c r="AO20" s="306">
        <f t="shared" si="6"/>
        <v>15</v>
      </c>
      <c r="AP20" s="305" t="s">
        <v>72</v>
      </c>
      <c r="AQ20" s="306">
        <f t="shared" si="2"/>
        <v>15</v>
      </c>
      <c r="AR20" s="305" t="s">
        <v>73</v>
      </c>
      <c r="AS20" s="306">
        <f t="shared" si="3"/>
        <v>15</v>
      </c>
      <c r="AT20" s="305" t="s">
        <v>73</v>
      </c>
      <c r="AU20" s="306">
        <f t="shared" si="4"/>
        <v>15</v>
      </c>
      <c r="AV20" s="305" t="s">
        <v>74</v>
      </c>
      <c r="AW20" s="306">
        <f t="shared" si="5"/>
        <v>10</v>
      </c>
      <c r="AX20" s="309">
        <f>IF((SUM(AK20,AM20,AO20,AQ20,AS20,AU20,AW20)=0),"",(SUM(AK20,AM20,AO20,AQ20,AS20,AU20,AW20)))</f>
        <v>100</v>
      </c>
      <c r="AY20" s="309" t="str">
        <f>IF(AX20&lt;=85,"Débil",IF(AX20&lt;=95,"Moderado",IF(AX20=100,"Fuerte","")))</f>
        <v>Fuerte</v>
      </c>
      <c r="AZ20" s="312" t="s">
        <v>75</v>
      </c>
      <c r="BA20" s="308" t="str">
        <f t="shared" si="15"/>
        <v>Fuerte</v>
      </c>
      <c r="BB20" s="308" t="str">
        <f>IFERROR(VLOOKUP((CONCATENATE(AY20,BA20)),Listados!$U$3:$V$11,2,FALSE),"")</f>
        <v>Fuerte</v>
      </c>
      <c r="BC20" s="308">
        <f t="shared" si="16"/>
        <v>100</v>
      </c>
      <c r="BD20" s="515"/>
      <c r="BE20" s="515"/>
      <c r="BF20" s="515"/>
      <c r="BG20" s="515"/>
      <c r="BH20" s="517"/>
      <c r="BI20" s="517"/>
      <c r="BJ20" s="517"/>
    </row>
    <row r="21" spans="1:63" ht="15" customHeight="1" thickBot="1" x14ac:dyDescent="0.25">
      <c r="A21" s="526"/>
      <c r="B21" s="520"/>
      <c r="C21" s="518"/>
      <c r="D21" s="533"/>
      <c r="E21" s="335"/>
      <c r="F21" s="314"/>
      <c r="G21" s="317"/>
      <c r="H21" s="520"/>
      <c r="I21" s="520"/>
      <c r="J21" s="520"/>
      <c r="K21" s="520"/>
      <c r="L21" s="520"/>
      <c r="M21" s="520"/>
      <c r="N21" s="520"/>
      <c r="O21" s="520"/>
      <c r="P21" s="520"/>
      <c r="Q21" s="520"/>
      <c r="R21" s="520"/>
      <c r="S21" s="520"/>
      <c r="T21" s="520"/>
      <c r="U21" s="520"/>
      <c r="V21" s="520"/>
      <c r="W21" s="520"/>
      <c r="X21" s="520"/>
      <c r="Y21" s="520"/>
      <c r="Z21" s="520"/>
      <c r="AA21" s="518"/>
      <c r="AB21" s="520"/>
      <c r="AC21" s="518"/>
      <c r="AD21" s="518"/>
      <c r="AE21" s="518"/>
      <c r="AF21" s="518"/>
      <c r="AG21" s="336"/>
      <c r="AH21" s="350"/>
      <c r="AI21" s="317"/>
      <c r="AJ21" s="317"/>
      <c r="AK21" s="318" t="str">
        <f t="shared" si="0"/>
        <v>0</v>
      </c>
      <c r="AL21" s="317"/>
      <c r="AM21" s="318" t="str">
        <f t="shared" si="1"/>
        <v>0</v>
      </c>
      <c r="AN21" s="317"/>
      <c r="AO21" s="318" t="str">
        <f t="shared" si="6"/>
        <v>0</v>
      </c>
      <c r="AP21" s="317"/>
      <c r="AQ21" s="318" t="str">
        <f t="shared" si="2"/>
        <v>0</v>
      </c>
      <c r="AR21" s="317"/>
      <c r="AS21" s="318" t="str">
        <f t="shared" si="3"/>
        <v>0</v>
      </c>
      <c r="AT21" s="317"/>
      <c r="AU21" s="318" t="str">
        <f t="shared" si="4"/>
        <v>0</v>
      </c>
      <c r="AV21" s="317"/>
      <c r="AW21" s="318" t="str">
        <f t="shared" si="5"/>
        <v>0</v>
      </c>
      <c r="AX21" s="345"/>
      <c r="AY21" s="345"/>
      <c r="AZ21" s="320"/>
      <c r="BA21" s="319" t="str">
        <f t="shared" si="15"/>
        <v/>
      </c>
      <c r="BB21" s="319" t="str">
        <f>IFERROR(VLOOKUP((CONCATENATE(AY21,BA21)),Listados!$U$3:$V$11,2,FALSE),"")</f>
        <v/>
      </c>
      <c r="BC21" s="319" t="str">
        <f t="shared" si="16"/>
        <v/>
      </c>
      <c r="BD21" s="516"/>
      <c r="BE21" s="516"/>
      <c r="BF21" s="516"/>
      <c r="BG21" s="516"/>
      <c r="BH21" s="518"/>
      <c r="BI21" s="518"/>
      <c r="BJ21" s="518"/>
    </row>
    <row r="22" spans="1:63" ht="183" customHeight="1" x14ac:dyDescent="0.2">
      <c r="A22" s="524">
        <v>5</v>
      </c>
      <c r="B22" s="369" t="s">
        <v>266</v>
      </c>
      <c r="C22" s="439" t="s">
        <v>281</v>
      </c>
      <c r="D22" s="521" t="s">
        <v>395</v>
      </c>
      <c r="E22" s="299" t="s">
        <v>1023</v>
      </c>
      <c r="F22" s="158" t="s">
        <v>67</v>
      </c>
      <c r="G22" s="57" t="s">
        <v>396</v>
      </c>
      <c r="H22" s="369" t="s">
        <v>73</v>
      </c>
      <c r="I22" s="369" t="s">
        <v>73</v>
      </c>
      <c r="J22" s="369" t="s">
        <v>73</v>
      </c>
      <c r="K22" s="369" t="s">
        <v>73</v>
      </c>
      <c r="L22" s="369" t="s">
        <v>73</v>
      </c>
      <c r="M22" s="369" t="s">
        <v>73</v>
      </c>
      <c r="N22" s="369" t="s">
        <v>73</v>
      </c>
      <c r="O22" s="369" t="s">
        <v>73</v>
      </c>
      <c r="P22" s="369" t="s">
        <v>359</v>
      </c>
      <c r="Q22" s="369" t="s">
        <v>73</v>
      </c>
      <c r="R22" s="369" t="s">
        <v>73</v>
      </c>
      <c r="S22" s="369" t="s">
        <v>73</v>
      </c>
      <c r="T22" s="369" t="s">
        <v>359</v>
      </c>
      <c r="U22" s="369" t="s">
        <v>359</v>
      </c>
      <c r="V22" s="369" t="s">
        <v>73</v>
      </c>
      <c r="W22" s="369" t="s">
        <v>73</v>
      </c>
      <c r="X22" s="369" t="s">
        <v>73</v>
      </c>
      <c r="Y22" s="369" t="s">
        <v>73</v>
      </c>
      <c r="Z22" s="369" t="s">
        <v>73</v>
      </c>
      <c r="AA22" s="371">
        <f>COUNTIF(H22:Z22, "SI")</f>
        <v>16</v>
      </c>
      <c r="AB22" s="369" t="s">
        <v>85</v>
      </c>
      <c r="AC22" s="371">
        <f>+VLOOKUP(AB22,Listados!$K$8:$L$12,2,0)</f>
        <v>3</v>
      </c>
      <c r="AD22" s="371" t="str">
        <f>++IF(OR(AA22=0),"",IF(OR(AA22=1,AA22&lt;=5),"Moderado",IF(OR(AA22=6,AA22&lt;=11),"Mayor",IF(OR(AA22&gt;=12),"Catastrófico",""))))</f>
        <v>Catastrófico</v>
      </c>
      <c r="AE22" s="371">
        <f>+VLOOKUP(AD22,Listados!$K$13:$L$17,2,0)</f>
        <v>5</v>
      </c>
      <c r="AF22" s="371" t="str">
        <f>IF(AND(AB22&lt;&gt;"",AD22&lt;&gt;""),VLOOKUP(AB22&amp;AD22,[3]Listados!$M$3:$N$27,2,FALSE),"")</f>
        <v>Extremo</v>
      </c>
      <c r="AG22" s="321" t="s">
        <v>1024</v>
      </c>
      <c r="AH22" s="159" t="s">
        <v>397</v>
      </c>
      <c r="AI22" s="45" t="s">
        <v>72</v>
      </c>
      <c r="AJ22" s="45" t="s">
        <v>73</v>
      </c>
      <c r="AK22" s="55">
        <f>+IF(AJ22="si",15,"0")</f>
        <v>15</v>
      </c>
      <c r="AL22" s="45" t="s">
        <v>73</v>
      </c>
      <c r="AM22" s="55">
        <f>+IF(AL22="si",15,"0")</f>
        <v>15</v>
      </c>
      <c r="AN22" s="45" t="s">
        <v>73</v>
      </c>
      <c r="AO22" s="55">
        <f>+IF(AN22="si",15,"0")</f>
        <v>15</v>
      </c>
      <c r="AP22" s="45" t="s">
        <v>72</v>
      </c>
      <c r="AQ22" s="55">
        <f>+IF(AP22="Preventivo",15,IF(AP22="Detectivo",10,"0"))</f>
        <v>15</v>
      </c>
      <c r="AR22" s="45" t="s">
        <v>73</v>
      </c>
      <c r="AS22" s="55">
        <f>+IF(AR22="si",15,"0")</f>
        <v>15</v>
      </c>
      <c r="AT22" s="45" t="s">
        <v>73</v>
      </c>
      <c r="AU22" s="55">
        <f>+IF(AT22="si",15,"0")</f>
        <v>15</v>
      </c>
      <c r="AV22" s="45" t="s">
        <v>74</v>
      </c>
      <c r="AW22" s="55">
        <f>+IF(AV22="Completa",10,IF(AV22="Incompleta",5,"0"))</f>
        <v>10</v>
      </c>
      <c r="AX22" s="80">
        <f>IF((SUM(AK22,AM22,AO22,AQ22,AS22,AU22,AW22)=0),"",(SUM(AK22,AM22,AO22,AQ22,AS22,AU22,AW22)))</f>
        <v>100</v>
      </c>
      <c r="AY22" s="80" t="str">
        <f>IF(AX22&lt;=85,"Débil",IF(AX22&lt;=95,"Moderado",IF(AX22=100,"Fuerte","")))</f>
        <v>Fuerte</v>
      </c>
      <c r="AZ22" s="93" t="s">
        <v>75</v>
      </c>
      <c r="BA22" s="80" t="str">
        <f>+IF(AZ22="siempre","Fuerte",IF(AZ22="Algunas veces","Moderado",IF(AZ22="No se ejecuta","Débil","")))</f>
        <v>Fuerte</v>
      </c>
      <c r="BB22" s="80" t="str">
        <f>IFERROR(VLOOKUP((CONCATENATE(AY22,BA22)),Listados!$U$3:$V$11,2,FALSE),"")</f>
        <v>Fuerte</v>
      </c>
      <c r="BC22" s="80">
        <f>IF(BB22="","",IF(BB22="Débil", 0, IF(BB22="Moderado",50,100)))</f>
        <v>100</v>
      </c>
      <c r="BD22" s="377">
        <f>AVERAGE(BC22:BC25)</f>
        <v>100</v>
      </c>
      <c r="BE22" s="377" t="str">
        <f>IF(BD22&lt;=50,"Débil",IF(BD22&lt;=99,"Moderado",IF(BD22=100,"fuerte","")))</f>
        <v>fuerte</v>
      </c>
      <c r="BF22" s="377">
        <f>+IF(AND(AI22="Preventivo",BE22="Fuerte"),2,IF(AND(AI22="Preventivo",BE22="Moderado"),1,0))</f>
        <v>2</v>
      </c>
      <c r="BG22" s="377">
        <f>+AC22-BF22</f>
        <v>1</v>
      </c>
      <c r="BH22" s="371" t="str">
        <f>+VLOOKUP(MIN(BG22),Listados!$J$18:$K$24,2,TRUE)</f>
        <v>Rara Vez</v>
      </c>
      <c r="BI22" s="371" t="str">
        <f>AD22</f>
        <v>Catastrófico</v>
      </c>
      <c r="BJ22" s="371" t="str">
        <f>IF(AND(BH22&lt;&gt;"",BI22&lt;&gt;""),VLOOKUP(BH22&amp;BI22,Listados!$M$3:$N$27,2,FALSE),"")</f>
        <v>Extremo</v>
      </c>
    </row>
    <row r="23" spans="1:63" ht="172.5" customHeight="1" x14ac:dyDescent="0.2">
      <c r="A23" s="525"/>
      <c r="B23" s="519"/>
      <c r="C23" s="527"/>
      <c r="D23" s="522"/>
      <c r="E23" s="301" t="s">
        <v>398</v>
      </c>
      <c r="F23" s="302" t="s">
        <v>67</v>
      </c>
      <c r="G23" s="305" t="s">
        <v>399</v>
      </c>
      <c r="H23" s="519"/>
      <c r="I23" s="519"/>
      <c r="J23" s="519"/>
      <c r="K23" s="519"/>
      <c r="L23" s="519"/>
      <c r="M23" s="519"/>
      <c r="N23" s="519"/>
      <c r="O23" s="519"/>
      <c r="P23" s="519"/>
      <c r="Q23" s="519"/>
      <c r="R23" s="519"/>
      <c r="S23" s="519"/>
      <c r="T23" s="519"/>
      <c r="U23" s="519"/>
      <c r="V23" s="519"/>
      <c r="W23" s="519"/>
      <c r="X23" s="519"/>
      <c r="Y23" s="519"/>
      <c r="Z23" s="519"/>
      <c r="AA23" s="517"/>
      <c r="AB23" s="519"/>
      <c r="AC23" s="517"/>
      <c r="AD23" s="517"/>
      <c r="AE23" s="517"/>
      <c r="AF23" s="517"/>
      <c r="AG23" s="303" t="s">
        <v>400</v>
      </c>
      <c r="AH23" s="323" t="s">
        <v>397</v>
      </c>
      <c r="AI23" s="307" t="s">
        <v>72</v>
      </c>
      <c r="AJ23" s="307" t="s">
        <v>73</v>
      </c>
      <c r="AK23" s="306">
        <f t="shared" si="0"/>
        <v>15</v>
      </c>
      <c r="AL23" s="307" t="s">
        <v>73</v>
      </c>
      <c r="AM23" s="306">
        <f t="shared" si="1"/>
        <v>15</v>
      </c>
      <c r="AN23" s="307" t="s">
        <v>73</v>
      </c>
      <c r="AO23" s="306">
        <f t="shared" si="6"/>
        <v>15</v>
      </c>
      <c r="AP23" s="307" t="s">
        <v>72</v>
      </c>
      <c r="AQ23" s="306">
        <f t="shared" si="2"/>
        <v>15</v>
      </c>
      <c r="AR23" s="307" t="s">
        <v>73</v>
      </c>
      <c r="AS23" s="306">
        <f t="shared" si="3"/>
        <v>15</v>
      </c>
      <c r="AT23" s="307" t="s">
        <v>73</v>
      </c>
      <c r="AU23" s="306">
        <f t="shared" si="4"/>
        <v>15</v>
      </c>
      <c r="AV23" s="307" t="s">
        <v>74</v>
      </c>
      <c r="AW23" s="306">
        <f t="shared" si="5"/>
        <v>10</v>
      </c>
      <c r="AX23" s="309">
        <f t="shared" ref="AX23:AX25" si="17">IF((SUM(AK23,AM23,AO23,AQ23,AS23,AU23,AW23)=0),"",(SUM(AK23,AM23,AO23,AQ23,AS23,AU23,AW23)))</f>
        <v>100</v>
      </c>
      <c r="AY23" s="309" t="str">
        <f t="shared" ref="AY23:AY25" si="18">IF(AX23&lt;=85,"Débil",IF(AX23&lt;=95,"Moderado",IF(AX23=100,"Fuerte","")))</f>
        <v>Fuerte</v>
      </c>
      <c r="AZ23" s="310" t="s">
        <v>75</v>
      </c>
      <c r="BA23" s="309" t="str">
        <f t="shared" ref="BA23:BA25" si="19">+IF(AZ23="siempre","Fuerte",IF(AZ23="Algunas veces","Moderado",IF(AZ23="No se ejecuta","Débil","")))</f>
        <v>Fuerte</v>
      </c>
      <c r="BB23" s="309" t="str">
        <f>IFERROR(VLOOKUP((CONCATENATE(AY23,BA23)),Listados!$U$3:$V$11,2,FALSE),"")</f>
        <v>Fuerte</v>
      </c>
      <c r="BC23" s="309">
        <f t="shared" ref="BC23:BC25" si="20">IF(BB23="","",IF(BB23="Débil", 0, IF(BB23="Moderado",50,100)))</f>
        <v>100</v>
      </c>
      <c r="BD23" s="515"/>
      <c r="BE23" s="515"/>
      <c r="BF23" s="515"/>
      <c r="BG23" s="515"/>
      <c r="BH23" s="517"/>
      <c r="BI23" s="517"/>
      <c r="BJ23" s="517"/>
    </row>
    <row r="24" spans="1:63" ht="151.5" customHeight="1" x14ac:dyDescent="0.2">
      <c r="A24" s="525"/>
      <c r="B24" s="519"/>
      <c r="C24" s="527"/>
      <c r="D24" s="522"/>
      <c r="E24" s="301" t="s">
        <v>401</v>
      </c>
      <c r="F24" s="302" t="s">
        <v>67</v>
      </c>
      <c r="G24" s="305" t="s">
        <v>402</v>
      </c>
      <c r="H24" s="519"/>
      <c r="I24" s="519"/>
      <c r="J24" s="519"/>
      <c r="K24" s="519"/>
      <c r="L24" s="519"/>
      <c r="M24" s="519"/>
      <c r="N24" s="519"/>
      <c r="O24" s="519"/>
      <c r="P24" s="519"/>
      <c r="Q24" s="519"/>
      <c r="R24" s="519"/>
      <c r="S24" s="519"/>
      <c r="T24" s="519"/>
      <c r="U24" s="519"/>
      <c r="V24" s="519"/>
      <c r="W24" s="519"/>
      <c r="X24" s="519"/>
      <c r="Y24" s="519"/>
      <c r="Z24" s="519"/>
      <c r="AA24" s="517"/>
      <c r="AB24" s="519"/>
      <c r="AC24" s="517"/>
      <c r="AD24" s="517"/>
      <c r="AE24" s="517"/>
      <c r="AF24" s="517"/>
      <c r="AG24" s="311" t="s">
        <v>403</v>
      </c>
      <c r="AH24" s="323" t="s">
        <v>397</v>
      </c>
      <c r="AI24" s="307" t="s">
        <v>72</v>
      </c>
      <c r="AJ24" s="307" t="s">
        <v>73</v>
      </c>
      <c r="AK24" s="306">
        <f t="shared" si="0"/>
        <v>15</v>
      </c>
      <c r="AL24" s="307" t="s">
        <v>73</v>
      </c>
      <c r="AM24" s="306">
        <f t="shared" si="1"/>
        <v>15</v>
      </c>
      <c r="AN24" s="307" t="s">
        <v>73</v>
      </c>
      <c r="AO24" s="306">
        <f t="shared" si="6"/>
        <v>15</v>
      </c>
      <c r="AP24" s="307" t="s">
        <v>72</v>
      </c>
      <c r="AQ24" s="306">
        <f t="shared" si="2"/>
        <v>15</v>
      </c>
      <c r="AR24" s="307" t="s">
        <v>73</v>
      </c>
      <c r="AS24" s="306">
        <f t="shared" si="3"/>
        <v>15</v>
      </c>
      <c r="AT24" s="307" t="s">
        <v>73</v>
      </c>
      <c r="AU24" s="306">
        <f t="shared" si="4"/>
        <v>15</v>
      </c>
      <c r="AV24" s="307" t="s">
        <v>74</v>
      </c>
      <c r="AW24" s="306">
        <f t="shared" si="5"/>
        <v>10</v>
      </c>
      <c r="AX24" s="309">
        <f t="shared" si="17"/>
        <v>100</v>
      </c>
      <c r="AY24" s="309" t="str">
        <f t="shared" si="18"/>
        <v>Fuerte</v>
      </c>
      <c r="AZ24" s="310" t="s">
        <v>75</v>
      </c>
      <c r="BA24" s="309" t="str">
        <f t="shared" si="19"/>
        <v>Fuerte</v>
      </c>
      <c r="BB24" s="309" t="str">
        <f>IFERROR(VLOOKUP((CONCATENATE(AY24,BA24)),Listados!$U$3:$V$11,2,FALSE),"")</f>
        <v>Fuerte</v>
      </c>
      <c r="BC24" s="309">
        <f t="shared" si="20"/>
        <v>100</v>
      </c>
      <c r="BD24" s="515"/>
      <c r="BE24" s="515"/>
      <c r="BF24" s="515"/>
      <c r="BG24" s="515"/>
      <c r="BH24" s="517"/>
      <c r="BI24" s="517"/>
      <c r="BJ24" s="517"/>
    </row>
    <row r="25" spans="1:63" ht="129" customHeight="1" thickBot="1" x14ac:dyDescent="0.25">
      <c r="A25" s="526"/>
      <c r="B25" s="520"/>
      <c r="C25" s="528"/>
      <c r="D25" s="523"/>
      <c r="E25" s="313" t="s">
        <v>404</v>
      </c>
      <c r="F25" s="314" t="s">
        <v>121</v>
      </c>
      <c r="G25" s="317" t="s">
        <v>405</v>
      </c>
      <c r="H25" s="520"/>
      <c r="I25" s="520"/>
      <c r="J25" s="520"/>
      <c r="K25" s="520"/>
      <c r="L25" s="520"/>
      <c r="M25" s="520"/>
      <c r="N25" s="520"/>
      <c r="O25" s="520"/>
      <c r="P25" s="520"/>
      <c r="Q25" s="520"/>
      <c r="R25" s="520"/>
      <c r="S25" s="520"/>
      <c r="T25" s="520"/>
      <c r="U25" s="520"/>
      <c r="V25" s="520"/>
      <c r="W25" s="520"/>
      <c r="X25" s="520"/>
      <c r="Y25" s="520"/>
      <c r="Z25" s="520"/>
      <c r="AA25" s="518"/>
      <c r="AB25" s="520"/>
      <c r="AC25" s="518"/>
      <c r="AD25" s="518"/>
      <c r="AE25" s="518"/>
      <c r="AF25" s="518"/>
      <c r="AG25" s="315" t="s">
        <v>406</v>
      </c>
      <c r="AH25" s="344" t="s">
        <v>407</v>
      </c>
      <c r="AI25" s="330" t="s">
        <v>72</v>
      </c>
      <c r="AJ25" s="330" t="s">
        <v>73</v>
      </c>
      <c r="AK25" s="318">
        <f t="shared" si="0"/>
        <v>15</v>
      </c>
      <c r="AL25" s="330" t="s">
        <v>73</v>
      </c>
      <c r="AM25" s="318">
        <f t="shared" si="1"/>
        <v>15</v>
      </c>
      <c r="AN25" s="330" t="s">
        <v>73</v>
      </c>
      <c r="AO25" s="318">
        <f t="shared" si="6"/>
        <v>15</v>
      </c>
      <c r="AP25" s="330" t="s">
        <v>72</v>
      </c>
      <c r="AQ25" s="318">
        <f t="shared" si="2"/>
        <v>15</v>
      </c>
      <c r="AR25" s="330" t="s">
        <v>73</v>
      </c>
      <c r="AS25" s="318">
        <f t="shared" si="3"/>
        <v>15</v>
      </c>
      <c r="AT25" s="330" t="s">
        <v>73</v>
      </c>
      <c r="AU25" s="318">
        <f t="shared" si="4"/>
        <v>15</v>
      </c>
      <c r="AV25" s="330" t="s">
        <v>74</v>
      </c>
      <c r="AW25" s="318">
        <f t="shared" si="5"/>
        <v>10</v>
      </c>
      <c r="AX25" s="345">
        <f t="shared" si="17"/>
        <v>100</v>
      </c>
      <c r="AY25" s="345" t="str">
        <f t="shared" si="18"/>
        <v>Fuerte</v>
      </c>
      <c r="AZ25" s="346" t="s">
        <v>75</v>
      </c>
      <c r="BA25" s="345" t="str">
        <f t="shared" si="19"/>
        <v>Fuerte</v>
      </c>
      <c r="BB25" s="345" t="str">
        <f>IFERROR(VLOOKUP((CONCATENATE(AY25,BA25)),Listados!$U$3:$V$11,2,FALSE),"")</f>
        <v>Fuerte</v>
      </c>
      <c r="BC25" s="345">
        <f t="shared" si="20"/>
        <v>100</v>
      </c>
      <c r="BD25" s="516"/>
      <c r="BE25" s="516"/>
      <c r="BF25" s="516"/>
      <c r="BG25" s="516"/>
      <c r="BH25" s="518"/>
      <c r="BI25" s="518"/>
      <c r="BJ25" s="518"/>
    </row>
    <row r="26" spans="1:63" ht="227.25" customHeight="1" x14ac:dyDescent="0.2">
      <c r="A26" s="507">
        <v>6</v>
      </c>
      <c r="B26" s="369" t="s">
        <v>266</v>
      </c>
      <c r="C26" s="371" t="s">
        <v>281</v>
      </c>
      <c r="D26" s="369" t="s">
        <v>1022</v>
      </c>
      <c r="E26" s="299" t="s">
        <v>408</v>
      </c>
      <c r="F26" s="158" t="s">
        <v>67</v>
      </c>
      <c r="G26" s="287" t="s">
        <v>409</v>
      </c>
      <c r="H26" s="369" t="s">
        <v>73</v>
      </c>
      <c r="I26" s="369" t="s">
        <v>73</v>
      </c>
      <c r="J26" s="369" t="s">
        <v>73</v>
      </c>
      <c r="K26" s="369" t="s">
        <v>359</v>
      </c>
      <c r="L26" s="369" t="s">
        <v>73</v>
      </c>
      <c r="M26" s="369" t="s">
        <v>359</v>
      </c>
      <c r="N26" s="369" t="s">
        <v>73</v>
      </c>
      <c r="O26" s="369" t="s">
        <v>359</v>
      </c>
      <c r="P26" s="369" t="s">
        <v>73</v>
      </c>
      <c r="Q26" s="369" t="s">
        <v>73</v>
      </c>
      <c r="R26" s="369" t="s">
        <v>73</v>
      </c>
      <c r="S26" s="369" t="s">
        <v>73</v>
      </c>
      <c r="T26" s="369" t="s">
        <v>359</v>
      </c>
      <c r="U26" s="369" t="s">
        <v>359</v>
      </c>
      <c r="V26" s="369" t="s">
        <v>359</v>
      </c>
      <c r="W26" s="369" t="s">
        <v>359</v>
      </c>
      <c r="X26" s="369" t="s">
        <v>359</v>
      </c>
      <c r="Y26" s="369" t="s">
        <v>359</v>
      </c>
      <c r="Z26" s="369" t="s">
        <v>359</v>
      </c>
      <c r="AA26" s="371">
        <f>COUNTIF(H26:Z26, "SI")</f>
        <v>9</v>
      </c>
      <c r="AB26" s="369" t="s">
        <v>271</v>
      </c>
      <c r="AC26" s="371">
        <f>+VLOOKUP(AB26,Listados!$K$8:$L$12,2,0)</f>
        <v>1</v>
      </c>
      <c r="AD26" s="371" t="str">
        <f>++IF(OR(AA26=0),"",IF(OR(AA26=1,AA26&lt;=5),"Moderado",IF(OR(AA26=6,AA26&lt;=11),"Mayor",IF(OR(AA26&gt;=12),"Catastrófico",""))))</f>
        <v>Mayor</v>
      </c>
      <c r="AE26" s="371">
        <f>+VLOOKUP(AD26,Listados!$K$13:$L$17,2,0)</f>
        <v>4</v>
      </c>
      <c r="AF26" s="371" t="str">
        <f>IF(AND(AB26&lt;&gt;"",AD26&lt;&gt;""),VLOOKUP(AB26&amp;AD26,[3]Listados!$M$3:$N$27,2,FALSE),"")</f>
        <v>Alto</v>
      </c>
      <c r="AG26" s="342" t="s">
        <v>410</v>
      </c>
      <c r="AH26" s="343" t="s">
        <v>408</v>
      </c>
      <c r="AI26" s="45" t="s">
        <v>72</v>
      </c>
      <c r="AJ26" s="45" t="s">
        <v>73</v>
      </c>
      <c r="AK26" s="55">
        <f>+IF(AJ26="si",15,"0")</f>
        <v>15</v>
      </c>
      <c r="AL26" s="45" t="s">
        <v>73</v>
      </c>
      <c r="AM26" s="55">
        <f>+IF(AL26="si",15,"0")</f>
        <v>15</v>
      </c>
      <c r="AN26" s="45" t="s">
        <v>73</v>
      </c>
      <c r="AO26" s="55">
        <f>+IF(AN26="si",15,"0")</f>
        <v>15</v>
      </c>
      <c r="AP26" s="45" t="s">
        <v>72</v>
      </c>
      <c r="AQ26" s="55">
        <f>+IF(AP26="Preventivo",15,IF(AP26="Detectivo",10,"0"))</f>
        <v>15</v>
      </c>
      <c r="AR26" s="45" t="s">
        <v>73</v>
      </c>
      <c r="AS26" s="55">
        <f>+IF(AR26="si",15,"0")</f>
        <v>15</v>
      </c>
      <c r="AT26" s="45" t="s">
        <v>73</v>
      </c>
      <c r="AU26" s="55">
        <f>+IF(AT26="si",15,"0")</f>
        <v>15</v>
      </c>
      <c r="AV26" s="45" t="s">
        <v>74</v>
      </c>
      <c r="AW26" s="55">
        <f>+IF(AV26="Completa",10,IF(AV26="Incompleta",5,"0"))</f>
        <v>10</v>
      </c>
      <c r="AX26" s="80">
        <f t="shared" ref="AX26:AX58" si="21">IF((SUM(AK26,AM26,AO26,AQ26,AS26,AU26,AW26)=0),"",(SUM(AK26,AM26,AO26,AQ26,AS26,AU26,AW26)))</f>
        <v>100</v>
      </c>
      <c r="AY26" s="80" t="str">
        <f t="shared" ref="AY26:AY58" si="22">IF(AX26&lt;=85,"Débil",IF(AX26&lt;=95,"Moderado",IF(AX26=100,"Fuerte","")))</f>
        <v>Fuerte</v>
      </c>
      <c r="AZ26" s="84" t="s">
        <v>75</v>
      </c>
      <c r="BA26" s="80" t="str">
        <f>+IF(AZ26="siempre","Fuerte",IF(AZ26="Algunas veces","Moderado",IF(AZ26="No se ejecuta","Débil","")))</f>
        <v>Fuerte</v>
      </c>
      <c r="BB26" s="80" t="str">
        <f>IFERROR(VLOOKUP((CONCATENATE(AY26,BA26)),Listados!$U$3:$V$11,2,FALSE),"")</f>
        <v>Fuerte</v>
      </c>
      <c r="BC26" s="80">
        <f>IF(BB26="","",IF(BB26="Débil", 0, IF(BB26="Moderado",50,100)))</f>
        <v>100</v>
      </c>
      <c r="BD26" s="377">
        <f>AVERAGE(BC26:BC29)</f>
        <v>100</v>
      </c>
      <c r="BE26" s="377" t="str">
        <f>IF(BD26&lt;=50,"Débil",IF(BD26&lt;=99,"Moderado",IF(BD26=100,"fuerte","")))</f>
        <v>fuerte</v>
      </c>
      <c r="BF26" s="377">
        <f>+IF(AND(AI26="Preventivo",BE26="Fuerte"),2,IF(AND(AI26="Preventivo",BE26="Moderado"),1,0))</f>
        <v>2</v>
      </c>
      <c r="BG26" s="377">
        <f>+AC26-BF26</f>
        <v>-1</v>
      </c>
      <c r="BH26" s="371" t="str">
        <f>+VLOOKUP(MIN(BG26),Listados!$J$18:$K$24,2,TRUE)</f>
        <v>Rara Vez</v>
      </c>
      <c r="BI26" s="371" t="str">
        <f>AD26</f>
        <v>Mayor</v>
      </c>
      <c r="BJ26" s="371" t="str">
        <f>IF(AND(BH26&lt;&gt;"",BI26&lt;&gt;""),VLOOKUP(BH26&amp;BI26,Listados!$M$3:$N$27,2,FALSE),"")</f>
        <v>Alto</v>
      </c>
    </row>
    <row r="27" spans="1:63" ht="211.5" customHeight="1" x14ac:dyDescent="0.2">
      <c r="A27" s="531"/>
      <c r="B27" s="519"/>
      <c r="C27" s="517"/>
      <c r="D27" s="519"/>
      <c r="E27" s="301" t="s">
        <v>411</v>
      </c>
      <c r="F27" s="302" t="s">
        <v>67</v>
      </c>
      <c r="G27" s="322" t="s">
        <v>412</v>
      </c>
      <c r="H27" s="519"/>
      <c r="I27" s="519"/>
      <c r="J27" s="519"/>
      <c r="K27" s="519"/>
      <c r="L27" s="519"/>
      <c r="M27" s="519"/>
      <c r="N27" s="519"/>
      <c r="O27" s="519"/>
      <c r="P27" s="519"/>
      <c r="Q27" s="519"/>
      <c r="R27" s="519"/>
      <c r="S27" s="519"/>
      <c r="T27" s="519"/>
      <c r="U27" s="519"/>
      <c r="V27" s="519"/>
      <c r="W27" s="519"/>
      <c r="X27" s="519"/>
      <c r="Y27" s="519"/>
      <c r="Z27" s="519"/>
      <c r="AA27" s="517"/>
      <c r="AB27" s="519"/>
      <c r="AC27" s="517"/>
      <c r="AD27" s="517"/>
      <c r="AE27" s="517"/>
      <c r="AF27" s="517"/>
      <c r="AG27" s="339" t="s">
        <v>413</v>
      </c>
      <c r="AH27" s="340" t="s">
        <v>411</v>
      </c>
      <c r="AI27" s="307" t="s">
        <v>72</v>
      </c>
      <c r="AJ27" s="307" t="s">
        <v>73</v>
      </c>
      <c r="AK27" s="306">
        <f t="shared" si="0"/>
        <v>15</v>
      </c>
      <c r="AL27" s="307" t="s">
        <v>73</v>
      </c>
      <c r="AM27" s="306">
        <f t="shared" si="1"/>
        <v>15</v>
      </c>
      <c r="AN27" s="307" t="s">
        <v>73</v>
      </c>
      <c r="AO27" s="306">
        <f t="shared" si="6"/>
        <v>15</v>
      </c>
      <c r="AP27" s="307" t="s">
        <v>72</v>
      </c>
      <c r="AQ27" s="306">
        <f t="shared" si="2"/>
        <v>15</v>
      </c>
      <c r="AR27" s="307" t="s">
        <v>73</v>
      </c>
      <c r="AS27" s="306">
        <f t="shared" si="3"/>
        <v>15</v>
      </c>
      <c r="AT27" s="307" t="s">
        <v>73</v>
      </c>
      <c r="AU27" s="306">
        <f t="shared" si="4"/>
        <v>15</v>
      </c>
      <c r="AV27" s="307" t="s">
        <v>74</v>
      </c>
      <c r="AW27" s="306">
        <f t="shared" si="5"/>
        <v>10</v>
      </c>
      <c r="AX27" s="309">
        <f t="shared" si="21"/>
        <v>100</v>
      </c>
      <c r="AY27" s="309" t="str">
        <f t="shared" si="22"/>
        <v>Fuerte</v>
      </c>
      <c r="AZ27" s="310" t="s">
        <v>75</v>
      </c>
      <c r="BA27" s="309" t="str">
        <f t="shared" ref="BA27:BA91" si="23">+IF(AZ27="siempre","Fuerte",IF(AZ27="Algunas veces","Moderado",IF(AZ27="No se ejecuta","Débil","")))</f>
        <v>Fuerte</v>
      </c>
      <c r="BB27" s="309" t="str">
        <f>IFERROR(VLOOKUP((CONCATENATE(AY27,BA27)),Listados!$U$3:$V$11,2,FALSE),"")</f>
        <v>Fuerte</v>
      </c>
      <c r="BC27" s="309">
        <f t="shared" ref="BC27:BC91" si="24">IF(BB27="","",IF(BB27="Débil", 0, IF(BB27="Moderado",50,100)))</f>
        <v>100</v>
      </c>
      <c r="BD27" s="515"/>
      <c r="BE27" s="515"/>
      <c r="BF27" s="515"/>
      <c r="BG27" s="515"/>
      <c r="BH27" s="517"/>
      <c r="BI27" s="517"/>
      <c r="BJ27" s="517"/>
    </row>
    <row r="28" spans="1:63" ht="154" x14ac:dyDescent="0.2">
      <c r="A28" s="531"/>
      <c r="B28" s="519"/>
      <c r="C28" s="517"/>
      <c r="D28" s="519"/>
      <c r="E28" s="301" t="s">
        <v>414</v>
      </c>
      <c r="F28" s="302" t="s">
        <v>67</v>
      </c>
      <c r="G28" s="322" t="s">
        <v>415</v>
      </c>
      <c r="H28" s="519"/>
      <c r="I28" s="519"/>
      <c r="J28" s="519"/>
      <c r="K28" s="519"/>
      <c r="L28" s="519"/>
      <c r="M28" s="519"/>
      <c r="N28" s="519"/>
      <c r="O28" s="519"/>
      <c r="P28" s="519"/>
      <c r="Q28" s="519"/>
      <c r="R28" s="519"/>
      <c r="S28" s="519"/>
      <c r="T28" s="519"/>
      <c r="U28" s="519"/>
      <c r="V28" s="519"/>
      <c r="W28" s="519"/>
      <c r="X28" s="519"/>
      <c r="Y28" s="519"/>
      <c r="Z28" s="519"/>
      <c r="AA28" s="517"/>
      <c r="AB28" s="519"/>
      <c r="AC28" s="517"/>
      <c r="AD28" s="517"/>
      <c r="AE28" s="517"/>
      <c r="AF28" s="517"/>
      <c r="AG28" s="339" t="s">
        <v>416</v>
      </c>
      <c r="AH28" s="340" t="s">
        <v>414</v>
      </c>
      <c r="AI28" s="307" t="s">
        <v>72</v>
      </c>
      <c r="AJ28" s="307" t="s">
        <v>73</v>
      </c>
      <c r="AK28" s="306">
        <f t="shared" si="0"/>
        <v>15</v>
      </c>
      <c r="AL28" s="307" t="s">
        <v>73</v>
      </c>
      <c r="AM28" s="306">
        <f t="shared" si="1"/>
        <v>15</v>
      </c>
      <c r="AN28" s="307" t="s">
        <v>73</v>
      </c>
      <c r="AO28" s="306">
        <f t="shared" si="6"/>
        <v>15</v>
      </c>
      <c r="AP28" s="307" t="s">
        <v>72</v>
      </c>
      <c r="AQ28" s="306">
        <f t="shared" si="2"/>
        <v>15</v>
      </c>
      <c r="AR28" s="307" t="s">
        <v>73</v>
      </c>
      <c r="AS28" s="306">
        <f t="shared" si="3"/>
        <v>15</v>
      </c>
      <c r="AT28" s="307" t="s">
        <v>73</v>
      </c>
      <c r="AU28" s="306">
        <f t="shared" si="4"/>
        <v>15</v>
      </c>
      <c r="AV28" s="307" t="s">
        <v>74</v>
      </c>
      <c r="AW28" s="306">
        <f t="shared" si="5"/>
        <v>10</v>
      </c>
      <c r="AX28" s="309">
        <f t="shared" si="21"/>
        <v>100</v>
      </c>
      <c r="AY28" s="309" t="str">
        <f t="shared" si="22"/>
        <v>Fuerte</v>
      </c>
      <c r="AZ28" s="310" t="s">
        <v>75</v>
      </c>
      <c r="BA28" s="309" t="str">
        <f t="shared" si="23"/>
        <v>Fuerte</v>
      </c>
      <c r="BB28" s="309" t="str">
        <f>IFERROR(VLOOKUP((CONCATENATE(AY28,BA28)),Listados!$U$3:$V$11,2,FALSE),"")</f>
        <v>Fuerte</v>
      </c>
      <c r="BC28" s="309">
        <f t="shared" si="24"/>
        <v>100</v>
      </c>
      <c r="BD28" s="515"/>
      <c r="BE28" s="515"/>
      <c r="BF28" s="515"/>
      <c r="BG28" s="515"/>
      <c r="BH28" s="517"/>
      <c r="BI28" s="517"/>
      <c r="BJ28" s="517"/>
    </row>
    <row r="29" spans="1:63" ht="16" x14ac:dyDescent="0.2">
      <c r="A29" s="531"/>
      <c r="B29" s="519"/>
      <c r="C29" s="517"/>
      <c r="D29" s="519"/>
      <c r="E29" s="334"/>
      <c r="F29" s="302"/>
      <c r="G29" s="305"/>
      <c r="H29" s="519"/>
      <c r="I29" s="519"/>
      <c r="J29" s="519"/>
      <c r="K29" s="519"/>
      <c r="L29" s="519"/>
      <c r="M29" s="519"/>
      <c r="N29" s="519"/>
      <c r="O29" s="519"/>
      <c r="P29" s="519"/>
      <c r="Q29" s="519"/>
      <c r="R29" s="519"/>
      <c r="S29" s="519"/>
      <c r="T29" s="519"/>
      <c r="U29" s="519"/>
      <c r="V29" s="519"/>
      <c r="W29" s="519"/>
      <c r="X29" s="519"/>
      <c r="Y29" s="519"/>
      <c r="Z29" s="519"/>
      <c r="AA29" s="517"/>
      <c r="AB29" s="519"/>
      <c r="AC29" s="517"/>
      <c r="AD29" s="517"/>
      <c r="AE29" s="517"/>
      <c r="AF29" s="517"/>
      <c r="AG29" s="311"/>
      <c r="AH29" s="304"/>
      <c r="AI29" s="307"/>
      <c r="AJ29" s="341"/>
      <c r="AK29" s="306" t="str">
        <f t="shared" si="0"/>
        <v>0</v>
      </c>
      <c r="AL29" s="341"/>
      <c r="AM29" s="306" t="str">
        <f t="shared" si="1"/>
        <v>0</v>
      </c>
      <c r="AN29" s="307"/>
      <c r="AO29" s="306" t="str">
        <f t="shared" si="6"/>
        <v>0</v>
      </c>
      <c r="AP29" s="307"/>
      <c r="AQ29" s="306" t="str">
        <f t="shared" si="2"/>
        <v>0</v>
      </c>
      <c r="AR29" s="307"/>
      <c r="AS29" s="306" t="str">
        <f t="shared" si="3"/>
        <v>0</v>
      </c>
      <c r="AT29" s="307"/>
      <c r="AU29" s="306" t="str">
        <f t="shared" si="4"/>
        <v>0</v>
      </c>
      <c r="AV29" s="305"/>
      <c r="AW29" s="306" t="str">
        <f t="shared" si="5"/>
        <v>0</v>
      </c>
      <c r="AX29" s="308" t="str">
        <f t="shared" si="21"/>
        <v/>
      </c>
      <c r="AY29" s="309" t="str">
        <f t="shared" si="22"/>
        <v/>
      </c>
      <c r="AZ29" s="310"/>
      <c r="BA29" s="309" t="str">
        <f t="shared" si="23"/>
        <v/>
      </c>
      <c r="BB29" s="309" t="str">
        <f>IFERROR(VLOOKUP((CONCATENATE(AY29,BA29)),Listados!$U$3:$V$11,2,FALSE),"")</f>
        <v/>
      </c>
      <c r="BC29" s="308" t="str">
        <f t="shared" si="24"/>
        <v/>
      </c>
      <c r="BD29" s="515"/>
      <c r="BE29" s="515"/>
      <c r="BF29" s="515"/>
      <c r="BG29" s="515"/>
      <c r="BH29" s="517"/>
      <c r="BI29" s="517"/>
      <c r="BJ29" s="517"/>
    </row>
    <row r="30" spans="1:63" ht="128" x14ac:dyDescent="0.2">
      <c r="A30" s="524">
        <v>7</v>
      </c>
      <c r="B30" s="369" t="s">
        <v>417</v>
      </c>
      <c r="C30" s="371" t="s">
        <v>418</v>
      </c>
      <c r="D30" s="369" t="s">
        <v>419</v>
      </c>
      <c r="E30" s="28" t="s">
        <v>420</v>
      </c>
      <c r="F30" s="158" t="s">
        <v>67</v>
      </c>
      <c r="G30" s="57" t="s">
        <v>421</v>
      </c>
      <c r="H30" s="369" t="s">
        <v>73</v>
      </c>
      <c r="I30" s="369" t="s">
        <v>73</v>
      </c>
      <c r="J30" s="369" t="s">
        <v>73</v>
      </c>
      <c r="K30" s="369" t="s">
        <v>359</v>
      </c>
      <c r="L30" s="369" t="s">
        <v>73</v>
      </c>
      <c r="M30" s="369" t="s">
        <v>73</v>
      </c>
      <c r="N30" s="369" t="s">
        <v>359</v>
      </c>
      <c r="O30" s="369" t="s">
        <v>359</v>
      </c>
      <c r="P30" s="369" t="s">
        <v>73</v>
      </c>
      <c r="Q30" s="369" t="s">
        <v>73</v>
      </c>
      <c r="R30" s="369" t="s">
        <v>73</v>
      </c>
      <c r="S30" s="369" t="s">
        <v>73</v>
      </c>
      <c r="T30" s="369" t="s">
        <v>359</v>
      </c>
      <c r="U30" s="369" t="s">
        <v>359</v>
      </c>
      <c r="V30" s="369" t="s">
        <v>73</v>
      </c>
      <c r="W30" s="369" t="s">
        <v>359</v>
      </c>
      <c r="X30" s="369" t="s">
        <v>359</v>
      </c>
      <c r="Y30" s="369" t="s">
        <v>359</v>
      </c>
      <c r="Z30" s="369" t="s">
        <v>359</v>
      </c>
      <c r="AA30" s="371">
        <f>COUNTIF(H30:Z30, "SI")</f>
        <v>10</v>
      </c>
      <c r="AB30" s="369" t="s">
        <v>143</v>
      </c>
      <c r="AC30" s="371">
        <f>+VLOOKUP(AB30,Listados!$K$8:$L$12,2,0)</f>
        <v>2</v>
      </c>
      <c r="AD30" s="371" t="str">
        <f>++IF(OR(AA30=0),"",IF(OR(AA30=1,AA30&lt;=5),"Moderado",IF(OR(AA30=6,AA30&lt;=11),"Mayor",IF(OR(AA30&gt;=12),"Catastrófico",""))))</f>
        <v>Mayor</v>
      </c>
      <c r="AE30" s="371">
        <f>+VLOOKUP(AD30,Listados!$K$13:$L$17,2,0)</f>
        <v>4</v>
      </c>
      <c r="AF30" s="371" t="str">
        <f>IF(AND(AB30&lt;&gt;"",AD30&lt;&gt;""),VLOOKUP(AB30&amp;AD30,[3]Listados!$M$3:$N$27,2,FALSE),"")</f>
        <v>Alto</v>
      </c>
      <c r="AG30" s="338" t="s">
        <v>422</v>
      </c>
      <c r="AH30" s="91" t="s">
        <v>423</v>
      </c>
      <c r="AI30" s="57" t="s">
        <v>80</v>
      </c>
      <c r="AJ30" s="45" t="s">
        <v>73</v>
      </c>
      <c r="AK30" s="55">
        <f>+IF(AJ30="si",15,"0")</f>
        <v>15</v>
      </c>
      <c r="AL30" s="45" t="s">
        <v>73</v>
      </c>
      <c r="AM30" s="55">
        <f>+IF(AL30="si",15,"0")</f>
        <v>15</v>
      </c>
      <c r="AN30" s="45" t="s">
        <v>73</v>
      </c>
      <c r="AO30" s="55">
        <f>+IF(AN30="si",15,"0")</f>
        <v>15</v>
      </c>
      <c r="AP30" s="57" t="s">
        <v>72</v>
      </c>
      <c r="AQ30" s="55">
        <f>+IF(AP30="Preventivo",15,IF(AP30="Detectivo",10,"0"))</f>
        <v>15</v>
      </c>
      <c r="AR30" s="57" t="s">
        <v>73</v>
      </c>
      <c r="AS30" s="55">
        <f>+IF(AR30="si",15,"0")</f>
        <v>15</v>
      </c>
      <c r="AT30" s="57" t="s">
        <v>73</v>
      </c>
      <c r="AU30" s="55">
        <f>+IF(AT30="si",15,"0")</f>
        <v>15</v>
      </c>
      <c r="AV30" s="57" t="s">
        <v>74</v>
      </c>
      <c r="AW30" s="55">
        <f>+IF(AV30="Completa",10,IF(AV30="Incompleta",5,"0"))</f>
        <v>10</v>
      </c>
      <c r="AX30" s="92">
        <f t="shared" si="21"/>
        <v>100</v>
      </c>
      <c r="AY30" s="92" t="str">
        <f t="shared" si="22"/>
        <v>Fuerte</v>
      </c>
      <c r="AZ30" s="93" t="s">
        <v>75</v>
      </c>
      <c r="BA30" s="92" t="str">
        <f t="shared" si="23"/>
        <v>Fuerte</v>
      </c>
      <c r="BB30" s="92" t="str">
        <f>IFERROR(VLOOKUP((CONCATENATE(AY30,BA30)),Listados!$U$3:$V$11,2,FALSE),"")</f>
        <v>Fuerte</v>
      </c>
      <c r="BC30" s="92">
        <f t="shared" si="24"/>
        <v>100</v>
      </c>
      <c r="BD30" s="377">
        <f>AVERAGE(BC30:BC33)</f>
        <v>100</v>
      </c>
      <c r="BE30" s="377" t="str">
        <f>IF(BD30&lt;=50,"Débil",IF(BD30&lt;=99,"Moderado",IF(BD30=100,"fuerte","")))</f>
        <v>fuerte</v>
      </c>
      <c r="BF30" s="377">
        <f>+IF(AND(AI30="Preventivo",BE30="Fuerte"),2,IF(AND(AI30="Preventivo",BE30="Moderado"),1,0))</f>
        <v>0</v>
      </c>
      <c r="BG30" s="377">
        <f>+AC30-BF30</f>
        <v>2</v>
      </c>
      <c r="BH30" s="371" t="str">
        <f>+VLOOKUP(MIN(BG30),Listados!$J$18:$K$24,2,TRUE)</f>
        <v>Improbable</v>
      </c>
      <c r="BI30" s="371" t="str">
        <f>AD30</f>
        <v>Mayor</v>
      </c>
      <c r="BJ30" s="371" t="str">
        <f>IF(AND(BH30&lt;&gt;"",BI30&lt;&gt;""),VLOOKUP(BH30&amp;BI30,Listados!$M$3:$N$27,2,FALSE),"")</f>
        <v>Alto</v>
      </c>
      <c r="BK30" s="500"/>
    </row>
    <row r="31" spans="1:63" ht="144" customHeight="1" x14ac:dyDescent="0.2">
      <c r="A31" s="525"/>
      <c r="B31" s="519"/>
      <c r="C31" s="517"/>
      <c r="D31" s="529"/>
      <c r="E31" s="331" t="s">
        <v>424</v>
      </c>
      <c r="F31" s="337" t="s">
        <v>67</v>
      </c>
      <c r="G31" s="305" t="s">
        <v>1018</v>
      </c>
      <c r="H31" s="519"/>
      <c r="I31" s="519"/>
      <c r="J31" s="519"/>
      <c r="K31" s="519"/>
      <c r="L31" s="519"/>
      <c r="M31" s="519"/>
      <c r="N31" s="519"/>
      <c r="O31" s="519"/>
      <c r="P31" s="519"/>
      <c r="Q31" s="519"/>
      <c r="R31" s="519"/>
      <c r="S31" s="519"/>
      <c r="T31" s="519"/>
      <c r="U31" s="519"/>
      <c r="V31" s="519"/>
      <c r="W31" s="519"/>
      <c r="X31" s="519"/>
      <c r="Y31" s="519"/>
      <c r="Z31" s="519"/>
      <c r="AA31" s="517"/>
      <c r="AB31" s="519"/>
      <c r="AC31" s="517"/>
      <c r="AD31" s="517"/>
      <c r="AE31" s="517"/>
      <c r="AF31" s="517"/>
      <c r="AG31" s="332" t="s">
        <v>425</v>
      </c>
      <c r="AH31" s="333" t="s">
        <v>420</v>
      </c>
      <c r="AI31" s="327" t="s">
        <v>72</v>
      </c>
      <c r="AJ31" s="327" t="s">
        <v>426</v>
      </c>
      <c r="AK31" s="306">
        <f t="shared" si="0"/>
        <v>15</v>
      </c>
      <c r="AL31" s="305"/>
      <c r="AM31" s="306" t="str">
        <f t="shared" si="1"/>
        <v>0</v>
      </c>
      <c r="AN31" s="305"/>
      <c r="AO31" s="306" t="str">
        <f t="shared" si="6"/>
        <v>0</v>
      </c>
      <c r="AP31" s="305"/>
      <c r="AQ31" s="306" t="str">
        <f t="shared" si="2"/>
        <v>0</v>
      </c>
      <c r="AR31" s="305"/>
      <c r="AS31" s="306" t="str">
        <f t="shared" si="3"/>
        <v>0</v>
      </c>
      <c r="AT31" s="305"/>
      <c r="AU31" s="306" t="str">
        <f t="shared" si="4"/>
        <v>0</v>
      </c>
      <c r="AV31" s="305"/>
      <c r="AW31" s="306" t="str">
        <f t="shared" si="5"/>
        <v>0</v>
      </c>
      <c r="AX31" s="308">
        <f t="shared" si="21"/>
        <v>15</v>
      </c>
      <c r="AY31" s="308" t="str">
        <f t="shared" si="22"/>
        <v>Débil</v>
      </c>
      <c r="AZ31" s="312"/>
      <c r="BA31" s="308" t="str">
        <f t="shared" si="23"/>
        <v/>
      </c>
      <c r="BB31" s="308" t="str">
        <f>IFERROR(VLOOKUP((CONCATENATE(AY31,BA31)),Listados!$U$3:$V$11,2,FALSE),"")</f>
        <v/>
      </c>
      <c r="BC31" s="308" t="str">
        <f t="shared" si="24"/>
        <v/>
      </c>
      <c r="BD31" s="515"/>
      <c r="BE31" s="515"/>
      <c r="BF31" s="515"/>
      <c r="BG31" s="515"/>
      <c r="BH31" s="517"/>
      <c r="BI31" s="517"/>
      <c r="BJ31" s="517"/>
      <c r="BK31" s="500"/>
    </row>
    <row r="32" spans="1:63" ht="16" x14ac:dyDescent="0.2">
      <c r="A32" s="525"/>
      <c r="B32" s="519"/>
      <c r="C32" s="517"/>
      <c r="D32" s="529"/>
      <c r="E32" s="334"/>
      <c r="F32" s="302"/>
      <c r="G32" s="305"/>
      <c r="H32" s="519"/>
      <c r="I32" s="519"/>
      <c r="J32" s="519"/>
      <c r="K32" s="519"/>
      <c r="L32" s="519"/>
      <c r="M32" s="519"/>
      <c r="N32" s="519"/>
      <c r="O32" s="519"/>
      <c r="P32" s="519"/>
      <c r="Q32" s="519"/>
      <c r="R32" s="519"/>
      <c r="S32" s="519"/>
      <c r="T32" s="519"/>
      <c r="U32" s="519"/>
      <c r="V32" s="519"/>
      <c r="W32" s="519"/>
      <c r="X32" s="519"/>
      <c r="Y32" s="519"/>
      <c r="Z32" s="519"/>
      <c r="AA32" s="517"/>
      <c r="AB32" s="519"/>
      <c r="AC32" s="517"/>
      <c r="AD32" s="517"/>
      <c r="AE32" s="517"/>
      <c r="AF32" s="517"/>
      <c r="AG32" s="332"/>
      <c r="AH32" s="304"/>
      <c r="AI32" s="305"/>
      <c r="AJ32" s="305"/>
      <c r="AK32" s="306" t="str">
        <f t="shared" si="0"/>
        <v>0</v>
      </c>
      <c r="AL32" s="305"/>
      <c r="AM32" s="306" t="str">
        <f t="shared" si="1"/>
        <v>0</v>
      </c>
      <c r="AN32" s="307"/>
      <c r="AO32" s="306" t="str">
        <f t="shared" si="6"/>
        <v>0</v>
      </c>
      <c r="AP32" s="305"/>
      <c r="AQ32" s="306" t="str">
        <f t="shared" si="2"/>
        <v>0</v>
      </c>
      <c r="AR32" s="305"/>
      <c r="AS32" s="306" t="str">
        <f t="shared" si="3"/>
        <v>0</v>
      </c>
      <c r="AT32" s="305"/>
      <c r="AU32" s="306" t="str">
        <f t="shared" si="4"/>
        <v>0</v>
      </c>
      <c r="AV32" s="305"/>
      <c r="AW32" s="306" t="str">
        <f t="shared" si="5"/>
        <v>0</v>
      </c>
      <c r="AX32" s="308" t="str">
        <f t="shared" si="21"/>
        <v/>
      </c>
      <c r="AY32" s="308" t="str">
        <f t="shared" si="22"/>
        <v/>
      </c>
      <c r="AZ32" s="312"/>
      <c r="BA32" s="308" t="str">
        <f t="shared" si="23"/>
        <v/>
      </c>
      <c r="BB32" s="308" t="str">
        <f>IFERROR(VLOOKUP((CONCATENATE(AY32,BA32)),Listados!$U$3:$V$11,2,FALSE),"")</f>
        <v/>
      </c>
      <c r="BC32" s="308" t="str">
        <f t="shared" si="24"/>
        <v/>
      </c>
      <c r="BD32" s="515"/>
      <c r="BE32" s="515"/>
      <c r="BF32" s="515"/>
      <c r="BG32" s="515"/>
      <c r="BH32" s="517"/>
      <c r="BI32" s="517"/>
      <c r="BJ32" s="517"/>
      <c r="BK32" s="500"/>
    </row>
    <row r="33" spans="1:63" ht="15" customHeight="1" thickBot="1" x14ac:dyDescent="0.25">
      <c r="A33" s="526"/>
      <c r="B33" s="520"/>
      <c r="C33" s="518"/>
      <c r="D33" s="530"/>
      <c r="E33" s="335"/>
      <c r="F33" s="314"/>
      <c r="G33" s="317"/>
      <c r="H33" s="520"/>
      <c r="I33" s="520"/>
      <c r="J33" s="520"/>
      <c r="K33" s="520"/>
      <c r="L33" s="520"/>
      <c r="M33" s="520"/>
      <c r="N33" s="520"/>
      <c r="O33" s="520"/>
      <c r="P33" s="520"/>
      <c r="Q33" s="520"/>
      <c r="R33" s="520"/>
      <c r="S33" s="520"/>
      <c r="T33" s="520"/>
      <c r="U33" s="520"/>
      <c r="V33" s="520"/>
      <c r="W33" s="520"/>
      <c r="X33" s="520"/>
      <c r="Y33" s="520"/>
      <c r="Z33" s="520"/>
      <c r="AA33" s="518"/>
      <c r="AB33" s="520"/>
      <c r="AC33" s="518"/>
      <c r="AD33" s="518"/>
      <c r="AE33" s="518"/>
      <c r="AF33" s="518"/>
      <c r="AG33" s="336"/>
      <c r="AH33" s="316"/>
      <c r="AI33" s="317"/>
      <c r="AJ33" s="317"/>
      <c r="AK33" s="318" t="str">
        <f t="shared" si="0"/>
        <v>0</v>
      </c>
      <c r="AL33" s="317"/>
      <c r="AM33" s="318" t="str">
        <f t="shared" si="1"/>
        <v>0</v>
      </c>
      <c r="AN33" s="330"/>
      <c r="AO33" s="318" t="str">
        <f t="shared" si="6"/>
        <v>0</v>
      </c>
      <c r="AP33" s="317"/>
      <c r="AQ33" s="318" t="str">
        <f t="shared" si="2"/>
        <v>0</v>
      </c>
      <c r="AR33" s="317"/>
      <c r="AS33" s="318" t="str">
        <f t="shared" si="3"/>
        <v>0</v>
      </c>
      <c r="AT33" s="317"/>
      <c r="AU33" s="318" t="str">
        <f t="shared" si="4"/>
        <v>0</v>
      </c>
      <c r="AV33" s="317"/>
      <c r="AW33" s="318" t="str">
        <f t="shared" si="5"/>
        <v>0</v>
      </c>
      <c r="AX33" s="319" t="str">
        <f t="shared" si="21"/>
        <v/>
      </c>
      <c r="AY33" s="319" t="str">
        <f t="shared" si="22"/>
        <v/>
      </c>
      <c r="AZ33" s="320"/>
      <c r="BA33" s="319" t="str">
        <f t="shared" si="23"/>
        <v/>
      </c>
      <c r="BB33" s="319" t="str">
        <f>IFERROR(VLOOKUP((CONCATENATE(AY33,BA33)),Listados!$U$3:$V$11,2,FALSE),"")</f>
        <v/>
      </c>
      <c r="BC33" s="319" t="str">
        <f t="shared" si="24"/>
        <v/>
      </c>
      <c r="BD33" s="516"/>
      <c r="BE33" s="516"/>
      <c r="BF33" s="516"/>
      <c r="BG33" s="516"/>
      <c r="BH33" s="518"/>
      <c r="BI33" s="518"/>
      <c r="BJ33" s="518"/>
      <c r="BK33" s="500"/>
    </row>
    <row r="34" spans="1:63" ht="128.25" customHeight="1" x14ac:dyDescent="0.2">
      <c r="A34" s="524">
        <v>8</v>
      </c>
      <c r="B34" s="369" t="s">
        <v>215</v>
      </c>
      <c r="C34" s="439" t="s">
        <v>427</v>
      </c>
      <c r="D34" s="368" t="s">
        <v>428</v>
      </c>
      <c r="E34" s="299" t="s">
        <v>429</v>
      </c>
      <c r="F34" s="158" t="s">
        <v>67</v>
      </c>
      <c r="G34" s="287" t="s">
        <v>430</v>
      </c>
      <c r="H34" s="369" t="s">
        <v>73</v>
      </c>
      <c r="I34" s="369" t="s">
        <v>73</v>
      </c>
      <c r="J34" s="369" t="s">
        <v>73</v>
      </c>
      <c r="K34" s="369" t="s">
        <v>73</v>
      </c>
      <c r="L34" s="369" t="s">
        <v>73</v>
      </c>
      <c r="M34" s="369" t="s">
        <v>73</v>
      </c>
      <c r="N34" s="369" t="s">
        <v>359</v>
      </c>
      <c r="O34" s="369" t="s">
        <v>359</v>
      </c>
      <c r="P34" s="369" t="s">
        <v>73</v>
      </c>
      <c r="Q34" s="369" t="s">
        <v>73</v>
      </c>
      <c r="R34" s="369" t="s">
        <v>73</v>
      </c>
      <c r="S34" s="369" t="s">
        <v>73</v>
      </c>
      <c r="T34" s="369" t="s">
        <v>359</v>
      </c>
      <c r="U34" s="369" t="s">
        <v>73</v>
      </c>
      <c r="V34" s="369" t="s">
        <v>73</v>
      </c>
      <c r="W34" s="369" t="s">
        <v>359</v>
      </c>
      <c r="X34" s="369" t="s">
        <v>359</v>
      </c>
      <c r="Y34" s="369" t="s">
        <v>359</v>
      </c>
      <c r="Z34" s="369" t="s">
        <v>73</v>
      </c>
      <c r="AA34" s="371">
        <f>COUNTIF(H34:Z34, "SI")</f>
        <v>13</v>
      </c>
      <c r="AB34" s="369" t="s">
        <v>271</v>
      </c>
      <c r="AC34" s="371">
        <f>+VLOOKUP(AB34,Listados!$K$8:$L$12,2,0)</f>
        <v>1</v>
      </c>
      <c r="AD34" s="371" t="str">
        <f>++IF(OR(AA34=0),"",IF(OR(AA34=1,AA34&lt;=5),"Moderado",IF(OR(AA34=6,AA34&lt;=11),"Mayor",IF(OR(AA34&gt;=12),"Catastrófico",""))))</f>
        <v>Catastrófico</v>
      </c>
      <c r="AE34" s="371">
        <f>+VLOOKUP(AD34,Listados!$K$13:$L$17,2,0)</f>
        <v>5</v>
      </c>
      <c r="AF34" s="371" t="str">
        <f>IF(AND(AB34&lt;&gt;"",AD34&lt;&gt;""),VLOOKUP(AB34&amp;AD34,[3]Listados!$M$3:$N$27,2,FALSE),"")</f>
        <v>Extremo</v>
      </c>
      <c r="AG34" s="299" t="s">
        <v>431</v>
      </c>
      <c r="AH34" s="91" t="s">
        <v>429</v>
      </c>
      <c r="AI34" s="57" t="s">
        <v>72</v>
      </c>
      <c r="AJ34" s="57" t="s">
        <v>73</v>
      </c>
      <c r="AK34" s="55">
        <f>+IF(AJ34="si",15,"0")</f>
        <v>15</v>
      </c>
      <c r="AL34" s="57" t="s">
        <v>73</v>
      </c>
      <c r="AM34" s="55">
        <f>+IF(AL34="si",15,"0")</f>
        <v>15</v>
      </c>
      <c r="AN34" s="57" t="s">
        <v>73</v>
      </c>
      <c r="AO34" s="55">
        <f>+IF(AN34="si",15,"0")</f>
        <v>15</v>
      </c>
      <c r="AP34" s="57" t="s">
        <v>72</v>
      </c>
      <c r="AQ34" s="55">
        <f>+IF(AP34="Preventivo",15,IF(AP34="Detectivo",10,"0"))</f>
        <v>15</v>
      </c>
      <c r="AR34" s="57" t="s">
        <v>73</v>
      </c>
      <c r="AS34" s="55">
        <f>+IF(AR34="si",15,"0")</f>
        <v>15</v>
      </c>
      <c r="AT34" s="57" t="s">
        <v>73</v>
      </c>
      <c r="AU34" s="55">
        <f>+IF(AT34="si",15,"0")</f>
        <v>15</v>
      </c>
      <c r="AV34" s="57" t="s">
        <v>74</v>
      </c>
      <c r="AW34" s="55">
        <f>+IF(AV34="Completa",10,IF(AV34="Incompleta",5,"0"))</f>
        <v>10</v>
      </c>
      <c r="AX34" s="92">
        <f t="shared" si="21"/>
        <v>100</v>
      </c>
      <c r="AY34" s="92" t="str">
        <f t="shared" si="22"/>
        <v>Fuerte</v>
      </c>
      <c r="AZ34" s="93" t="s">
        <v>75</v>
      </c>
      <c r="BA34" s="92" t="str">
        <f t="shared" si="23"/>
        <v>Fuerte</v>
      </c>
      <c r="BB34" s="92" t="str">
        <f>IFERROR(VLOOKUP((CONCATENATE(AY34,BA34)),Listados!$U$3:$V$11,2,FALSE),"")</f>
        <v>Fuerte</v>
      </c>
      <c r="BC34" s="92">
        <f t="shared" si="24"/>
        <v>100</v>
      </c>
      <c r="BD34" s="377">
        <f>AVERAGE(BC34:BC38)</f>
        <v>100</v>
      </c>
      <c r="BE34" s="377" t="str">
        <f>IF(BD34&lt;=50,"Débil",IF(BD34&lt;=99,"Moderado",IF(BD34=100,"fuerte","")))</f>
        <v>fuerte</v>
      </c>
      <c r="BF34" s="377">
        <f>+IF(AND(AI34="Preventivo",BE34="Fuerte"),2,IF(AND(AI34="Preventivo",BE34="Moderado"),1,0))</f>
        <v>2</v>
      </c>
      <c r="BG34" s="377">
        <f>+AC34-BF34</f>
        <v>-1</v>
      </c>
      <c r="BH34" s="371" t="str">
        <f>+VLOOKUP(MIN(BG34),Listados!$J$18:$K$24,2,TRUE)</f>
        <v>Rara Vez</v>
      </c>
      <c r="BI34" s="371" t="str">
        <f>AD34</f>
        <v>Catastrófico</v>
      </c>
      <c r="BJ34" s="371" t="str">
        <f>IF(AND(BH34&lt;&gt;"",BI34&lt;&gt;""),VLOOKUP(BH34&amp;BI34,Listados!$M$3:$N$27,2,FALSE),"")</f>
        <v>Extremo</v>
      </c>
    </row>
    <row r="35" spans="1:63" ht="121.5" customHeight="1" x14ac:dyDescent="0.2">
      <c r="A35" s="525"/>
      <c r="B35" s="519"/>
      <c r="C35" s="527"/>
      <c r="D35" s="373"/>
      <c r="E35" s="301" t="s">
        <v>432</v>
      </c>
      <c r="F35" s="302" t="s">
        <v>67</v>
      </c>
      <c r="G35" s="322" t="s">
        <v>433</v>
      </c>
      <c r="H35" s="519"/>
      <c r="I35" s="519"/>
      <c r="J35" s="519"/>
      <c r="K35" s="519"/>
      <c r="L35" s="519"/>
      <c r="M35" s="519"/>
      <c r="N35" s="519"/>
      <c r="O35" s="519"/>
      <c r="P35" s="519"/>
      <c r="Q35" s="519"/>
      <c r="R35" s="519"/>
      <c r="S35" s="519"/>
      <c r="T35" s="519"/>
      <c r="U35" s="519"/>
      <c r="V35" s="519"/>
      <c r="W35" s="519"/>
      <c r="X35" s="519"/>
      <c r="Y35" s="519"/>
      <c r="Z35" s="519"/>
      <c r="AA35" s="517"/>
      <c r="AB35" s="519"/>
      <c r="AC35" s="517"/>
      <c r="AD35" s="517"/>
      <c r="AE35" s="517"/>
      <c r="AF35" s="517"/>
      <c r="AG35" s="324" t="s">
        <v>434</v>
      </c>
      <c r="AH35" s="304" t="s">
        <v>432</v>
      </c>
      <c r="AI35" s="305" t="s">
        <v>72</v>
      </c>
      <c r="AJ35" s="305" t="s">
        <v>73</v>
      </c>
      <c r="AK35" s="306">
        <f t="shared" si="0"/>
        <v>15</v>
      </c>
      <c r="AL35" s="305" t="s">
        <v>73</v>
      </c>
      <c r="AM35" s="306">
        <f t="shared" si="1"/>
        <v>15</v>
      </c>
      <c r="AN35" s="305" t="s">
        <v>73</v>
      </c>
      <c r="AO35" s="306">
        <f t="shared" si="6"/>
        <v>15</v>
      </c>
      <c r="AP35" s="305" t="s">
        <v>72</v>
      </c>
      <c r="AQ35" s="306">
        <f t="shared" si="2"/>
        <v>15</v>
      </c>
      <c r="AR35" s="305" t="s">
        <v>73</v>
      </c>
      <c r="AS35" s="306">
        <f t="shared" si="3"/>
        <v>15</v>
      </c>
      <c r="AT35" s="305" t="s">
        <v>73</v>
      </c>
      <c r="AU35" s="306">
        <f t="shared" si="4"/>
        <v>15</v>
      </c>
      <c r="AV35" s="305" t="s">
        <v>74</v>
      </c>
      <c r="AW35" s="306">
        <f t="shared" si="5"/>
        <v>10</v>
      </c>
      <c r="AX35" s="308">
        <f t="shared" si="21"/>
        <v>100</v>
      </c>
      <c r="AY35" s="308" t="str">
        <f t="shared" si="22"/>
        <v>Fuerte</v>
      </c>
      <c r="AZ35" s="312" t="s">
        <v>75</v>
      </c>
      <c r="BA35" s="308" t="str">
        <f t="shared" si="23"/>
        <v>Fuerte</v>
      </c>
      <c r="BB35" s="308" t="str">
        <f>IFERROR(VLOOKUP((CONCATENATE(AY35,BA35)),Listados!$U$3:$V$11,2,FALSE),"")</f>
        <v>Fuerte</v>
      </c>
      <c r="BC35" s="308">
        <f t="shared" si="24"/>
        <v>100</v>
      </c>
      <c r="BD35" s="515"/>
      <c r="BE35" s="515"/>
      <c r="BF35" s="515"/>
      <c r="BG35" s="515"/>
      <c r="BH35" s="517"/>
      <c r="BI35" s="517"/>
      <c r="BJ35" s="517"/>
    </row>
    <row r="36" spans="1:63" ht="154.5" customHeight="1" x14ac:dyDescent="0.2">
      <c r="A36" s="525"/>
      <c r="B36" s="519"/>
      <c r="C36" s="527"/>
      <c r="D36" s="373"/>
      <c r="E36" s="301" t="s">
        <v>435</v>
      </c>
      <c r="F36" s="302" t="s">
        <v>67</v>
      </c>
      <c r="G36" s="322" t="s">
        <v>430</v>
      </c>
      <c r="H36" s="519"/>
      <c r="I36" s="519"/>
      <c r="J36" s="519"/>
      <c r="K36" s="519"/>
      <c r="L36" s="519"/>
      <c r="M36" s="519"/>
      <c r="N36" s="519"/>
      <c r="O36" s="519"/>
      <c r="P36" s="519"/>
      <c r="Q36" s="519"/>
      <c r="R36" s="519"/>
      <c r="S36" s="519"/>
      <c r="T36" s="519"/>
      <c r="U36" s="519"/>
      <c r="V36" s="519"/>
      <c r="W36" s="519"/>
      <c r="X36" s="519"/>
      <c r="Y36" s="519"/>
      <c r="Z36" s="519"/>
      <c r="AA36" s="517"/>
      <c r="AB36" s="519"/>
      <c r="AC36" s="517"/>
      <c r="AD36" s="517"/>
      <c r="AE36" s="517"/>
      <c r="AF36" s="517"/>
      <c r="AG36" s="301" t="s">
        <v>1019</v>
      </c>
      <c r="AH36" s="304" t="s">
        <v>435</v>
      </c>
      <c r="AI36" s="305" t="s">
        <v>72</v>
      </c>
      <c r="AJ36" s="305" t="s">
        <v>73</v>
      </c>
      <c r="AK36" s="306">
        <f t="shared" si="0"/>
        <v>15</v>
      </c>
      <c r="AL36" s="305" t="s">
        <v>73</v>
      </c>
      <c r="AM36" s="306">
        <f t="shared" si="1"/>
        <v>15</v>
      </c>
      <c r="AN36" s="307" t="s">
        <v>73</v>
      </c>
      <c r="AO36" s="306">
        <f t="shared" si="6"/>
        <v>15</v>
      </c>
      <c r="AP36" s="305" t="s">
        <v>72</v>
      </c>
      <c r="AQ36" s="306">
        <f t="shared" si="2"/>
        <v>15</v>
      </c>
      <c r="AR36" s="305" t="s">
        <v>73</v>
      </c>
      <c r="AS36" s="306">
        <f t="shared" si="3"/>
        <v>15</v>
      </c>
      <c r="AT36" s="305" t="s">
        <v>73</v>
      </c>
      <c r="AU36" s="306">
        <f t="shared" si="4"/>
        <v>15</v>
      </c>
      <c r="AV36" s="305" t="s">
        <v>74</v>
      </c>
      <c r="AW36" s="306">
        <f t="shared" si="5"/>
        <v>10</v>
      </c>
      <c r="AX36" s="308">
        <f t="shared" si="21"/>
        <v>100</v>
      </c>
      <c r="AY36" s="308" t="str">
        <f t="shared" si="22"/>
        <v>Fuerte</v>
      </c>
      <c r="AZ36" s="312" t="s">
        <v>75</v>
      </c>
      <c r="BA36" s="308" t="str">
        <f t="shared" si="23"/>
        <v>Fuerte</v>
      </c>
      <c r="BB36" s="308" t="str">
        <f>IFERROR(VLOOKUP((CONCATENATE(AY36,BA36)),Listados!$U$3:$V$11,2,FALSE),"")</f>
        <v>Fuerte</v>
      </c>
      <c r="BC36" s="308">
        <f t="shared" si="24"/>
        <v>100</v>
      </c>
      <c r="BD36" s="515"/>
      <c r="BE36" s="515"/>
      <c r="BF36" s="515"/>
      <c r="BG36" s="515"/>
      <c r="BH36" s="517"/>
      <c r="BI36" s="517"/>
      <c r="BJ36" s="517"/>
    </row>
    <row r="37" spans="1:63" ht="96" customHeight="1" x14ac:dyDescent="0.2">
      <c r="A37" s="525"/>
      <c r="B37" s="519"/>
      <c r="C37" s="527"/>
      <c r="D37" s="373"/>
      <c r="E37" s="324" t="s">
        <v>436</v>
      </c>
      <c r="F37" s="302" t="s">
        <v>121</v>
      </c>
      <c r="G37" s="325" t="s">
        <v>437</v>
      </c>
      <c r="H37" s="519"/>
      <c r="I37" s="519"/>
      <c r="J37" s="519"/>
      <c r="K37" s="519"/>
      <c r="L37" s="519"/>
      <c r="M37" s="519"/>
      <c r="N37" s="519"/>
      <c r="O37" s="519"/>
      <c r="P37" s="519"/>
      <c r="Q37" s="519"/>
      <c r="R37" s="519"/>
      <c r="S37" s="519"/>
      <c r="T37" s="519"/>
      <c r="U37" s="519"/>
      <c r="V37" s="519"/>
      <c r="W37" s="519"/>
      <c r="X37" s="519"/>
      <c r="Y37" s="519"/>
      <c r="Z37" s="519"/>
      <c r="AA37" s="517"/>
      <c r="AB37" s="519"/>
      <c r="AC37" s="517"/>
      <c r="AD37" s="517"/>
      <c r="AE37" s="517"/>
      <c r="AF37" s="517"/>
      <c r="AG37" s="324" t="s">
        <v>438</v>
      </c>
      <c r="AH37" s="304" t="s">
        <v>436</v>
      </c>
      <c r="AI37" s="305" t="s">
        <v>72</v>
      </c>
      <c r="AJ37" s="305" t="s">
        <v>73</v>
      </c>
      <c r="AK37" s="326">
        <f>+IF(AJ37="si",15,"0")</f>
        <v>15</v>
      </c>
      <c r="AL37" s="305" t="s">
        <v>73</v>
      </c>
      <c r="AM37" s="326">
        <f>+IF(AL37="si",15,"0")</f>
        <v>15</v>
      </c>
      <c r="AN37" s="307" t="s">
        <v>73</v>
      </c>
      <c r="AO37" s="326">
        <f>+IF(AN37="si",15,"0")</f>
        <v>15</v>
      </c>
      <c r="AP37" s="305" t="s">
        <v>72</v>
      </c>
      <c r="AQ37" s="326">
        <f>+IF(AP37="Preventivo",15,IF(AP37="Detectivo",10,"0"))</f>
        <v>15</v>
      </c>
      <c r="AR37" s="305" t="s">
        <v>73</v>
      </c>
      <c r="AS37" s="326">
        <f>+IF(AR37="si",15,"0")</f>
        <v>15</v>
      </c>
      <c r="AT37" s="305" t="s">
        <v>73</v>
      </c>
      <c r="AU37" s="326">
        <f>+IF(AT37="si",15,"0")</f>
        <v>15</v>
      </c>
      <c r="AV37" s="327" t="s">
        <v>74</v>
      </c>
      <c r="AW37" s="326">
        <f>+IF(AV37="Completa",10,IF(AV37="Incompleta",5,"0"))</f>
        <v>10</v>
      </c>
      <c r="AX37" s="328">
        <f>IF((SUM(AK37,AM37,AO37,AQ37,AS37,AU37,AW37)=0),"",(SUM(AK37,AM37,AO37,AQ37,AS37,AU37,AW37)))</f>
        <v>100</v>
      </c>
      <c r="AY37" s="328" t="str">
        <f>IF(AX37&lt;=85,"Débil",IF(AX37&lt;=95,"Moderado",IF(AX37=100,"Fuerte","")))</f>
        <v>Fuerte</v>
      </c>
      <c r="AZ37" s="312" t="s">
        <v>75</v>
      </c>
      <c r="BA37" s="328" t="str">
        <f>+IF(AZ37="siempre","Fuerte",IF(AZ37="Algunas veces","Moderado",IF(AZ37="No se ejecuta","Débil","")))</f>
        <v>Fuerte</v>
      </c>
      <c r="BB37" s="328" t="str">
        <f>IFERROR(VLOOKUP((CONCATENATE(AY37,BA37)),Listados!$U$3:$V$11,2,FALSE),"")</f>
        <v>Fuerte</v>
      </c>
      <c r="BC37" s="328">
        <f>IF(BB37="","",IF(BB37="Débil", 0, IF(BB37="Moderado",50,100)))</f>
        <v>100</v>
      </c>
      <c r="BD37" s="515"/>
      <c r="BE37" s="515"/>
      <c r="BF37" s="515"/>
      <c r="BG37" s="515"/>
      <c r="BH37" s="517"/>
      <c r="BI37" s="517"/>
      <c r="BJ37" s="517"/>
    </row>
    <row r="38" spans="1:63" ht="96" customHeight="1" thickBot="1" x14ac:dyDescent="0.25">
      <c r="A38" s="526"/>
      <c r="B38" s="520"/>
      <c r="C38" s="528"/>
      <c r="D38" s="369"/>
      <c r="E38" s="313" t="s">
        <v>439</v>
      </c>
      <c r="F38" s="314" t="s">
        <v>67</v>
      </c>
      <c r="G38" s="329" t="s">
        <v>437</v>
      </c>
      <c r="H38" s="520"/>
      <c r="I38" s="520"/>
      <c r="J38" s="520"/>
      <c r="K38" s="520"/>
      <c r="L38" s="520"/>
      <c r="M38" s="520"/>
      <c r="N38" s="520"/>
      <c r="O38" s="520"/>
      <c r="P38" s="520"/>
      <c r="Q38" s="520"/>
      <c r="R38" s="520"/>
      <c r="S38" s="520"/>
      <c r="T38" s="520"/>
      <c r="U38" s="520"/>
      <c r="V38" s="520"/>
      <c r="W38" s="520"/>
      <c r="X38" s="520"/>
      <c r="Y38" s="520"/>
      <c r="Z38" s="520"/>
      <c r="AA38" s="518"/>
      <c r="AB38" s="520"/>
      <c r="AC38" s="518"/>
      <c r="AD38" s="518"/>
      <c r="AE38" s="518"/>
      <c r="AF38" s="518"/>
      <c r="AG38" s="355" t="s">
        <v>440</v>
      </c>
      <c r="AH38" s="316" t="s">
        <v>439</v>
      </c>
      <c r="AI38" s="317" t="s">
        <v>72</v>
      </c>
      <c r="AJ38" s="317" t="s">
        <v>73</v>
      </c>
      <c r="AK38" s="318">
        <f t="shared" si="0"/>
        <v>15</v>
      </c>
      <c r="AL38" s="317" t="s">
        <v>73</v>
      </c>
      <c r="AM38" s="318">
        <f t="shared" si="1"/>
        <v>15</v>
      </c>
      <c r="AN38" s="330" t="s">
        <v>73</v>
      </c>
      <c r="AO38" s="318">
        <f t="shared" si="6"/>
        <v>15</v>
      </c>
      <c r="AP38" s="317" t="s">
        <v>72</v>
      </c>
      <c r="AQ38" s="318">
        <f t="shared" si="2"/>
        <v>15</v>
      </c>
      <c r="AR38" s="317" t="s">
        <v>73</v>
      </c>
      <c r="AS38" s="318">
        <f t="shared" si="3"/>
        <v>15</v>
      </c>
      <c r="AT38" s="317" t="s">
        <v>73</v>
      </c>
      <c r="AU38" s="318">
        <f t="shared" si="4"/>
        <v>15</v>
      </c>
      <c r="AV38" s="317" t="s">
        <v>74</v>
      </c>
      <c r="AW38" s="318">
        <f t="shared" si="5"/>
        <v>10</v>
      </c>
      <c r="AX38" s="319">
        <f t="shared" si="21"/>
        <v>100</v>
      </c>
      <c r="AY38" s="319" t="str">
        <f t="shared" si="22"/>
        <v>Fuerte</v>
      </c>
      <c r="AZ38" s="320" t="s">
        <v>75</v>
      </c>
      <c r="BA38" s="319" t="str">
        <f t="shared" si="23"/>
        <v>Fuerte</v>
      </c>
      <c r="BB38" s="319" t="str">
        <f>IFERROR(VLOOKUP((CONCATENATE(AY38,BA38)),Listados!$U$3:$V$11,2,FALSE),"")</f>
        <v>Fuerte</v>
      </c>
      <c r="BC38" s="319">
        <f t="shared" si="24"/>
        <v>100</v>
      </c>
      <c r="BD38" s="516"/>
      <c r="BE38" s="516"/>
      <c r="BF38" s="516"/>
      <c r="BG38" s="516"/>
      <c r="BH38" s="518"/>
      <c r="BI38" s="518"/>
      <c r="BJ38" s="518"/>
    </row>
    <row r="39" spans="1:63" ht="325" customHeight="1" x14ac:dyDescent="0.2">
      <c r="A39" s="524">
        <v>9</v>
      </c>
      <c r="B39" s="369" t="s">
        <v>215</v>
      </c>
      <c r="C39" s="439" t="s">
        <v>441</v>
      </c>
      <c r="D39" s="521" t="s">
        <v>442</v>
      </c>
      <c r="E39" s="299" t="s">
        <v>443</v>
      </c>
      <c r="F39" s="158" t="s">
        <v>67</v>
      </c>
      <c r="G39" s="521" t="s">
        <v>444</v>
      </c>
      <c r="H39" s="369" t="s">
        <v>73</v>
      </c>
      <c r="I39" s="369" t="s">
        <v>73</v>
      </c>
      <c r="J39" s="369" t="s">
        <v>359</v>
      </c>
      <c r="K39" s="369" t="s">
        <v>359</v>
      </c>
      <c r="L39" s="369" t="s">
        <v>73</v>
      </c>
      <c r="M39" s="369" t="s">
        <v>73</v>
      </c>
      <c r="N39" s="369" t="s">
        <v>359</v>
      </c>
      <c r="O39" s="369" t="s">
        <v>359</v>
      </c>
      <c r="P39" s="369" t="s">
        <v>73</v>
      </c>
      <c r="Q39" s="369" t="s">
        <v>73</v>
      </c>
      <c r="R39" s="369" t="s">
        <v>73</v>
      </c>
      <c r="S39" s="369" t="s">
        <v>73</v>
      </c>
      <c r="T39" s="369" t="s">
        <v>359</v>
      </c>
      <c r="U39" s="369" t="s">
        <v>73</v>
      </c>
      <c r="V39" s="369" t="s">
        <v>73</v>
      </c>
      <c r="W39" s="369" t="s">
        <v>359</v>
      </c>
      <c r="X39" s="369" t="s">
        <v>359</v>
      </c>
      <c r="Y39" s="369" t="s">
        <v>359</v>
      </c>
      <c r="Z39" s="369" t="s">
        <v>359</v>
      </c>
      <c r="AA39" s="371">
        <f>COUNTIF(H39:Z39, "SI")</f>
        <v>10</v>
      </c>
      <c r="AB39" s="369" t="s">
        <v>271</v>
      </c>
      <c r="AC39" s="371">
        <f>+VLOOKUP(AB39,Listados!$K$8:$L$12,2,0)</f>
        <v>1</v>
      </c>
      <c r="AD39" s="371" t="str">
        <f>++IF(OR(AA39=0),"",IF(OR(AA39=1,AA39&lt;=5),"Moderado",IF(OR(AA39=6,AA39&lt;=11),"Mayor",IF(OR(AA39&gt;=12),"Catastrófico",""))))</f>
        <v>Mayor</v>
      </c>
      <c r="AE39" s="371">
        <f>+VLOOKUP(AD39,Listados!$K$13:$L$17,2,0)</f>
        <v>4</v>
      </c>
      <c r="AF39" s="371" t="str">
        <f>IF(AND(AB39&lt;&gt;"",AD39&lt;&gt;""),VLOOKUP(AB39&amp;AD39,[3]Listados!$M$3:$N$27,2,FALSE),"")</f>
        <v>Alto</v>
      </c>
      <c r="AG39" s="321" t="s">
        <v>1020</v>
      </c>
      <c r="AH39" s="56" t="s">
        <v>443</v>
      </c>
      <c r="AI39" s="57" t="s">
        <v>80</v>
      </c>
      <c r="AJ39" s="45" t="s">
        <v>73</v>
      </c>
      <c r="AK39" s="55">
        <f>+IF(AJ39="si",15,"0")</f>
        <v>15</v>
      </c>
      <c r="AL39" s="45" t="s">
        <v>73</v>
      </c>
      <c r="AM39" s="55">
        <f>+IF(AL39="si",15,"0")</f>
        <v>15</v>
      </c>
      <c r="AN39" s="45" t="s">
        <v>73</v>
      </c>
      <c r="AO39" s="55">
        <f>+IF(AN39="si",15,"0")</f>
        <v>15</v>
      </c>
      <c r="AP39" s="45" t="s">
        <v>72</v>
      </c>
      <c r="AQ39" s="55">
        <f>+IF(AP39="Preventivo",15,IF(AP39="Detectivo",10,"0"))</f>
        <v>15</v>
      </c>
      <c r="AR39" s="45" t="s">
        <v>73</v>
      </c>
      <c r="AS39" s="55">
        <f>+IF(AR39="si",15,"0")</f>
        <v>15</v>
      </c>
      <c r="AT39" s="45" t="s">
        <v>73</v>
      </c>
      <c r="AU39" s="55">
        <f>+IF(AT39="si",15,"0")</f>
        <v>15</v>
      </c>
      <c r="AV39" s="45" t="s">
        <v>74</v>
      </c>
      <c r="AW39" s="55">
        <f>+IF(AV39="Completa",10,IF(AV39="Incompleta",5,"0"))</f>
        <v>10</v>
      </c>
      <c r="AX39" s="92">
        <f t="shared" si="21"/>
        <v>100</v>
      </c>
      <c r="AY39" s="92" t="str">
        <f t="shared" si="22"/>
        <v>Fuerte</v>
      </c>
      <c r="AZ39" s="93" t="s">
        <v>75</v>
      </c>
      <c r="BA39" s="92" t="str">
        <f t="shared" si="23"/>
        <v>Fuerte</v>
      </c>
      <c r="BB39" s="92" t="str">
        <f>IFERROR(VLOOKUP((CONCATENATE(AY39,BA39)),Listados!$U$3:$V$11,2,FALSE),"")</f>
        <v>Fuerte</v>
      </c>
      <c r="BC39" s="92">
        <f t="shared" si="24"/>
        <v>100</v>
      </c>
      <c r="BD39" s="377">
        <f>AVERAGE(BC39:BC42)</f>
        <v>75</v>
      </c>
      <c r="BE39" s="377" t="str">
        <f>IF(BD39&lt;=50,"Débil",IF(BD39&lt;=99,"Moderado",IF(BD39=100,"fuerte","")))</f>
        <v>Moderado</v>
      </c>
      <c r="BF39" s="377">
        <f>+IF(AND(AI39="Preventivo",BE39="Fuerte"),2,IF(AND(AI39="Preventivo",BE39="Moderado"),1,0))</f>
        <v>0</v>
      </c>
      <c r="BG39" s="377">
        <f>+AC39-BF39</f>
        <v>1</v>
      </c>
      <c r="BH39" s="371" t="str">
        <f>+VLOOKUP(MIN(BG39),Listados!$J$18:$K$24,2,TRUE)</f>
        <v>Rara Vez</v>
      </c>
      <c r="BI39" s="371" t="str">
        <f>AD39</f>
        <v>Mayor</v>
      </c>
      <c r="BJ39" s="371" t="str">
        <f>IF(AND(BH39&lt;&gt;"",BI39&lt;&gt;""),VLOOKUP(BH39&amp;BI39,Listados!$M$3:$N$27,2,FALSE),"")</f>
        <v>Alto</v>
      </c>
    </row>
    <row r="40" spans="1:63" ht="221.25" customHeight="1" x14ac:dyDescent="0.2">
      <c r="A40" s="525"/>
      <c r="B40" s="519"/>
      <c r="C40" s="527"/>
      <c r="D40" s="522"/>
      <c r="E40" s="301" t="s">
        <v>445</v>
      </c>
      <c r="F40" s="302" t="s">
        <v>67</v>
      </c>
      <c r="G40" s="522"/>
      <c r="H40" s="519" t="s">
        <v>73</v>
      </c>
      <c r="I40" s="519" t="s">
        <v>73</v>
      </c>
      <c r="J40" s="519" t="s">
        <v>359</v>
      </c>
      <c r="K40" s="519" t="s">
        <v>359</v>
      </c>
      <c r="L40" s="519" t="s">
        <v>73</v>
      </c>
      <c r="M40" s="519" t="s">
        <v>73</v>
      </c>
      <c r="N40" s="519" t="s">
        <v>359</v>
      </c>
      <c r="O40" s="519" t="s">
        <v>359</v>
      </c>
      <c r="P40" s="519" t="s">
        <v>73</v>
      </c>
      <c r="Q40" s="519" t="s">
        <v>73</v>
      </c>
      <c r="R40" s="519" t="s">
        <v>73</v>
      </c>
      <c r="S40" s="519" t="s">
        <v>73</v>
      </c>
      <c r="T40" s="519" t="s">
        <v>359</v>
      </c>
      <c r="U40" s="519" t="s">
        <v>73</v>
      </c>
      <c r="V40" s="519" t="s">
        <v>73</v>
      </c>
      <c r="W40" s="519" t="s">
        <v>359</v>
      </c>
      <c r="X40" s="519" t="s">
        <v>359</v>
      </c>
      <c r="Y40" s="519" t="s">
        <v>359</v>
      </c>
      <c r="Z40" s="519" t="s">
        <v>359</v>
      </c>
      <c r="AA40" s="517"/>
      <c r="AB40" s="519"/>
      <c r="AC40" s="517"/>
      <c r="AD40" s="517"/>
      <c r="AE40" s="517"/>
      <c r="AF40" s="517"/>
      <c r="AG40" s="303" t="s">
        <v>446</v>
      </c>
      <c r="AH40" s="340" t="s">
        <v>445</v>
      </c>
      <c r="AI40" s="305" t="s">
        <v>80</v>
      </c>
      <c r="AJ40" s="307" t="s">
        <v>73</v>
      </c>
      <c r="AK40" s="306">
        <f t="shared" si="0"/>
        <v>15</v>
      </c>
      <c r="AL40" s="307" t="s">
        <v>73</v>
      </c>
      <c r="AM40" s="306">
        <f t="shared" si="1"/>
        <v>15</v>
      </c>
      <c r="AN40" s="307" t="s">
        <v>73</v>
      </c>
      <c r="AO40" s="306">
        <f t="shared" si="6"/>
        <v>15</v>
      </c>
      <c r="AP40" s="307" t="s">
        <v>80</v>
      </c>
      <c r="AQ40" s="306">
        <f t="shared" si="2"/>
        <v>10</v>
      </c>
      <c r="AR40" s="307" t="s">
        <v>73</v>
      </c>
      <c r="AS40" s="306">
        <f t="shared" si="3"/>
        <v>15</v>
      </c>
      <c r="AT40" s="307" t="s">
        <v>73</v>
      </c>
      <c r="AU40" s="306">
        <f t="shared" si="4"/>
        <v>15</v>
      </c>
      <c r="AV40" s="307" t="s">
        <v>74</v>
      </c>
      <c r="AW40" s="306">
        <f t="shared" si="5"/>
        <v>10</v>
      </c>
      <c r="AX40" s="308">
        <f t="shared" si="21"/>
        <v>95</v>
      </c>
      <c r="AY40" s="308" t="str">
        <f t="shared" si="22"/>
        <v>Moderado</v>
      </c>
      <c r="AZ40" s="312" t="s">
        <v>75</v>
      </c>
      <c r="BA40" s="308" t="str">
        <f t="shared" si="23"/>
        <v>Fuerte</v>
      </c>
      <c r="BB40" s="308" t="str">
        <f>IFERROR(VLOOKUP((CONCATENATE(AY40,BA40)),Listados!$U$3:$V$11,2,FALSE),"")</f>
        <v>Moderado</v>
      </c>
      <c r="BC40" s="308">
        <f t="shared" si="24"/>
        <v>50</v>
      </c>
      <c r="BD40" s="515"/>
      <c r="BE40" s="515"/>
      <c r="BF40" s="515"/>
      <c r="BG40" s="515"/>
      <c r="BH40" s="517"/>
      <c r="BI40" s="517"/>
      <c r="BJ40" s="517"/>
    </row>
    <row r="41" spans="1:63" ht="70" customHeight="1" x14ac:dyDescent="0.2">
      <c r="A41" s="525"/>
      <c r="B41" s="519"/>
      <c r="C41" s="527"/>
      <c r="D41" s="522"/>
      <c r="E41" s="301"/>
      <c r="F41" s="302"/>
      <c r="G41" s="522"/>
      <c r="H41" s="519" t="s">
        <v>73</v>
      </c>
      <c r="I41" s="519" t="s">
        <v>73</v>
      </c>
      <c r="J41" s="519" t="s">
        <v>359</v>
      </c>
      <c r="K41" s="519" t="s">
        <v>359</v>
      </c>
      <c r="L41" s="519" t="s">
        <v>73</v>
      </c>
      <c r="M41" s="519" t="s">
        <v>73</v>
      </c>
      <c r="N41" s="519" t="s">
        <v>359</v>
      </c>
      <c r="O41" s="519" t="s">
        <v>359</v>
      </c>
      <c r="P41" s="519" t="s">
        <v>73</v>
      </c>
      <c r="Q41" s="519" t="s">
        <v>73</v>
      </c>
      <c r="R41" s="519" t="s">
        <v>73</v>
      </c>
      <c r="S41" s="519" t="s">
        <v>73</v>
      </c>
      <c r="T41" s="519" t="s">
        <v>359</v>
      </c>
      <c r="U41" s="519" t="s">
        <v>73</v>
      </c>
      <c r="V41" s="519" t="s">
        <v>73</v>
      </c>
      <c r="W41" s="519" t="s">
        <v>359</v>
      </c>
      <c r="X41" s="519" t="s">
        <v>359</v>
      </c>
      <c r="Y41" s="519" t="s">
        <v>359</v>
      </c>
      <c r="Z41" s="519" t="s">
        <v>359</v>
      </c>
      <c r="AA41" s="517"/>
      <c r="AB41" s="519"/>
      <c r="AC41" s="517"/>
      <c r="AD41" s="517"/>
      <c r="AE41" s="517"/>
      <c r="AF41" s="517"/>
      <c r="AG41" s="311"/>
      <c r="AH41" s="304"/>
      <c r="AI41" s="305"/>
      <c r="AJ41" s="305"/>
      <c r="AK41" s="306" t="str">
        <f t="shared" si="0"/>
        <v>0</v>
      </c>
      <c r="AL41" s="305"/>
      <c r="AM41" s="306" t="str">
        <f t="shared" si="1"/>
        <v>0</v>
      </c>
      <c r="AN41" s="305"/>
      <c r="AO41" s="306" t="str">
        <f t="shared" si="6"/>
        <v>0</v>
      </c>
      <c r="AP41" s="305"/>
      <c r="AQ41" s="306" t="str">
        <f t="shared" si="2"/>
        <v>0</v>
      </c>
      <c r="AR41" s="305"/>
      <c r="AS41" s="306" t="str">
        <f t="shared" si="3"/>
        <v>0</v>
      </c>
      <c r="AT41" s="305"/>
      <c r="AU41" s="306" t="str">
        <f t="shared" si="4"/>
        <v>0</v>
      </c>
      <c r="AV41" s="305"/>
      <c r="AW41" s="306" t="str">
        <f t="shared" si="5"/>
        <v>0</v>
      </c>
      <c r="AX41" s="308" t="str">
        <f t="shared" si="21"/>
        <v/>
      </c>
      <c r="AY41" s="308" t="str">
        <f t="shared" si="22"/>
        <v/>
      </c>
      <c r="AZ41" s="312"/>
      <c r="BA41" s="308" t="str">
        <f t="shared" si="23"/>
        <v/>
      </c>
      <c r="BB41" s="308" t="str">
        <f>IFERROR(VLOOKUP((CONCATENATE(AY41,BA41)),Listados!$U$3:$V$11,2,FALSE),"")</f>
        <v/>
      </c>
      <c r="BC41" s="308" t="str">
        <f t="shared" si="24"/>
        <v/>
      </c>
      <c r="BD41" s="515"/>
      <c r="BE41" s="515"/>
      <c r="BF41" s="515"/>
      <c r="BG41" s="515"/>
      <c r="BH41" s="517"/>
      <c r="BI41" s="517"/>
      <c r="BJ41" s="517"/>
    </row>
    <row r="42" spans="1:63" ht="192" customHeight="1" thickBot="1" x14ac:dyDescent="0.25">
      <c r="A42" s="526"/>
      <c r="B42" s="520"/>
      <c r="C42" s="528"/>
      <c r="D42" s="523"/>
      <c r="E42" s="313"/>
      <c r="F42" s="314"/>
      <c r="G42" s="523"/>
      <c r="H42" s="520" t="s">
        <v>73</v>
      </c>
      <c r="I42" s="520" t="s">
        <v>73</v>
      </c>
      <c r="J42" s="520" t="s">
        <v>359</v>
      </c>
      <c r="K42" s="520" t="s">
        <v>359</v>
      </c>
      <c r="L42" s="520" t="s">
        <v>73</v>
      </c>
      <c r="M42" s="520" t="s">
        <v>73</v>
      </c>
      <c r="N42" s="520" t="s">
        <v>359</v>
      </c>
      <c r="O42" s="520" t="s">
        <v>359</v>
      </c>
      <c r="P42" s="520" t="s">
        <v>73</v>
      </c>
      <c r="Q42" s="520" t="s">
        <v>73</v>
      </c>
      <c r="R42" s="520" t="s">
        <v>73</v>
      </c>
      <c r="S42" s="520" t="s">
        <v>73</v>
      </c>
      <c r="T42" s="520" t="s">
        <v>359</v>
      </c>
      <c r="U42" s="520" t="s">
        <v>73</v>
      </c>
      <c r="V42" s="520" t="s">
        <v>73</v>
      </c>
      <c r="W42" s="520" t="s">
        <v>359</v>
      </c>
      <c r="X42" s="520" t="s">
        <v>359</v>
      </c>
      <c r="Y42" s="520" t="s">
        <v>359</v>
      </c>
      <c r="Z42" s="520" t="s">
        <v>359</v>
      </c>
      <c r="AA42" s="518"/>
      <c r="AB42" s="520"/>
      <c r="AC42" s="518"/>
      <c r="AD42" s="518"/>
      <c r="AE42" s="518"/>
      <c r="AF42" s="518"/>
      <c r="AG42" s="315"/>
      <c r="AH42" s="316"/>
      <c r="AI42" s="317"/>
      <c r="AJ42" s="317"/>
      <c r="AK42" s="318" t="str">
        <f t="shared" si="0"/>
        <v>0</v>
      </c>
      <c r="AL42" s="317"/>
      <c r="AM42" s="318" t="str">
        <f t="shared" si="1"/>
        <v>0</v>
      </c>
      <c r="AN42" s="317"/>
      <c r="AO42" s="318" t="str">
        <f t="shared" si="6"/>
        <v>0</v>
      </c>
      <c r="AP42" s="317"/>
      <c r="AQ42" s="318" t="str">
        <f t="shared" si="2"/>
        <v>0</v>
      </c>
      <c r="AR42" s="317"/>
      <c r="AS42" s="318" t="str">
        <f t="shared" si="3"/>
        <v>0</v>
      </c>
      <c r="AT42" s="317"/>
      <c r="AU42" s="318" t="str">
        <f t="shared" si="4"/>
        <v>0</v>
      </c>
      <c r="AV42" s="317"/>
      <c r="AW42" s="318" t="str">
        <f t="shared" si="5"/>
        <v>0</v>
      </c>
      <c r="AX42" s="319" t="str">
        <f t="shared" si="21"/>
        <v/>
      </c>
      <c r="AY42" s="319" t="str">
        <f t="shared" si="22"/>
        <v/>
      </c>
      <c r="AZ42" s="320"/>
      <c r="BA42" s="319" t="str">
        <f t="shared" si="23"/>
        <v/>
      </c>
      <c r="BB42" s="319" t="str">
        <f>IFERROR(VLOOKUP((CONCATENATE(AY42,BA42)),Listados!$U$3:$V$11,2,FALSE),"")</f>
        <v/>
      </c>
      <c r="BC42" s="319" t="str">
        <f t="shared" si="24"/>
        <v/>
      </c>
      <c r="BD42" s="516"/>
      <c r="BE42" s="516"/>
      <c r="BF42" s="516"/>
      <c r="BG42" s="516"/>
      <c r="BH42" s="518"/>
      <c r="BI42" s="518"/>
      <c r="BJ42" s="518"/>
    </row>
    <row r="43" spans="1:63" ht="398" customHeight="1" x14ac:dyDescent="0.2">
      <c r="A43" s="524">
        <v>10</v>
      </c>
      <c r="B43" s="369" t="s">
        <v>215</v>
      </c>
      <c r="C43" s="439" t="s">
        <v>441</v>
      </c>
      <c r="D43" s="521" t="s">
        <v>447</v>
      </c>
      <c r="E43" s="299" t="s">
        <v>445</v>
      </c>
      <c r="F43" s="158" t="s">
        <v>67</v>
      </c>
      <c r="G43" s="521" t="s">
        <v>448</v>
      </c>
      <c r="H43" s="369" t="s">
        <v>73</v>
      </c>
      <c r="I43" s="369" t="s">
        <v>73</v>
      </c>
      <c r="J43" s="369" t="s">
        <v>73</v>
      </c>
      <c r="K43" s="369" t="s">
        <v>73</v>
      </c>
      <c r="L43" s="369" t="s">
        <v>73</v>
      </c>
      <c r="M43" s="369" t="s">
        <v>359</v>
      </c>
      <c r="N43" s="369" t="s">
        <v>73</v>
      </c>
      <c r="O43" s="369" t="s">
        <v>359</v>
      </c>
      <c r="P43" s="369" t="s">
        <v>73</v>
      </c>
      <c r="Q43" s="369" t="s">
        <v>73</v>
      </c>
      <c r="R43" s="369" t="s">
        <v>73</v>
      </c>
      <c r="S43" s="369" t="s">
        <v>73</v>
      </c>
      <c r="T43" s="369" t="s">
        <v>73</v>
      </c>
      <c r="U43" s="369" t="s">
        <v>73</v>
      </c>
      <c r="V43" s="369" t="s">
        <v>73</v>
      </c>
      <c r="W43" s="369" t="s">
        <v>359</v>
      </c>
      <c r="X43" s="369" t="s">
        <v>359</v>
      </c>
      <c r="Y43" s="369" t="s">
        <v>73</v>
      </c>
      <c r="Z43" s="369" t="s">
        <v>359</v>
      </c>
      <c r="AA43" s="371">
        <f>COUNTIF(H43:Z43, "SI")</f>
        <v>14</v>
      </c>
      <c r="AB43" s="369" t="s">
        <v>271</v>
      </c>
      <c r="AC43" s="371">
        <f>+VLOOKUP(AB43,Listados!$K$8:$L$12,2,0)</f>
        <v>1</v>
      </c>
      <c r="AD43" s="371" t="str">
        <f>++IF(OR(AA43=0),"",IF(OR(AA43=1,AA43&lt;=5),"Moderado",IF(OR(AA43=6,AA43&lt;=11),"Mayor",IF(OR(AA43&gt;=12),"Catastrófico",""))))</f>
        <v>Catastrófico</v>
      </c>
      <c r="AE43" s="371">
        <f>+VLOOKUP(AD43,Listados!$K$13:$L$17,2,0)</f>
        <v>5</v>
      </c>
      <c r="AF43" s="371" t="str">
        <f>IF(AND(AB43&lt;&gt;"",AD43&lt;&gt;""),VLOOKUP(AB43&amp;AD43,[3]Listados!$M$3:$N$27,2,FALSE),"")</f>
        <v>Extremo</v>
      </c>
      <c r="AG43" s="321" t="s">
        <v>449</v>
      </c>
      <c r="AH43" s="91" t="s">
        <v>445</v>
      </c>
      <c r="AI43" s="57" t="s">
        <v>80</v>
      </c>
      <c r="AJ43" s="45" t="s">
        <v>73</v>
      </c>
      <c r="AK43" s="55">
        <f>+IF(AJ43="si",15,"0")</f>
        <v>15</v>
      </c>
      <c r="AL43" s="45" t="s">
        <v>73</v>
      </c>
      <c r="AM43" s="55">
        <f>+IF(AL43="si",15,"0")</f>
        <v>15</v>
      </c>
      <c r="AN43" s="45" t="s">
        <v>73</v>
      </c>
      <c r="AO43" s="55">
        <f>+IF(AN43="si",15,"0")</f>
        <v>15</v>
      </c>
      <c r="AP43" s="57" t="s">
        <v>80</v>
      </c>
      <c r="AQ43" s="55">
        <f>+IF(AP43="Preventivo",15,IF(AP43="Detectivo",10,"0"))</f>
        <v>10</v>
      </c>
      <c r="AR43" s="45" t="s">
        <v>73</v>
      </c>
      <c r="AS43" s="55">
        <f>+IF(AR43="si",15,"0")</f>
        <v>15</v>
      </c>
      <c r="AT43" s="45" t="s">
        <v>73</v>
      </c>
      <c r="AU43" s="55">
        <f>+IF(AT43="si",15,"0")</f>
        <v>15</v>
      </c>
      <c r="AV43" s="45" t="s">
        <v>74</v>
      </c>
      <c r="AW43" s="55">
        <f>+IF(AV43="Completa",10,IF(AV43="Incompleta",5,"0"))</f>
        <v>10</v>
      </c>
      <c r="AX43" s="92">
        <f t="shared" si="21"/>
        <v>95</v>
      </c>
      <c r="AY43" s="92" t="str">
        <f t="shared" si="22"/>
        <v>Moderado</v>
      </c>
      <c r="AZ43" s="93" t="s">
        <v>75</v>
      </c>
      <c r="BA43" s="92" t="str">
        <f t="shared" si="23"/>
        <v>Fuerte</v>
      </c>
      <c r="BB43" s="92" t="str">
        <f>IFERROR(VLOOKUP((CONCATENATE(AY43,BA43)),Listados!$U$3:$V$11,2,FALSE),"")</f>
        <v>Moderado</v>
      </c>
      <c r="BC43" s="92">
        <f t="shared" si="24"/>
        <v>50</v>
      </c>
      <c r="BD43" s="377">
        <f>AVERAGE(BC43:BC46)</f>
        <v>50</v>
      </c>
      <c r="BE43" s="377" t="str">
        <f>IF(BD43&lt;=50,"Débil",IF(BD43&lt;=99,"Moderado",IF(BD43=100,"fuerte","")))</f>
        <v>Débil</v>
      </c>
      <c r="BF43" s="377">
        <f>+IF(AND(AI43="Preventivo",BE43="Fuerte"),2,IF(AND(AI43="Preventivo",BE43="Moderado"),1,0))</f>
        <v>0</v>
      </c>
      <c r="BG43" s="377">
        <f>+AC43-BF43</f>
        <v>1</v>
      </c>
      <c r="BH43" s="371" t="str">
        <f>+VLOOKUP(MIN(BG43),Listados!$J$18:$K$24,2,TRUE)</f>
        <v>Rara Vez</v>
      </c>
      <c r="BI43" s="371" t="str">
        <f>AD43</f>
        <v>Catastrófico</v>
      </c>
      <c r="BJ43" s="371" t="str">
        <f>IF(AND(BH43&lt;&gt;"",BI43&lt;&gt;""),VLOOKUP(BH43&amp;BI43,Listados!$M$3:$N$27,2,FALSE),"")</f>
        <v>Extremo</v>
      </c>
    </row>
    <row r="44" spans="1:63" ht="240.75" customHeight="1" x14ac:dyDescent="0.2">
      <c r="A44" s="525"/>
      <c r="B44" s="519"/>
      <c r="C44" s="527"/>
      <c r="D44" s="522"/>
      <c r="E44" s="301" t="s">
        <v>450</v>
      </c>
      <c r="F44" s="302" t="s">
        <v>67</v>
      </c>
      <c r="G44" s="522"/>
      <c r="H44" s="519" t="s">
        <v>73</v>
      </c>
      <c r="I44" s="519" t="s">
        <v>73</v>
      </c>
      <c r="J44" s="519" t="s">
        <v>73</v>
      </c>
      <c r="K44" s="519" t="s">
        <v>73</v>
      </c>
      <c r="L44" s="519" t="s">
        <v>73</v>
      </c>
      <c r="M44" s="519" t="s">
        <v>359</v>
      </c>
      <c r="N44" s="519" t="s">
        <v>73</v>
      </c>
      <c r="O44" s="519" t="s">
        <v>359</v>
      </c>
      <c r="P44" s="519" t="s">
        <v>73</v>
      </c>
      <c r="Q44" s="519" t="s">
        <v>73</v>
      </c>
      <c r="R44" s="519" t="s">
        <v>73</v>
      </c>
      <c r="S44" s="519" t="s">
        <v>73</v>
      </c>
      <c r="T44" s="519" t="s">
        <v>73</v>
      </c>
      <c r="U44" s="519" t="s">
        <v>73</v>
      </c>
      <c r="V44" s="519" t="s">
        <v>73</v>
      </c>
      <c r="W44" s="519" t="s">
        <v>359</v>
      </c>
      <c r="X44" s="519" t="s">
        <v>359</v>
      </c>
      <c r="Y44" s="519" t="s">
        <v>73</v>
      </c>
      <c r="Z44" s="519" t="s">
        <v>359</v>
      </c>
      <c r="AA44" s="517"/>
      <c r="AB44" s="519"/>
      <c r="AC44" s="517"/>
      <c r="AD44" s="517"/>
      <c r="AE44" s="517"/>
      <c r="AF44" s="517"/>
      <c r="AG44" s="303" t="s">
        <v>451</v>
      </c>
      <c r="AH44" s="304" t="s">
        <v>450</v>
      </c>
      <c r="AI44" s="305" t="s">
        <v>80</v>
      </c>
      <c r="AJ44" s="307" t="s">
        <v>73</v>
      </c>
      <c r="AK44" s="306">
        <f t="shared" si="0"/>
        <v>15</v>
      </c>
      <c r="AL44" s="307" t="s">
        <v>73</v>
      </c>
      <c r="AM44" s="306">
        <f t="shared" si="1"/>
        <v>15</v>
      </c>
      <c r="AN44" s="307" t="s">
        <v>73</v>
      </c>
      <c r="AO44" s="306">
        <f t="shared" si="6"/>
        <v>15</v>
      </c>
      <c r="AP44" s="305" t="s">
        <v>80</v>
      </c>
      <c r="AQ44" s="306">
        <f t="shared" si="2"/>
        <v>10</v>
      </c>
      <c r="AR44" s="307" t="s">
        <v>73</v>
      </c>
      <c r="AS44" s="306">
        <f t="shared" si="3"/>
        <v>15</v>
      </c>
      <c r="AT44" s="307" t="s">
        <v>73</v>
      </c>
      <c r="AU44" s="306">
        <f t="shared" si="4"/>
        <v>15</v>
      </c>
      <c r="AV44" s="307" t="s">
        <v>74</v>
      </c>
      <c r="AW44" s="306">
        <f t="shared" si="5"/>
        <v>10</v>
      </c>
      <c r="AX44" s="308">
        <f t="shared" si="21"/>
        <v>95</v>
      </c>
      <c r="AY44" s="308" t="str">
        <f t="shared" si="22"/>
        <v>Moderado</v>
      </c>
      <c r="AZ44" s="312" t="s">
        <v>75</v>
      </c>
      <c r="BA44" s="308" t="str">
        <f t="shared" si="23"/>
        <v>Fuerte</v>
      </c>
      <c r="BB44" s="308" t="str">
        <f>IFERROR(VLOOKUP((CONCATENATE(AY44,BA44)),Listados!$U$3:$V$11,2,FALSE),"")</f>
        <v>Moderado</v>
      </c>
      <c r="BC44" s="308">
        <f t="shared" si="24"/>
        <v>50</v>
      </c>
      <c r="BD44" s="515"/>
      <c r="BE44" s="515"/>
      <c r="BF44" s="515"/>
      <c r="BG44" s="515"/>
      <c r="BH44" s="517"/>
      <c r="BI44" s="517"/>
      <c r="BJ44" s="517"/>
    </row>
    <row r="45" spans="1:63" ht="72" customHeight="1" x14ac:dyDescent="0.2">
      <c r="A45" s="525"/>
      <c r="B45" s="519"/>
      <c r="C45" s="527"/>
      <c r="D45" s="522"/>
      <c r="E45" s="301"/>
      <c r="F45" s="302"/>
      <c r="G45" s="522"/>
      <c r="H45" s="519" t="s">
        <v>73</v>
      </c>
      <c r="I45" s="519" t="s">
        <v>73</v>
      </c>
      <c r="J45" s="519" t="s">
        <v>73</v>
      </c>
      <c r="K45" s="519" t="s">
        <v>73</v>
      </c>
      <c r="L45" s="519" t="s">
        <v>73</v>
      </c>
      <c r="M45" s="519" t="s">
        <v>359</v>
      </c>
      <c r="N45" s="519" t="s">
        <v>73</v>
      </c>
      <c r="O45" s="519" t="s">
        <v>359</v>
      </c>
      <c r="P45" s="519" t="s">
        <v>73</v>
      </c>
      <c r="Q45" s="519" t="s">
        <v>73</v>
      </c>
      <c r="R45" s="519" t="s">
        <v>73</v>
      </c>
      <c r="S45" s="519" t="s">
        <v>73</v>
      </c>
      <c r="T45" s="519" t="s">
        <v>73</v>
      </c>
      <c r="U45" s="519" t="s">
        <v>73</v>
      </c>
      <c r="V45" s="519" t="s">
        <v>73</v>
      </c>
      <c r="W45" s="519" t="s">
        <v>359</v>
      </c>
      <c r="X45" s="519" t="s">
        <v>359</v>
      </c>
      <c r="Y45" s="519" t="s">
        <v>73</v>
      </c>
      <c r="Z45" s="519" t="s">
        <v>359</v>
      </c>
      <c r="AA45" s="517"/>
      <c r="AB45" s="519"/>
      <c r="AC45" s="517"/>
      <c r="AD45" s="517"/>
      <c r="AE45" s="517"/>
      <c r="AF45" s="517"/>
      <c r="AG45" s="311"/>
      <c r="AH45" s="304"/>
      <c r="AI45" s="305"/>
      <c r="AJ45" s="305"/>
      <c r="AK45" s="306" t="str">
        <f t="shared" si="0"/>
        <v>0</v>
      </c>
      <c r="AL45" s="305"/>
      <c r="AM45" s="306" t="str">
        <f t="shared" si="1"/>
        <v>0</v>
      </c>
      <c r="AN45" s="305"/>
      <c r="AO45" s="306" t="str">
        <f t="shared" si="6"/>
        <v>0</v>
      </c>
      <c r="AP45" s="305"/>
      <c r="AQ45" s="306" t="str">
        <f t="shared" si="2"/>
        <v>0</v>
      </c>
      <c r="AR45" s="305"/>
      <c r="AS45" s="306" t="str">
        <f t="shared" si="3"/>
        <v>0</v>
      </c>
      <c r="AT45" s="305"/>
      <c r="AU45" s="306" t="str">
        <f t="shared" si="4"/>
        <v>0</v>
      </c>
      <c r="AV45" s="305"/>
      <c r="AW45" s="306" t="str">
        <f t="shared" si="5"/>
        <v>0</v>
      </c>
      <c r="AX45" s="308" t="str">
        <f t="shared" si="21"/>
        <v/>
      </c>
      <c r="AY45" s="308" t="str">
        <f t="shared" si="22"/>
        <v/>
      </c>
      <c r="AZ45" s="312"/>
      <c r="BA45" s="308" t="str">
        <f t="shared" si="23"/>
        <v/>
      </c>
      <c r="BB45" s="308" t="str">
        <f>IFERROR(VLOOKUP((CONCATENATE(AY45,BA45)),Listados!$U$3:$V$11,2,FALSE),"")</f>
        <v/>
      </c>
      <c r="BC45" s="308" t="str">
        <f t="shared" si="24"/>
        <v/>
      </c>
      <c r="BD45" s="515"/>
      <c r="BE45" s="515"/>
      <c r="BF45" s="515"/>
      <c r="BG45" s="515"/>
      <c r="BH45" s="517"/>
      <c r="BI45" s="517"/>
      <c r="BJ45" s="517"/>
    </row>
    <row r="46" spans="1:63" ht="97" customHeight="1" thickBot="1" x14ac:dyDescent="0.25">
      <c r="A46" s="526"/>
      <c r="B46" s="520"/>
      <c r="C46" s="528"/>
      <c r="D46" s="523"/>
      <c r="E46" s="313"/>
      <c r="F46" s="314"/>
      <c r="G46" s="523"/>
      <c r="H46" s="520" t="s">
        <v>73</v>
      </c>
      <c r="I46" s="520" t="s">
        <v>73</v>
      </c>
      <c r="J46" s="520" t="s">
        <v>73</v>
      </c>
      <c r="K46" s="520" t="s">
        <v>73</v>
      </c>
      <c r="L46" s="520" t="s">
        <v>73</v>
      </c>
      <c r="M46" s="520" t="s">
        <v>359</v>
      </c>
      <c r="N46" s="520" t="s">
        <v>73</v>
      </c>
      <c r="O46" s="520" t="s">
        <v>359</v>
      </c>
      <c r="P46" s="520" t="s">
        <v>73</v>
      </c>
      <c r="Q46" s="520" t="s">
        <v>73</v>
      </c>
      <c r="R46" s="520" t="s">
        <v>73</v>
      </c>
      <c r="S46" s="520" t="s">
        <v>73</v>
      </c>
      <c r="T46" s="520" t="s">
        <v>73</v>
      </c>
      <c r="U46" s="520" t="s">
        <v>73</v>
      </c>
      <c r="V46" s="520" t="s">
        <v>73</v>
      </c>
      <c r="W46" s="520" t="s">
        <v>359</v>
      </c>
      <c r="X46" s="520" t="s">
        <v>359</v>
      </c>
      <c r="Y46" s="520" t="s">
        <v>73</v>
      </c>
      <c r="Z46" s="520" t="s">
        <v>359</v>
      </c>
      <c r="AA46" s="518"/>
      <c r="AB46" s="520"/>
      <c r="AC46" s="518"/>
      <c r="AD46" s="518"/>
      <c r="AE46" s="518"/>
      <c r="AF46" s="518"/>
      <c r="AG46" s="315"/>
      <c r="AH46" s="316"/>
      <c r="AI46" s="317"/>
      <c r="AJ46" s="317"/>
      <c r="AK46" s="318" t="str">
        <f t="shared" si="0"/>
        <v>0</v>
      </c>
      <c r="AL46" s="317"/>
      <c r="AM46" s="318" t="str">
        <f t="shared" si="1"/>
        <v>0</v>
      </c>
      <c r="AN46" s="317"/>
      <c r="AO46" s="318" t="str">
        <f t="shared" si="6"/>
        <v>0</v>
      </c>
      <c r="AP46" s="317"/>
      <c r="AQ46" s="318" t="str">
        <f t="shared" si="2"/>
        <v>0</v>
      </c>
      <c r="AR46" s="317"/>
      <c r="AS46" s="318" t="str">
        <f t="shared" si="3"/>
        <v>0</v>
      </c>
      <c r="AT46" s="317"/>
      <c r="AU46" s="318" t="str">
        <f t="shared" si="4"/>
        <v>0</v>
      </c>
      <c r="AV46" s="317"/>
      <c r="AW46" s="318" t="str">
        <f t="shared" si="5"/>
        <v>0</v>
      </c>
      <c r="AX46" s="319" t="str">
        <f t="shared" si="21"/>
        <v/>
      </c>
      <c r="AY46" s="319" t="str">
        <f t="shared" si="22"/>
        <v/>
      </c>
      <c r="AZ46" s="320"/>
      <c r="BA46" s="319" t="str">
        <f t="shared" si="23"/>
        <v/>
      </c>
      <c r="BB46" s="319" t="str">
        <f>IFERROR(VLOOKUP((CONCATENATE(AY46,BA46)),Listados!$U$3:$V$11,2,FALSE),"")</f>
        <v/>
      </c>
      <c r="BC46" s="319" t="str">
        <f t="shared" si="24"/>
        <v/>
      </c>
      <c r="BD46" s="516"/>
      <c r="BE46" s="516"/>
      <c r="BF46" s="516"/>
      <c r="BG46" s="516"/>
      <c r="BH46" s="518"/>
      <c r="BI46" s="518"/>
      <c r="BJ46" s="518"/>
    </row>
    <row r="47" spans="1:63" ht="409" customHeight="1" x14ac:dyDescent="0.2">
      <c r="A47" s="524">
        <v>11</v>
      </c>
      <c r="B47" s="369" t="s">
        <v>215</v>
      </c>
      <c r="C47" s="439" t="s">
        <v>441</v>
      </c>
      <c r="D47" s="521" t="s">
        <v>452</v>
      </c>
      <c r="E47" s="299" t="s">
        <v>453</v>
      </c>
      <c r="F47" s="158" t="s">
        <v>67</v>
      </c>
      <c r="G47" s="521" t="s">
        <v>454</v>
      </c>
      <c r="H47" s="369" t="s">
        <v>73</v>
      </c>
      <c r="I47" s="369" t="s">
        <v>359</v>
      </c>
      <c r="J47" s="369" t="s">
        <v>73</v>
      </c>
      <c r="K47" s="369" t="s">
        <v>73</v>
      </c>
      <c r="L47" s="369" t="s">
        <v>73</v>
      </c>
      <c r="M47" s="369" t="s">
        <v>73</v>
      </c>
      <c r="N47" s="369" t="s">
        <v>73</v>
      </c>
      <c r="O47" s="369" t="s">
        <v>73</v>
      </c>
      <c r="P47" s="369" t="s">
        <v>73</v>
      </c>
      <c r="Q47" s="369" t="s">
        <v>73</v>
      </c>
      <c r="R47" s="369" t="s">
        <v>73</v>
      </c>
      <c r="S47" s="369" t="s">
        <v>73</v>
      </c>
      <c r="T47" s="369" t="s">
        <v>73</v>
      </c>
      <c r="U47" s="369" t="s">
        <v>73</v>
      </c>
      <c r="V47" s="369" t="s">
        <v>73</v>
      </c>
      <c r="W47" s="369" t="s">
        <v>73</v>
      </c>
      <c r="X47" s="369" t="s">
        <v>73</v>
      </c>
      <c r="Y47" s="369" t="s">
        <v>73</v>
      </c>
      <c r="Z47" s="369" t="s">
        <v>73</v>
      </c>
      <c r="AA47" s="371">
        <f>COUNTIF(H47:Z47, "SI")</f>
        <v>18</v>
      </c>
      <c r="AB47" s="369" t="s">
        <v>85</v>
      </c>
      <c r="AC47" s="371">
        <f>+VLOOKUP(AB47,Listados!$K$8:$L$12,2,0)</f>
        <v>3</v>
      </c>
      <c r="AD47" s="371" t="str">
        <f>++IF(OR(AA47=0),"",IF(OR(AA47=1,AA47&lt;=5),"Moderado",IF(OR(AA47=6,AA47&lt;=11),"Mayor",IF(OR(AA47&gt;=12),"Catastrófico",""))))</f>
        <v>Catastrófico</v>
      </c>
      <c r="AE47" s="371">
        <f>+VLOOKUP(AD47,Listados!$K$13:$L$17,2,0)</f>
        <v>5</v>
      </c>
      <c r="AF47" s="371" t="str">
        <f>IF(AND(AB47&lt;&gt;"",AD47&lt;&gt;""),VLOOKUP(AB47&amp;AD47,[3]Listados!$M$3:$N$27,2,FALSE),"")</f>
        <v>Extremo</v>
      </c>
      <c r="AG47" s="321" t="s">
        <v>455</v>
      </c>
      <c r="AH47" s="91" t="s">
        <v>456</v>
      </c>
      <c r="AI47" s="57" t="s">
        <v>72</v>
      </c>
      <c r="AJ47" s="57" t="s">
        <v>73</v>
      </c>
      <c r="AK47" s="55">
        <f>+IF(AJ47="si",15,"0")</f>
        <v>15</v>
      </c>
      <c r="AL47" s="45" t="s">
        <v>73</v>
      </c>
      <c r="AM47" s="55">
        <f>+IF(AL47="si",15,"0")</f>
        <v>15</v>
      </c>
      <c r="AN47" s="45" t="s">
        <v>73</v>
      </c>
      <c r="AO47" s="55">
        <f>+IF(AN47="si",15,"0")</f>
        <v>15</v>
      </c>
      <c r="AP47" s="57" t="s">
        <v>72</v>
      </c>
      <c r="AQ47" s="55">
        <f>+IF(AP47="Preventivo",15,IF(AP47="Detectivo",10,"0"))</f>
        <v>15</v>
      </c>
      <c r="AR47" s="45" t="s">
        <v>73</v>
      </c>
      <c r="AS47" s="55">
        <f>+IF(AR47="si",15,"0")</f>
        <v>15</v>
      </c>
      <c r="AT47" s="45" t="s">
        <v>73</v>
      </c>
      <c r="AU47" s="55">
        <f>+IF(AT47="si",15,"0")</f>
        <v>15</v>
      </c>
      <c r="AV47" s="45" t="s">
        <v>74</v>
      </c>
      <c r="AW47" s="55">
        <f>+IF(AV47="Completa",10,IF(AV47="Incompleta",5,"0"))</f>
        <v>10</v>
      </c>
      <c r="AX47" s="92">
        <f t="shared" si="21"/>
        <v>100</v>
      </c>
      <c r="AY47" s="80" t="str">
        <f t="shared" si="22"/>
        <v>Fuerte</v>
      </c>
      <c r="AZ47" s="84" t="s">
        <v>75</v>
      </c>
      <c r="BA47" s="80" t="str">
        <f t="shared" si="23"/>
        <v>Fuerte</v>
      </c>
      <c r="BB47" s="80" t="str">
        <f>IFERROR(VLOOKUP((CONCATENATE(AY47,BA47)),Listados!$U$3:$V$11,2,FALSE),"")</f>
        <v>Fuerte</v>
      </c>
      <c r="BC47" s="80">
        <f t="shared" si="24"/>
        <v>100</v>
      </c>
      <c r="BD47" s="377">
        <f>AVERAGE(BC47:BC50)</f>
        <v>83.333333333333329</v>
      </c>
      <c r="BE47" s="377" t="str">
        <f>IF(BD47&lt;=50,"Débil",IF(BD47&lt;=99,"Moderado",IF(BD47=100,"fuerte","")))</f>
        <v>Moderado</v>
      </c>
      <c r="BF47" s="377">
        <f>+IF(AND(AI47="Preventivo",BE47="Fuerte"),2,IF(AND(AI47="Preventivo",BE47="Moderado"),1,0))</f>
        <v>1</v>
      </c>
      <c r="BG47" s="377">
        <f>+AC47-BF47</f>
        <v>2</v>
      </c>
      <c r="BH47" s="371" t="str">
        <f>+VLOOKUP(MIN(BG47),Listados!$J$18:$K$24,2,TRUE)</f>
        <v>Improbable</v>
      </c>
      <c r="BI47" s="371" t="str">
        <f>AD47</f>
        <v>Catastrófico</v>
      </c>
      <c r="BJ47" s="371" t="str">
        <f>IF(AND(BH47&lt;&gt;"",BI47&lt;&gt;""),VLOOKUP(BH47&amp;BI47,Listados!$M$3:$N$27,2,FALSE),"")</f>
        <v>Extremo</v>
      </c>
    </row>
    <row r="48" spans="1:63" ht="370" customHeight="1" x14ac:dyDescent="0.2">
      <c r="A48" s="525"/>
      <c r="B48" s="519"/>
      <c r="C48" s="527"/>
      <c r="D48" s="522"/>
      <c r="E48" s="301" t="s">
        <v>457</v>
      </c>
      <c r="F48" s="302" t="s">
        <v>67</v>
      </c>
      <c r="G48" s="522"/>
      <c r="H48" s="519" t="s">
        <v>73</v>
      </c>
      <c r="I48" s="519" t="s">
        <v>359</v>
      </c>
      <c r="J48" s="519" t="s">
        <v>73</v>
      </c>
      <c r="K48" s="519" t="s">
        <v>73</v>
      </c>
      <c r="L48" s="519" t="s">
        <v>73</v>
      </c>
      <c r="M48" s="519" t="s">
        <v>73</v>
      </c>
      <c r="N48" s="519" t="s">
        <v>73</v>
      </c>
      <c r="O48" s="519" t="s">
        <v>73</v>
      </c>
      <c r="P48" s="519" t="s">
        <v>73</v>
      </c>
      <c r="Q48" s="519" t="s">
        <v>73</v>
      </c>
      <c r="R48" s="519" t="s">
        <v>73</v>
      </c>
      <c r="S48" s="519" t="s">
        <v>73</v>
      </c>
      <c r="T48" s="519" t="s">
        <v>73</v>
      </c>
      <c r="U48" s="519" t="s">
        <v>73</v>
      </c>
      <c r="V48" s="519" t="s">
        <v>73</v>
      </c>
      <c r="W48" s="519" t="s">
        <v>73</v>
      </c>
      <c r="X48" s="519" t="s">
        <v>73</v>
      </c>
      <c r="Y48" s="519" t="s">
        <v>73</v>
      </c>
      <c r="Z48" s="519" t="s">
        <v>73</v>
      </c>
      <c r="AA48" s="517"/>
      <c r="AB48" s="519"/>
      <c r="AC48" s="517"/>
      <c r="AD48" s="517"/>
      <c r="AE48" s="517"/>
      <c r="AF48" s="517"/>
      <c r="AG48" s="303" t="s">
        <v>458</v>
      </c>
      <c r="AH48" s="304" t="s">
        <v>457</v>
      </c>
      <c r="AI48" s="305" t="s">
        <v>72</v>
      </c>
      <c r="AJ48" s="305" t="s">
        <v>73</v>
      </c>
      <c r="AK48" s="306">
        <f t="shared" si="0"/>
        <v>15</v>
      </c>
      <c r="AL48" s="307" t="s">
        <v>73</v>
      </c>
      <c r="AM48" s="306">
        <f t="shared" si="1"/>
        <v>15</v>
      </c>
      <c r="AN48" s="307" t="s">
        <v>73</v>
      </c>
      <c r="AO48" s="306">
        <f t="shared" si="6"/>
        <v>15</v>
      </c>
      <c r="AP48" s="305" t="s">
        <v>72</v>
      </c>
      <c r="AQ48" s="306">
        <f t="shared" si="2"/>
        <v>15</v>
      </c>
      <c r="AR48" s="307" t="s">
        <v>73</v>
      </c>
      <c r="AS48" s="306">
        <f t="shared" si="3"/>
        <v>15</v>
      </c>
      <c r="AT48" s="307" t="s">
        <v>73</v>
      </c>
      <c r="AU48" s="306">
        <f t="shared" si="4"/>
        <v>15</v>
      </c>
      <c r="AV48" s="307" t="s">
        <v>74</v>
      </c>
      <c r="AW48" s="306">
        <f t="shared" si="5"/>
        <v>10</v>
      </c>
      <c r="AX48" s="308">
        <f t="shared" si="21"/>
        <v>100</v>
      </c>
      <c r="AY48" s="309" t="str">
        <f t="shared" si="22"/>
        <v>Fuerte</v>
      </c>
      <c r="AZ48" s="310" t="s">
        <v>75</v>
      </c>
      <c r="BA48" s="309" t="str">
        <f t="shared" si="23"/>
        <v>Fuerte</v>
      </c>
      <c r="BB48" s="309" t="str">
        <f>IFERROR(VLOOKUP((CONCATENATE(AY48,BA48)),Listados!$U$3:$V$11,2,FALSE),"")</f>
        <v>Fuerte</v>
      </c>
      <c r="BC48" s="309">
        <f t="shared" si="24"/>
        <v>100</v>
      </c>
      <c r="BD48" s="515"/>
      <c r="BE48" s="515"/>
      <c r="BF48" s="515"/>
      <c r="BG48" s="515"/>
      <c r="BH48" s="517"/>
      <c r="BI48" s="517"/>
      <c r="BJ48" s="517"/>
    </row>
    <row r="49" spans="1:62" ht="400" customHeight="1" x14ac:dyDescent="0.2">
      <c r="A49" s="525"/>
      <c r="B49" s="519"/>
      <c r="C49" s="527"/>
      <c r="D49" s="522"/>
      <c r="E49" s="301" t="s">
        <v>459</v>
      </c>
      <c r="F49" s="302" t="s">
        <v>67</v>
      </c>
      <c r="G49" s="522"/>
      <c r="H49" s="519" t="s">
        <v>73</v>
      </c>
      <c r="I49" s="519" t="s">
        <v>359</v>
      </c>
      <c r="J49" s="519" t="s">
        <v>73</v>
      </c>
      <c r="K49" s="519" t="s">
        <v>73</v>
      </c>
      <c r="L49" s="519" t="s">
        <v>73</v>
      </c>
      <c r="M49" s="519" t="s">
        <v>73</v>
      </c>
      <c r="N49" s="519" t="s">
        <v>73</v>
      </c>
      <c r="O49" s="519" t="s">
        <v>73</v>
      </c>
      <c r="P49" s="519" t="s">
        <v>73</v>
      </c>
      <c r="Q49" s="519" t="s">
        <v>73</v>
      </c>
      <c r="R49" s="519" t="s">
        <v>73</v>
      </c>
      <c r="S49" s="519" t="s">
        <v>73</v>
      </c>
      <c r="T49" s="519" t="s">
        <v>73</v>
      </c>
      <c r="U49" s="519" t="s">
        <v>73</v>
      </c>
      <c r="V49" s="519" t="s">
        <v>73</v>
      </c>
      <c r="W49" s="519" t="s">
        <v>73</v>
      </c>
      <c r="X49" s="519" t="s">
        <v>73</v>
      </c>
      <c r="Y49" s="519" t="s">
        <v>73</v>
      </c>
      <c r="Z49" s="519" t="s">
        <v>73</v>
      </c>
      <c r="AA49" s="517"/>
      <c r="AB49" s="519"/>
      <c r="AC49" s="517"/>
      <c r="AD49" s="517"/>
      <c r="AE49" s="517"/>
      <c r="AF49" s="517"/>
      <c r="AG49" s="303" t="s">
        <v>460</v>
      </c>
      <c r="AH49" s="304" t="s">
        <v>459</v>
      </c>
      <c r="AI49" s="305" t="s">
        <v>80</v>
      </c>
      <c r="AJ49" s="305" t="s">
        <v>73</v>
      </c>
      <c r="AK49" s="306">
        <f t="shared" si="0"/>
        <v>15</v>
      </c>
      <c r="AL49" s="307" t="s">
        <v>73</v>
      </c>
      <c r="AM49" s="306">
        <f t="shared" si="1"/>
        <v>15</v>
      </c>
      <c r="AN49" s="307" t="s">
        <v>73</v>
      </c>
      <c r="AO49" s="306">
        <f t="shared" si="6"/>
        <v>15</v>
      </c>
      <c r="AP49" s="305" t="s">
        <v>80</v>
      </c>
      <c r="AQ49" s="306">
        <f t="shared" si="2"/>
        <v>10</v>
      </c>
      <c r="AR49" s="307" t="s">
        <v>73</v>
      </c>
      <c r="AS49" s="306">
        <f t="shared" si="3"/>
        <v>15</v>
      </c>
      <c r="AT49" s="307" t="s">
        <v>73</v>
      </c>
      <c r="AU49" s="306">
        <f t="shared" si="4"/>
        <v>15</v>
      </c>
      <c r="AV49" s="307" t="s">
        <v>74</v>
      </c>
      <c r="AW49" s="306">
        <f t="shared" si="5"/>
        <v>10</v>
      </c>
      <c r="AX49" s="308">
        <f t="shared" si="21"/>
        <v>95</v>
      </c>
      <c r="AY49" s="309" t="str">
        <f t="shared" si="22"/>
        <v>Moderado</v>
      </c>
      <c r="AZ49" s="310" t="s">
        <v>75</v>
      </c>
      <c r="BA49" s="309" t="str">
        <f t="shared" si="23"/>
        <v>Fuerte</v>
      </c>
      <c r="BB49" s="309" t="str">
        <f>IFERROR(VLOOKUP((CONCATENATE(AY49,BA49)),Listados!$U$3:$V$11,2,FALSE),"")</f>
        <v>Moderado</v>
      </c>
      <c r="BC49" s="309">
        <f t="shared" si="24"/>
        <v>50</v>
      </c>
      <c r="BD49" s="515"/>
      <c r="BE49" s="515"/>
      <c r="BF49" s="515"/>
      <c r="BG49" s="515"/>
      <c r="BH49" s="517"/>
      <c r="BI49" s="517"/>
      <c r="BJ49" s="517"/>
    </row>
    <row r="50" spans="1:62" ht="17" thickBot="1" x14ac:dyDescent="0.25">
      <c r="A50" s="526"/>
      <c r="B50" s="520"/>
      <c r="C50" s="528"/>
      <c r="D50" s="523"/>
      <c r="E50" s="313"/>
      <c r="F50" s="314"/>
      <c r="G50" s="523"/>
      <c r="H50" s="520" t="s">
        <v>73</v>
      </c>
      <c r="I50" s="520" t="s">
        <v>359</v>
      </c>
      <c r="J50" s="520" t="s">
        <v>73</v>
      </c>
      <c r="K50" s="520" t="s">
        <v>73</v>
      </c>
      <c r="L50" s="520" t="s">
        <v>73</v>
      </c>
      <c r="M50" s="520" t="s">
        <v>73</v>
      </c>
      <c r="N50" s="520" t="s">
        <v>73</v>
      </c>
      <c r="O50" s="520" t="s">
        <v>73</v>
      </c>
      <c r="P50" s="520" t="s">
        <v>73</v>
      </c>
      <c r="Q50" s="520" t="s">
        <v>73</v>
      </c>
      <c r="R50" s="520" t="s">
        <v>73</v>
      </c>
      <c r="S50" s="520" t="s">
        <v>73</v>
      </c>
      <c r="T50" s="520" t="s">
        <v>73</v>
      </c>
      <c r="U50" s="520" t="s">
        <v>73</v>
      </c>
      <c r="V50" s="520" t="s">
        <v>73</v>
      </c>
      <c r="W50" s="520" t="s">
        <v>73</v>
      </c>
      <c r="X50" s="520" t="s">
        <v>73</v>
      </c>
      <c r="Y50" s="520" t="s">
        <v>73</v>
      </c>
      <c r="Z50" s="520" t="s">
        <v>73</v>
      </c>
      <c r="AA50" s="518"/>
      <c r="AB50" s="520"/>
      <c r="AC50" s="518"/>
      <c r="AD50" s="518"/>
      <c r="AE50" s="518"/>
      <c r="AF50" s="518"/>
      <c r="AG50" s="315"/>
      <c r="AH50" s="316"/>
      <c r="AI50" s="317"/>
      <c r="AJ50" s="317"/>
      <c r="AK50" s="318" t="str">
        <f t="shared" si="0"/>
        <v>0</v>
      </c>
      <c r="AL50" s="317"/>
      <c r="AM50" s="318" t="str">
        <f t="shared" si="1"/>
        <v>0</v>
      </c>
      <c r="AN50" s="317"/>
      <c r="AO50" s="318" t="str">
        <f t="shared" si="6"/>
        <v>0</v>
      </c>
      <c r="AP50" s="317"/>
      <c r="AQ50" s="318" t="str">
        <f t="shared" si="2"/>
        <v>0</v>
      </c>
      <c r="AR50" s="317"/>
      <c r="AS50" s="318" t="str">
        <f t="shared" si="3"/>
        <v>0</v>
      </c>
      <c r="AT50" s="317"/>
      <c r="AU50" s="318" t="str">
        <f t="shared" si="4"/>
        <v>0</v>
      </c>
      <c r="AV50" s="317"/>
      <c r="AW50" s="318" t="str">
        <f t="shared" si="5"/>
        <v>0</v>
      </c>
      <c r="AX50" s="319" t="str">
        <f t="shared" si="21"/>
        <v/>
      </c>
      <c r="AY50" s="319" t="str">
        <f t="shared" si="22"/>
        <v/>
      </c>
      <c r="AZ50" s="320"/>
      <c r="BA50" s="319" t="str">
        <f t="shared" si="23"/>
        <v/>
      </c>
      <c r="BB50" s="319" t="str">
        <f>IFERROR(VLOOKUP((CONCATENATE(AY50,BA50)),Listados!$U$3:$V$11,2,FALSE),"")</f>
        <v/>
      </c>
      <c r="BC50" s="319" t="str">
        <f t="shared" si="24"/>
        <v/>
      </c>
      <c r="BD50" s="516"/>
      <c r="BE50" s="516"/>
      <c r="BF50" s="516"/>
      <c r="BG50" s="516"/>
      <c r="BH50" s="518"/>
      <c r="BI50" s="518"/>
      <c r="BJ50" s="518"/>
    </row>
    <row r="51" spans="1:62" ht="80" x14ac:dyDescent="0.2">
      <c r="A51" s="508">
        <v>12</v>
      </c>
      <c r="B51" s="373" t="s">
        <v>461</v>
      </c>
      <c r="C51" s="501" t="s">
        <v>462</v>
      </c>
      <c r="D51" s="511" t="s">
        <v>463</v>
      </c>
      <c r="E51" s="299" t="s">
        <v>464</v>
      </c>
      <c r="F51" s="158" t="s">
        <v>67</v>
      </c>
      <c r="G51" s="287" t="s">
        <v>465</v>
      </c>
      <c r="H51" s="373" t="s">
        <v>73</v>
      </c>
      <c r="I51" s="373" t="s">
        <v>73</v>
      </c>
      <c r="J51" s="373" t="s">
        <v>73</v>
      </c>
      <c r="K51" s="373" t="s">
        <v>359</v>
      </c>
      <c r="L51" s="373" t="s">
        <v>359</v>
      </c>
      <c r="M51" s="373" t="s">
        <v>359</v>
      </c>
      <c r="N51" s="373" t="s">
        <v>359</v>
      </c>
      <c r="O51" s="373" t="s">
        <v>359</v>
      </c>
      <c r="P51" s="373" t="s">
        <v>359</v>
      </c>
      <c r="Q51" s="373" t="s">
        <v>359</v>
      </c>
      <c r="R51" s="373" t="s">
        <v>359</v>
      </c>
      <c r="S51" s="373" t="s">
        <v>359</v>
      </c>
      <c r="T51" s="373" t="s">
        <v>359</v>
      </c>
      <c r="U51" s="373" t="s">
        <v>359</v>
      </c>
      <c r="V51" s="373" t="s">
        <v>359</v>
      </c>
      <c r="W51" s="373" t="s">
        <v>359</v>
      </c>
      <c r="X51" s="373" t="s">
        <v>359</v>
      </c>
      <c r="Y51" s="373" t="s">
        <v>359</v>
      </c>
      <c r="Z51" s="373" t="s">
        <v>359</v>
      </c>
      <c r="AA51" s="375">
        <f>COUNTIF(H51:Z51, "SI")</f>
        <v>3</v>
      </c>
      <c r="AB51" s="369" t="s">
        <v>69</v>
      </c>
      <c r="AC51" s="371">
        <f>+VLOOKUP(AB51,Listados!$K$8:$L$12,2,0)</f>
        <v>5</v>
      </c>
      <c r="AD51" s="371" t="str">
        <f>++IF(OR(AA51=0),"",IF(OR(AA51=1,AA51&lt;=5),"Moderado",IF(OR(AA51=6,AA51&lt;=11),"Mayor",IF(OR(AA51&gt;=12),"Catastrófico",""))))</f>
        <v>Moderado</v>
      </c>
      <c r="AE51" s="371">
        <f>+VLOOKUP(AD51,Listados!$K$13:$L$17,2,0)</f>
        <v>3</v>
      </c>
      <c r="AF51" s="371" t="str">
        <f>IF(AND(AB51&lt;&gt;"",AD51&lt;&gt;""),VLOOKUP(AB51&amp;AD51,[3]Listados!$M$3:$N$27,2,FALSE),"")</f>
        <v>Extremo</v>
      </c>
      <c r="AG51" s="300" t="s">
        <v>466</v>
      </c>
      <c r="AH51" s="91" t="s">
        <v>467</v>
      </c>
      <c r="AI51" s="57" t="s">
        <v>72</v>
      </c>
      <c r="AJ51" s="57" t="s">
        <v>73</v>
      </c>
      <c r="AK51" s="55">
        <f>+IF(AJ51="si",15,"0")</f>
        <v>15</v>
      </c>
      <c r="AL51" s="57" t="s">
        <v>73</v>
      </c>
      <c r="AM51" s="55">
        <f>+IF(AL51="si",15,"0")</f>
        <v>15</v>
      </c>
      <c r="AN51" s="57" t="s">
        <v>73</v>
      </c>
      <c r="AO51" s="55">
        <f>+IF(AN51="si",15,"0")</f>
        <v>15</v>
      </c>
      <c r="AP51" s="57" t="s">
        <v>72</v>
      </c>
      <c r="AQ51" s="55">
        <f>+IF(AP51="Preventivo",15,IF(AP51="Detectivo",10,"0"))</f>
        <v>15</v>
      </c>
      <c r="AR51" s="57" t="s">
        <v>73</v>
      </c>
      <c r="AS51" s="55">
        <f>+IF(AR51="si",15,"0")</f>
        <v>15</v>
      </c>
      <c r="AT51" s="57" t="s">
        <v>73</v>
      </c>
      <c r="AU51" s="55">
        <f>+IF(AT51="si",15,"0")</f>
        <v>15</v>
      </c>
      <c r="AV51" s="57" t="s">
        <v>74</v>
      </c>
      <c r="AW51" s="55">
        <f>+IF(AV51="Completa",10,IF(AV51="Incompleta",5,"0"))</f>
        <v>10</v>
      </c>
      <c r="AX51" s="92">
        <f t="shared" si="21"/>
        <v>100</v>
      </c>
      <c r="AY51" s="92" t="str">
        <f t="shared" si="22"/>
        <v>Fuerte</v>
      </c>
      <c r="AZ51" s="93" t="s">
        <v>75</v>
      </c>
      <c r="BA51" s="92" t="str">
        <f t="shared" si="23"/>
        <v>Fuerte</v>
      </c>
      <c r="BB51" s="92" t="str">
        <f>IFERROR(VLOOKUP((CONCATENATE(AY51,BA51)),Listados!$U$3:$V$11,2,FALSE),"")</f>
        <v>Fuerte</v>
      </c>
      <c r="BC51" s="92">
        <f t="shared" si="24"/>
        <v>100</v>
      </c>
      <c r="BD51" s="357">
        <f>AVERAGE(BC51:BC54)</f>
        <v>100</v>
      </c>
      <c r="BE51" s="357" t="str">
        <f>IF(BD51&lt;=50,"Débil",IF(BD51&lt;=99,"Moderado",IF(BD51=100,"fuerte","")))</f>
        <v>fuerte</v>
      </c>
      <c r="BF51" s="357">
        <f>+IF(AND(AI51="Preventivo",BE51="Fuerte"),2,IF(AND(AI51="Preventivo",BE51="Moderado"),1,0))</f>
        <v>2</v>
      </c>
      <c r="BG51" s="357">
        <f>+AC51-BF51</f>
        <v>3</v>
      </c>
      <c r="BH51" s="375" t="str">
        <f>+VLOOKUP(MIN(BG51),Listados!$J$18:$K$24,2,TRUE)</f>
        <v>Posible</v>
      </c>
      <c r="BI51" s="375" t="str">
        <f>AD51</f>
        <v>Moderado</v>
      </c>
      <c r="BJ51" s="375" t="str">
        <f>IF(AND(BH51&lt;&gt;"",BI51&lt;&gt;""),VLOOKUP(BH51&amp;BI51,Listados!$M$3:$N$27,2,FALSE),"")</f>
        <v>Alto</v>
      </c>
    </row>
    <row r="52" spans="1:62" ht="84" x14ac:dyDescent="0.2">
      <c r="A52" s="508"/>
      <c r="B52" s="373"/>
      <c r="C52" s="501"/>
      <c r="D52" s="511"/>
      <c r="E52" s="256" t="s">
        <v>467</v>
      </c>
      <c r="F52" s="259" t="s">
        <v>67</v>
      </c>
      <c r="G52" s="261" t="s">
        <v>468</v>
      </c>
      <c r="H52" s="373" t="s">
        <v>73</v>
      </c>
      <c r="I52" s="373" t="s">
        <v>73</v>
      </c>
      <c r="J52" s="373" t="s">
        <v>73</v>
      </c>
      <c r="K52" s="373" t="s">
        <v>359</v>
      </c>
      <c r="L52" s="373" t="s">
        <v>359</v>
      </c>
      <c r="M52" s="373" t="s">
        <v>359</v>
      </c>
      <c r="N52" s="373" t="s">
        <v>359</v>
      </c>
      <c r="O52" s="373" t="s">
        <v>359</v>
      </c>
      <c r="P52" s="373" t="s">
        <v>359</v>
      </c>
      <c r="Q52" s="373" t="s">
        <v>359</v>
      </c>
      <c r="R52" s="373" t="s">
        <v>359</v>
      </c>
      <c r="S52" s="373" t="s">
        <v>359</v>
      </c>
      <c r="T52" s="373" t="s">
        <v>359</v>
      </c>
      <c r="U52" s="373" t="s">
        <v>359</v>
      </c>
      <c r="V52" s="373" t="s">
        <v>359</v>
      </c>
      <c r="W52" s="373" t="s">
        <v>359</v>
      </c>
      <c r="X52" s="373" t="s">
        <v>359</v>
      </c>
      <c r="Y52" s="373" t="s">
        <v>359</v>
      </c>
      <c r="Z52" s="373" t="s">
        <v>359</v>
      </c>
      <c r="AA52" s="375"/>
      <c r="AB52" s="410"/>
      <c r="AC52" s="407"/>
      <c r="AD52" s="407"/>
      <c r="AE52" s="407"/>
      <c r="AF52" s="407"/>
      <c r="AG52" s="258"/>
      <c r="AH52" s="91"/>
      <c r="AI52" s="241"/>
      <c r="AJ52" s="241"/>
      <c r="AK52" s="226" t="str">
        <f t="shared" si="0"/>
        <v>0</v>
      </c>
      <c r="AL52" s="241"/>
      <c r="AM52" s="226" t="str">
        <f t="shared" si="1"/>
        <v>0</v>
      </c>
      <c r="AN52" s="57"/>
      <c r="AO52" s="226" t="str">
        <f t="shared" si="6"/>
        <v>0</v>
      </c>
      <c r="AP52" s="241"/>
      <c r="AQ52" s="226" t="str">
        <f t="shared" si="2"/>
        <v>0</v>
      </c>
      <c r="AR52" s="241"/>
      <c r="AS52" s="226" t="str">
        <f t="shared" si="3"/>
        <v>0</v>
      </c>
      <c r="AT52" s="241"/>
      <c r="AU52" s="226" t="str">
        <f t="shared" si="4"/>
        <v>0</v>
      </c>
      <c r="AV52" s="57"/>
      <c r="AW52" s="226" t="str">
        <f t="shared" si="5"/>
        <v>0</v>
      </c>
      <c r="AX52" s="92" t="str">
        <f t="shared" si="21"/>
        <v/>
      </c>
      <c r="AY52" s="92" t="str">
        <f t="shared" si="22"/>
        <v/>
      </c>
      <c r="AZ52" s="93"/>
      <c r="BA52" s="92" t="str">
        <f t="shared" si="23"/>
        <v/>
      </c>
      <c r="BB52" s="92" t="str">
        <f>IFERROR(VLOOKUP((CONCATENATE(AY52,BA52)),Listados!$U$3:$V$11,2,FALSE),"")</f>
        <v/>
      </c>
      <c r="BC52" s="92" t="str">
        <f t="shared" si="24"/>
        <v/>
      </c>
      <c r="BD52" s="357"/>
      <c r="BE52" s="357"/>
      <c r="BF52" s="357"/>
      <c r="BG52" s="357"/>
      <c r="BH52" s="375"/>
      <c r="BI52" s="375"/>
      <c r="BJ52" s="375"/>
    </row>
    <row r="53" spans="1:62" ht="16" x14ac:dyDescent="0.2">
      <c r="A53" s="508"/>
      <c r="B53" s="373"/>
      <c r="C53" s="501"/>
      <c r="D53" s="511"/>
      <c r="E53" s="256"/>
      <c r="F53" s="259"/>
      <c r="G53" s="261"/>
      <c r="H53" s="373" t="s">
        <v>73</v>
      </c>
      <c r="I53" s="373" t="s">
        <v>73</v>
      </c>
      <c r="J53" s="373" t="s">
        <v>73</v>
      </c>
      <c r="K53" s="373" t="s">
        <v>359</v>
      </c>
      <c r="L53" s="373" t="s">
        <v>359</v>
      </c>
      <c r="M53" s="373" t="s">
        <v>359</v>
      </c>
      <c r="N53" s="373" t="s">
        <v>359</v>
      </c>
      <c r="O53" s="373" t="s">
        <v>359</v>
      </c>
      <c r="P53" s="373" t="s">
        <v>359</v>
      </c>
      <c r="Q53" s="373" t="s">
        <v>359</v>
      </c>
      <c r="R53" s="373" t="s">
        <v>359</v>
      </c>
      <c r="S53" s="373" t="s">
        <v>359</v>
      </c>
      <c r="T53" s="373" t="s">
        <v>359</v>
      </c>
      <c r="U53" s="373" t="s">
        <v>359</v>
      </c>
      <c r="V53" s="373" t="s">
        <v>359</v>
      </c>
      <c r="W53" s="373" t="s">
        <v>359</v>
      </c>
      <c r="X53" s="373" t="s">
        <v>359</v>
      </c>
      <c r="Y53" s="373" t="s">
        <v>359</v>
      </c>
      <c r="Z53" s="373" t="s">
        <v>359</v>
      </c>
      <c r="AA53" s="375"/>
      <c r="AB53" s="410"/>
      <c r="AC53" s="407"/>
      <c r="AD53" s="407"/>
      <c r="AE53" s="407"/>
      <c r="AF53" s="407"/>
      <c r="AG53" s="258"/>
      <c r="AH53" s="240"/>
      <c r="AI53" s="241"/>
      <c r="AJ53" s="241"/>
      <c r="AK53" s="226" t="str">
        <f t="shared" si="0"/>
        <v>0</v>
      </c>
      <c r="AL53" s="241"/>
      <c r="AM53" s="226" t="str">
        <f t="shared" si="1"/>
        <v>0</v>
      </c>
      <c r="AN53" s="57"/>
      <c r="AO53" s="226" t="str">
        <f t="shared" si="6"/>
        <v>0</v>
      </c>
      <c r="AP53" s="241"/>
      <c r="AQ53" s="226" t="str">
        <f t="shared" si="2"/>
        <v>0</v>
      </c>
      <c r="AR53" s="241"/>
      <c r="AS53" s="226" t="str">
        <f t="shared" si="3"/>
        <v>0</v>
      </c>
      <c r="AT53" s="241"/>
      <c r="AU53" s="226" t="str">
        <f t="shared" si="4"/>
        <v>0</v>
      </c>
      <c r="AV53" s="57"/>
      <c r="AW53" s="226" t="str">
        <f t="shared" si="5"/>
        <v>0</v>
      </c>
      <c r="AX53" s="92" t="str">
        <f t="shared" si="21"/>
        <v/>
      </c>
      <c r="AY53" s="92" t="str">
        <f t="shared" si="22"/>
        <v/>
      </c>
      <c r="AZ53" s="93"/>
      <c r="BA53" s="92" t="str">
        <f t="shared" si="23"/>
        <v/>
      </c>
      <c r="BB53" s="92" t="str">
        <f>IFERROR(VLOOKUP((CONCATENATE(AY53,BA53)),Listados!$U$3:$V$11,2,FALSE),"")</f>
        <v/>
      </c>
      <c r="BC53" s="92" t="str">
        <f t="shared" si="24"/>
        <v/>
      </c>
      <c r="BD53" s="357"/>
      <c r="BE53" s="357"/>
      <c r="BF53" s="357"/>
      <c r="BG53" s="357"/>
      <c r="BH53" s="375"/>
      <c r="BI53" s="375"/>
      <c r="BJ53" s="375"/>
    </row>
    <row r="54" spans="1:62" ht="152.25" customHeight="1" thickBot="1" x14ac:dyDescent="0.25">
      <c r="A54" s="509"/>
      <c r="B54" s="456"/>
      <c r="C54" s="510"/>
      <c r="D54" s="512"/>
      <c r="E54" s="179"/>
      <c r="F54" s="180"/>
      <c r="G54" s="182"/>
      <c r="H54" s="456" t="s">
        <v>73</v>
      </c>
      <c r="I54" s="456" t="s">
        <v>73</v>
      </c>
      <c r="J54" s="456" t="s">
        <v>73</v>
      </c>
      <c r="K54" s="456" t="s">
        <v>359</v>
      </c>
      <c r="L54" s="456" t="s">
        <v>359</v>
      </c>
      <c r="M54" s="456" t="s">
        <v>359</v>
      </c>
      <c r="N54" s="456" t="s">
        <v>359</v>
      </c>
      <c r="O54" s="456" t="s">
        <v>359</v>
      </c>
      <c r="P54" s="456" t="s">
        <v>359</v>
      </c>
      <c r="Q54" s="456" t="s">
        <v>359</v>
      </c>
      <c r="R54" s="456" t="s">
        <v>359</v>
      </c>
      <c r="S54" s="456" t="s">
        <v>359</v>
      </c>
      <c r="T54" s="456" t="s">
        <v>359</v>
      </c>
      <c r="U54" s="456" t="s">
        <v>359</v>
      </c>
      <c r="V54" s="456" t="s">
        <v>359</v>
      </c>
      <c r="W54" s="456" t="s">
        <v>359</v>
      </c>
      <c r="X54" s="456" t="s">
        <v>359</v>
      </c>
      <c r="Y54" s="456" t="s">
        <v>359</v>
      </c>
      <c r="Z54" s="456" t="s">
        <v>359</v>
      </c>
      <c r="AA54" s="455"/>
      <c r="AB54" s="425"/>
      <c r="AC54" s="423"/>
      <c r="AD54" s="423"/>
      <c r="AE54" s="423"/>
      <c r="AF54" s="423"/>
      <c r="AG54" s="138"/>
      <c r="AH54" s="122"/>
      <c r="AI54" s="137"/>
      <c r="AJ54" s="137"/>
      <c r="AK54" s="112" t="str">
        <f t="shared" si="0"/>
        <v>0</v>
      </c>
      <c r="AL54" s="137"/>
      <c r="AM54" s="112" t="str">
        <f t="shared" si="1"/>
        <v>0</v>
      </c>
      <c r="AN54" s="140"/>
      <c r="AO54" s="112" t="str">
        <f t="shared" si="6"/>
        <v>0</v>
      </c>
      <c r="AP54" s="137"/>
      <c r="AQ54" s="112" t="str">
        <f t="shared" si="2"/>
        <v>0</v>
      </c>
      <c r="AR54" s="137"/>
      <c r="AS54" s="112" t="str">
        <f t="shared" si="3"/>
        <v>0</v>
      </c>
      <c r="AT54" s="137"/>
      <c r="AU54" s="112" t="str">
        <f t="shared" si="4"/>
        <v>0</v>
      </c>
      <c r="AV54" s="140"/>
      <c r="AW54" s="112" t="str">
        <f t="shared" si="5"/>
        <v>0</v>
      </c>
      <c r="AX54" s="157" t="str">
        <f t="shared" si="21"/>
        <v/>
      </c>
      <c r="AY54" s="157" t="str">
        <f t="shared" si="22"/>
        <v/>
      </c>
      <c r="AZ54" s="162"/>
      <c r="BA54" s="157" t="str">
        <f t="shared" si="23"/>
        <v/>
      </c>
      <c r="BB54" s="157" t="str">
        <f>IFERROR(VLOOKUP((CONCATENATE(AY54,BA54)),Listados!$U$3:$V$11,2,FALSE),"")</f>
        <v/>
      </c>
      <c r="BC54" s="157" t="str">
        <f t="shared" si="24"/>
        <v/>
      </c>
      <c r="BD54" s="457"/>
      <c r="BE54" s="457"/>
      <c r="BF54" s="457"/>
      <c r="BG54" s="457"/>
      <c r="BH54" s="455"/>
      <c r="BI54" s="455"/>
      <c r="BJ54" s="455"/>
    </row>
    <row r="55" spans="1:62" ht="142.5" customHeight="1" thickBot="1" x14ac:dyDescent="0.25">
      <c r="A55" s="513">
        <v>13</v>
      </c>
      <c r="B55" s="368" t="s">
        <v>469</v>
      </c>
      <c r="C55" s="370" t="s">
        <v>470</v>
      </c>
      <c r="D55" s="514" t="s">
        <v>471</v>
      </c>
      <c r="E55" s="178" t="s">
        <v>472</v>
      </c>
      <c r="F55" s="161" t="s">
        <v>67</v>
      </c>
      <c r="G55" s="181" t="s">
        <v>473</v>
      </c>
      <c r="H55" s="368" t="s">
        <v>73</v>
      </c>
      <c r="I55" s="368" t="s">
        <v>73</v>
      </c>
      <c r="J55" s="368" t="s">
        <v>359</v>
      </c>
      <c r="K55" s="368" t="s">
        <v>359</v>
      </c>
      <c r="L55" s="368" t="s">
        <v>73</v>
      </c>
      <c r="M55" s="368" t="s">
        <v>359</v>
      </c>
      <c r="N55" s="368" t="s">
        <v>73</v>
      </c>
      <c r="O55" s="368" t="s">
        <v>359</v>
      </c>
      <c r="P55" s="368" t="s">
        <v>73</v>
      </c>
      <c r="Q55" s="368" t="s">
        <v>73</v>
      </c>
      <c r="R55" s="368" t="s">
        <v>73</v>
      </c>
      <c r="S55" s="368" t="s">
        <v>73</v>
      </c>
      <c r="T55" s="368" t="s">
        <v>359</v>
      </c>
      <c r="U55" s="368" t="s">
        <v>73</v>
      </c>
      <c r="V55" s="368" t="s">
        <v>73</v>
      </c>
      <c r="W55" s="368" t="s">
        <v>359</v>
      </c>
      <c r="X55" s="368" t="s">
        <v>359</v>
      </c>
      <c r="Y55" s="368" t="s">
        <v>359</v>
      </c>
      <c r="Z55" s="368" t="s">
        <v>359</v>
      </c>
      <c r="AA55" s="370">
        <f>COUNTIF(H55:Z55, "SI")</f>
        <v>10</v>
      </c>
      <c r="AB55" s="424" t="s">
        <v>271</v>
      </c>
      <c r="AC55" s="422">
        <f>+VLOOKUP(AB55,Listados!$K$8:$L$12,2,0)</f>
        <v>1</v>
      </c>
      <c r="AD55" s="422" t="str">
        <f>++IF(OR(AA55=0),"",IF(OR(AA55=1,AA55&lt;=5),"Moderado",IF(OR(AA55=6,AA55&lt;=11),"Mayor",IF(OR(AA55&gt;=12),"Catastrófico",""))))</f>
        <v>Mayor</v>
      </c>
      <c r="AE55" s="422">
        <f>+VLOOKUP(AD55,Listados!$K$13:$L$17,2,0)</f>
        <v>4</v>
      </c>
      <c r="AF55" s="422" t="str">
        <f>IF(AND(AB55&lt;&gt;"",AD55&lt;&gt;""),VLOOKUP(AB55&amp;AD55,[3]Listados!$M$3:$N$27,2,FALSE),"")</f>
        <v>Alto</v>
      </c>
      <c r="AG55" s="181" t="s">
        <v>474</v>
      </c>
      <c r="AH55" s="129" t="s">
        <v>472</v>
      </c>
      <c r="AI55" s="128" t="s">
        <v>72</v>
      </c>
      <c r="AJ55" s="128" t="s">
        <v>73</v>
      </c>
      <c r="AK55" s="102">
        <f>+IF(AJ55="si",15,"0")</f>
        <v>15</v>
      </c>
      <c r="AL55" s="128" t="s">
        <v>73</v>
      </c>
      <c r="AM55" s="102">
        <f>+IF(AL55="si",15,"0")</f>
        <v>15</v>
      </c>
      <c r="AN55" s="128" t="s">
        <v>73</v>
      </c>
      <c r="AO55" s="102">
        <f>+IF(AN55="si",15,"0")</f>
        <v>15</v>
      </c>
      <c r="AP55" s="128" t="s">
        <v>72</v>
      </c>
      <c r="AQ55" s="102">
        <f>+IF(AP55="Preventivo",15,IF(AP55="Detectivo",10,"0"))</f>
        <v>15</v>
      </c>
      <c r="AR55" s="103" t="s">
        <v>73</v>
      </c>
      <c r="AS55" s="102">
        <f>+IF(AR55="si",15,"0")</f>
        <v>15</v>
      </c>
      <c r="AT55" s="103" t="s">
        <v>73</v>
      </c>
      <c r="AU55" s="102">
        <f>+IF(AT55="si",15,"0")</f>
        <v>15</v>
      </c>
      <c r="AV55" s="128" t="s">
        <v>74</v>
      </c>
      <c r="AW55" s="102">
        <f>+IF(AV55="Completa",10,IF(AV55="Incompleta",5,"0"))</f>
        <v>10</v>
      </c>
      <c r="AX55" s="131">
        <f t="shared" si="21"/>
        <v>100</v>
      </c>
      <c r="AY55" s="131" t="str">
        <f t="shared" si="22"/>
        <v>Fuerte</v>
      </c>
      <c r="AZ55" s="130" t="s">
        <v>75</v>
      </c>
      <c r="BA55" s="131" t="str">
        <f t="shared" si="23"/>
        <v>Fuerte</v>
      </c>
      <c r="BB55" s="131" t="str">
        <f>IFERROR(VLOOKUP((CONCATENATE(AY55,BA55)),Listados!$U$3:$V$11,2,FALSE),"")</f>
        <v>Fuerte</v>
      </c>
      <c r="BC55" s="131">
        <f t="shared" si="24"/>
        <v>100</v>
      </c>
      <c r="BD55" s="376">
        <f>AVERAGE(BC55:BC58)</f>
        <v>66.666666666666671</v>
      </c>
      <c r="BE55" s="376" t="str">
        <f>IF(BD55&lt;=50,"Débil",IF(BD55&lt;=99,"Moderado",IF(BD55=100,"fuerte","")))</f>
        <v>Moderado</v>
      </c>
      <c r="BF55" s="376">
        <f>+IF(AND(AI55="Preventivo",BE55="Fuerte"),2,IF(AND(AI55="Preventivo",BE55="Moderado"),1,0))</f>
        <v>1</v>
      </c>
      <c r="BG55" s="376">
        <f>+AC55-BF55</f>
        <v>0</v>
      </c>
      <c r="BH55" s="370" t="str">
        <f>+VLOOKUP(MIN(BG55),Listados!$J$18:$K$24,2,TRUE)</f>
        <v>Rara Vez</v>
      </c>
      <c r="BI55" s="370" t="str">
        <f>AD55</f>
        <v>Mayor</v>
      </c>
      <c r="BJ55" s="370" t="str">
        <f>IF(AND(BH55&lt;&gt;"",BI55&lt;&gt;""),VLOOKUP(BH55&amp;BI55,Listados!$M$3:$N$27,2,FALSE),"")</f>
        <v>Alto</v>
      </c>
    </row>
    <row r="56" spans="1:62" ht="104.25" customHeight="1" thickBot="1" x14ac:dyDescent="0.25">
      <c r="A56" s="508"/>
      <c r="B56" s="373"/>
      <c r="C56" s="375"/>
      <c r="D56" s="511"/>
      <c r="E56" s="256" t="s">
        <v>475</v>
      </c>
      <c r="F56" s="259" t="s">
        <v>67</v>
      </c>
      <c r="G56" s="261" t="s">
        <v>476</v>
      </c>
      <c r="H56" s="373"/>
      <c r="I56" s="373"/>
      <c r="J56" s="373"/>
      <c r="K56" s="373"/>
      <c r="L56" s="373"/>
      <c r="M56" s="373"/>
      <c r="N56" s="373"/>
      <c r="O56" s="373"/>
      <c r="P56" s="373"/>
      <c r="Q56" s="373"/>
      <c r="R56" s="373"/>
      <c r="S56" s="373"/>
      <c r="T56" s="373"/>
      <c r="U56" s="373"/>
      <c r="V56" s="373"/>
      <c r="W56" s="373"/>
      <c r="X56" s="373"/>
      <c r="Y56" s="373"/>
      <c r="Z56" s="373"/>
      <c r="AA56" s="375"/>
      <c r="AB56" s="410"/>
      <c r="AC56" s="407"/>
      <c r="AD56" s="407"/>
      <c r="AE56" s="407"/>
      <c r="AF56" s="407"/>
      <c r="AG56" s="181" t="s">
        <v>477</v>
      </c>
      <c r="AH56" s="91" t="s">
        <v>475</v>
      </c>
      <c r="AI56" s="241" t="s">
        <v>80</v>
      </c>
      <c r="AJ56" s="241" t="s">
        <v>73</v>
      </c>
      <c r="AK56" s="226">
        <f t="shared" si="0"/>
        <v>15</v>
      </c>
      <c r="AL56" s="241" t="s">
        <v>73</v>
      </c>
      <c r="AM56" s="226">
        <f t="shared" si="1"/>
        <v>15</v>
      </c>
      <c r="AN56" s="57" t="s">
        <v>73</v>
      </c>
      <c r="AO56" s="226">
        <f t="shared" si="6"/>
        <v>15</v>
      </c>
      <c r="AP56" s="241" t="s">
        <v>80</v>
      </c>
      <c r="AQ56" s="226">
        <f t="shared" si="2"/>
        <v>10</v>
      </c>
      <c r="AR56" s="225" t="s">
        <v>73</v>
      </c>
      <c r="AS56" s="226">
        <f t="shared" si="3"/>
        <v>15</v>
      </c>
      <c r="AT56" s="225" t="s">
        <v>73</v>
      </c>
      <c r="AU56" s="226">
        <f t="shared" si="4"/>
        <v>15</v>
      </c>
      <c r="AV56" s="57" t="s">
        <v>74</v>
      </c>
      <c r="AW56" s="226">
        <f t="shared" si="5"/>
        <v>10</v>
      </c>
      <c r="AX56" s="92">
        <f t="shared" si="21"/>
        <v>95</v>
      </c>
      <c r="AY56" s="92" t="str">
        <f t="shared" si="22"/>
        <v>Moderado</v>
      </c>
      <c r="AZ56" s="93" t="s">
        <v>75</v>
      </c>
      <c r="BA56" s="92" t="str">
        <f t="shared" si="23"/>
        <v>Fuerte</v>
      </c>
      <c r="BB56" s="92" t="str">
        <f>IFERROR(VLOOKUP((CONCATENATE(AY56,BA56)),Listados!$U$3:$V$11,2,FALSE),"")</f>
        <v>Moderado</v>
      </c>
      <c r="BC56" s="92">
        <f t="shared" si="24"/>
        <v>50</v>
      </c>
      <c r="BD56" s="357"/>
      <c r="BE56" s="357"/>
      <c r="BF56" s="357"/>
      <c r="BG56" s="357"/>
      <c r="BH56" s="375"/>
      <c r="BI56" s="375"/>
      <c r="BJ56" s="375"/>
    </row>
    <row r="57" spans="1:62" ht="101.25" customHeight="1" x14ac:dyDescent="0.2">
      <c r="A57" s="508"/>
      <c r="B57" s="373"/>
      <c r="C57" s="375"/>
      <c r="D57" s="511"/>
      <c r="E57" s="256" t="s">
        <v>478</v>
      </c>
      <c r="F57" s="259" t="s">
        <v>67</v>
      </c>
      <c r="G57" s="261" t="s">
        <v>479</v>
      </c>
      <c r="H57" s="373"/>
      <c r="I57" s="373"/>
      <c r="J57" s="373"/>
      <c r="K57" s="373"/>
      <c r="L57" s="373"/>
      <c r="M57" s="373"/>
      <c r="N57" s="373"/>
      <c r="O57" s="373"/>
      <c r="P57" s="373"/>
      <c r="Q57" s="373"/>
      <c r="R57" s="373"/>
      <c r="S57" s="373"/>
      <c r="T57" s="373"/>
      <c r="U57" s="373"/>
      <c r="V57" s="373"/>
      <c r="W57" s="373"/>
      <c r="X57" s="373"/>
      <c r="Y57" s="373"/>
      <c r="Z57" s="373"/>
      <c r="AA57" s="375"/>
      <c r="AB57" s="410"/>
      <c r="AC57" s="407"/>
      <c r="AD57" s="407"/>
      <c r="AE57" s="407"/>
      <c r="AF57" s="407"/>
      <c r="AG57" s="181" t="s">
        <v>477</v>
      </c>
      <c r="AH57" s="91" t="s">
        <v>478</v>
      </c>
      <c r="AI57" s="241" t="s">
        <v>80</v>
      </c>
      <c r="AJ57" s="241" t="s">
        <v>73</v>
      </c>
      <c r="AK57" s="226">
        <f t="shared" si="0"/>
        <v>15</v>
      </c>
      <c r="AL57" s="241" t="s">
        <v>73</v>
      </c>
      <c r="AM57" s="226">
        <f t="shared" si="1"/>
        <v>15</v>
      </c>
      <c r="AN57" s="57" t="s">
        <v>73</v>
      </c>
      <c r="AO57" s="226">
        <f t="shared" si="6"/>
        <v>15</v>
      </c>
      <c r="AP57" s="241" t="s">
        <v>80</v>
      </c>
      <c r="AQ57" s="226">
        <f t="shared" si="2"/>
        <v>10</v>
      </c>
      <c r="AR57" s="225" t="s">
        <v>73</v>
      </c>
      <c r="AS57" s="226">
        <f t="shared" si="3"/>
        <v>15</v>
      </c>
      <c r="AT57" s="225" t="s">
        <v>73</v>
      </c>
      <c r="AU57" s="226">
        <f t="shared" si="4"/>
        <v>15</v>
      </c>
      <c r="AV57" s="57" t="s">
        <v>74</v>
      </c>
      <c r="AW57" s="226">
        <f t="shared" si="5"/>
        <v>10</v>
      </c>
      <c r="AX57" s="92">
        <f t="shared" si="21"/>
        <v>95</v>
      </c>
      <c r="AY57" s="92" t="str">
        <f t="shared" si="22"/>
        <v>Moderado</v>
      </c>
      <c r="AZ57" s="93" t="s">
        <v>75</v>
      </c>
      <c r="BA57" s="92" t="str">
        <f t="shared" si="23"/>
        <v>Fuerte</v>
      </c>
      <c r="BB57" s="92" t="str">
        <f>IFERROR(VLOOKUP((CONCATENATE(AY57,BA57)),Listados!$U$3:$V$11,2,FALSE),"")</f>
        <v>Moderado</v>
      </c>
      <c r="BC57" s="92">
        <f t="shared" si="24"/>
        <v>50</v>
      </c>
      <c r="BD57" s="357"/>
      <c r="BE57" s="357"/>
      <c r="BF57" s="357"/>
      <c r="BG57" s="357"/>
      <c r="BH57" s="375"/>
      <c r="BI57" s="375"/>
      <c r="BJ57" s="375"/>
    </row>
    <row r="58" spans="1:62" ht="60" customHeight="1" thickBot="1" x14ac:dyDescent="0.25">
      <c r="A58" s="509"/>
      <c r="B58" s="456"/>
      <c r="C58" s="455"/>
      <c r="D58" s="512"/>
      <c r="E58" s="179"/>
      <c r="F58" s="180"/>
      <c r="G58" s="182" t="s">
        <v>480</v>
      </c>
      <c r="H58" s="456"/>
      <c r="I58" s="456"/>
      <c r="J58" s="456"/>
      <c r="K58" s="456"/>
      <c r="L58" s="456"/>
      <c r="M58" s="456"/>
      <c r="N58" s="456"/>
      <c r="O58" s="456"/>
      <c r="P58" s="456"/>
      <c r="Q58" s="456"/>
      <c r="R58" s="456"/>
      <c r="S58" s="456"/>
      <c r="T58" s="456"/>
      <c r="U58" s="456"/>
      <c r="V58" s="456"/>
      <c r="W58" s="456"/>
      <c r="X58" s="456"/>
      <c r="Y58" s="456"/>
      <c r="Z58" s="456"/>
      <c r="AA58" s="455"/>
      <c r="AB58" s="425"/>
      <c r="AC58" s="423"/>
      <c r="AD58" s="423"/>
      <c r="AE58" s="423"/>
      <c r="AF58" s="423"/>
      <c r="AG58" s="138"/>
      <c r="AH58" s="139"/>
      <c r="AI58" s="137"/>
      <c r="AJ58" s="137"/>
      <c r="AK58" s="112" t="str">
        <f t="shared" si="0"/>
        <v>0</v>
      </c>
      <c r="AL58" s="137"/>
      <c r="AM58" s="112" t="str">
        <f t="shared" si="1"/>
        <v>0</v>
      </c>
      <c r="AN58" s="140"/>
      <c r="AO58" s="112" t="str">
        <f t="shared" si="6"/>
        <v>0</v>
      </c>
      <c r="AP58" s="137"/>
      <c r="AQ58" s="112" t="str">
        <f t="shared" si="2"/>
        <v>0</v>
      </c>
      <c r="AR58" s="137"/>
      <c r="AS58" s="112" t="str">
        <f t="shared" si="3"/>
        <v>0</v>
      </c>
      <c r="AT58" s="137"/>
      <c r="AU58" s="112" t="str">
        <f t="shared" si="4"/>
        <v>0</v>
      </c>
      <c r="AV58" s="140"/>
      <c r="AW58" s="112" t="str">
        <f t="shared" si="5"/>
        <v>0</v>
      </c>
      <c r="AX58" s="157" t="str">
        <f t="shared" si="21"/>
        <v/>
      </c>
      <c r="AY58" s="157" t="str">
        <f t="shared" si="22"/>
        <v/>
      </c>
      <c r="AZ58" s="162"/>
      <c r="BA58" s="157" t="str">
        <f t="shared" si="23"/>
        <v/>
      </c>
      <c r="BB58" s="157" t="str">
        <f>IFERROR(VLOOKUP((CONCATENATE(AY58,BA58)),Listados!$U$3:$V$11,2,FALSE),"")</f>
        <v/>
      </c>
      <c r="BC58" s="157" t="str">
        <f t="shared" si="24"/>
        <v/>
      </c>
      <c r="BD58" s="457"/>
      <c r="BE58" s="457"/>
      <c r="BF58" s="457"/>
      <c r="BG58" s="457"/>
      <c r="BH58" s="455"/>
      <c r="BI58" s="455"/>
      <c r="BJ58" s="455"/>
    </row>
    <row r="59" spans="1:62" ht="16" x14ac:dyDescent="0.2">
      <c r="A59" s="506">
        <v>14</v>
      </c>
      <c r="B59" s="373"/>
      <c r="C59" s="375"/>
      <c r="D59" s="373"/>
      <c r="E59" s="28"/>
      <c r="F59" s="158"/>
      <c r="G59" s="57"/>
      <c r="H59" s="373"/>
      <c r="I59" s="373"/>
      <c r="J59" s="373"/>
      <c r="K59" s="373"/>
      <c r="L59" s="373"/>
      <c r="M59" s="373"/>
      <c r="N59" s="373"/>
      <c r="O59" s="373"/>
      <c r="P59" s="373"/>
      <c r="Q59" s="373"/>
      <c r="R59" s="373"/>
      <c r="S59" s="373"/>
      <c r="T59" s="373"/>
      <c r="U59" s="373"/>
      <c r="V59" s="373"/>
      <c r="W59" s="373"/>
      <c r="X59" s="373"/>
      <c r="Y59" s="373"/>
      <c r="Z59" s="373"/>
      <c r="AA59" s="375">
        <f>COUNTIF(H59:Z59, "SI")</f>
        <v>0</v>
      </c>
      <c r="AB59" s="369"/>
      <c r="AC59" s="371" t="e">
        <f>+VLOOKUP(AB59,Listados!$K$8:$L$12,2,0)</f>
        <v>#N/A</v>
      </c>
      <c r="AD59" s="371" t="str">
        <f>++IF(OR(AA59=0),"",IF(OR(AA59=1,AA59&lt;=5),"Moderado",IF(OR(AA59=6,AA59&lt;=11),"Mayor",IF(OR(AA59&gt;=12),"Catastrófico",""))))</f>
        <v/>
      </c>
      <c r="AE59" s="371" t="e">
        <f>+VLOOKUP(AD59,Listados!$K$13:$L$17,2,0)</f>
        <v>#N/A</v>
      </c>
      <c r="AF59" s="371" t="str">
        <f>IF(AND(AB59&lt;&gt;"",AD59&lt;&gt;""),VLOOKUP(AB59&amp;AD59,[3]Listados!$M$3:$N$27,2,FALSE),"")</f>
        <v/>
      </c>
      <c r="AG59" s="90"/>
      <c r="AH59" s="91"/>
      <c r="AI59" s="57"/>
      <c r="AJ59" s="57"/>
      <c r="AK59" s="55" t="str">
        <f>+IF(AJ59="si",15,"0")</f>
        <v>0</v>
      </c>
      <c r="AL59" s="57"/>
      <c r="AM59" s="55" t="str">
        <f>+IF(AL59="si",15,"0")</f>
        <v>0</v>
      </c>
      <c r="AN59" s="57"/>
      <c r="AO59" s="55" t="str">
        <f>+IF(AN59="si",15,"0")</f>
        <v>0</v>
      </c>
      <c r="AP59" s="57"/>
      <c r="AQ59" s="55" t="str">
        <f>+IF(AP59="Preventivo",15,IF(AP59="Detectivo",10,"0"))</f>
        <v>0</v>
      </c>
      <c r="AR59" s="57"/>
      <c r="AS59" s="55" t="str">
        <f>+IF(AR59="si",15,"0")</f>
        <v>0</v>
      </c>
      <c r="AT59" s="57"/>
      <c r="AU59" s="55" t="str">
        <f>+IF(AT59="si",15,"0")</f>
        <v>0</v>
      </c>
      <c r="AV59" s="57"/>
      <c r="AW59" s="55" t="str">
        <f>+IF(AV59="Completa",10,IF(AV59="Incompleta",5,"0"))</f>
        <v>0</v>
      </c>
      <c r="AX59" s="92" t="str">
        <f t="shared" ref="AX59:AX90" si="25">IF((SUM(AK59,AM59,AO59,AQ59,AS59,AU59,AW59)=0),"",(SUM(AK59,AM59,AO59,AQ59,AS59,AU59,AW59)))</f>
        <v/>
      </c>
      <c r="AY59" s="92" t="str">
        <f t="shared" ref="AY59:AY90" si="26">IF(AX59&lt;=85,"Débil",IF(AX59&lt;=95,"Moderado",IF(AX59=100,"Fuerte","")))</f>
        <v/>
      </c>
      <c r="AZ59" s="93"/>
      <c r="BA59" s="92" t="str">
        <f t="shared" si="23"/>
        <v/>
      </c>
      <c r="BB59" s="92" t="str">
        <f>IFERROR(VLOOKUP((CONCATENATE(AY59,BA59)),Listados!$U$3:$V$11,2,FALSE),"")</f>
        <v/>
      </c>
      <c r="BC59" s="92" t="str">
        <f t="shared" si="24"/>
        <v/>
      </c>
      <c r="BD59" s="357" t="e">
        <f>AVERAGE(BC59:BC62)</f>
        <v>#DIV/0!</v>
      </c>
      <c r="BE59" s="357" t="e">
        <f>IF(BD59&lt;=50,"Débil",IF(BD59&lt;=99,"Moderado",IF(BD59=100,"fuerte","")))</f>
        <v>#DIV/0!</v>
      </c>
      <c r="BF59" s="357" t="e">
        <f>+IF(AND(AI59="Preventivo",BE59="Fuerte"),2,IF(AND(AI59="Preventivo",BE59="Moderado"),1,0))</f>
        <v>#DIV/0!</v>
      </c>
      <c r="BG59" s="357" t="e">
        <f>+AC59-BF59</f>
        <v>#N/A</v>
      </c>
      <c r="BH59" s="375" t="e">
        <f>+VLOOKUP(MIN(BG59),Listados!$J$18:$K$24,2,TRUE)</f>
        <v>#N/A</v>
      </c>
      <c r="BI59" s="375" t="str">
        <f>AD59</f>
        <v/>
      </c>
      <c r="BJ59" s="375" t="e">
        <f>IF(AND(BH59&lt;&gt;"",BI59&lt;&gt;""),VLOOKUP(BH59&amp;BI59,Listados!$M$3:$N$27,2,FALSE),"")</f>
        <v>#N/A</v>
      </c>
    </row>
    <row r="60" spans="1:62" ht="16" x14ac:dyDescent="0.2">
      <c r="A60" s="506"/>
      <c r="B60" s="373"/>
      <c r="C60" s="375"/>
      <c r="D60" s="373"/>
      <c r="E60" s="257"/>
      <c r="F60" s="259"/>
      <c r="G60" s="241"/>
      <c r="H60" s="373"/>
      <c r="I60" s="373"/>
      <c r="J60" s="373"/>
      <c r="K60" s="373"/>
      <c r="L60" s="373"/>
      <c r="M60" s="373"/>
      <c r="N60" s="373"/>
      <c r="O60" s="373"/>
      <c r="P60" s="373"/>
      <c r="Q60" s="373"/>
      <c r="R60" s="373"/>
      <c r="S60" s="373"/>
      <c r="T60" s="373"/>
      <c r="U60" s="373"/>
      <c r="V60" s="373"/>
      <c r="W60" s="373"/>
      <c r="X60" s="373"/>
      <c r="Y60" s="373"/>
      <c r="Z60" s="373"/>
      <c r="AA60" s="375"/>
      <c r="AB60" s="410"/>
      <c r="AC60" s="407"/>
      <c r="AD60" s="407"/>
      <c r="AE60" s="407"/>
      <c r="AF60" s="407"/>
      <c r="AG60" s="258"/>
      <c r="AH60" s="260"/>
      <c r="AI60" s="241"/>
      <c r="AJ60" s="241"/>
      <c r="AK60" s="226" t="str">
        <f t="shared" si="0"/>
        <v>0</v>
      </c>
      <c r="AL60" s="241"/>
      <c r="AM60" s="226" t="str">
        <f t="shared" si="1"/>
        <v>0</v>
      </c>
      <c r="AN60" s="57"/>
      <c r="AO60" s="226" t="str">
        <f t="shared" si="6"/>
        <v>0</v>
      </c>
      <c r="AP60" s="241"/>
      <c r="AQ60" s="226" t="str">
        <f t="shared" si="2"/>
        <v>0</v>
      </c>
      <c r="AR60" s="241"/>
      <c r="AS60" s="226" t="str">
        <f t="shared" si="3"/>
        <v>0</v>
      </c>
      <c r="AT60" s="241"/>
      <c r="AU60" s="226" t="str">
        <f t="shared" si="4"/>
        <v>0</v>
      </c>
      <c r="AV60" s="57"/>
      <c r="AW60" s="226" t="str">
        <f t="shared" si="5"/>
        <v>0</v>
      </c>
      <c r="AX60" s="92" t="str">
        <f t="shared" si="25"/>
        <v/>
      </c>
      <c r="AY60" s="92" t="str">
        <f t="shared" si="26"/>
        <v/>
      </c>
      <c r="AZ60" s="93"/>
      <c r="BA60" s="92" t="str">
        <f t="shared" si="23"/>
        <v/>
      </c>
      <c r="BB60" s="92" t="str">
        <f>IFERROR(VLOOKUP((CONCATENATE(AY60,BA60)),Listados!$U$3:$V$11,2,FALSE),"")</f>
        <v/>
      </c>
      <c r="BC60" s="92" t="str">
        <f t="shared" si="24"/>
        <v/>
      </c>
      <c r="BD60" s="357"/>
      <c r="BE60" s="357"/>
      <c r="BF60" s="357"/>
      <c r="BG60" s="357"/>
      <c r="BH60" s="375"/>
      <c r="BI60" s="375"/>
      <c r="BJ60" s="375"/>
    </row>
    <row r="61" spans="1:62" ht="16" x14ac:dyDescent="0.2">
      <c r="A61" s="506"/>
      <c r="B61" s="373"/>
      <c r="C61" s="375"/>
      <c r="D61" s="373"/>
      <c r="E61" s="257"/>
      <c r="F61" s="259"/>
      <c r="G61" s="241"/>
      <c r="H61" s="373"/>
      <c r="I61" s="373"/>
      <c r="J61" s="373"/>
      <c r="K61" s="373"/>
      <c r="L61" s="373"/>
      <c r="M61" s="373"/>
      <c r="N61" s="373"/>
      <c r="O61" s="373"/>
      <c r="P61" s="373"/>
      <c r="Q61" s="373"/>
      <c r="R61" s="373"/>
      <c r="S61" s="373"/>
      <c r="T61" s="373"/>
      <c r="U61" s="373"/>
      <c r="V61" s="373"/>
      <c r="W61" s="373"/>
      <c r="X61" s="373"/>
      <c r="Y61" s="373"/>
      <c r="Z61" s="373"/>
      <c r="AA61" s="375"/>
      <c r="AB61" s="410"/>
      <c r="AC61" s="407"/>
      <c r="AD61" s="407"/>
      <c r="AE61" s="407"/>
      <c r="AF61" s="407"/>
      <c r="AG61" s="258"/>
      <c r="AH61" s="240"/>
      <c r="AI61" s="241"/>
      <c r="AJ61" s="241"/>
      <c r="AK61" s="226" t="str">
        <f t="shared" si="0"/>
        <v>0</v>
      </c>
      <c r="AL61" s="241"/>
      <c r="AM61" s="226" t="str">
        <f t="shared" si="1"/>
        <v>0</v>
      </c>
      <c r="AN61" s="57"/>
      <c r="AO61" s="226" t="str">
        <f t="shared" si="6"/>
        <v>0</v>
      </c>
      <c r="AP61" s="241"/>
      <c r="AQ61" s="226" t="str">
        <f t="shared" si="2"/>
        <v>0</v>
      </c>
      <c r="AR61" s="241"/>
      <c r="AS61" s="226" t="str">
        <f t="shared" si="3"/>
        <v>0</v>
      </c>
      <c r="AT61" s="241"/>
      <c r="AU61" s="226" t="str">
        <f t="shared" si="4"/>
        <v>0</v>
      </c>
      <c r="AV61" s="57"/>
      <c r="AW61" s="226" t="str">
        <f t="shared" si="5"/>
        <v>0</v>
      </c>
      <c r="AX61" s="92" t="str">
        <f t="shared" si="25"/>
        <v/>
      </c>
      <c r="AY61" s="92" t="str">
        <f t="shared" si="26"/>
        <v/>
      </c>
      <c r="AZ61" s="93"/>
      <c r="BA61" s="92" t="str">
        <f t="shared" si="23"/>
        <v/>
      </c>
      <c r="BB61" s="92" t="str">
        <f>IFERROR(VLOOKUP((CONCATENATE(AY61,BA61)),Listados!$U$3:$V$11,2,FALSE),"")</f>
        <v/>
      </c>
      <c r="BC61" s="92" t="str">
        <f t="shared" si="24"/>
        <v/>
      </c>
      <c r="BD61" s="357"/>
      <c r="BE61" s="357"/>
      <c r="BF61" s="357"/>
      <c r="BG61" s="357"/>
      <c r="BH61" s="375"/>
      <c r="BI61" s="375"/>
      <c r="BJ61" s="375"/>
    </row>
    <row r="62" spans="1:62" ht="16" x14ac:dyDescent="0.2">
      <c r="A62" s="507"/>
      <c r="B62" s="369"/>
      <c r="C62" s="371"/>
      <c r="D62" s="369"/>
      <c r="E62" s="257"/>
      <c r="F62" s="259"/>
      <c r="G62" s="241"/>
      <c r="H62" s="369"/>
      <c r="I62" s="369"/>
      <c r="J62" s="369"/>
      <c r="K62" s="369"/>
      <c r="L62" s="369"/>
      <c r="M62" s="369"/>
      <c r="N62" s="369"/>
      <c r="O62" s="369"/>
      <c r="P62" s="369"/>
      <c r="Q62" s="369"/>
      <c r="R62" s="369"/>
      <c r="S62" s="369"/>
      <c r="T62" s="369"/>
      <c r="U62" s="369"/>
      <c r="V62" s="369"/>
      <c r="W62" s="369"/>
      <c r="X62" s="369"/>
      <c r="Y62" s="369"/>
      <c r="Z62" s="369"/>
      <c r="AA62" s="371"/>
      <c r="AB62" s="410"/>
      <c r="AC62" s="407"/>
      <c r="AD62" s="407"/>
      <c r="AE62" s="407"/>
      <c r="AF62" s="407"/>
      <c r="AG62" s="258"/>
      <c r="AH62" s="240"/>
      <c r="AI62" s="241"/>
      <c r="AJ62" s="241"/>
      <c r="AK62" s="226" t="str">
        <f t="shared" si="0"/>
        <v>0</v>
      </c>
      <c r="AL62" s="241"/>
      <c r="AM62" s="226" t="str">
        <f t="shared" si="1"/>
        <v>0</v>
      </c>
      <c r="AN62" s="57"/>
      <c r="AO62" s="226" t="str">
        <f t="shared" si="6"/>
        <v>0</v>
      </c>
      <c r="AP62" s="241"/>
      <c r="AQ62" s="226" t="str">
        <f t="shared" si="2"/>
        <v>0</v>
      </c>
      <c r="AR62" s="241"/>
      <c r="AS62" s="226" t="str">
        <f t="shared" si="3"/>
        <v>0</v>
      </c>
      <c r="AT62" s="241"/>
      <c r="AU62" s="226" t="str">
        <f t="shared" si="4"/>
        <v>0</v>
      </c>
      <c r="AV62" s="57"/>
      <c r="AW62" s="226" t="str">
        <f t="shared" si="5"/>
        <v>0</v>
      </c>
      <c r="AX62" s="92" t="str">
        <f t="shared" si="25"/>
        <v/>
      </c>
      <c r="AY62" s="92" t="str">
        <f t="shared" si="26"/>
        <v/>
      </c>
      <c r="AZ62" s="93"/>
      <c r="BA62" s="92" t="str">
        <f t="shared" si="23"/>
        <v/>
      </c>
      <c r="BB62" s="92" t="str">
        <f>IFERROR(VLOOKUP((CONCATENATE(AY62,BA62)),Listados!$U$3:$V$11,2,FALSE),"")</f>
        <v/>
      </c>
      <c r="BC62" s="92" t="str">
        <f t="shared" si="24"/>
        <v/>
      </c>
      <c r="BD62" s="377"/>
      <c r="BE62" s="377"/>
      <c r="BF62" s="377"/>
      <c r="BG62" s="377"/>
      <c r="BH62" s="371"/>
      <c r="BI62" s="371"/>
      <c r="BJ62" s="371"/>
    </row>
    <row r="63" spans="1:62" ht="16" x14ac:dyDescent="0.2">
      <c r="A63" s="505">
        <v>15</v>
      </c>
      <c r="B63" s="372"/>
      <c r="C63" s="374"/>
      <c r="D63" s="372"/>
      <c r="E63" s="257"/>
      <c r="F63" s="259"/>
      <c r="G63" s="241"/>
      <c r="H63" s="372"/>
      <c r="I63" s="372"/>
      <c r="J63" s="372"/>
      <c r="K63" s="372"/>
      <c r="L63" s="372"/>
      <c r="M63" s="372"/>
      <c r="N63" s="372"/>
      <c r="O63" s="372"/>
      <c r="P63" s="372"/>
      <c r="Q63" s="372"/>
      <c r="R63" s="372"/>
      <c r="S63" s="372"/>
      <c r="T63" s="372"/>
      <c r="U63" s="372"/>
      <c r="V63" s="372"/>
      <c r="W63" s="372"/>
      <c r="X63" s="372"/>
      <c r="Y63" s="372"/>
      <c r="Z63" s="372"/>
      <c r="AA63" s="374">
        <f>COUNTIF(H63:Z63, "SI")</f>
        <v>0</v>
      </c>
      <c r="AB63" s="410"/>
      <c r="AC63" s="407" t="e">
        <f>+VLOOKUP(AB63,Listados!$K$8:$L$12,2,0)</f>
        <v>#N/A</v>
      </c>
      <c r="AD63" s="407" t="str">
        <f>++IF(OR(AA63=0),"",IF(OR(AA63=1,AA63&lt;=5),"Moderado",IF(OR(AA63=6,AA63&lt;=11),"Mayor",IF(OR(AA63&gt;=12),"Catastrófico",""))))</f>
        <v/>
      </c>
      <c r="AE63" s="407" t="e">
        <f>+VLOOKUP(AD63,Listados!$K$13:$L$17,2,0)</f>
        <v>#N/A</v>
      </c>
      <c r="AF63" s="407" t="str">
        <f>IF(AND(AB63&lt;&gt;"",AD63&lt;&gt;""),VLOOKUP(AB63&amp;AD63,[3]Listados!$M$3:$N$27,2,FALSE),"")</f>
        <v/>
      </c>
      <c r="AG63" s="258"/>
      <c r="AH63" s="260"/>
      <c r="AI63" s="241"/>
      <c r="AJ63" s="241"/>
      <c r="AK63" s="226" t="str">
        <f>+IF(AJ63="si",15,"0")</f>
        <v>0</v>
      </c>
      <c r="AL63" s="241"/>
      <c r="AM63" s="226" t="str">
        <f>+IF(AL63="si",15,"0")</f>
        <v>0</v>
      </c>
      <c r="AN63" s="57"/>
      <c r="AO63" s="226" t="str">
        <f>+IF(AN63="si",15,"0")</f>
        <v>0</v>
      </c>
      <c r="AP63" s="241"/>
      <c r="AQ63" s="226" t="str">
        <f>+IF(AP63="Preventivo",15,IF(AP63="Detectivo",10,"0"))</f>
        <v>0</v>
      </c>
      <c r="AR63" s="241"/>
      <c r="AS63" s="226" t="str">
        <f>+IF(AR63="si",15,"0")</f>
        <v>0</v>
      </c>
      <c r="AT63" s="241"/>
      <c r="AU63" s="226" t="str">
        <f>+IF(AT63="si",15,"0")</f>
        <v>0</v>
      </c>
      <c r="AV63" s="57"/>
      <c r="AW63" s="226" t="str">
        <f>+IF(AV63="Completa",10,IF(AV63="Incompleta",5,"0"))</f>
        <v>0</v>
      </c>
      <c r="AX63" s="92" t="str">
        <f t="shared" si="25"/>
        <v/>
      </c>
      <c r="AY63" s="92" t="str">
        <f t="shared" si="26"/>
        <v/>
      </c>
      <c r="AZ63" s="93"/>
      <c r="BA63" s="92" t="str">
        <f t="shared" si="23"/>
        <v/>
      </c>
      <c r="BB63" s="92" t="str">
        <f>IFERROR(VLOOKUP((CONCATENATE(AY63,BA63)),Listados!$U$3:$V$11,2,FALSE),"")</f>
        <v/>
      </c>
      <c r="BC63" s="92" t="str">
        <f t="shared" si="24"/>
        <v/>
      </c>
      <c r="BD63" s="356" t="e">
        <f>AVERAGE(BC63:BC66)</f>
        <v>#DIV/0!</v>
      </c>
      <c r="BE63" s="356" t="e">
        <f>IF(BD63&lt;=50,"Débil",IF(BD63&lt;=99,"Moderado",IF(BD63=100,"fuerte","")))</f>
        <v>#DIV/0!</v>
      </c>
      <c r="BF63" s="356" t="e">
        <f>+IF(AND(AI63="Preventivo",BE63="Fuerte"),2,IF(AND(AI63="Preventivo",BE63="Moderado"),1,0))</f>
        <v>#DIV/0!</v>
      </c>
      <c r="BG63" s="356" t="e">
        <f>+AC63-BF63</f>
        <v>#N/A</v>
      </c>
      <c r="BH63" s="374" t="e">
        <f>+VLOOKUP(MIN(BG63),Listados!$J$18:$K$24,2,TRUE)</f>
        <v>#N/A</v>
      </c>
      <c r="BI63" s="374" t="str">
        <f>AD63</f>
        <v/>
      </c>
      <c r="BJ63" s="374" t="e">
        <f>IF(AND(BH63&lt;&gt;"",BI63&lt;&gt;""),VLOOKUP(BH63&amp;BI63,Listados!$M$3:$N$27,2,FALSE),"")</f>
        <v>#N/A</v>
      </c>
    </row>
    <row r="64" spans="1:62" ht="16" x14ac:dyDescent="0.2">
      <c r="A64" s="506"/>
      <c r="B64" s="373"/>
      <c r="C64" s="375"/>
      <c r="D64" s="373"/>
      <c r="E64" s="257"/>
      <c r="F64" s="259"/>
      <c r="G64" s="241"/>
      <c r="H64" s="373"/>
      <c r="I64" s="373"/>
      <c r="J64" s="373"/>
      <c r="K64" s="373"/>
      <c r="L64" s="373"/>
      <c r="M64" s="373"/>
      <c r="N64" s="373"/>
      <c r="O64" s="373"/>
      <c r="P64" s="373"/>
      <c r="Q64" s="373"/>
      <c r="R64" s="373"/>
      <c r="S64" s="373"/>
      <c r="T64" s="373"/>
      <c r="U64" s="373"/>
      <c r="V64" s="373"/>
      <c r="W64" s="373"/>
      <c r="X64" s="373"/>
      <c r="Y64" s="373"/>
      <c r="Z64" s="373"/>
      <c r="AA64" s="375"/>
      <c r="AB64" s="410"/>
      <c r="AC64" s="407"/>
      <c r="AD64" s="407"/>
      <c r="AE64" s="407"/>
      <c r="AF64" s="407"/>
      <c r="AG64" s="258"/>
      <c r="AH64" s="260"/>
      <c r="AI64" s="241"/>
      <c r="AJ64" s="241"/>
      <c r="AK64" s="226" t="str">
        <f t="shared" si="0"/>
        <v>0</v>
      </c>
      <c r="AL64" s="241"/>
      <c r="AM64" s="226" t="str">
        <f t="shared" si="1"/>
        <v>0</v>
      </c>
      <c r="AN64" s="57"/>
      <c r="AO64" s="226" t="str">
        <f t="shared" si="6"/>
        <v>0</v>
      </c>
      <c r="AP64" s="241"/>
      <c r="AQ64" s="226" t="str">
        <f t="shared" si="2"/>
        <v>0</v>
      </c>
      <c r="AR64" s="241"/>
      <c r="AS64" s="226" t="str">
        <f t="shared" si="3"/>
        <v>0</v>
      </c>
      <c r="AT64" s="241"/>
      <c r="AU64" s="226" t="str">
        <f t="shared" si="4"/>
        <v>0</v>
      </c>
      <c r="AV64" s="57"/>
      <c r="AW64" s="226" t="str">
        <f t="shared" si="5"/>
        <v>0</v>
      </c>
      <c r="AX64" s="92" t="str">
        <f t="shared" si="25"/>
        <v/>
      </c>
      <c r="AY64" s="92" t="str">
        <f t="shared" si="26"/>
        <v/>
      </c>
      <c r="AZ64" s="93"/>
      <c r="BA64" s="92" t="str">
        <f t="shared" si="23"/>
        <v/>
      </c>
      <c r="BB64" s="92" t="str">
        <f>IFERROR(VLOOKUP((CONCATENATE(AY64,BA64)),Listados!$U$3:$V$11,2,FALSE),"")</f>
        <v/>
      </c>
      <c r="BC64" s="92" t="str">
        <f t="shared" si="24"/>
        <v/>
      </c>
      <c r="BD64" s="357"/>
      <c r="BE64" s="357"/>
      <c r="BF64" s="357"/>
      <c r="BG64" s="357"/>
      <c r="BH64" s="375"/>
      <c r="BI64" s="375"/>
      <c r="BJ64" s="375"/>
    </row>
    <row r="65" spans="1:62" ht="16" x14ac:dyDescent="0.2">
      <c r="A65" s="506"/>
      <c r="B65" s="373"/>
      <c r="C65" s="375"/>
      <c r="D65" s="373"/>
      <c r="E65" s="257"/>
      <c r="F65" s="259"/>
      <c r="G65" s="241"/>
      <c r="H65" s="373"/>
      <c r="I65" s="373"/>
      <c r="J65" s="373"/>
      <c r="K65" s="373"/>
      <c r="L65" s="373"/>
      <c r="M65" s="373"/>
      <c r="N65" s="373"/>
      <c r="O65" s="373"/>
      <c r="P65" s="373"/>
      <c r="Q65" s="373"/>
      <c r="R65" s="373"/>
      <c r="S65" s="373"/>
      <c r="T65" s="373"/>
      <c r="U65" s="373"/>
      <c r="V65" s="373"/>
      <c r="W65" s="373"/>
      <c r="X65" s="373"/>
      <c r="Y65" s="373"/>
      <c r="Z65" s="373"/>
      <c r="AA65" s="375"/>
      <c r="AB65" s="410"/>
      <c r="AC65" s="407"/>
      <c r="AD65" s="407"/>
      <c r="AE65" s="407"/>
      <c r="AF65" s="407"/>
      <c r="AG65" s="258"/>
      <c r="AH65" s="240"/>
      <c r="AI65" s="241"/>
      <c r="AJ65" s="241"/>
      <c r="AK65" s="226" t="str">
        <f t="shared" si="0"/>
        <v>0</v>
      </c>
      <c r="AL65" s="241"/>
      <c r="AM65" s="226" t="str">
        <f t="shared" si="1"/>
        <v>0</v>
      </c>
      <c r="AN65" s="57"/>
      <c r="AO65" s="226" t="str">
        <f t="shared" si="6"/>
        <v>0</v>
      </c>
      <c r="AP65" s="241"/>
      <c r="AQ65" s="226" t="str">
        <f t="shared" si="2"/>
        <v>0</v>
      </c>
      <c r="AR65" s="241"/>
      <c r="AS65" s="226" t="str">
        <f t="shared" si="3"/>
        <v>0</v>
      </c>
      <c r="AT65" s="241"/>
      <c r="AU65" s="226" t="str">
        <f t="shared" si="4"/>
        <v>0</v>
      </c>
      <c r="AV65" s="57"/>
      <c r="AW65" s="226" t="str">
        <f t="shared" si="5"/>
        <v>0</v>
      </c>
      <c r="AX65" s="92" t="str">
        <f t="shared" si="25"/>
        <v/>
      </c>
      <c r="AY65" s="92" t="str">
        <f t="shared" si="26"/>
        <v/>
      </c>
      <c r="AZ65" s="93"/>
      <c r="BA65" s="92" t="str">
        <f t="shared" si="23"/>
        <v/>
      </c>
      <c r="BB65" s="92" t="str">
        <f>IFERROR(VLOOKUP((CONCATENATE(AY65,BA65)),Listados!$U$3:$V$11,2,FALSE),"")</f>
        <v/>
      </c>
      <c r="BC65" s="92" t="str">
        <f t="shared" si="24"/>
        <v/>
      </c>
      <c r="BD65" s="357"/>
      <c r="BE65" s="357"/>
      <c r="BF65" s="357"/>
      <c r="BG65" s="357"/>
      <c r="BH65" s="375"/>
      <c r="BI65" s="375"/>
      <c r="BJ65" s="375"/>
    </row>
    <row r="66" spans="1:62" ht="16" x14ac:dyDescent="0.2">
      <c r="A66" s="507"/>
      <c r="B66" s="369"/>
      <c r="C66" s="371"/>
      <c r="D66" s="369"/>
      <c r="E66" s="257"/>
      <c r="F66" s="259"/>
      <c r="G66" s="241"/>
      <c r="H66" s="369"/>
      <c r="I66" s="369"/>
      <c r="J66" s="369"/>
      <c r="K66" s="369"/>
      <c r="L66" s="369"/>
      <c r="M66" s="369"/>
      <c r="N66" s="369"/>
      <c r="O66" s="369"/>
      <c r="P66" s="369"/>
      <c r="Q66" s="369"/>
      <c r="R66" s="369"/>
      <c r="S66" s="369"/>
      <c r="T66" s="369"/>
      <c r="U66" s="369"/>
      <c r="V66" s="369"/>
      <c r="W66" s="369"/>
      <c r="X66" s="369"/>
      <c r="Y66" s="369"/>
      <c r="Z66" s="369"/>
      <c r="AA66" s="371"/>
      <c r="AB66" s="410"/>
      <c r="AC66" s="407"/>
      <c r="AD66" s="407"/>
      <c r="AE66" s="407"/>
      <c r="AF66" s="407"/>
      <c r="AG66" s="258"/>
      <c r="AH66" s="240"/>
      <c r="AI66" s="241"/>
      <c r="AJ66" s="241"/>
      <c r="AK66" s="226" t="str">
        <f t="shared" si="0"/>
        <v>0</v>
      </c>
      <c r="AL66" s="241"/>
      <c r="AM66" s="226" t="str">
        <f t="shared" si="1"/>
        <v>0</v>
      </c>
      <c r="AN66" s="57"/>
      <c r="AO66" s="226" t="str">
        <f t="shared" si="6"/>
        <v>0</v>
      </c>
      <c r="AP66" s="241"/>
      <c r="AQ66" s="226" t="str">
        <f t="shared" si="2"/>
        <v>0</v>
      </c>
      <c r="AR66" s="241"/>
      <c r="AS66" s="226" t="str">
        <f t="shared" si="3"/>
        <v>0</v>
      </c>
      <c r="AT66" s="241"/>
      <c r="AU66" s="226" t="str">
        <f t="shared" si="4"/>
        <v>0</v>
      </c>
      <c r="AV66" s="57"/>
      <c r="AW66" s="226" t="str">
        <f t="shared" si="5"/>
        <v>0</v>
      </c>
      <c r="AX66" s="92" t="str">
        <f t="shared" si="25"/>
        <v/>
      </c>
      <c r="AY66" s="92" t="str">
        <f t="shared" si="26"/>
        <v/>
      </c>
      <c r="AZ66" s="93"/>
      <c r="BA66" s="92" t="str">
        <f t="shared" si="23"/>
        <v/>
      </c>
      <c r="BB66" s="92" t="str">
        <f>IFERROR(VLOOKUP((CONCATENATE(AY66,BA66)),Listados!$U$3:$V$11,2,FALSE),"")</f>
        <v/>
      </c>
      <c r="BC66" s="92" t="str">
        <f t="shared" si="24"/>
        <v/>
      </c>
      <c r="BD66" s="377"/>
      <c r="BE66" s="377"/>
      <c r="BF66" s="377"/>
      <c r="BG66" s="377"/>
      <c r="BH66" s="371"/>
      <c r="BI66" s="371"/>
      <c r="BJ66" s="371"/>
    </row>
    <row r="67" spans="1:62" ht="16" x14ac:dyDescent="0.2">
      <c r="A67" s="505">
        <v>16</v>
      </c>
      <c r="B67" s="372"/>
      <c r="C67" s="374"/>
      <c r="D67" s="372"/>
      <c r="E67" s="257"/>
      <c r="F67" s="259"/>
      <c r="G67" s="241"/>
      <c r="H67" s="372"/>
      <c r="I67" s="372"/>
      <c r="J67" s="372"/>
      <c r="K67" s="372"/>
      <c r="L67" s="372"/>
      <c r="M67" s="372"/>
      <c r="N67" s="372"/>
      <c r="O67" s="372"/>
      <c r="P67" s="372"/>
      <c r="Q67" s="372"/>
      <c r="R67" s="372"/>
      <c r="S67" s="372"/>
      <c r="T67" s="372"/>
      <c r="U67" s="372"/>
      <c r="V67" s="372"/>
      <c r="W67" s="372"/>
      <c r="X67" s="372"/>
      <c r="Y67" s="372"/>
      <c r="Z67" s="372"/>
      <c r="AA67" s="374">
        <f>COUNTIF(H67:Z67, "SI")</f>
        <v>0</v>
      </c>
      <c r="AB67" s="410"/>
      <c r="AC67" s="407" t="e">
        <f>+VLOOKUP(AB67,Listados!$K$8:$L$12,2,0)</f>
        <v>#N/A</v>
      </c>
      <c r="AD67" s="407" t="str">
        <f>++IF(OR(AA67=0),"",IF(OR(AA67=1,AA67&lt;=5),"Moderado",IF(OR(AA67=6,AA67&lt;=11),"Mayor",IF(OR(AA67&gt;=12),"Catastrófico",""))))</f>
        <v/>
      </c>
      <c r="AE67" s="407" t="e">
        <f>+VLOOKUP(AD67,Listados!$K$13:$L$17,2,0)</f>
        <v>#N/A</v>
      </c>
      <c r="AF67" s="407" t="str">
        <f>IF(AND(AB67&lt;&gt;"",AD67&lt;&gt;""),VLOOKUP(AB67&amp;AD67,[3]Listados!$M$3:$N$27,2,FALSE),"")</f>
        <v/>
      </c>
      <c r="AG67" s="258"/>
      <c r="AH67" s="260"/>
      <c r="AI67" s="241"/>
      <c r="AJ67" s="241"/>
      <c r="AK67" s="226" t="str">
        <f>+IF(AJ67="si",15,"0")</f>
        <v>0</v>
      </c>
      <c r="AL67" s="241"/>
      <c r="AM67" s="226" t="str">
        <f>+IF(AL67="si",15,"0")</f>
        <v>0</v>
      </c>
      <c r="AN67" s="57"/>
      <c r="AO67" s="226" t="str">
        <f>+IF(AN67="si",15,"0")</f>
        <v>0</v>
      </c>
      <c r="AP67" s="241"/>
      <c r="AQ67" s="226" t="str">
        <f>+IF(AP67="Preventivo",15,IF(AP67="Detectivo",10,"0"))</f>
        <v>0</v>
      </c>
      <c r="AR67" s="241"/>
      <c r="AS67" s="226" t="str">
        <f>+IF(AR67="si",15,"0")</f>
        <v>0</v>
      </c>
      <c r="AT67" s="241"/>
      <c r="AU67" s="226" t="str">
        <f>+IF(AT67="si",15,"0")</f>
        <v>0</v>
      </c>
      <c r="AV67" s="57"/>
      <c r="AW67" s="226" t="str">
        <f>+IF(AV67="Completa",10,IF(AV67="Incompleta",5,"0"))</f>
        <v>0</v>
      </c>
      <c r="AX67" s="92" t="str">
        <f t="shared" si="25"/>
        <v/>
      </c>
      <c r="AY67" s="92" t="str">
        <f t="shared" si="26"/>
        <v/>
      </c>
      <c r="AZ67" s="93"/>
      <c r="BA67" s="92" t="str">
        <f t="shared" si="23"/>
        <v/>
      </c>
      <c r="BB67" s="92" t="str">
        <f>IFERROR(VLOOKUP((CONCATENATE(AY67,BA67)),Listados!$U$3:$V$11,2,FALSE),"")</f>
        <v/>
      </c>
      <c r="BC67" s="92" t="str">
        <f t="shared" si="24"/>
        <v/>
      </c>
      <c r="BD67" s="356" t="e">
        <f>AVERAGE(BC67:BC70)</f>
        <v>#DIV/0!</v>
      </c>
      <c r="BE67" s="356" t="e">
        <f>IF(BD67&lt;=50,"Débil",IF(BD67&lt;=99,"Moderado",IF(BD67=100,"fuerte","")))</f>
        <v>#DIV/0!</v>
      </c>
      <c r="BF67" s="356" t="e">
        <f>+IF(AND(AI67="Preventivo",BE67="Fuerte"),2,IF(AND(AI67="Preventivo",BE67="Moderado"),1,0))</f>
        <v>#DIV/0!</v>
      </c>
      <c r="BG67" s="356" t="e">
        <f>+AC67-BF67</f>
        <v>#N/A</v>
      </c>
      <c r="BH67" s="374" t="e">
        <f>+VLOOKUP(MIN(BG67),Listados!$J$18:$K$24,2,TRUE)</f>
        <v>#N/A</v>
      </c>
      <c r="BI67" s="374" t="str">
        <f>AD67</f>
        <v/>
      </c>
      <c r="BJ67" s="374" t="e">
        <f>IF(AND(BH67&lt;&gt;"",BI67&lt;&gt;""),VLOOKUP(BH67&amp;BI67,Listados!$M$3:$N$27,2,FALSE),"")</f>
        <v>#N/A</v>
      </c>
    </row>
    <row r="68" spans="1:62" ht="16" x14ac:dyDescent="0.2">
      <c r="A68" s="506"/>
      <c r="B68" s="373"/>
      <c r="C68" s="375"/>
      <c r="D68" s="373"/>
      <c r="E68" s="257"/>
      <c r="F68" s="259"/>
      <c r="G68" s="241"/>
      <c r="H68" s="373"/>
      <c r="I68" s="373"/>
      <c r="J68" s="373"/>
      <c r="K68" s="373"/>
      <c r="L68" s="373"/>
      <c r="M68" s="373"/>
      <c r="N68" s="373"/>
      <c r="O68" s="373"/>
      <c r="P68" s="373"/>
      <c r="Q68" s="373"/>
      <c r="R68" s="373"/>
      <c r="S68" s="373"/>
      <c r="T68" s="373"/>
      <c r="U68" s="373"/>
      <c r="V68" s="373"/>
      <c r="W68" s="373"/>
      <c r="X68" s="373"/>
      <c r="Y68" s="373"/>
      <c r="Z68" s="373"/>
      <c r="AA68" s="375"/>
      <c r="AB68" s="410"/>
      <c r="AC68" s="407"/>
      <c r="AD68" s="407"/>
      <c r="AE68" s="407"/>
      <c r="AF68" s="407"/>
      <c r="AG68" s="258"/>
      <c r="AH68" s="260"/>
      <c r="AI68" s="241"/>
      <c r="AJ68" s="241"/>
      <c r="AK68" s="226" t="str">
        <f t="shared" si="0"/>
        <v>0</v>
      </c>
      <c r="AL68" s="241"/>
      <c r="AM68" s="226" t="str">
        <f t="shared" si="1"/>
        <v>0</v>
      </c>
      <c r="AN68" s="57"/>
      <c r="AO68" s="226" t="str">
        <f t="shared" si="6"/>
        <v>0</v>
      </c>
      <c r="AP68" s="241"/>
      <c r="AQ68" s="226" t="str">
        <f t="shared" si="2"/>
        <v>0</v>
      </c>
      <c r="AR68" s="241"/>
      <c r="AS68" s="226" t="str">
        <f t="shared" si="3"/>
        <v>0</v>
      </c>
      <c r="AT68" s="241"/>
      <c r="AU68" s="226" t="str">
        <f t="shared" si="4"/>
        <v>0</v>
      </c>
      <c r="AV68" s="57"/>
      <c r="AW68" s="226" t="str">
        <f t="shared" si="5"/>
        <v>0</v>
      </c>
      <c r="AX68" s="92" t="str">
        <f t="shared" si="25"/>
        <v/>
      </c>
      <c r="AY68" s="92" t="str">
        <f t="shared" si="26"/>
        <v/>
      </c>
      <c r="AZ68" s="93"/>
      <c r="BA68" s="92" t="str">
        <f t="shared" si="23"/>
        <v/>
      </c>
      <c r="BB68" s="92" t="str">
        <f>IFERROR(VLOOKUP((CONCATENATE(AY68,BA68)),Listados!$U$3:$V$11,2,FALSE),"")</f>
        <v/>
      </c>
      <c r="BC68" s="92" t="str">
        <f t="shared" si="24"/>
        <v/>
      </c>
      <c r="BD68" s="357"/>
      <c r="BE68" s="357"/>
      <c r="BF68" s="357"/>
      <c r="BG68" s="357"/>
      <c r="BH68" s="375"/>
      <c r="BI68" s="375"/>
      <c r="BJ68" s="375"/>
    </row>
    <row r="69" spans="1:62" ht="16" x14ac:dyDescent="0.2">
      <c r="A69" s="506"/>
      <c r="B69" s="373"/>
      <c r="C69" s="375"/>
      <c r="D69" s="373"/>
      <c r="E69" s="257"/>
      <c r="F69" s="259"/>
      <c r="G69" s="241"/>
      <c r="H69" s="373"/>
      <c r="I69" s="373"/>
      <c r="J69" s="373"/>
      <c r="K69" s="373"/>
      <c r="L69" s="373"/>
      <c r="M69" s="373"/>
      <c r="N69" s="373"/>
      <c r="O69" s="373"/>
      <c r="P69" s="373"/>
      <c r="Q69" s="373"/>
      <c r="R69" s="373"/>
      <c r="S69" s="373"/>
      <c r="T69" s="373"/>
      <c r="U69" s="373"/>
      <c r="V69" s="373"/>
      <c r="W69" s="373"/>
      <c r="X69" s="373"/>
      <c r="Y69" s="373"/>
      <c r="Z69" s="373"/>
      <c r="AA69" s="375"/>
      <c r="AB69" s="410"/>
      <c r="AC69" s="407"/>
      <c r="AD69" s="407"/>
      <c r="AE69" s="407"/>
      <c r="AF69" s="407"/>
      <c r="AG69" s="258"/>
      <c r="AH69" s="240"/>
      <c r="AI69" s="241"/>
      <c r="AJ69" s="241"/>
      <c r="AK69" s="226" t="str">
        <f t="shared" si="0"/>
        <v>0</v>
      </c>
      <c r="AL69" s="241"/>
      <c r="AM69" s="226" t="str">
        <f t="shared" si="1"/>
        <v>0</v>
      </c>
      <c r="AN69" s="57"/>
      <c r="AO69" s="226" t="str">
        <f t="shared" si="6"/>
        <v>0</v>
      </c>
      <c r="AP69" s="241"/>
      <c r="AQ69" s="226" t="str">
        <f t="shared" si="2"/>
        <v>0</v>
      </c>
      <c r="AR69" s="241"/>
      <c r="AS69" s="226" t="str">
        <f t="shared" si="3"/>
        <v>0</v>
      </c>
      <c r="AT69" s="241"/>
      <c r="AU69" s="226" t="str">
        <f t="shared" si="4"/>
        <v>0</v>
      </c>
      <c r="AV69" s="57"/>
      <c r="AW69" s="226" t="str">
        <f t="shared" si="5"/>
        <v>0</v>
      </c>
      <c r="AX69" s="92" t="str">
        <f t="shared" si="25"/>
        <v/>
      </c>
      <c r="AY69" s="92" t="str">
        <f t="shared" si="26"/>
        <v/>
      </c>
      <c r="AZ69" s="93"/>
      <c r="BA69" s="92" t="str">
        <f t="shared" si="23"/>
        <v/>
      </c>
      <c r="BB69" s="92" t="str">
        <f>IFERROR(VLOOKUP((CONCATENATE(AY69,BA69)),Listados!$U$3:$V$11,2,FALSE),"")</f>
        <v/>
      </c>
      <c r="BC69" s="92" t="str">
        <f t="shared" si="24"/>
        <v/>
      </c>
      <c r="BD69" s="357"/>
      <c r="BE69" s="357"/>
      <c r="BF69" s="357"/>
      <c r="BG69" s="357"/>
      <c r="BH69" s="375"/>
      <c r="BI69" s="375"/>
      <c r="BJ69" s="375"/>
    </row>
    <row r="70" spans="1:62" ht="16" x14ac:dyDescent="0.2">
      <c r="A70" s="507"/>
      <c r="B70" s="369"/>
      <c r="C70" s="371"/>
      <c r="D70" s="369"/>
      <c r="E70" s="257"/>
      <c r="F70" s="259"/>
      <c r="G70" s="241"/>
      <c r="H70" s="369"/>
      <c r="I70" s="369"/>
      <c r="J70" s="369"/>
      <c r="K70" s="369"/>
      <c r="L70" s="369"/>
      <c r="M70" s="369"/>
      <c r="N70" s="369"/>
      <c r="O70" s="369"/>
      <c r="P70" s="369"/>
      <c r="Q70" s="369"/>
      <c r="R70" s="369"/>
      <c r="S70" s="369"/>
      <c r="T70" s="369"/>
      <c r="U70" s="369"/>
      <c r="V70" s="369"/>
      <c r="W70" s="369"/>
      <c r="X70" s="369"/>
      <c r="Y70" s="369"/>
      <c r="Z70" s="369"/>
      <c r="AA70" s="371"/>
      <c r="AB70" s="410"/>
      <c r="AC70" s="407"/>
      <c r="AD70" s="407"/>
      <c r="AE70" s="407"/>
      <c r="AF70" s="407"/>
      <c r="AG70" s="258"/>
      <c r="AH70" s="240"/>
      <c r="AI70" s="241"/>
      <c r="AJ70" s="241"/>
      <c r="AK70" s="226" t="str">
        <f t="shared" si="0"/>
        <v>0</v>
      </c>
      <c r="AL70" s="241"/>
      <c r="AM70" s="226" t="str">
        <f t="shared" si="1"/>
        <v>0</v>
      </c>
      <c r="AN70" s="57"/>
      <c r="AO70" s="226" t="str">
        <f t="shared" si="6"/>
        <v>0</v>
      </c>
      <c r="AP70" s="241"/>
      <c r="AQ70" s="226" t="str">
        <f t="shared" si="2"/>
        <v>0</v>
      </c>
      <c r="AR70" s="241"/>
      <c r="AS70" s="226" t="str">
        <f t="shared" si="3"/>
        <v>0</v>
      </c>
      <c r="AT70" s="241"/>
      <c r="AU70" s="226" t="str">
        <f t="shared" si="4"/>
        <v>0</v>
      </c>
      <c r="AV70" s="57"/>
      <c r="AW70" s="226" t="str">
        <f t="shared" si="5"/>
        <v>0</v>
      </c>
      <c r="AX70" s="92" t="str">
        <f t="shared" si="25"/>
        <v/>
      </c>
      <c r="AY70" s="92" t="str">
        <f t="shared" si="26"/>
        <v/>
      </c>
      <c r="AZ70" s="93"/>
      <c r="BA70" s="92" t="str">
        <f t="shared" si="23"/>
        <v/>
      </c>
      <c r="BB70" s="92" t="str">
        <f>IFERROR(VLOOKUP((CONCATENATE(AY70,BA70)),Listados!$U$3:$V$11,2,FALSE),"")</f>
        <v/>
      </c>
      <c r="BC70" s="92" t="str">
        <f t="shared" si="24"/>
        <v/>
      </c>
      <c r="BD70" s="377"/>
      <c r="BE70" s="377"/>
      <c r="BF70" s="377"/>
      <c r="BG70" s="377"/>
      <c r="BH70" s="371"/>
      <c r="BI70" s="371"/>
      <c r="BJ70" s="371"/>
    </row>
    <row r="71" spans="1:62" ht="16" x14ac:dyDescent="0.2">
      <c r="A71" s="505">
        <v>17</v>
      </c>
      <c r="B71" s="372"/>
      <c r="C71" s="374"/>
      <c r="D71" s="372"/>
      <c r="E71" s="257"/>
      <c r="F71" s="259"/>
      <c r="G71" s="241"/>
      <c r="H71" s="372"/>
      <c r="I71" s="372"/>
      <c r="J71" s="372"/>
      <c r="K71" s="372"/>
      <c r="L71" s="372"/>
      <c r="M71" s="372"/>
      <c r="N71" s="372"/>
      <c r="O71" s="372"/>
      <c r="P71" s="372"/>
      <c r="Q71" s="372"/>
      <c r="R71" s="372"/>
      <c r="S71" s="372"/>
      <c r="T71" s="372"/>
      <c r="U71" s="372"/>
      <c r="V71" s="372"/>
      <c r="W71" s="372"/>
      <c r="X71" s="372"/>
      <c r="Y71" s="372"/>
      <c r="Z71" s="372"/>
      <c r="AA71" s="374">
        <f>COUNTIF(H71:Z71, "SI")</f>
        <v>0</v>
      </c>
      <c r="AB71" s="410"/>
      <c r="AC71" s="407" t="e">
        <f>+VLOOKUP(AB71,Listados!$K$8:$L$12,2,0)</f>
        <v>#N/A</v>
      </c>
      <c r="AD71" s="407" t="str">
        <f>++IF(OR(AA71=0),"",IF(OR(AA71=1,AA71&lt;=5),"Moderado",IF(OR(AA71=6,AA71&lt;=11),"Mayor",IF(OR(AA71&gt;=12),"Catastrófico",""))))</f>
        <v/>
      </c>
      <c r="AE71" s="407" t="e">
        <f>+VLOOKUP(AD71,Listados!$K$13:$L$17,2,0)</f>
        <v>#N/A</v>
      </c>
      <c r="AF71" s="407" t="str">
        <f>IF(AND(AB71&lt;&gt;"",AD71&lt;&gt;""),VLOOKUP(AB71&amp;AD71,[3]Listados!$M$3:$N$27,2,FALSE),"")</f>
        <v/>
      </c>
      <c r="AG71" s="258"/>
      <c r="AH71" s="260"/>
      <c r="AI71" s="241"/>
      <c r="AJ71" s="241"/>
      <c r="AK71" s="226" t="str">
        <f>+IF(AJ71="si",15,"0")</f>
        <v>0</v>
      </c>
      <c r="AL71" s="241"/>
      <c r="AM71" s="226" t="str">
        <f>+IF(AL71="si",15,"0")</f>
        <v>0</v>
      </c>
      <c r="AN71" s="57"/>
      <c r="AO71" s="226" t="str">
        <f>+IF(AN71="si",15,"0")</f>
        <v>0</v>
      </c>
      <c r="AP71" s="241"/>
      <c r="AQ71" s="226" t="str">
        <f>+IF(AP71="Preventivo",15,IF(AP71="Detectivo",10,"0"))</f>
        <v>0</v>
      </c>
      <c r="AR71" s="241"/>
      <c r="AS71" s="226" t="str">
        <f>+IF(AR71="si",15,"0")</f>
        <v>0</v>
      </c>
      <c r="AT71" s="241"/>
      <c r="AU71" s="226" t="str">
        <f>+IF(AT71="si",15,"0")</f>
        <v>0</v>
      </c>
      <c r="AV71" s="57"/>
      <c r="AW71" s="226" t="str">
        <f>+IF(AV71="Completa",10,IF(AV71="Incompleta",5,"0"))</f>
        <v>0</v>
      </c>
      <c r="AX71" s="92" t="str">
        <f t="shared" si="25"/>
        <v/>
      </c>
      <c r="AY71" s="92" t="str">
        <f t="shared" si="26"/>
        <v/>
      </c>
      <c r="AZ71" s="93"/>
      <c r="BA71" s="92" t="str">
        <f t="shared" si="23"/>
        <v/>
      </c>
      <c r="BB71" s="92" t="str">
        <f>IFERROR(VLOOKUP((CONCATENATE(AY71,BA71)),Listados!$U$3:$V$11,2,FALSE),"")</f>
        <v/>
      </c>
      <c r="BC71" s="92" t="str">
        <f t="shared" si="24"/>
        <v/>
      </c>
      <c r="BD71" s="356" t="e">
        <f>AVERAGE(BC71:BC74)</f>
        <v>#DIV/0!</v>
      </c>
      <c r="BE71" s="356" t="e">
        <f>IF(BD71&lt;=50,"Débil",IF(BD71&lt;=99,"Moderado",IF(BD71=100,"fuerte","")))</f>
        <v>#DIV/0!</v>
      </c>
      <c r="BF71" s="356" t="e">
        <f>+IF(AND(AI71="Preventivo",BE71="Fuerte"),2,IF(AND(AI71="Preventivo",BE71="Moderado"),1,0))</f>
        <v>#DIV/0!</v>
      </c>
      <c r="BG71" s="356" t="e">
        <f>+AC71-BF71</f>
        <v>#N/A</v>
      </c>
      <c r="BH71" s="374" t="e">
        <f>+VLOOKUP(MIN(BG71),Listados!$J$18:$K$24,2,TRUE)</f>
        <v>#N/A</v>
      </c>
      <c r="BI71" s="374" t="str">
        <f>AD71</f>
        <v/>
      </c>
      <c r="BJ71" s="374" t="e">
        <f>IF(AND(BH71&lt;&gt;"",BI71&lt;&gt;""),VLOOKUP(BH71&amp;BI71,Listados!$M$3:$N$27,2,FALSE),"")</f>
        <v>#N/A</v>
      </c>
    </row>
    <row r="72" spans="1:62" ht="16" x14ac:dyDescent="0.2">
      <c r="A72" s="506"/>
      <c r="B72" s="373"/>
      <c r="C72" s="375"/>
      <c r="D72" s="373"/>
      <c r="E72" s="257"/>
      <c r="F72" s="259"/>
      <c r="G72" s="241"/>
      <c r="H72" s="373"/>
      <c r="I72" s="373"/>
      <c r="J72" s="373"/>
      <c r="K72" s="373"/>
      <c r="L72" s="373"/>
      <c r="M72" s="373"/>
      <c r="N72" s="373"/>
      <c r="O72" s="373"/>
      <c r="P72" s="373"/>
      <c r="Q72" s="373"/>
      <c r="R72" s="373"/>
      <c r="S72" s="373"/>
      <c r="T72" s="373"/>
      <c r="U72" s="373"/>
      <c r="V72" s="373"/>
      <c r="W72" s="373"/>
      <c r="X72" s="373"/>
      <c r="Y72" s="373"/>
      <c r="Z72" s="373"/>
      <c r="AA72" s="375"/>
      <c r="AB72" s="410"/>
      <c r="AC72" s="407"/>
      <c r="AD72" s="407"/>
      <c r="AE72" s="407"/>
      <c r="AF72" s="407"/>
      <c r="AG72" s="258"/>
      <c r="AH72" s="260"/>
      <c r="AI72" s="241"/>
      <c r="AJ72" s="241"/>
      <c r="AK72" s="226" t="str">
        <f t="shared" si="0"/>
        <v>0</v>
      </c>
      <c r="AL72" s="241"/>
      <c r="AM72" s="226" t="str">
        <f t="shared" si="1"/>
        <v>0</v>
      </c>
      <c r="AN72" s="57"/>
      <c r="AO72" s="226" t="str">
        <f t="shared" si="6"/>
        <v>0</v>
      </c>
      <c r="AP72" s="241"/>
      <c r="AQ72" s="226" t="str">
        <f t="shared" si="2"/>
        <v>0</v>
      </c>
      <c r="AR72" s="241"/>
      <c r="AS72" s="226" t="str">
        <f t="shared" si="3"/>
        <v>0</v>
      </c>
      <c r="AT72" s="241"/>
      <c r="AU72" s="226" t="str">
        <f t="shared" si="4"/>
        <v>0</v>
      </c>
      <c r="AV72" s="57"/>
      <c r="AW72" s="226" t="str">
        <f t="shared" si="5"/>
        <v>0</v>
      </c>
      <c r="AX72" s="92" t="str">
        <f t="shared" si="25"/>
        <v/>
      </c>
      <c r="AY72" s="92" t="str">
        <f t="shared" si="26"/>
        <v/>
      </c>
      <c r="AZ72" s="93"/>
      <c r="BA72" s="92" t="str">
        <f t="shared" si="23"/>
        <v/>
      </c>
      <c r="BB72" s="92" t="str">
        <f>IFERROR(VLOOKUP((CONCATENATE(AY72,BA72)),Listados!$U$3:$V$11,2,FALSE),"")</f>
        <v/>
      </c>
      <c r="BC72" s="92" t="str">
        <f t="shared" si="24"/>
        <v/>
      </c>
      <c r="BD72" s="357"/>
      <c r="BE72" s="357"/>
      <c r="BF72" s="357"/>
      <c r="BG72" s="357"/>
      <c r="BH72" s="375"/>
      <c r="BI72" s="375"/>
      <c r="BJ72" s="375"/>
    </row>
    <row r="73" spans="1:62" ht="16" x14ac:dyDescent="0.2">
      <c r="A73" s="506"/>
      <c r="B73" s="373"/>
      <c r="C73" s="375"/>
      <c r="D73" s="373"/>
      <c r="E73" s="257"/>
      <c r="F73" s="259"/>
      <c r="G73" s="241"/>
      <c r="H73" s="373"/>
      <c r="I73" s="373"/>
      <c r="J73" s="373"/>
      <c r="K73" s="373"/>
      <c r="L73" s="373"/>
      <c r="M73" s="373"/>
      <c r="N73" s="373"/>
      <c r="O73" s="373"/>
      <c r="P73" s="373"/>
      <c r="Q73" s="373"/>
      <c r="R73" s="373"/>
      <c r="S73" s="373"/>
      <c r="T73" s="373"/>
      <c r="U73" s="373"/>
      <c r="V73" s="373"/>
      <c r="W73" s="373"/>
      <c r="X73" s="373"/>
      <c r="Y73" s="373"/>
      <c r="Z73" s="373"/>
      <c r="AA73" s="375"/>
      <c r="AB73" s="410"/>
      <c r="AC73" s="407"/>
      <c r="AD73" s="407"/>
      <c r="AE73" s="407"/>
      <c r="AF73" s="407"/>
      <c r="AG73" s="258"/>
      <c r="AH73" s="240"/>
      <c r="AI73" s="241"/>
      <c r="AJ73" s="241"/>
      <c r="AK73" s="226" t="str">
        <f t="shared" ref="AK73:AK74" si="27">+IF(AJ73="si",15,"0")</f>
        <v>0</v>
      </c>
      <c r="AL73" s="241"/>
      <c r="AM73" s="226" t="str">
        <f t="shared" ref="AM73:AM74" si="28">+IF(AL73="si",15,"0")</f>
        <v>0</v>
      </c>
      <c r="AN73" s="57"/>
      <c r="AO73" s="226" t="str">
        <f t="shared" ref="AO73:AO74" si="29">+IF(AN73="si",15,"0")</f>
        <v>0</v>
      </c>
      <c r="AP73" s="241"/>
      <c r="AQ73" s="226" t="str">
        <f t="shared" ref="AQ73:AQ74" si="30">+IF(AP73="Preventivo",15,IF(AP73="Detectivo",10,"0"))</f>
        <v>0</v>
      </c>
      <c r="AR73" s="241"/>
      <c r="AS73" s="226" t="str">
        <f t="shared" ref="AS73:AS74" si="31">+IF(AR73="si",15,"0")</f>
        <v>0</v>
      </c>
      <c r="AT73" s="241"/>
      <c r="AU73" s="226" t="str">
        <f t="shared" ref="AU73:AU74" si="32">+IF(AT73="si",15,"0")</f>
        <v>0</v>
      </c>
      <c r="AV73" s="57"/>
      <c r="AW73" s="226" t="str">
        <f t="shared" ref="AW73:AW74" si="33">+IF(AV73="Completa",10,IF(AV73="Incompleta",5,"0"))</f>
        <v>0</v>
      </c>
      <c r="AX73" s="92" t="str">
        <f t="shared" si="25"/>
        <v/>
      </c>
      <c r="AY73" s="92" t="str">
        <f t="shared" si="26"/>
        <v/>
      </c>
      <c r="AZ73" s="93"/>
      <c r="BA73" s="92" t="str">
        <f t="shared" si="23"/>
        <v/>
      </c>
      <c r="BB73" s="92" t="str">
        <f>IFERROR(VLOOKUP((CONCATENATE(AY73,BA73)),Listados!$U$3:$V$11,2,FALSE),"")</f>
        <v/>
      </c>
      <c r="BC73" s="92" t="str">
        <f t="shared" si="24"/>
        <v/>
      </c>
      <c r="BD73" s="357"/>
      <c r="BE73" s="357"/>
      <c r="BF73" s="357"/>
      <c r="BG73" s="357"/>
      <c r="BH73" s="375"/>
      <c r="BI73" s="375"/>
      <c r="BJ73" s="375"/>
    </row>
    <row r="74" spans="1:62" ht="16" x14ac:dyDescent="0.2">
      <c r="A74" s="507"/>
      <c r="B74" s="369"/>
      <c r="C74" s="371"/>
      <c r="D74" s="369"/>
      <c r="E74" s="257"/>
      <c r="F74" s="259"/>
      <c r="G74" s="241"/>
      <c r="H74" s="369"/>
      <c r="I74" s="369"/>
      <c r="J74" s="369"/>
      <c r="K74" s="369"/>
      <c r="L74" s="369"/>
      <c r="M74" s="369"/>
      <c r="N74" s="369"/>
      <c r="O74" s="369"/>
      <c r="P74" s="369"/>
      <c r="Q74" s="369"/>
      <c r="R74" s="369"/>
      <c r="S74" s="369"/>
      <c r="T74" s="369"/>
      <c r="U74" s="369"/>
      <c r="V74" s="369"/>
      <c r="W74" s="369"/>
      <c r="X74" s="369"/>
      <c r="Y74" s="369"/>
      <c r="Z74" s="369"/>
      <c r="AA74" s="371"/>
      <c r="AB74" s="410"/>
      <c r="AC74" s="407"/>
      <c r="AD74" s="407"/>
      <c r="AE74" s="407"/>
      <c r="AF74" s="407"/>
      <c r="AG74" s="258"/>
      <c r="AH74" s="240"/>
      <c r="AI74" s="241"/>
      <c r="AJ74" s="241"/>
      <c r="AK74" s="226" t="str">
        <f t="shared" si="27"/>
        <v>0</v>
      </c>
      <c r="AL74" s="241"/>
      <c r="AM74" s="226" t="str">
        <f t="shared" si="28"/>
        <v>0</v>
      </c>
      <c r="AN74" s="57"/>
      <c r="AO74" s="226" t="str">
        <f t="shared" si="29"/>
        <v>0</v>
      </c>
      <c r="AP74" s="241"/>
      <c r="AQ74" s="226" t="str">
        <f t="shared" si="30"/>
        <v>0</v>
      </c>
      <c r="AR74" s="241"/>
      <c r="AS74" s="226" t="str">
        <f t="shared" si="31"/>
        <v>0</v>
      </c>
      <c r="AT74" s="241"/>
      <c r="AU74" s="226" t="str">
        <f t="shared" si="32"/>
        <v>0</v>
      </c>
      <c r="AV74" s="57"/>
      <c r="AW74" s="226" t="str">
        <f t="shared" si="33"/>
        <v>0</v>
      </c>
      <c r="AX74" s="92" t="str">
        <f t="shared" si="25"/>
        <v/>
      </c>
      <c r="AY74" s="92" t="str">
        <f t="shared" si="26"/>
        <v/>
      </c>
      <c r="AZ74" s="93"/>
      <c r="BA74" s="92" t="str">
        <f t="shared" si="23"/>
        <v/>
      </c>
      <c r="BB74" s="92" t="str">
        <f>IFERROR(VLOOKUP((CONCATENATE(AY74,BA74)),Listados!$U$3:$V$11,2,FALSE),"")</f>
        <v/>
      </c>
      <c r="BC74" s="92" t="str">
        <f t="shared" si="24"/>
        <v/>
      </c>
      <c r="BD74" s="377"/>
      <c r="BE74" s="377"/>
      <c r="BF74" s="377"/>
      <c r="BG74" s="377"/>
      <c r="BH74" s="371"/>
      <c r="BI74" s="371"/>
      <c r="BJ74" s="371"/>
    </row>
    <row r="75" spans="1:62" ht="16" x14ac:dyDescent="0.2">
      <c r="A75" s="505">
        <v>18</v>
      </c>
      <c r="B75" s="372"/>
      <c r="C75" s="374"/>
      <c r="D75" s="372"/>
      <c r="E75" s="257"/>
      <c r="F75" s="259"/>
      <c r="G75" s="241"/>
      <c r="H75" s="372"/>
      <c r="I75" s="372"/>
      <c r="J75" s="372"/>
      <c r="K75" s="372"/>
      <c r="L75" s="372"/>
      <c r="M75" s="372"/>
      <c r="N75" s="372"/>
      <c r="O75" s="372"/>
      <c r="P75" s="372"/>
      <c r="Q75" s="372"/>
      <c r="R75" s="372"/>
      <c r="S75" s="372"/>
      <c r="T75" s="372"/>
      <c r="U75" s="372"/>
      <c r="V75" s="372"/>
      <c r="W75" s="372"/>
      <c r="X75" s="372"/>
      <c r="Y75" s="372"/>
      <c r="Z75" s="372"/>
      <c r="AA75" s="374">
        <f>COUNTIF(H75:Z75, "SI")</f>
        <v>0</v>
      </c>
      <c r="AB75" s="410"/>
      <c r="AC75" s="407" t="e">
        <f>+VLOOKUP(AB75,Listados!$K$8:$L$12,2,0)</f>
        <v>#N/A</v>
      </c>
      <c r="AD75" s="407" t="str">
        <f>++IF(OR(AA75=0),"",IF(OR(AA75=1,AA75&lt;=5),"Moderado",IF(OR(AA75=6,AA75&lt;=11),"Mayor",IF(OR(AA75&gt;=12),"Catastrófico",""))))</f>
        <v/>
      </c>
      <c r="AE75" s="407" t="e">
        <f>+VLOOKUP(AD75,Listados!$K$13:$L$17,2,0)</f>
        <v>#N/A</v>
      </c>
      <c r="AF75" s="407" t="str">
        <f>IF(AND(AB75&lt;&gt;"",AD75&lt;&gt;""),VLOOKUP(AB75&amp;AD75,[3]Listados!$M$3:$N$27,2,FALSE),"")</f>
        <v/>
      </c>
      <c r="AG75" s="258"/>
      <c r="AH75" s="260"/>
      <c r="AI75" s="241"/>
      <c r="AJ75" s="241"/>
      <c r="AK75" s="226" t="str">
        <f>+IF(AJ75="si",15,"0")</f>
        <v>0</v>
      </c>
      <c r="AL75" s="241"/>
      <c r="AM75" s="226" t="str">
        <f>+IF(AL75="si",15,"0")</f>
        <v>0</v>
      </c>
      <c r="AN75" s="57"/>
      <c r="AO75" s="226" t="str">
        <f>+IF(AN75="si",15,"0")</f>
        <v>0</v>
      </c>
      <c r="AP75" s="241"/>
      <c r="AQ75" s="226" t="str">
        <f>+IF(AP75="Preventivo",15,IF(AP75="Detectivo",10,"0"))</f>
        <v>0</v>
      </c>
      <c r="AR75" s="241"/>
      <c r="AS75" s="226" t="str">
        <f>+IF(AR75="si",15,"0")</f>
        <v>0</v>
      </c>
      <c r="AT75" s="241"/>
      <c r="AU75" s="226" t="str">
        <f>+IF(AT75="si",15,"0")</f>
        <v>0</v>
      </c>
      <c r="AV75" s="57"/>
      <c r="AW75" s="226" t="str">
        <f>+IF(AV75="Completa",10,IF(AV75="Incompleta",5,"0"))</f>
        <v>0</v>
      </c>
      <c r="AX75" s="92" t="str">
        <f t="shared" si="25"/>
        <v/>
      </c>
      <c r="AY75" s="92" t="str">
        <f t="shared" si="26"/>
        <v/>
      </c>
      <c r="AZ75" s="93"/>
      <c r="BA75" s="92" t="str">
        <f t="shared" si="23"/>
        <v/>
      </c>
      <c r="BB75" s="92" t="str">
        <f>IFERROR(VLOOKUP((CONCATENATE(AY75,BA75)),Listados!$U$3:$V$11,2,FALSE),"")</f>
        <v/>
      </c>
      <c r="BC75" s="92" t="str">
        <f t="shared" si="24"/>
        <v/>
      </c>
      <c r="BD75" s="356" t="e">
        <f>AVERAGE(BC75:BC78)</f>
        <v>#DIV/0!</v>
      </c>
      <c r="BE75" s="356" t="e">
        <f>IF(BD75&lt;=50,"Débil",IF(BD75&lt;=99,"Moderado",IF(BD75=100,"fuerte","")))</f>
        <v>#DIV/0!</v>
      </c>
      <c r="BF75" s="356" t="e">
        <f>+IF(AND(AI75="Preventivo",BE75="Fuerte"),2,IF(AND(AI75="Preventivo",BE75="Moderado"),1,0))</f>
        <v>#DIV/0!</v>
      </c>
      <c r="BG75" s="356" t="e">
        <f>+AC75-BF75</f>
        <v>#N/A</v>
      </c>
      <c r="BH75" s="374" t="e">
        <f>+VLOOKUP(MIN(BG75),Listados!$J$18:$K$24,2,TRUE)</f>
        <v>#N/A</v>
      </c>
      <c r="BI75" s="374" t="str">
        <f>AD75</f>
        <v/>
      </c>
      <c r="BJ75" s="374" t="e">
        <f>IF(AND(BH75&lt;&gt;"",BI75&lt;&gt;""),VLOOKUP(BH75&amp;BI75,Listados!$M$3:$N$27,2,FALSE),"")</f>
        <v>#N/A</v>
      </c>
    </row>
    <row r="76" spans="1:62" ht="16" x14ac:dyDescent="0.2">
      <c r="A76" s="506"/>
      <c r="B76" s="373"/>
      <c r="C76" s="375"/>
      <c r="D76" s="373"/>
      <c r="E76" s="257"/>
      <c r="F76" s="259"/>
      <c r="G76" s="241"/>
      <c r="H76" s="373"/>
      <c r="I76" s="373"/>
      <c r="J76" s="373"/>
      <c r="K76" s="373"/>
      <c r="L76" s="373"/>
      <c r="M76" s="373"/>
      <c r="N76" s="373"/>
      <c r="O76" s="373"/>
      <c r="P76" s="373"/>
      <c r="Q76" s="373"/>
      <c r="R76" s="373"/>
      <c r="S76" s="373"/>
      <c r="T76" s="373"/>
      <c r="U76" s="373"/>
      <c r="V76" s="373"/>
      <c r="W76" s="373"/>
      <c r="X76" s="373"/>
      <c r="Y76" s="373"/>
      <c r="Z76" s="373"/>
      <c r="AA76" s="375"/>
      <c r="AB76" s="410"/>
      <c r="AC76" s="407"/>
      <c r="AD76" s="407"/>
      <c r="AE76" s="407"/>
      <c r="AF76" s="407"/>
      <c r="AG76" s="258"/>
      <c r="AH76" s="260"/>
      <c r="AI76" s="241"/>
      <c r="AJ76" s="241"/>
      <c r="AK76" s="226" t="str">
        <f t="shared" ref="AK76:AK78" si="34">+IF(AJ76="si",15,"0")</f>
        <v>0</v>
      </c>
      <c r="AL76" s="241"/>
      <c r="AM76" s="226" t="str">
        <f t="shared" ref="AM76:AM78" si="35">+IF(AL76="si",15,"0")</f>
        <v>0</v>
      </c>
      <c r="AN76" s="57"/>
      <c r="AO76" s="226" t="str">
        <f t="shared" ref="AO76:AO78" si="36">+IF(AN76="si",15,"0")</f>
        <v>0</v>
      </c>
      <c r="AP76" s="241"/>
      <c r="AQ76" s="226" t="str">
        <f t="shared" ref="AQ76:AQ78" si="37">+IF(AP76="Preventivo",15,IF(AP76="Detectivo",10,"0"))</f>
        <v>0</v>
      </c>
      <c r="AR76" s="241"/>
      <c r="AS76" s="226" t="str">
        <f t="shared" ref="AS76:AS78" si="38">+IF(AR76="si",15,"0")</f>
        <v>0</v>
      </c>
      <c r="AT76" s="241"/>
      <c r="AU76" s="226" t="str">
        <f t="shared" ref="AU76:AU78" si="39">+IF(AT76="si",15,"0")</f>
        <v>0</v>
      </c>
      <c r="AV76" s="57"/>
      <c r="AW76" s="226" t="str">
        <f t="shared" ref="AW76:AW78" si="40">+IF(AV76="Completa",10,IF(AV76="Incompleta",5,"0"))</f>
        <v>0</v>
      </c>
      <c r="AX76" s="92" t="str">
        <f t="shared" si="25"/>
        <v/>
      </c>
      <c r="AY76" s="92" t="str">
        <f t="shared" si="26"/>
        <v/>
      </c>
      <c r="AZ76" s="93"/>
      <c r="BA76" s="92" t="str">
        <f t="shared" si="23"/>
        <v/>
      </c>
      <c r="BB76" s="92" t="str">
        <f>IFERROR(VLOOKUP((CONCATENATE(AY76,BA76)),Listados!$U$3:$V$11,2,FALSE),"")</f>
        <v/>
      </c>
      <c r="BC76" s="92" t="str">
        <f t="shared" si="24"/>
        <v/>
      </c>
      <c r="BD76" s="357"/>
      <c r="BE76" s="357"/>
      <c r="BF76" s="357"/>
      <c r="BG76" s="357"/>
      <c r="BH76" s="375"/>
      <c r="BI76" s="375"/>
      <c r="BJ76" s="375"/>
    </row>
    <row r="77" spans="1:62" ht="16" x14ac:dyDescent="0.2">
      <c r="A77" s="506"/>
      <c r="B77" s="373"/>
      <c r="C77" s="375"/>
      <c r="D77" s="373"/>
      <c r="E77" s="257"/>
      <c r="F77" s="259"/>
      <c r="G77" s="241"/>
      <c r="H77" s="373"/>
      <c r="I77" s="373"/>
      <c r="J77" s="373"/>
      <c r="K77" s="373"/>
      <c r="L77" s="373"/>
      <c r="M77" s="373"/>
      <c r="N77" s="373"/>
      <c r="O77" s="373"/>
      <c r="P77" s="373"/>
      <c r="Q77" s="373"/>
      <c r="R77" s="373"/>
      <c r="S77" s="373"/>
      <c r="T77" s="373"/>
      <c r="U77" s="373"/>
      <c r="V77" s="373"/>
      <c r="W77" s="373"/>
      <c r="X77" s="373"/>
      <c r="Y77" s="373"/>
      <c r="Z77" s="373"/>
      <c r="AA77" s="375"/>
      <c r="AB77" s="410"/>
      <c r="AC77" s="407"/>
      <c r="AD77" s="407"/>
      <c r="AE77" s="407"/>
      <c r="AF77" s="407"/>
      <c r="AG77" s="258"/>
      <c r="AH77" s="240"/>
      <c r="AI77" s="241"/>
      <c r="AJ77" s="241"/>
      <c r="AK77" s="226" t="str">
        <f t="shared" si="34"/>
        <v>0</v>
      </c>
      <c r="AL77" s="241"/>
      <c r="AM77" s="226" t="str">
        <f t="shared" si="35"/>
        <v>0</v>
      </c>
      <c r="AN77" s="57"/>
      <c r="AO77" s="226" t="str">
        <f t="shared" si="36"/>
        <v>0</v>
      </c>
      <c r="AP77" s="241"/>
      <c r="AQ77" s="226" t="str">
        <f t="shared" si="37"/>
        <v>0</v>
      </c>
      <c r="AR77" s="241"/>
      <c r="AS77" s="226" t="str">
        <f t="shared" si="38"/>
        <v>0</v>
      </c>
      <c r="AT77" s="241"/>
      <c r="AU77" s="226" t="str">
        <f t="shared" si="39"/>
        <v>0</v>
      </c>
      <c r="AV77" s="57"/>
      <c r="AW77" s="226" t="str">
        <f t="shared" si="40"/>
        <v>0</v>
      </c>
      <c r="AX77" s="92" t="str">
        <f t="shared" si="25"/>
        <v/>
      </c>
      <c r="AY77" s="92" t="str">
        <f t="shared" si="26"/>
        <v/>
      </c>
      <c r="AZ77" s="93"/>
      <c r="BA77" s="92" t="str">
        <f t="shared" si="23"/>
        <v/>
      </c>
      <c r="BB77" s="92" t="str">
        <f>IFERROR(VLOOKUP((CONCATENATE(AY77,BA77)),Listados!$U$3:$V$11,2,FALSE),"")</f>
        <v/>
      </c>
      <c r="BC77" s="92" t="str">
        <f t="shared" si="24"/>
        <v/>
      </c>
      <c r="BD77" s="357"/>
      <c r="BE77" s="357"/>
      <c r="BF77" s="357"/>
      <c r="BG77" s="357"/>
      <c r="BH77" s="375"/>
      <c r="BI77" s="375"/>
      <c r="BJ77" s="375"/>
    </row>
    <row r="78" spans="1:62" ht="16" x14ac:dyDescent="0.2">
      <c r="A78" s="507"/>
      <c r="B78" s="369"/>
      <c r="C78" s="371"/>
      <c r="D78" s="369"/>
      <c r="E78" s="257"/>
      <c r="F78" s="259"/>
      <c r="G78" s="241"/>
      <c r="H78" s="369"/>
      <c r="I78" s="369"/>
      <c r="J78" s="369"/>
      <c r="K78" s="369"/>
      <c r="L78" s="369"/>
      <c r="M78" s="369"/>
      <c r="N78" s="369"/>
      <c r="O78" s="369"/>
      <c r="P78" s="369"/>
      <c r="Q78" s="369"/>
      <c r="R78" s="369"/>
      <c r="S78" s="369"/>
      <c r="T78" s="369"/>
      <c r="U78" s="369"/>
      <c r="V78" s="369"/>
      <c r="W78" s="369"/>
      <c r="X78" s="369"/>
      <c r="Y78" s="369"/>
      <c r="Z78" s="369"/>
      <c r="AA78" s="371"/>
      <c r="AB78" s="410"/>
      <c r="AC78" s="407"/>
      <c r="AD78" s="407"/>
      <c r="AE78" s="407"/>
      <c r="AF78" s="407"/>
      <c r="AG78" s="258"/>
      <c r="AH78" s="240"/>
      <c r="AI78" s="241"/>
      <c r="AJ78" s="241"/>
      <c r="AK78" s="226" t="str">
        <f t="shared" si="34"/>
        <v>0</v>
      </c>
      <c r="AL78" s="241"/>
      <c r="AM78" s="226" t="str">
        <f t="shared" si="35"/>
        <v>0</v>
      </c>
      <c r="AN78" s="57"/>
      <c r="AO78" s="226" t="str">
        <f t="shared" si="36"/>
        <v>0</v>
      </c>
      <c r="AP78" s="241"/>
      <c r="AQ78" s="226" t="str">
        <f t="shared" si="37"/>
        <v>0</v>
      </c>
      <c r="AR78" s="241"/>
      <c r="AS78" s="226" t="str">
        <f t="shared" si="38"/>
        <v>0</v>
      </c>
      <c r="AT78" s="241"/>
      <c r="AU78" s="226" t="str">
        <f t="shared" si="39"/>
        <v>0</v>
      </c>
      <c r="AV78" s="57"/>
      <c r="AW78" s="226" t="str">
        <f t="shared" si="40"/>
        <v>0</v>
      </c>
      <c r="AX78" s="92" t="str">
        <f t="shared" si="25"/>
        <v/>
      </c>
      <c r="AY78" s="92" t="str">
        <f t="shared" si="26"/>
        <v/>
      </c>
      <c r="AZ78" s="93"/>
      <c r="BA78" s="92" t="str">
        <f t="shared" si="23"/>
        <v/>
      </c>
      <c r="BB78" s="92" t="str">
        <f>IFERROR(VLOOKUP((CONCATENATE(AY78,BA78)),Listados!$U$3:$V$11,2,FALSE),"")</f>
        <v/>
      </c>
      <c r="BC78" s="92" t="str">
        <f t="shared" si="24"/>
        <v/>
      </c>
      <c r="BD78" s="377"/>
      <c r="BE78" s="377"/>
      <c r="BF78" s="377"/>
      <c r="BG78" s="377"/>
      <c r="BH78" s="371"/>
      <c r="BI78" s="371"/>
      <c r="BJ78" s="371"/>
    </row>
    <row r="79" spans="1:62" ht="16" x14ac:dyDescent="0.2">
      <c r="A79" s="505">
        <v>19</v>
      </c>
      <c r="B79" s="372"/>
      <c r="C79" s="374"/>
      <c r="D79" s="372"/>
      <c r="E79" s="257"/>
      <c r="F79" s="259"/>
      <c r="G79" s="241"/>
      <c r="H79" s="372"/>
      <c r="I79" s="372"/>
      <c r="J79" s="372"/>
      <c r="K79" s="372"/>
      <c r="L79" s="372"/>
      <c r="M79" s="372"/>
      <c r="N79" s="372"/>
      <c r="O79" s="372"/>
      <c r="P79" s="372"/>
      <c r="Q79" s="372"/>
      <c r="R79" s="372"/>
      <c r="S79" s="372"/>
      <c r="T79" s="372"/>
      <c r="U79" s="372"/>
      <c r="V79" s="372"/>
      <c r="W79" s="372"/>
      <c r="X79" s="372"/>
      <c r="Y79" s="372"/>
      <c r="Z79" s="372"/>
      <c r="AA79" s="374">
        <f>COUNTIF(H79:Z79, "SI")</f>
        <v>0</v>
      </c>
      <c r="AB79" s="410"/>
      <c r="AC79" s="407" t="e">
        <f>+VLOOKUP(AB79,Listados!$K$8:$L$12,2,0)</f>
        <v>#N/A</v>
      </c>
      <c r="AD79" s="407" t="str">
        <f>++IF(OR(AA79=0),"",IF(OR(AA79=1,AA79&lt;=5),"Moderado",IF(OR(AA79=6,AA79&lt;=11),"Mayor",IF(OR(AA79&gt;=12),"Catastrófico",""))))</f>
        <v/>
      </c>
      <c r="AE79" s="407" t="e">
        <f>+VLOOKUP(AD79,Listados!$K$13:$L$17,2,0)</f>
        <v>#N/A</v>
      </c>
      <c r="AF79" s="407" t="str">
        <f>IF(AND(AB79&lt;&gt;"",AD79&lt;&gt;""),VLOOKUP(AB79&amp;AD79,[3]Listados!$M$3:$N$27,2,FALSE),"")</f>
        <v/>
      </c>
      <c r="AG79" s="258"/>
      <c r="AH79" s="260"/>
      <c r="AI79" s="241"/>
      <c r="AJ79" s="241"/>
      <c r="AK79" s="226" t="str">
        <f>+IF(AJ79="si",15,"0")</f>
        <v>0</v>
      </c>
      <c r="AL79" s="241"/>
      <c r="AM79" s="226" t="str">
        <f>+IF(AL79="si",15,"0")</f>
        <v>0</v>
      </c>
      <c r="AN79" s="57"/>
      <c r="AO79" s="226" t="str">
        <f>+IF(AN79="si",15,"0")</f>
        <v>0</v>
      </c>
      <c r="AP79" s="241"/>
      <c r="AQ79" s="226" t="str">
        <f>+IF(AP79="Preventivo",15,IF(AP79="Detectivo",10,"0"))</f>
        <v>0</v>
      </c>
      <c r="AR79" s="241"/>
      <c r="AS79" s="226" t="str">
        <f>+IF(AR79="si",15,"0")</f>
        <v>0</v>
      </c>
      <c r="AT79" s="241"/>
      <c r="AU79" s="226" t="str">
        <f>+IF(AT79="si",15,"0")</f>
        <v>0</v>
      </c>
      <c r="AV79" s="57"/>
      <c r="AW79" s="226" t="str">
        <f>+IF(AV79="Completa",10,IF(AV79="Incompleta",5,"0"))</f>
        <v>0</v>
      </c>
      <c r="AX79" s="92" t="str">
        <f t="shared" si="25"/>
        <v/>
      </c>
      <c r="AY79" s="92" t="str">
        <f t="shared" si="26"/>
        <v/>
      </c>
      <c r="AZ79" s="93"/>
      <c r="BA79" s="92" t="str">
        <f t="shared" si="23"/>
        <v/>
      </c>
      <c r="BB79" s="92" t="str">
        <f>IFERROR(VLOOKUP((CONCATENATE(AY79,BA79)),Listados!$U$3:$V$11,2,FALSE),"")</f>
        <v/>
      </c>
      <c r="BC79" s="92" t="str">
        <f t="shared" si="24"/>
        <v/>
      </c>
      <c r="BD79" s="356" t="e">
        <f>AVERAGE(BC79:BC82)</f>
        <v>#DIV/0!</v>
      </c>
      <c r="BE79" s="356" t="e">
        <f>IF(BD79&lt;=50,"Débil",IF(BD79&lt;=99,"Moderado",IF(BD79=100,"fuerte","")))</f>
        <v>#DIV/0!</v>
      </c>
      <c r="BF79" s="356" t="e">
        <f>+IF(AND(AI79="Preventivo",BE79="Fuerte"),2,IF(AND(AI79="Preventivo",BE79="Moderado"),1,0))</f>
        <v>#DIV/0!</v>
      </c>
      <c r="BG79" s="356" t="e">
        <f>+AC79-BF79</f>
        <v>#N/A</v>
      </c>
      <c r="BH79" s="374" t="e">
        <f>+VLOOKUP(MIN(BG79),Listados!$J$18:$K$24,2,TRUE)</f>
        <v>#N/A</v>
      </c>
      <c r="BI79" s="374" t="str">
        <f>AD79</f>
        <v/>
      </c>
      <c r="BJ79" s="374" t="e">
        <f>IF(AND(BH79&lt;&gt;"",BI79&lt;&gt;""),VLOOKUP(BH79&amp;BI79,Listados!$M$3:$N$27,2,FALSE),"")</f>
        <v>#N/A</v>
      </c>
    </row>
    <row r="80" spans="1:62" ht="16" x14ac:dyDescent="0.2">
      <c r="A80" s="506"/>
      <c r="B80" s="373"/>
      <c r="C80" s="375"/>
      <c r="D80" s="373"/>
      <c r="E80" s="257"/>
      <c r="F80" s="259"/>
      <c r="G80" s="241"/>
      <c r="H80" s="373"/>
      <c r="I80" s="373"/>
      <c r="J80" s="373"/>
      <c r="K80" s="373"/>
      <c r="L80" s="373"/>
      <c r="M80" s="373"/>
      <c r="N80" s="373"/>
      <c r="O80" s="373"/>
      <c r="P80" s="373"/>
      <c r="Q80" s="373"/>
      <c r="R80" s="373"/>
      <c r="S80" s="373"/>
      <c r="T80" s="373"/>
      <c r="U80" s="373"/>
      <c r="V80" s="373"/>
      <c r="W80" s="373"/>
      <c r="X80" s="373"/>
      <c r="Y80" s="373"/>
      <c r="Z80" s="373"/>
      <c r="AA80" s="375"/>
      <c r="AB80" s="410"/>
      <c r="AC80" s="407"/>
      <c r="AD80" s="407"/>
      <c r="AE80" s="407"/>
      <c r="AF80" s="407"/>
      <c r="AG80" s="258"/>
      <c r="AH80" s="260"/>
      <c r="AI80" s="241"/>
      <c r="AJ80" s="241"/>
      <c r="AK80" s="226" t="str">
        <f t="shared" ref="AK80:AK126" si="41">+IF(AJ80="si",15,"0")</f>
        <v>0</v>
      </c>
      <c r="AL80" s="241"/>
      <c r="AM80" s="226" t="str">
        <f t="shared" ref="AM80:AM126" si="42">+IF(AL80="si",15,"0")</f>
        <v>0</v>
      </c>
      <c r="AN80" s="57"/>
      <c r="AO80" s="226" t="str">
        <f t="shared" ref="AO80:AO126" si="43">+IF(AN80="si",15,"0")</f>
        <v>0</v>
      </c>
      <c r="AP80" s="241"/>
      <c r="AQ80" s="226" t="str">
        <f t="shared" ref="AQ80:AQ126" si="44">+IF(AP80="Preventivo",15,IF(AP80="Detectivo",10,"0"))</f>
        <v>0</v>
      </c>
      <c r="AR80" s="241"/>
      <c r="AS80" s="226" t="str">
        <f t="shared" ref="AS80:AS126" si="45">+IF(AR80="si",15,"0")</f>
        <v>0</v>
      </c>
      <c r="AT80" s="241"/>
      <c r="AU80" s="226" t="str">
        <f t="shared" ref="AU80:AU126" si="46">+IF(AT80="si",15,"0")</f>
        <v>0</v>
      </c>
      <c r="AV80" s="57"/>
      <c r="AW80" s="226" t="str">
        <f t="shared" ref="AW80:AW126" si="47">+IF(AV80="Completa",10,IF(AV80="Incompleta",5,"0"))</f>
        <v>0</v>
      </c>
      <c r="AX80" s="92" t="str">
        <f t="shared" si="25"/>
        <v/>
      </c>
      <c r="AY80" s="92" t="str">
        <f t="shared" si="26"/>
        <v/>
      </c>
      <c r="AZ80" s="93"/>
      <c r="BA80" s="92" t="str">
        <f t="shared" si="23"/>
        <v/>
      </c>
      <c r="BB80" s="92" t="str">
        <f>IFERROR(VLOOKUP((CONCATENATE(AY80,BA80)),Listados!$U$3:$V$11,2,FALSE),"")</f>
        <v/>
      </c>
      <c r="BC80" s="92" t="str">
        <f t="shared" si="24"/>
        <v/>
      </c>
      <c r="BD80" s="357"/>
      <c r="BE80" s="357"/>
      <c r="BF80" s="357"/>
      <c r="BG80" s="357"/>
      <c r="BH80" s="375"/>
      <c r="BI80" s="375"/>
      <c r="BJ80" s="375"/>
    </row>
    <row r="81" spans="1:62" ht="16" x14ac:dyDescent="0.2">
      <c r="A81" s="506"/>
      <c r="B81" s="373"/>
      <c r="C81" s="375"/>
      <c r="D81" s="373"/>
      <c r="E81" s="257"/>
      <c r="F81" s="259"/>
      <c r="G81" s="241"/>
      <c r="H81" s="373"/>
      <c r="I81" s="373"/>
      <c r="J81" s="373"/>
      <c r="K81" s="373"/>
      <c r="L81" s="373"/>
      <c r="M81" s="373"/>
      <c r="N81" s="373"/>
      <c r="O81" s="373"/>
      <c r="P81" s="373"/>
      <c r="Q81" s="373"/>
      <c r="R81" s="373"/>
      <c r="S81" s="373"/>
      <c r="T81" s="373"/>
      <c r="U81" s="373"/>
      <c r="V81" s="373"/>
      <c r="W81" s="373"/>
      <c r="X81" s="373"/>
      <c r="Y81" s="373"/>
      <c r="Z81" s="373"/>
      <c r="AA81" s="375"/>
      <c r="AB81" s="410"/>
      <c r="AC81" s="407"/>
      <c r="AD81" s="407"/>
      <c r="AE81" s="407"/>
      <c r="AF81" s="407"/>
      <c r="AG81" s="258"/>
      <c r="AH81" s="240"/>
      <c r="AI81" s="241"/>
      <c r="AJ81" s="241"/>
      <c r="AK81" s="226" t="str">
        <f t="shared" si="41"/>
        <v>0</v>
      </c>
      <c r="AL81" s="241"/>
      <c r="AM81" s="226" t="str">
        <f t="shared" si="42"/>
        <v>0</v>
      </c>
      <c r="AN81" s="57"/>
      <c r="AO81" s="226" t="str">
        <f t="shared" si="43"/>
        <v>0</v>
      </c>
      <c r="AP81" s="241"/>
      <c r="AQ81" s="226" t="str">
        <f t="shared" si="44"/>
        <v>0</v>
      </c>
      <c r="AR81" s="241"/>
      <c r="AS81" s="226" t="str">
        <f t="shared" si="45"/>
        <v>0</v>
      </c>
      <c r="AT81" s="241"/>
      <c r="AU81" s="226" t="str">
        <f t="shared" si="46"/>
        <v>0</v>
      </c>
      <c r="AV81" s="57"/>
      <c r="AW81" s="226" t="str">
        <f t="shared" si="47"/>
        <v>0</v>
      </c>
      <c r="AX81" s="92" t="str">
        <f t="shared" si="25"/>
        <v/>
      </c>
      <c r="AY81" s="92" t="str">
        <f t="shared" si="26"/>
        <v/>
      </c>
      <c r="AZ81" s="93"/>
      <c r="BA81" s="92" t="str">
        <f t="shared" si="23"/>
        <v/>
      </c>
      <c r="BB81" s="92" t="str">
        <f>IFERROR(VLOOKUP((CONCATENATE(AY81,BA81)),Listados!$U$3:$V$11,2,FALSE),"")</f>
        <v/>
      </c>
      <c r="BC81" s="92" t="str">
        <f t="shared" si="24"/>
        <v/>
      </c>
      <c r="BD81" s="357"/>
      <c r="BE81" s="357"/>
      <c r="BF81" s="357"/>
      <c r="BG81" s="357"/>
      <c r="BH81" s="375"/>
      <c r="BI81" s="375"/>
      <c r="BJ81" s="375"/>
    </row>
    <row r="82" spans="1:62" ht="16" x14ac:dyDescent="0.2">
      <c r="A82" s="507"/>
      <c r="B82" s="369"/>
      <c r="C82" s="371"/>
      <c r="D82" s="369"/>
      <c r="E82" s="257"/>
      <c r="F82" s="259"/>
      <c r="G82" s="241"/>
      <c r="H82" s="369"/>
      <c r="I82" s="369"/>
      <c r="J82" s="369"/>
      <c r="K82" s="369"/>
      <c r="L82" s="369"/>
      <c r="M82" s="369"/>
      <c r="N82" s="369"/>
      <c r="O82" s="369"/>
      <c r="P82" s="369"/>
      <c r="Q82" s="369"/>
      <c r="R82" s="369"/>
      <c r="S82" s="369"/>
      <c r="T82" s="369"/>
      <c r="U82" s="369"/>
      <c r="V82" s="369"/>
      <c r="W82" s="369"/>
      <c r="X82" s="369"/>
      <c r="Y82" s="369"/>
      <c r="Z82" s="369"/>
      <c r="AA82" s="371"/>
      <c r="AB82" s="410"/>
      <c r="AC82" s="407"/>
      <c r="AD82" s="407"/>
      <c r="AE82" s="407"/>
      <c r="AF82" s="407"/>
      <c r="AG82" s="258"/>
      <c r="AH82" s="240"/>
      <c r="AI82" s="241"/>
      <c r="AJ82" s="241"/>
      <c r="AK82" s="226" t="str">
        <f t="shared" si="41"/>
        <v>0</v>
      </c>
      <c r="AL82" s="241"/>
      <c r="AM82" s="226" t="str">
        <f t="shared" si="42"/>
        <v>0</v>
      </c>
      <c r="AN82" s="57"/>
      <c r="AO82" s="226" t="str">
        <f t="shared" si="43"/>
        <v>0</v>
      </c>
      <c r="AP82" s="241"/>
      <c r="AQ82" s="226" t="str">
        <f t="shared" si="44"/>
        <v>0</v>
      </c>
      <c r="AR82" s="241"/>
      <c r="AS82" s="226" t="str">
        <f t="shared" si="45"/>
        <v>0</v>
      </c>
      <c r="AT82" s="241"/>
      <c r="AU82" s="226" t="str">
        <f t="shared" si="46"/>
        <v>0</v>
      </c>
      <c r="AV82" s="57"/>
      <c r="AW82" s="226" t="str">
        <f t="shared" si="47"/>
        <v>0</v>
      </c>
      <c r="AX82" s="92" t="str">
        <f t="shared" si="25"/>
        <v/>
      </c>
      <c r="AY82" s="92" t="str">
        <f t="shared" si="26"/>
        <v/>
      </c>
      <c r="AZ82" s="93"/>
      <c r="BA82" s="92" t="str">
        <f t="shared" si="23"/>
        <v/>
      </c>
      <c r="BB82" s="92" t="str">
        <f>IFERROR(VLOOKUP((CONCATENATE(AY82,BA82)),Listados!$U$3:$V$11,2,FALSE),"")</f>
        <v/>
      </c>
      <c r="BC82" s="92" t="str">
        <f t="shared" si="24"/>
        <v/>
      </c>
      <c r="BD82" s="377"/>
      <c r="BE82" s="377"/>
      <c r="BF82" s="377"/>
      <c r="BG82" s="377"/>
      <c r="BH82" s="371"/>
      <c r="BI82" s="371"/>
      <c r="BJ82" s="371"/>
    </row>
    <row r="83" spans="1:62" ht="16" x14ac:dyDescent="0.2">
      <c r="A83" s="505">
        <v>20</v>
      </c>
      <c r="B83" s="372"/>
      <c r="C83" s="374"/>
      <c r="D83" s="372"/>
      <c r="E83" s="257"/>
      <c r="F83" s="259"/>
      <c r="G83" s="241"/>
      <c r="H83" s="372"/>
      <c r="I83" s="372"/>
      <c r="J83" s="372"/>
      <c r="K83" s="372"/>
      <c r="L83" s="372"/>
      <c r="M83" s="372"/>
      <c r="N83" s="372"/>
      <c r="O83" s="372"/>
      <c r="P83" s="372"/>
      <c r="Q83" s="372"/>
      <c r="R83" s="372"/>
      <c r="S83" s="372"/>
      <c r="T83" s="372"/>
      <c r="U83" s="372"/>
      <c r="V83" s="372"/>
      <c r="W83" s="372"/>
      <c r="X83" s="372"/>
      <c r="Y83" s="372"/>
      <c r="Z83" s="372"/>
      <c r="AA83" s="374">
        <f>COUNTIF(H83:Z83, "SI")</f>
        <v>0</v>
      </c>
      <c r="AB83" s="410"/>
      <c r="AC83" s="407" t="e">
        <f>+VLOOKUP(AB83,Listados!$K$8:$L$12,2,0)</f>
        <v>#N/A</v>
      </c>
      <c r="AD83" s="407" t="str">
        <f>++IF(OR(AA83=0),"",IF(OR(AA83=1,AA83&lt;=5),"Moderado",IF(OR(AA83=6,AA83&lt;=11),"Mayor",IF(OR(AA83&gt;=12),"Catastrófico",""))))</f>
        <v/>
      </c>
      <c r="AE83" s="407" t="e">
        <f>+VLOOKUP(AD83,Listados!$K$13:$L$17,2,0)</f>
        <v>#N/A</v>
      </c>
      <c r="AF83" s="407" t="str">
        <f>IF(AND(AB83&lt;&gt;"",AD83&lt;&gt;""),VLOOKUP(AB83&amp;AD83,[3]Listados!$M$3:$N$27,2,FALSE),"")</f>
        <v/>
      </c>
      <c r="AG83" s="258"/>
      <c r="AH83" s="260"/>
      <c r="AI83" s="241"/>
      <c r="AJ83" s="241"/>
      <c r="AK83" s="226" t="str">
        <f>+IF(AJ83="si",15,"0")</f>
        <v>0</v>
      </c>
      <c r="AL83" s="241"/>
      <c r="AM83" s="226" t="str">
        <f>+IF(AL83="si",15,"0")</f>
        <v>0</v>
      </c>
      <c r="AN83" s="57"/>
      <c r="AO83" s="226" t="str">
        <f>+IF(AN83="si",15,"0")</f>
        <v>0</v>
      </c>
      <c r="AP83" s="241"/>
      <c r="AQ83" s="226" t="str">
        <f>+IF(AP83="Preventivo",15,IF(AP83="Detectivo",10,"0"))</f>
        <v>0</v>
      </c>
      <c r="AR83" s="241"/>
      <c r="AS83" s="226" t="str">
        <f>+IF(AR83="si",15,"0")</f>
        <v>0</v>
      </c>
      <c r="AT83" s="241"/>
      <c r="AU83" s="226" t="str">
        <f>+IF(AT83="si",15,"0")</f>
        <v>0</v>
      </c>
      <c r="AV83" s="57"/>
      <c r="AW83" s="226" t="str">
        <f>+IF(AV83="Completa",10,IF(AV83="Incompleta",5,"0"))</f>
        <v>0</v>
      </c>
      <c r="AX83" s="92" t="str">
        <f t="shared" si="25"/>
        <v/>
      </c>
      <c r="AY83" s="92" t="str">
        <f t="shared" si="26"/>
        <v/>
      </c>
      <c r="AZ83" s="93"/>
      <c r="BA83" s="92" t="str">
        <f t="shared" si="23"/>
        <v/>
      </c>
      <c r="BB83" s="92" t="str">
        <f>IFERROR(VLOOKUP((CONCATENATE(AY83,BA83)),Listados!$U$3:$V$11,2,FALSE),"")</f>
        <v/>
      </c>
      <c r="BC83" s="92" t="str">
        <f t="shared" si="24"/>
        <v/>
      </c>
      <c r="BD83" s="356" t="e">
        <f>AVERAGE(BC83:BC86)</f>
        <v>#DIV/0!</v>
      </c>
      <c r="BE83" s="356" t="e">
        <f>IF(BD83&lt;=50,"Débil",IF(BD83&lt;=99,"Moderado",IF(BD83=100,"fuerte","")))</f>
        <v>#DIV/0!</v>
      </c>
      <c r="BF83" s="356" t="e">
        <f>+IF(AND(AI83="Preventivo",BE83="Fuerte"),2,IF(AND(AI83="Preventivo",BE83="Moderado"),1,0))</f>
        <v>#DIV/0!</v>
      </c>
      <c r="BG83" s="356" t="e">
        <f>+AC83-BF83</f>
        <v>#N/A</v>
      </c>
      <c r="BH83" s="374" t="e">
        <f>+VLOOKUP(MIN(BG83),Listados!$J$18:$K$24,2,TRUE)</f>
        <v>#N/A</v>
      </c>
      <c r="BI83" s="374" t="str">
        <f>AD83</f>
        <v/>
      </c>
      <c r="BJ83" s="374" t="e">
        <f>IF(AND(BH83&lt;&gt;"",BI83&lt;&gt;""),VLOOKUP(BH83&amp;BI83,Listados!$M$3:$N$27,2,FALSE),"")</f>
        <v>#N/A</v>
      </c>
    </row>
    <row r="84" spans="1:62" ht="16" x14ac:dyDescent="0.2">
      <c r="A84" s="506"/>
      <c r="B84" s="373"/>
      <c r="C84" s="375"/>
      <c r="D84" s="373"/>
      <c r="E84" s="257"/>
      <c r="F84" s="259"/>
      <c r="G84" s="241"/>
      <c r="H84" s="373"/>
      <c r="I84" s="373"/>
      <c r="J84" s="373"/>
      <c r="K84" s="373"/>
      <c r="L84" s="373"/>
      <c r="M84" s="373"/>
      <c r="N84" s="373"/>
      <c r="O84" s="373"/>
      <c r="P84" s="373"/>
      <c r="Q84" s="373"/>
      <c r="R84" s="373"/>
      <c r="S84" s="373"/>
      <c r="T84" s="373"/>
      <c r="U84" s="373"/>
      <c r="V84" s="373"/>
      <c r="W84" s="373"/>
      <c r="X84" s="373"/>
      <c r="Y84" s="373"/>
      <c r="Z84" s="373"/>
      <c r="AA84" s="375"/>
      <c r="AB84" s="410"/>
      <c r="AC84" s="407"/>
      <c r="AD84" s="407"/>
      <c r="AE84" s="407"/>
      <c r="AF84" s="407"/>
      <c r="AG84" s="258"/>
      <c r="AH84" s="260"/>
      <c r="AI84" s="241"/>
      <c r="AJ84" s="241"/>
      <c r="AK84" s="226" t="str">
        <f t="shared" si="41"/>
        <v>0</v>
      </c>
      <c r="AL84" s="241"/>
      <c r="AM84" s="226" t="str">
        <f t="shared" si="42"/>
        <v>0</v>
      </c>
      <c r="AN84" s="57"/>
      <c r="AO84" s="226" t="str">
        <f t="shared" si="43"/>
        <v>0</v>
      </c>
      <c r="AP84" s="241"/>
      <c r="AQ84" s="226" t="str">
        <f t="shared" si="44"/>
        <v>0</v>
      </c>
      <c r="AR84" s="241"/>
      <c r="AS84" s="226" t="str">
        <f t="shared" si="45"/>
        <v>0</v>
      </c>
      <c r="AT84" s="241"/>
      <c r="AU84" s="226" t="str">
        <f t="shared" si="46"/>
        <v>0</v>
      </c>
      <c r="AV84" s="57"/>
      <c r="AW84" s="226" t="str">
        <f t="shared" si="47"/>
        <v>0</v>
      </c>
      <c r="AX84" s="92" t="str">
        <f t="shared" si="25"/>
        <v/>
      </c>
      <c r="AY84" s="92" t="str">
        <f t="shared" si="26"/>
        <v/>
      </c>
      <c r="AZ84" s="93"/>
      <c r="BA84" s="92" t="str">
        <f t="shared" si="23"/>
        <v/>
      </c>
      <c r="BB84" s="92" t="str">
        <f>IFERROR(VLOOKUP((CONCATENATE(AY84,BA84)),Listados!$U$3:$V$11,2,FALSE),"")</f>
        <v/>
      </c>
      <c r="BC84" s="92" t="str">
        <f t="shared" si="24"/>
        <v/>
      </c>
      <c r="BD84" s="357"/>
      <c r="BE84" s="357"/>
      <c r="BF84" s="357"/>
      <c r="BG84" s="357"/>
      <c r="BH84" s="375"/>
      <c r="BI84" s="375"/>
      <c r="BJ84" s="375"/>
    </row>
    <row r="85" spans="1:62" ht="16" x14ac:dyDescent="0.2">
      <c r="A85" s="506"/>
      <c r="B85" s="373"/>
      <c r="C85" s="375"/>
      <c r="D85" s="373"/>
      <c r="E85" s="257"/>
      <c r="F85" s="259"/>
      <c r="G85" s="241"/>
      <c r="H85" s="373"/>
      <c r="I85" s="373"/>
      <c r="J85" s="373"/>
      <c r="K85" s="373"/>
      <c r="L85" s="373"/>
      <c r="M85" s="373"/>
      <c r="N85" s="373"/>
      <c r="O85" s="373"/>
      <c r="P85" s="373"/>
      <c r="Q85" s="373"/>
      <c r="R85" s="373"/>
      <c r="S85" s="373"/>
      <c r="T85" s="373"/>
      <c r="U85" s="373"/>
      <c r="V85" s="373"/>
      <c r="W85" s="373"/>
      <c r="X85" s="373"/>
      <c r="Y85" s="373"/>
      <c r="Z85" s="373"/>
      <c r="AA85" s="375"/>
      <c r="AB85" s="410"/>
      <c r="AC85" s="407"/>
      <c r="AD85" s="407"/>
      <c r="AE85" s="407"/>
      <c r="AF85" s="407"/>
      <c r="AG85" s="258"/>
      <c r="AH85" s="240"/>
      <c r="AI85" s="241"/>
      <c r="AJ85" s="241"/>
      <c r="AK85" s="226" t="str">
        <f t="shared" si="41"/>
        <v>0</v>
      </c>
      <c r="AL85" s="241"/>
      <c r="AM85" s="226" t="str">
        <f t="shared" si="42"/>
        <v>0</v>
      </c>
      <c r="AN85" s="57"/>
      <c r="AO85" s="226" t="str">
        <f t="shared" si="43"/>
        <v>0</v>
      </c>
      <c r="AP85" s="241"/>
      <c r="AQ85" s="226" t="str">
        <f t="shared" si="44"/>
        <v>0</v>
      </c>
      <c r="AR85" s="241"/>
      <c r="AS85" s="226" t="str">
        <f t="shared" si="45"/>
        <v>0</v>
      </c>
      <c r="AT85" s="241"/>
      <c r="AU85" s="226" t="str">
        <f t="shared" si="46"/>
        <v>0</v>
      </c>
      <c r="AV85" s="57"/>
      <c r="AW85" s="226" t="str">
        <f t="shared" si="47"/>
        <v>0</v>
      </c>
      <c r="AX85" s="92" t="str">
        <f t="shared" si="25"/>
        <v/>
      </c>
      <c r="AY85" s="92" t="str">
        <f t="shared" si="26"/>
        <v/>
      </c>
      <c r="AZ85" s="93"/>
      <c r="BA85" s="92" t="str">
        <f t="shared" si="23"/>
        <v/>
      </c>
      <c r="BB85" s="92" t="str">
        <f>IFERROR(VLOOKUP((CONCATENATE(AY85,BA85)),Listados!$U$3:$V$11,2,FALSE),"")</f>
        <v/>
      </c>
      <c r="BC85" s="92" t="str">
        <f t="shared" si="24"/>
        <v/>
      </c>
      <c r="BD85" s="357"/>
      <c r="BE85" s="357"/>
      <c r="BF85" s="357"/>
      <c r="BG85" s="357"/>
      <c r="BH85" s="375"/>
      <c r="BI85" s="375"/>
      <c r="BJ85" s="375"/>
    </row>
    <row r="86" spans="1:62" ht="16" x14ac:dyDescent="0.2">
      <c r="A86" s="507"/>
      <c r="B86" s="369"/>
      <c r="C86" s="371"/>
      <c r="D86" s="369"/>
      <c r="E86" s="257"/>
      <c r="F86" s="259"/>
      <c r="G86" s="241"/>
      <c r="H86" s="369"/>
      <c r="I86" s="369"/>
      <c r="J86" s="369"/>
      <c r="K86" s="369"/>
      <c r="L86" s="369"/>
      <c r="M86" s="369"/>
      <c r="N86" s="369"/>
      <c r="O86" s="369"/>
      <c r="P86" s="369"/>
      <c r="Q86" s="369"/>
      <c r="R86" s="369"/>
      <c r="S86" s="369"/>
      <c r="T86" s="369"/>
      <c r="U86" s="369"/>
      <c r="V86" s="369"/>
      <c r="W86" s="369"/>
      <c r="X86" s="369"/>
      <c r="Y86" s="369"/>
      <c r="Z86" s="369"/>
      <c r="AA86" s="371"/>
      <c r="AB86" s="410"/>
      <c r="AC86" s="407"/>
      <c r="AD86" s="407"/>
      <c r="AE86" s="407"/>
      <c r="AF86" s="407"/>
      <c r="AG86" s="258"/>
      <c r="AH86" s="240"/>
      <c r="AI86" s="241"/>
      <c r="AJ86" s="241"/>
      <c r="AK86" s="226" t="str">
        <f t="shared" si="41"/>
        <v>0</v>
      </c>
      <c r="AL86" s="241"/>
      <c r="AM86" s="226" t="str">
        <f t="shared" si="42"/>
        <v>0</v>
      </c>
      <c r="AN86" s="57"/>
      <c r="AO86" s="226" t="str">
        <f t="shared" si="43"/>
        <v>0</v>
      </c>
      <c r="AP86" s="241"/>
      <c r="AQ86" s="226" t="str">
        <f t="shared" si="44"/>
        <v>0</v>
      </c>
      <c r="AR86" s="241"/>
      <c r="AS86" s="226" t="str">
        <f t="shared" si="45"/>
        <v>0</v>
      </c>
      <c r="AT86" s="241"/>
      <c r="AU86" s="226" t="str">
        <f t="shared" si="46"/>
        <v>0</v>
      </c>
      <c r="AV86" s="57"/>
      <c r="AW86" s="226" t="str">
        <f t="shared" si="47"/>
        <v>0</v>
      </c>
      <c r="AX86" s="92" t="str">
        <f t="shared" si="25"/>
        <v/>
      </c>
      <c r="AY86" s="92" t="str">
        <f t="shared" si="26"/>
        <v/>
      </c>
      <c r="AZ86" s="93"/>
      <c r="BA86" s="92" t="str">
        <f t="shared" si="23"/>
        <v/>
      </c>
      <c r="BB86" s="92" t="str">
        <f>IFERROR(VLOOKUP((CONCATENATE(AY86,BA86)),Listados!$U$3:$V$11,2,FALSE),"")</f>
        <v/>
      </c>
      <c r="BC86" s="92" t="str">
        <f t="shared" si="24"/>
        <v/>
      </c>
      <c r="BD86" s="377"/>
      <c r="BE86" s="377"/>
      <c r="BF86" s="377"/>
      <c r="BG86" s="377"/>
      <c r="BH86" s="371"/>
      <c r="BI86" s="371"/>
      <c r="BJ86" s="371"/>
    </row>
    <row r="87" spans="1:62" ht="16" x14ac:dyDescent="0.2">
      <c r="A87" s="505">
        <v>21</v>
      </c>
      <c r="B87" s="372"/>
      <c r="C87" s="374"/>
      <c r="D87" s="372"/>
      <c r="E87" s="257"/>
      <c r="F87" s="259"/>
      <c r="G87" s="241"/>
      <c r="H87" s="372"/>
      <c r="I87" s="372"/>
      <c r="J87" s="372"/>
      <c r="K87" s="372"/>
      <c r="L87" s="372"/>
      <c r="M87" s="372"/>
      <c r="N87" s="372"/>
      <c r="O87" s="372"/>
      <c r="P87" s="372"/>
      <c r="Q87" s="372"/>
      <c r="R87" s="372"/>
      <c r="S87" s="372"/>
      <c r="T87" s="372"/>
      <c r="U87" s="372"/>
      <c r="V87" s="372"/>
      <c r="W87" s="372"/>
      <c r="X87" s="372"/>
      <c r="Y87" s="372"/>
      <c r="Z87" s="372"/>
      <c r="AA87" s="374">
        <f>COUNTIF(H87:Z87, "SI")</f>
        <v>0</v>
      </c>
      <c r="AB87" s="410"/>
      <c r="AC87" s="407" t="e">
        <f>+VLOOKUP(AB87,Listados!$K$8:$L$12,2,0)</f>
        <v>#N/A</v>
      </c>
      <c r="AD87" s="407" t="str">
        <f>++IF(OR(AA87=0),"",IF(OR(AA87=1,AA87&lt;=5),"Moderado",IF(OR(AA87=6,AA87&lt;=11),"Mayor",IF(OR(AA87&gt;=12),"Catastrófico",""))))</f>
        <v/>
      </c>
      <c r="AE87" s="407" t="e">
        <f>+VLOOKUP(AD87,Listados!$K$13:$L$17,2,0)</f>
        <v>#N/A</v>
      </c>
      <c r="AF87" s="407" t="str">
        <f>IF(AND(AB87&lt;&gt;"",AD87&lt;&gt;""),VLOOKUP(AB87&amp;AD87,[3]Listados!$M$3:$N$27,2,FALSE),"")</f>
        <v/>
      </c>
      <c r="AG87" s="258"/>
      <c r="AH87" s="260"/>
      <c r="AI87" s="241"/>
      <c r="AJ87" s="241"/>
      <c r="AK87" s="226" t="str">
        <f>+IF(AJ87="si",15,"0")</f>
        <v>0</v>
      </c>
      <c r="AL87" s="241"/>
      <c r="AM87" s="226" t="str">
        <f>+IF(AL87="si",15,"0")</f>
        <v>0</v>
      </c>
      <c r="AN87" s="57"/>
      <c r="AO87" s="226" t="str">
        <f>+IF(AN87="si",15,"0")</f>
        <v>0</v>
      </c>
      <c r="AP87" s="241"/>
      <c r="AQ87" s="226" t="str">
        <f>+IF(AP87="Preventivo",15,IF(AP87="Detectivo",10,"0"))</f>
        <v>0</v>
      </c>
      <c r="AR87" s="241"/>
      <c r="AS87" s="226" t="str">
        <f>+IF(AR87="si",15,"0")</f>
        <v>0</v>
      </c>
      <c r="AT87" s="241"/>
      <c r="AU87" s="226" t="str">
        <f>+IF(AT87="si",15,"0")</f>
        <v>0</v>
      </c>
      <c r="AV87" s="57"/>
      <c r="AW87" s="226" t="str">
        <f>+IF(AV87="Completa",10,IF(AV87="Incompleta",5,"0"))</f>
        <v>0</v>
      </c>
      <c r="AX87" s="92" t="str">
        <f t="shared" si="25"/>
        <v/>
      </c>
      <c r="AY87" s="92" t="str">
        <f t="shared" si="26"/>
        <v/>
      </c>
      <c r="AZ87" s="93"/>
      <c r="BA87" s="92" t="str">
        <f t="shared" si="23"/>
        <v/>
      </c>
      <c r="BB87" s="92" t="str">
        <f>IFERROR(VLOOKUP((CONCATENATE(AY87,BA87)),Listados!$U$3:$V$11,2,FALSE),"")</f>
        <v/>
      </c>
      <c r="BC87" s="92" t="str">
        <f t="shared" si="24"/>
        <v/>
      </c>
      <c r="BD87" s="356" t="e">
        <f>AVERAGE(BC87:BC90)</f>
        <v>#DIV/0!</v>
      </c>
      <c r="BE87" s="356" t="e">
        <f>IF(BD87&lt;=50,"Débil",IF(BD87&lt;=99,"Moderado",IF(BD87=100,"fuerte","")))</f>
        <v>#DIV/0!</v>
      </c>
      <c r="BF87" s="356" t="e">
        <f>+IF(AND(AI87="Preventivo",BE87="Fuerte"),2,IF(AND(AI87="Preventivo",BE87="Moderado"),1,0))</f>
        <v>#DIV/0!</v>
      </c>
      <c r="BG87" s="356" t="e">
        <f>+AC87-BF87</f>
        <v>#N/A</v>
      </c>
      <c r="BH87" s="374" t="e">
        <f>+VLOOKUP(MIN(BG87),Listados!$J$18:$K$24,2,TRUE)</f>
        <v>#N/A</v>
      </c>
      <c r="BI87" s="374" t="str">
        <f>AD87</f>
        <v/>
      </c>
      <c r="BJ87" s="374" t="e">
        <f>IF(AND(BH87&lt;&gt;"",BI87&lt;&gt;""),VLOOKUP(BH87&amp;BI87,Listados!$M$3:$N$27,2,FALSE),"")</f>
        <v>#N/A</v>
      </c>
    </row>
    <row r="88" spans="1:62" ht="16" x14ac:dyDescent="0.2">
      <c r="A88" s="506"/>
      <c r="B88" s="373"/>
      <c r="C88" s="375"/>
      <c r="D88" s="373"/>
      <c r="E88" s="257"/>
      <c r="F88" s="259"/>
      <c r="G88" s="241"/>
      <c r="H88" s="373"/>
      <c r="I88" s="373"/>
      <c r="J88" s="373"/>
      <c r="K88" s="373"/>
      <c r="L88" s="373"/>
      <c r="M88" s="373"/>
      <c r="N88" s="373"/>
      <c r="O88" s="373"/>
      <c r="P88" s="373"/>
      <c r="Q88" s="373"/>
      <c r="R88" s="373"/>
      <c r="S88" s="373"/>
      <c r="T88" s="373"/>
      <c r="U88" s="373"/>
      <c r="V88" s="373"/>
      <c r="W88" s="373"/>
      <c r="X88" s="373"/>
      <c r="Y88" s="373"/>
      <c r="Z88" s="373"/>
      <c r="AA88" s="375"/>
      <c r="AB88" s="410"/>
      <c r="AC88" s="407"/>
      <c r="AD88" s="407"/>
      <c r="AE88" s="407"/>
      <c r="AF88" s="407"/>
      <c r="AG88" s="258"/>
      <c r="AH88" s="260"/>
      <c r="AI88" s="241"/>
      <c r="AJ88" s="241"/>
      <c r="AK88" s="226" t="str">
        <f t="shared" si="41"/>
        <v>0</v>
      </c>
      <c r="AL88" s="241"/>
      <c r="AM88" s="226" t="str">
        <f t="shared" si="42"/>
        <v>0</v>
      </c>
      <c r="AN88" s="57"/>
      <c r="AO88" s="226" t="str">
        <f t="shared" si="43"/>
        <v>0</v>
      </c>
      <c r="AP88" s="241"/>
      <c r="AQ88" s="226" t="str">
        <f t="shared" si="44"/>
        <v>0</v>
      </c>
      <c r="AR88" s="241"/>
      <c r="AS88" s="226" t="str">
        <f t="shared" si="45"/>
        <v>0</v>
      </c>
      <c r="AT88" s="241"/>
      <c r="AU88" s="226" t="str">
        <f t="shared" si="46"/>
        <v>0</v>
      </c>
      <c r="AV88" s="57"/>
      <c r="AW88" s="226" t="str">
        <f t="shared" si="47"/>
        <v>0</v>
      </c>
      <c r="AX88" s="92" t="str">
        <f t="shared" si="25"/>
        <v/>
      </c>
      <c r="AY88" s="92" t="str">
        <f t="shared" si="26"/>
        <v/>
      </c>
      <c r="AZ88" s="93"/>
      <c r="BA88" s="92" t="str">
        <f t="shared" si="23"/>
        <v/>
      </c>
      <c r="BB88" s="92" t="str">
        <f>IFERROR(VLOOKUP((CONCATENATE(AY88,BA88)),Listados!$U$3:$V$11,2,FALSE),"")</f>
        <v/>
      </c>
      <c r="BC88" s="92" t="str">
        <f t="shared" si="24"/>
        <v/>
      </c>
      <c r="BD88" s="357"/>
      <c r="BE88" s="357"/>
      <c r="BF88" s="357"/>
      <c r="BG88" s="357"/>
      <c r="BH88" s="375"/>
      <c r="BI88" s="375"/>
      <c r="BJ88" s="375"/>
    </row>
    <row r="89" spans="1:62" ht="16" x14ac:dyDescent="0.2">
      <c r="A89" s="506"/>
      <c r="B89" s="373"/>
      <c r="C89" s="375"/>
      <c r="D89" s="373"/>
      <c r="E89" s="257"/>
      <c r="F89" s="259"/>
      <c r="G89" s="241"/>
      <c r="H89" s="373"/>
      <c r="I89" s="373"/>
      <c r="J89" s="373"/>
      <c r="K89" s="373"/>
      <c r="L89" s="373"/>
      <c r="M89" s="373"/>
      <c r="N89" s="373"/>
      <c r="O89" s="373"/>
      <c r="P89" s="373"/>
      <c r="Q89" s="373"/>
      <c r="R89" s="373"/>
      <c r="S89" s="373"/>
      <c r="T89" s="373"/>
      <c r="U89" s="373"/>
      <c r="V89" s="373"/>
      <c r="W89" s="373"/>
      <c r="X89" s="373"/>
      <c r="Y89" s="373"/>
      <c r="Z89" s="373"/>
      <c r="AA89" s="375"/>
      <c r="AB89" s="410"/>
      <c r="AC89" s="407"/>
      <c r="AD89" s="407"/>
      <c r="AE89" s="407"/>
      <c r="AF89" s="407"/>
      <c r="AG89" s="258"/>
      <c r="AH89" s="240"/>
      <c r="AI89" s="241"/>
      <c r="AJ89" s="241"/>
      <c r="AK89" s="226" t="str">
        <f t="shared" si="41"/>
        <v>0</v>
      </c>
      <c r="AL89" s="241"/>
      <c r="AM89" s="226" t="str">
        <f t="shared" si="42"/>
        <v>0</v>
      </c>
      <c r="AN89" s="57"/>
      <c r="AO89" s="226" t="str">
        <f t="shared" si="43"/>
        <v>0</v>
      </c>
      <c r="AP89" s="241"/>
      <c r="AQ89" s="226" t="str">
        <f t="shared" si="44"/>
        <v>0</v>
      </c>
      <c r="AR89" s="241"/>
      <c r="AS89" s="226" t="str">
        <f t="shared" si="45"/>
        <v>0</v>
      </c>
      <c r="AT89" s="241"/>
      <c r="AU89" s="226" t="str">
        <f t="shared" si="46"/>
        <v>0</v>
      </c>
      <c r="AV89" s="57"/>
      <c r="AW89" s="226" t="str">
        <f t="shared" si="47"/>
        <v>0</v>
      </c>
      <c r="AX89" s="92" t="str">
        <f t="shared" si="25"/>
        <v/>
      </c>
      <c r="AY89" s="92" t="str">
        <f t="shared" si="26"/>
        <v/>
      </c>
      <c r="AZ89" s="93"/>
      <c r="BA89" s="92" t="str">
        <f t="shared" si="23"/>
        <v/>
      </c>
      <c r="BB89" s="92" t="str">
        <f>IFERROR(VLOOKUP((CONCATENATE(AY89,BA89)),Listados!$U$3:$V$11,2,FALSE),"")</f>
        <v/>
      </c>
      <c r="BC89" s="92" t="str">
        <f t="shared" si="24"/>
        <v/>
      </c>
      <c r="BD89" s="357"/>
      <c r="BE89" s="357"/>
      <c r="BF89" s="357"/>
      <c r="BG89" s="357"/>
      <c r="BH89" s="375"/>
      <c r="BI89" s="375"/>
      <c r="BJ89" s="375"/>
    </row>
    <row r="90" spans="1:62" ht="16" x14ac:dyDescent="0.2">
      <c r="A90" s="507"/>
      <c r="B90" s="369"/>
      <c r="C90" s="371"/>
      <c r="D90" s="369"/>
      <c r="E90" s="257"/>
      <c r="F90" s="259"/>
      <c r="G90" s="241"/>
      <c r="H90" s="369"/>
      <c r="I90" s="369"/>
      <c r="J90" s="369"/>
      <c r="K90" s="369"/>
      <c r="L90" s="369"/>
      <c r="M90" s="369"/>
      <c r="N90" s="369"/>
      <c r="O90" s="369"/>
      <c r="P90" s="369"/>
      <c r="Q90" s="369"/>
      <c r="R90" s="369"/>
      <c r="S90" s="369"/>
      <c r="T90" s="369"/>
      <c r="U90" s="369"/>
      <c r="V90" s="369"/>
      <c r="W90" s="369"/>
      <c r="X90" s="369"/>
      <c r="Y90" s="369"/>
      <c r="Z90" s="369"/>
      <c r="AA90" s="371"/>
      <c r="AB90" s="410"/>
      <c r="AC90" s="407"/>
      <c r="AD90" s="407"/>
      <c r="AE90" s="407"/>
      <c r="AF90" s="407"/>
      <c r="AG90" s="258"/>
      <c r="AH90" s="240"/>
      <c r="AI90" s="241"/>
      <c r="AJ90" s="241"/>
      <c r="AK90" s="226" t="str">
        <f t="shared" si="41"/>
        <v>0</v>
      </c>
      <c r="AL90" s="241"/>
      <c r="AM90" s="226" t="str">
        <f t="shared" si="42"/>
        <v>0</v>
      </c>
      <c r="AN90" s="57"/>
      <c r="AO90" s="226" t="str">
        <f t="shared" si="43"/>
        <v>0</v>
      </c>
      <c r="AP90" s="241"/>
      <c r="AQ90" s="226" t="str">
        <f t="shared" si="44"/>
        <v>0</v>
      </c>
      <c r="AR90" s="241"/>
      <c r="AS90" s="226" t="str">
        <f t="shared" si="45"/>
        <v>0</v>
      </c>
      <c r="AT90" s="241"/>
      <c r="AU90" s="226" t="str">
        <f t="shared" si="46"/>
        <v>0</v>
      </c>
      <c r="AV90" s="57"/>
      <c r="AW90" s="226" t="str">
        <f t="shared" si="47"/>
        <v>0</v>
      </c>
      <c r="AX90" s="92" t="str">
        <f t="shared" si="25"/>
        <v/>
      </c>
      <c r="AY90" s="92" t="str">
        <f t="shared" si="26"/>
        <v/>
      </c>
      <c r="AZ90" s="93"/>
      <c r="BA90" s="92" t="str">
        <f t="shared" si="23"/>
        <v/>
      </c>
      <c r="BB90" s="92" t="str">
        <f>IFERROR(VLOOKUP((CONCATENATE(AY90,BA90)),Listados!$U$3:$V$11,2,FALSE),"")</f>
        <v/>
      </c>
      <c r="BC90" s="92" t="str">
        <f t="shared" si="24"/>
        <v/>
      </c>
      <c r="BD90" s="377"/>
      <c r="BE90" s="377"/>
      <c r="BF90" s="377"/>
      <c r="BG90" s="377"/>
      <c r="BH90" s="371"/>
      <c r="BI90" s="371"/>
      <c r="BJ90" s="371"/>
    </row>
    <row r="91" spans="1:62" ht="16" x14ac:dyDescent="0.2">
      <c r="A91" s="505">
        <v>22</v>
      </c>
      <c r="B91" s="372"/>
      <c r="C91" s="374"/>
      <c r="D91" s="372"/>
      <c r="E91" s="257"/>
      <c r="F91" s="259"/>
      <c r="G91" s="241"/>
      <c r="H91" s="372"/>
      <c r="I91" s="372"/>
      <c r="J91" s="372"/>
      <c r="K91" s="372"/>
      <c r="L91" s="372"/>
      <c r="M91" s="372"/>
      <c r="N91" s="372"/>
      <c r="O91" s="372"/>
      <c r="P91" s="372"/>
      <c r="Q91" s="372"/>
      <c r="R91" s="372"/>
      <c r="S91" s="372"/>
      <c r="T91" s="372"/>
      <c r="U91" s="372"/>
      <c r="V91" s="372"/>
      <c r="W91" s="372"/>
      <c r="X91" s="372"/>
      <c r="Y91" s="372"/>
      <c r="Z91" s="372"/>
      <c r="AA91" s="374">
        <f>COUNTIF(H91:Z91, "SI")</f>
        <v>0</v>
      </c>
      <c r="AB91" s="410"/>
      <c r="AC91" s="407" t="e">
        <f>+VLOOKUP(AB91,Listados!$K$8:$L$12,2,0)</f>
        <v>#N/A</v>
      </c>
      <c r="AD91" s="407" t="str">
        <f>++IF(OR(AA91=0),"",IF(OR(AA91=1,AA91&lt;=5),"Moderado",IF(OR(AA91=6,AA91&lt;=11),"Mayor",IF(OR(AA91&gt;=12),"Catastrófico",""))))</f>
        <v/>
      </c>
      <c r="AE91" s="407" t="e">
        <f>+VLOOKUP(AD91,Listados!$K$13:$L$17,2,0)</f>
        <v>#N/A</v>
      </c>
      <c r="AF91" s="407" t="str">
        <f>IF(AND(AB91&lt;&gt;"",AD91&lt;&gt;""),VLOOKUP(AB91&amp;AD91,[3]Listados!$M$3:$N$27,2,FALSE),"")</f>
        <v/>
      </c>
      <c r="AG91" s="258"/>
      <c r="AH91" s="260"/>
      <c r="AI91" s="241"/>
      <c r="AJ91" s="241"/>
      <c r="AK91" s="226" t="str">
        <f>+IF(AJ91="si",15,"0")</f>
        <v>0</v>
      </c>
      <c r="AL91" s="241"/>
      <c r="AM91" s="226" t="str">
        <f>+IF(AL91="si",15,"0")</f>
        <v>0</v>
      </c>
      <c r="AN91" s="57"/>
      <c r="AO91" s="226" t="str">
        <f>+IF(AN91="si",15,"0")</f>
        <v>0</v>
      </c>
      <c r="AP91" s="241"/>
      <c r="AQ91" s="226" t="str">
        <f>+IF(AP91="Preventivo",15,IF(AP91="Detectivo",10,"0"))</f>
        <v>0</v>
      </c>
      <c r="AR91" s="241"/>
      <c r="AS91" s="226" t="str">
        <f>+IF(AR91="si",15,"0")</f>
        <v>0</v>
      </c>
      <c r="AT91" s="241"/>
      <c r="AU91" s="226" t="str">
        <f>+IF(AT91="si",15,"0")</f>
        <v>0</v>
      </c>
      <c r="AV91" s="57"/>
      <c r="AW91" s="226" t="str">
        <f>+IF(AV91="Completa",10,IF(AV91="Incompleta",5,"0"))</f>
        <v>0</v>
      </c>
      <c r="AX91" s="92" t="str">
        <f t="shared" ref="AX91:AX122" si="48">IF((SUM(AK91,AM91,AO91,AQ91,AS91,AU91,AW91)=0),"",(SUM(AK91,AM91,AO91,AQ91,AS91,AU91,AW91)))</f>
        <v/>
      </c>
      <c r="AY91" s="92" t="str">
        <f t="shared" ref="AY91:AY122" si="49">IF(AX91&lt;=85,"Débil",IF(AX91&lt;=95,"Moderado",IF(AX91=100,"Fuerte","")))</f>
        <v/>
      </c>
      <c r="AZ91" s="93"/>
      <c r="BA91" s="92" t="str">
        <f t="shared" si="23"/>
        <v/>
      </c>
      <c r="BB91" s="92" t="str">
        <f>IFERROR(VLOOKUP((CONCATENATE(AY91,BA91)),Listados!$U$3:$V$11,2,FALSE),"")</f>
        <v/>
      </c>
      <c r="BC91" s="92" t="str">
        <f t="shared" si="24"/>
        <v/>
      </c>
      <c r="BD91" s="356" t="e">
        <f>AVERAGE(BC91:BC94)</f>
        <v>#DIV/0!</v>
      </c>
      <c r="BE91" s="356" t="e">
        <f>IF(BD91&lt;=50,"Débil",IF(BD91&lt;=99,"Moderado",IF(BD91=100,"fuerte","")))</f>
        <v>#DIV/0!</v>
      </c>
      <c r="BF91" s="356" t="e">
        <f>+IF(AND(AI91="Preventivo",BE91="Fuerte"),2,IF(AND(AI91="Preventivo",BE91="Moderado"),1,0))</f>
        <v>#DIV/0!</v>
      </c>
      <c r="BG91" s="356" t="e">
        <f>+AC91-BF91</f>
        <v>#N/A</v>
      </c>
      <c r="BH91" s="374" t="e">
        <f>+VLOOKUP(MIN(BG91),Listados!$J$18:$K$24,2,TRUE)</f>
        <v>#N/A</v>
      </c>
      <c r="BI91" s="374" t="str">
        <f>AD91</f>
        <v/>
      </c>
      <c r="BJ91" s="374" t="e">
        <f>IF(AND(BH91&lt;&gt;"",BI91&lt;&gt;""),VLOOKUP(BH91&amp;BI91,Listados!$M$3:$N$27,2,FALSE),"")</f>
        <v>#N/A</v>
      </c>
    </row>
    <row r="92" spans="1:62" ht="16" x14ac:dyDescent="0.2">
      <c r="A92" s="506"/>
      <c r="B92" s="373"/>
      <c r="C92" s="375"/>
      <c r="D92" s="373"/>
      <c r="E92" s="257"/>
      <c r="F92" s="259"/>
      <c r="G92" s="241"/>
      <c r="H92" s="373"/>
      <c r="I92" s="373"/>
      <c r="J92" s="373"/>
      <c r="K92" s="373"/>
      <c r="L92" s="373"/>
      <c r="M92" s="373"/>
      <c r="N92" s="373"/>
      <c r="O92" s="373"/>
      <c r="P92" s="373"/>
      <c r="Q92" s="373"/>
      <c r="R92" s="373"/>
      <c r="S92" s="373"/>
      <c r="T92" s="373"/>
      <c r="U92" s="373"/>
      <c r="V92" s="373"/>
      <c r="W92" s="373"/>
      <c r="X92" s="373"/>
      <c r="Y92" s="373"/>
      <c r="Z92" s="373"/>
      <c r="AA92" s="375"/>
      <c r="AB92" s="410"/>
      <c r="AC92" s="407"/>
      <c r="AD92" s="407"/>
      <c r="AE92" s="407"/>
      <c r="AF92" s="407"/>
      <c r="AG92" s="258"/>
      <c r="AH92" s="260"/>
      <c r="AI92" s="241"/>
      <c r="AJ92" s="241"/>
      <c r="AK92" s="226" t="str">
        <f t="shared" si="41"/>
        <v>0</v>
      </c>
      <c r="AL92" s="241"/>
      <c r="AM92" s="226" t="str">
        <f t="shared" si="42"/>
        <v>0</v>
      </c>
      <c r="AN92" s="57"/>
      <c r="AO92" s="226" t="str">
        <f t="shared" si="43"/>
        <v>0</v>
      </c>
      <c r="AP92" s="241"/>
      <c r="AQ92" s="226" t="str">
        <f t="shared" si="44"/>
        <v>0</v>
      </c>
      <c r="AR92" s="241"/>
      <c r="AS92" s="226" t="str">
        <f t="shared" si="45"/>
        <v>0</v>
      </c>
      <c r="AT92" s="241"/>
      <c r="AU92" s="226" t="str">
        <f t="shared" si="46"/>
        <v>0</v>
      </c>
      <c r="AV92" s="57"/>
      <c r="AW92" s="226" t="str">
        <f t="shared" si="47"/>
        <v>0</v>
      </c>
      <c r="AX92" s="92" t="str">
        <f t="shared" si="48"/>
        <v/>
      </c>
      <c r="AY92" s="92" t="str">
        <f t="shared" si="49"/>
        <v/>
      </c>
      <c r="AZ92" s="93"/>
      <c r="BA92" s="92" t="str">
        <f t="shared" ref="BA92:BA126" si="50">+IF(AZ92="siempre","Fuerte",IF(AZ92="Algunas veces","Moderado",IF(AZ92="No se ejecuta","Débil","")))</f>
        <v/>
      </c>
      <c r="BB92" s="92" t="str">
        <f>IFERROR(VLOOKUP((CONCATENATE(AY92,BA92)),Listados!$U$3:$V$11,2,FALSE),"")</f>
        <v/>
      </c>
      <c r="BC92" s="92" t="str">
        <f t="shared" ref="BC92:BC126" si="51">IF(BB92="","",IF(BB92="Débil", 0, IF(BB92="Moderado",50,100)))</f>
        <v/>
      </c>
      <c r="BD92" s="357"/>
      <c r="BE92" s="357"/>
      <c r="BF92" s="357"/>
      <c r="BG92" s="357"/>
      <c r="BH92" s="375"/>
      <c r="BI92" s="375"/>
      <c r="BJ92" s="375"/>
    </row>
    <row r="93" spans="1:62" ht="16" x14ac:dyDescent="0.2">
      <c r="A93" s="506"/>
      <c r="B93" s="373"/>
      <c r="C93" s="375"/>
      <c r="D93" s="373"/>
      <c r="E93" s="257"/>
      <c r="F93" s="259"/>
      <c r="G93" s="241"/>
      <c r="H93" s="373"/>
      <c r="I93" s="373"/>
      <c r="J93" s="373"/>
      <c r="K93" s="373"/>
      <c r="L93" s="373"/>
      <c r="M93" s="373"/>
      <c r="N93" s="373"/>
      <c r="O93" s="373"/>
      <c r="P93" s="373"/>
      <c r="Q93" s="373"/>
      <c r="R93" s="373"/>
      <c r="S93" s="373"/>
      <c r="T93" s="373"/>
      <c r="U93" s="373"/>
      <c r="V93" s="373"/>
      <c r="W93" s="373"/>
      <c r="X93" s="373"/>
      <c r="Y93" s="373"/>
      <c r="Z93" s="373"/>
      <c r="AA93" s="375"/>
      <c r="AB93" s="410"/>
      <c r="AC93" s="407"/>
      <c r="AD93" s="407"/>
      <c r="AE93" s="407"/>
      <c r="AF93" s="407"/>
      <c r="AG93" s="258"/>
      <c r="AH93" s="240"/>
      <c r="AI93" s="241"/>
      <c r="AJ93" s="241"/>
      <c r="AK93" s="226" t="str">
        <f t="shared" si="41"/>
        <v>0</v>
      </c>
      <c r="AL93" s="241"/>
      <c r="AM93" s="226" t="str">
        <f t="shared" si="42"/>
        <v>0</v>
      </c>
      <c r="AN93" s="57"/>
      <c r="AO93" s="226" t="str">
        <f t="shared" si="43"/>
        <v>0</v>
      </c>
      <c r="AP93" s="241"/>
      <c r="AQ93" s="226" t="str">
        <f t="shared" si="44"/>
        <v>0</v>
      </c>
      <c r="AR93" s="241"/>
      <c r="AS93" s="226" t="str">
        <f t="shared" si="45"/>
        <v>0</v>
      </c>
      <c r="AT93" s="241"/>
      <c r="AU93" s="226" t="str">
        <f t="shared" si="46"/>
        <v>0</v>
      </c>
      <c r="AV93" s="57"/>
      <c r="AW93" s="226" t="str">
        <f t="shared" si="47"/>
        <v>0</v>
      </c>
      <c r="AX93" s="92" t="str">
        <f t="shared" si="48"/>
        <v/>
      </c>
      <c r="AY93" s="92" t="str">
        <f t="shared" si="49"/>
        <v/>
      </c>
      <c r="AZ93" s="93"/>
      <c r="BA93" s="92" t="str">
        <f t="shared" si="50"/>
        <v/>
      </c>
      <c r="BB93" s="92" t="str">
        <f>IFERROR(VLOOKUP((CONCATENATE(AY93,BA93)),Listados!$U$3:$V$11,2,FALSE),"")</f>
        <v/>
      </c>
      <c r="BC93" s="92" t="str">
        <f t="shared" si="51"/>
        <v/>
      </c>
      <c r="BD93" s="357"/>
      <c r="BE93" s="357"/>
      <c r="BF93" s="357"/>
      <c r="BG93" s="357"/>
      <c r="BH93" s="375"/>
      <c r="BI93" s="375"/>
      <c r="BJ93" s="375"/>
    </row>
    <row r="94" spans="1:62" ht="16" x14ac:dyDescent="0.2">
      <c r="A94" s="507"/>
      <c r="B94" s="369"/>
      <c r="C94" s="371"/>
      <c r="D94" s="369"/>
      <c r="E94" s="257"/>
      <c r="F94" s="259"/>
      <c r="G94" s="241"/>
      <c r="H94" s="369"/>
      <c r="I94" s="369"/>
      <c r="J94" s="369"/>
      <c r="K94" s="369"/>
      <c r="L94" s="369"/>
      <c r="M94" s="369"/>
      <c r="N94" s="369"/>
      <c r="O94" s="369"/>
      <c r="P94" s="369"/>
      <c r="Q94" s="369"/>
      <c r="R94" s="369"/>
      <c r="S94" s="369"/>
      <c r="T94" s="369"/>
      <c r="U94" s="369"/>
      <c r="V94" s="369"/>
      <c r="W94" s="369"/>
      <c r="X94" s="369"/>
      <c r="Y94" s="369"/>
      <c r="Z94" s="369"/>
      <c r="AA94" s="371"/>
      <c r="AB94" s="410"/>
      <c r="AC94" s="407"/>
      <c r="AD94" s="407"/>
      <c r="AE94" s="407"/>
      <c r="AF94" s="407"/>
      <c r="AG94" s="258"/>
      <c r="AH94" s="240"/>
      <c r="AI94" s="241"/>
      <c r="AJ94" s="241"/>
      <c r="AK94" s="226" t="str">
        <f t="shared" si="41"/>
        <v>0</v>
      </c>
      <c r="AL94" s="241"/>
      <c r="AM94" s="226" t="str">
        <f t="shared" si="42"/>
        <v>0</v>
      </c>
      <c r="AN94" s="57"/>
      <c r="AO94" s="226" t="str">
        <f t="shared" si="43"/>
        <v>0</v>
      </c>
      <c r="AP94" s="241"/>
      <c r="AQ94" s="226" t="str">
        <f t="shared" si="44"/>
        <v>0</v>
      </c>
      <c r="AR94" s="241"/>
      <c r="AS94" s="226" t="str">
        <f t="shared" si="45"/>
        <v>0</v>
      </c>
      <c r="AT94" s="241"/>
      <c r="AU94" s="226" t="str">
        <f t="shared" si="46"/>
        <v>0</v>
      </c>
      <c r="AV94" s="57"/>
      <c r="AW94" s="226" t="str">
        <f t="shared" si="47"/>
        <v>0</v>
      </c>
      <c r="AX94" s="92" t="str">
        <f t="shared" si="48"/>
        <v/>
      </c>
      <c r="AY94" s="92" t="str">
        <f t="shared" si="49"/>
        <v/>
      </c>
      <c r="AZ94" s="93"/>
      <c r="BA94" s="92" t="str">
        <f t="shared" si="50"/>
        <v/>
      </c>
      <c r="BB94" s="92" t="str">
        <f>IFERROR(VLOOKUP((CONCATENATE(AY94,BA94)),Listados!$U$3:$V$11,2,FALSE),"")</f>
        <v/>
      </c>
      <c r="BC94" s="92" t="str">
        <f t="shared" si="51"/>
        <v/>
      </c>
      <c r="BD94" s="377"/>
      <c r="BE94" s="377"/>
      <c r="BF94" s="377"/>
      <c r="BG94" s="377"/>
      <c r="BH94" s="371"/>
      <c r="BI94" s="371"/>
      <c r="BJ94" s="371"/>
    </row>
    <row r="95" spans="1:62" ht="16" x14ac:dyDescent="0.2">
      <c r="A95" s="502">
        <v>23</v>
      </c>
      <c r="B95" s="372"/>
      <c r="C95" s="374"/>
      <c r="D95" s="372"/>
      <c r="E95" s="257"/>
      <c r="F95" s="259"/>
      <c r="G95" s="241"/>
      <c r="H95" s="372"/>
      <c r="I95" s="372"/>
      <c r="J95" s="372"/>
      <c r="K95" s="372"/>
      <c r="L95" s="372"/>
      <c r="M95" s="372"/>
      <c r="N95" s="372"/>
      <c r="O95" s="372"/>
      <c r="P95" s="372"/>
      <c r="Q95" s="372"/>
      <c r="R95" s="372"/>
      <c r="S95" s="372"/>
      <c r="T95" s="372"/>
      <c r="U95" s="372"/>
      <c r="V95" s="372"/>
      <c r="W95" s="372"/>
      <c r="X95" s="372"/>
      <c r="Y95" s="372"/>
      <c r="Z95" s="372"/>
      <c r="AA95" s="374">
        <f>COUNTIF(H95:Z95, "SI")</f>
        <v>0</v>
      </c>
      <c r="AB95" s="410"/>
      <c r="AC95" s="407" t="e">
        <f>+VLOOKUP(AB95,Listados!$K$8:$L$12,2,0)</f>
        <v>#N/A</v>
      </c>
      <c r="AD95" s="407" t="str">
        <f>++IF(OR(AA95=0),"",IF(OR(AA95=1,AA95&lt;=5),"Moderado",IF(OR(AA95=6,AA95&lt;=11),"Mayor",IF(OR(AA95&gt;=12),"Catastrófico",""))))</f>
        <v/>
      </c>
      <c r="AE95" s="407" t="e">
        <f>+VLOOKUP(AD95,Listados!$K$13:$L$17,2,0)</f>
        <v>#N/A</v>
      </c>
      <c r="AF95" s="407" t="str">
        <f>IF(AND(AB95&lt;&gt;"",AD95&lt;&gt;""),VLOOKUP(AB95&amp;AD95,[3]Listados!$M$3:$N$27,2,FALSE),"")</f>
        <v/>
      </c>
      <c r="AG95" s="258"/>
      <c r="AH95" s="260"/>
      <c r="AI95" s="241"/>
      <c r="AJ95" s="241"/>
      <c r="AK95" s="226" t="str">
        <f>+IF(AJ95="si",15,"0")</f>
        <v>0</v>
      </c>
      <c r="AL95" s="241"/>
      <c r="AM95" s="226" t="str">
        <f>+IF(AL95="si",15,"0")</f>
        <v>0</v>
      </c>
      <c r="AN95" s="57"/>
      <c r="AO95" s="226" t="str">
        <f>+IF(AN95="si",15,"0")</f>
        <v>0</v>
      </c>
      <c r="AP95" s="241"/>
      <c r="AQ95" s="226" t="str">
        <f>+IF(AP95="Preventivo",15,IF(AP95="Detectivo",10,"0"))</f>
        <v>0</v>
      </c>
      <c r="AR95" s="241"/>
      <c r="AS95" s="226" t="str">
        <f>+IF(AR95="si",15,"0")</f>
        <v>0</v>
      </c>
      <c r="AT95" s="241"/>
      <c r="AU95" s="226" t="str">
        <f>+IF(AT95="si",15,"0")</f>
        <v>0</v>
      </c>
      <c r="AV95" s="57"/>
      <c r="AW95" s="226" t="str">
        <f>+IF(AV95="Completa",10,IF(AV95="Incompleta",5,"0"))</f>
        <v>0</v>
      </c>
      <c r="AX95" s="92" t="str">
        <f t="shared" si="48"/>
        <v/>
      </c>
      <c r="AY95" s="92" t="str">
        <f t="shared" si="49"/>
        <v/>
      </c>
      <c r="AZ95" s="93"/>
      <c r="BA95" s="92" t="str">
        <f t="shared" si="50"/>
        <v/>
      </c>
      <c r="BB95" s="92" t="str">
        <f>IFERROR(VLOOKUP((CONCATENATE(AY95,BA95)),Listados!$U$3:$V$11,2,FALSE),"")</f>
        <v/>
      </c>
      <c r="BC95" s="92" t="str">
        <f t="shared" si="51"/>
        <v/>
      </c>
      <c r="BD95" s="356" t="e">
        <f>AVERAGE(BC95:BC98)</f>
        <v>#DIV/0!</v>
      </c>
      <c r="BE95" s="356" t="e">
        <f>IF(BD95&lt;=50,"Débil",IF(BD95&lt;=99,"Moderado",IF(BD95=100,"fuerte","")))</f>
        <v>#DIV/0!</v>
      </c>
      <c r="BF95" s="356" t="e">
        <f>+IF(AND(AI95="Preventivo",BE95="Fuerte"),2,IF(AND(AI95="Preventivo",BE95="Moderado"),1,0))</f>
        <v>#DIV/0!</v>
      </c>
      <c r="BG95" s="356" t="e">
        <f>+AC95-BF95</f>
        <v>#N/A</v>
      </c>
      <c r="BH95" s="374" t="e">
        <f>+VLOOKUP(MIN(BG95),Listados!$J$18:$K$24,2,TRUE)</f>
        <v>#N/A</v>
      </c>
      <c r="BI95" s="374" t="str">
        <f>AD95</f>
        <v/>
      </c>
      <c r="BJ95" s="374" t="e">
        <f>IF(AND(BH95&lt;&gt;"",BI95&lt;&gt;""),VLOOKUP(BH95&amp;BI95,Listados!$M$3:$N$27,2,FALSE),"")</f>
        <v>#N/A</v>
      </c>
    </row>
    <row r="96" spans="1:62" ht="16" x14ac:dyDescent="0.2">
      <c r="A96" s="503"/>
      <c r="B96" s="373"/>
      <c r="C96" s="375"/>
      <c r="D96" s="373"/>
      <c r="E96" s="257"/>
      <c r="F96" s="259"/>
      <c r="G96" s="241"/>
      <c r="H96" s="373"/>
      <c r="I96" s="373"/>
      <c r="J96" s="373"/>
      <c r="K96" s="373"/>
      <c r="L96" s="373"/>
      <c r="M96" s="373"/>
      <c r="N96" s="373"/>
      <c r="O96" s="373"/>
      <c r="P96" s="373"/>
      <c r="Q96" s="373"/>
      <c r="R96" s="373"/>
      <c r="S96" s="373"/>
      <c r="T96" s="373"/>
      <c r="U96" s="373"/>
      <c r="V96" s="373"/>
      <c r="W96" s="373"/>
      <c r="X96" s="373"/>
      <c r="Y96" s="373"/>
      <c r="Z96" s="373"/>
      <c r="AA96" s="375"/>
      <c r="AB96" s="410"/>
      <c r="AC96" s="407"/>
      <c r="AD96" s="407"/>
      <c r="AE96" s="407"/>
      <c r="AF96" s="407"/>
      <c r="AG96" s="258"/>
      <c r="AH96" s="260"/>
      <c r="AI96" s="241"/>
      <c r="AJ96" s="241"/>
      <c r="AK96" s="226" t="str">
        <f t="shared" si="41"/>
        <v>0</v>
      </c>
      <c r="AL96" s="241"/>
      <c r="AM96" s="226" t="str">
        <f t="shared" si="42"/>
        <v>0</v>
      </c>
      <c r="AN96" s="57"/>
      <c r="AO96" s="226" t="str">
        <f t="shared" si="43"/>
        <v>0</v>
      </c>
      <c r="AP96" s="241"/>
      <c r="AQ96" s="226" t="str">
        <f t="shared" si="44"/>
        <v>0</v>
      </c>
      <c r="AR96" s="241"/>
      <c r="AS96" s="226" t="str">
        <f t="shared" si="45"/>
        <v>0</v>
      </c>
      <c r="AT96" s="241"/>
      <c r="AU96" s="226" t="str">
        <f t="shared" si="46"/>
        <v>0</v>
      </c>
      <c r="AV96" s="57"/>
      <c r="AW96" s="226" t="str">
        <f t="shared" si="47"/>
        <v>0</v>
      </c>
      <c r="AX96" s="92" t="str">
        <f t="shared" si="48"/>
        <v/>
      </c>
      <c r="AY96" s="92" t="str">
        <f t="shared" si="49"/>
        <v/>
      </c>
      <c r="AZ96" s="93"/>
      <c r="BA96" s="92" t="str">
        <f t="shared" si="50"/>
        <v/>
      </c>
      <c r="BB96" s="92" t="str">
        <f>IFERROR(VLOOKUP((CONCATENATE(AY96,BA96)),Listados!$U$3:$V$11,2,FALSE),"")</f>
        <v/>
      </c>
      <c r="BC96" s="92" t="str">
        <f t="shared" si="51"/>
        <v/>
      </c>
      <c r="BD96" s="357"/>
      <c r="BE96" s="357"/>
      <c r="BF96" s="357"/>
      <c r="BG96" s="357"/>
      <c r="BH96" s="375"/>
      <c r="BI96" s="375"/>
      <c r="BJ96" s="375"/>
    </row>
    <row r="97" spans="1:62" ht="16" x14ac:dyDescent="0.2">
      <c r="A97" s="503"/>
      <c r="B97" s="373"/>
      <c r="C97" s="375"/>
      <c r="D97" s="373"/>
      <c r="E97" s="257"/>
      <c r="F97" s="259"/>
      <c r="G97" s="241"/>
      <c r="H97" s="373"/>
      <c r="I97" s="373"/>
      <c r="J97" s="373"/>
      <c r="K97" s="373"/>
      <c r="L97" s="373"/>
      <c r="M97" s="373"/>
      <c r="N97" s="373"/>
      <c r="O97" s="373"/>
      <c r="P97" s="373"/>
      <c r="Q97" s="373"/>
      <c r="R97" s="373"/>
      <c r="S97" s="373"/>
      <c r="T97" s="373"/>
      <c r="U97" s="373"/>
      <c r="V97" s="373"/>
      <c r="W97" s="373"/>
      <c r="X97" s="373"/>
      <c r="Y97" s="373"/>
      <c r="Z97" s="373"/>
      <c r="AA97" s="375"/>
      <c r="AB97" s="410"/>
      <c r="AC97" s="407"/>
      <c r="AD97" s="407"/>
      <c r="AE97" s="407"/>
      <c r="AF97" s="407"/>
      <c r="AG97" s="258"/>
      <c r="AH97" s="240"/>
      <c r="AI97" s="241"/>
      <c r="AJ97" s="241"/>
      <c r="AK97" s="226" t="str">
        <f t="shared" si="41"/>
        <v>0</v>
      </c>
      <c r="AL97" s="241"/>
      <c r="AM97" s="226" t="str">
        <f t="shared" si="42"/>
        <v>0</v>
      </c>
      <c r="AN97" s="57"/>
      <c r="AO97" s="226" t="str">
        <f t="shared" si="43"/>
        <v>0</v>
      </c>
      <c r="AP97" s="241"/>
      <c r="AQ97" s="226" t="str">
        <f t="shared" si="44"/>
        <v>0</v>
      </c>
      <c r="AR97" s="241"/>
      <c r="AS97" s="226" t="str">
        <f t="shared" si="45"/>
        <v>0</v>
      </c>
      <c r="AT97" s="241"/>
      <c r="AU97" s="226" t="str">
        <f t="shared" si="46"/>
        <v>0</v>
      </c>
      <c r="AV97" s="57"/>
      <c r="AW97" s="226" t="str">
        <f t="shared" si="47"/>
        <v>0</v>
      </c>
      <c r="AX97" s="92" t="str">
        <f t="shared" si="48"/>
        <v/>
      </c>
      <c r="AY97" s="92" t="str">
        <f t="shared" si="49"/>
        <v/>
      </c>
      <c r="AZ97" s="93"/>
      <c r="BA97" s="92" t="str">
        <f t="shared" si="50"/>
        <v/>
      </c>
      <c r="BB97" s="92" t="str">
        <f>IFERROR(VLOOKUP((CONCATENATE(AY97,BA97)),Listados!$U$3:$V$11,2,FALSE),"")</f>
        <v/>
      </c>
      <c r="BC97" s="92" t="str">
        <f t="shared" si="51"/>
        <v/>
      </c>
      <c r="BD97" s="357"/>
      <c r="BE97" s="357"/>
      <c r="BF97" s="357"/>
      <c r="BG97" s="357"/>
      <c r="BH97" s="375"/>
      <c r="BI97" s="375"/>
      <c r="BJ97" s="375"/>
    </row>
    <row r="98" spans="1:62" ht="16" x14ac:dyDescent="0.2">
      <c r="A98" s="504"/>
      <c r="B98" s="369"/>
      <c r="C98" s="371"/>
      <c r="D98" s="369"/>
      <c r="E98" s="257"/>
      <c r="F98" s="259"/>
      <c r="G98" s="241"/>
      <c r="H98" s="369"/>
      <c r="I98" s="369"/>
      <c r="J98" s="369"/>
      <c r="K98" s="369"/>
      <c r="L98" s="369"/>
      <c r="M98" s="369"/>
      <c r="N98" s="369"/>
      <c r="O98" s="369"/>
      <c r="P98" s="369"/>
      <c r="Q98" s="369"/>
      <c r="R98" s="369"/>
      <c r="S98" s="369"/>
      <c r="T98" s="369"/>
      <c r="U98" s="369"/>
      <c r="V98" s="369"/>
      <c r="W98" s="369"/>
      <c r="X98" s="369"/>
      <c r="Y98" s="369"/>
      <c r="Z98" s="369"/>
      <c r="AA98" s="371"/>
      <c r="AB98" s="410"/>
      <c r="AC98" s="407"/>
      <c r="AD98" s="407"/>
      <c r="AE98" s="407"/>
      <c r="AF98" s="407"/>
      <c r="AG98" s="258"/>
      <c r="AH98" s="240"/>
      <c r="AI98" s="241"/>
      <c r="AJ98" s="241"/>
      <c r="AK98" s="226" t="str">
        <f t="shared" si="41"/>
        <v>0</v>
      </c>
      <c r="AL98" s="241"/>
      <c r="AM98" s="226" t="str">
        <f t="shared" si="42"/>
        <v>0</v>
      </c>
      <c r="AN98" s="57"/>
      <c r="AO98" s="226" t="str">
        <f t="shared" si="43"/>
        <v>0</v>
      </c>
      <c r="AP98" s="241"/>
      <c r="AQ98" s="226" t="str">
        <f t="shared" si="44"/>
        <v>0</v>
      </c>
      <c r="AR98" s="241"/>
      <c r="AS98" s="226" t="str">
        <f t="shared" si="45"/>
        <v>0</v>
      </c>
      <c r="AT98" s="241"/>
      <c r="AU98" s="226" t="str">
        <f t="shared" si="46"/>
        <v>0</v>
      </c>
      <c r="AV98" s="57"/>
      <c r="AW98" s="226" t="str">
        <f t="shared" si="47"/>
        <v>0</v>
      </c>
      <c r="AX98" s="92" t="str">
        <f t="shared" si="48"/>
        <v/>
      </c>
      <c r="AY98" s="92" t="str">
        <f t="shared" si="49"/>
        <v/>
      </c>
      <c r="AZ98" s="93"/>
      <c r="BA98" s="92" t="str">
        <f t="shared" si="50"/>
        <v/>
      </c>
      <c r="BB98" s="92" t="str">
        <f>IFERROR(VLOOKUP((CONCATENATE(AY98,BA98)),Listados!$U$3:$V$11,2,FALSE),"")</f>
        <v/>
      </c>
      <c r="BC98" s="92" t="str">
        <f t="shared" si="51"/>
        <v/>
      </c>
      <c r="BD98" s="377"/>
      <c r="BE98" s="377"/>
      <c r="BF98" s="377"/>
      <c r="BG98" s="377"/>
      <c r="BH98" s="371"/>
      <c r="BI98" s="371"/>
      <c r="BJ98" s="371"/>
    </row>
    <row r="99" spans="1:62" ht="16" x14ac:dyDescent="0.2">
      <c r="A99" s="502">
        <v>24</v>
      </c>
      <c r="B99" s="372"/>
      <c r="C99" s="374"/>
      <c r="D99" s="372"/>
      <c r="E99" s="257"/>
      <c r="F99" s="259"/>
      <c r="G99" s="241"/>
      <c r="H99" s="372"/>
      <c r="I99" s="372"/>
      <c r="J99" s="372"/>
      <c r="K99" s="372"/>
      <c r="L99" s="372"/>
      <c r="M99" s="372"/>
      <c r="N99" s="372"/>
      <c r="O99" s="372"/>
      <c r="P99" s="372"/>
      <c r="Q99" s="372"/>
      <c r="R99" s="372"/>
      <c r="S99" s="372"/>
      <c r="T99" s="372"/>
      <c r="U99" s="372"/>
      <c r="V99" s="372"/>
      <c r="W99" s="372"/>
      <c r="X99" s="372"/>
      <c r="Y99" s="372"/>
      <c r="Z99" s="372"/>
      <c r="AA99" s="374">
        <f>COUNTIF(H99:Z99, "SI")</f>
        <v>0</v>
      </c>
      <c r="AB99" s="410"/>
      <c r="AC99" s="407" t="e">
        <f>+VLOOKUP(AB99,Listados!$K$8:$L$12,2,0)</f>
        <v>#N/A</v>
      </c>
      <c r="AD99" s="407" t="str">
        <f>++IF(OR(AA99=0),"",IF(OR(AA99=1,AA99&lt;=5),"Moderado",IF(OR(AA99=6,AA99&lt;=11),"Mayor",IF(OR(AA99&gt;=12),"Catastrófico",""))))</f>
        <v/>
      </c>
      <c r="AE99" s="407" t="e">
        <f>+VLOOKUP(AD99,Listados!$K$13:$L$17,2,0)</f>
        <v>#N/A</v>
      </c>
      <c r="AF99" s="407" t="str">
        <f>IF(AND(AB99&lt;&gt;"",AD99&lt;&gt;""),VLOOKUP(AB99&amp;AD99,[3]Listados!$M$3:$N$27,2,FALSE),"")</f>
        <v/>
      </c>
      <c r="AG99" s="258"/>
      <c r="AH99" s="260"/>
      <c r="AI99" s="241"/>
      <c r="AJ99" s="241"/>
      <c r="AK99" s="226" t="str">
        <f>+IF(AJ99="si",15,"0")</f>
        <v>0</v>
      </c>
      <c r="AL99" s="241"/>
      <c r="AM99" s="226" t="str">
        <f>+IF(AL99="si",15,"0")</f>
        <v>0</v>
      </c>
      <c r="AN99" s="57"/>
      <c r="AO99" s="226" t="str">
        <f>+IF(AN99="si",15,"0")</f>
        <v>0</v>
      </c>
      <c r="AP99" s="241"/>
      <c r="AQ99" s="226" t="str">
        <f>+IF(AP99="Preventivo",15,IF(AP99="Detectivo",10,"0"))</f>
        <v>0</v>
      </c>
      <c r="AR99" s="241"/>
      <c r="AS99" s="226" t="str">
        <f>+IF(AR99="si",15,"0")</f>
        <v>0</v>
      </c>
      <c r="AT99" s="241"/>
      <c r="AU99" s="226" t="str">
        <f>+IF(AT99="si",15,"0")</f>
        <v>0</v>
      </c>
      <c r="AV99" s="57"/>
      <c r="AW99" s="226" t="str">
        <f>+IF(AV99="Completa",10,IF(AV99="Incompleta",5,"0"))</f>
        <v>0</v>
      </c>
      <c r="AX99" s="92" t="str">
        <f t="shared" si="48"/>
        <v/>
      </c>
      <c r="AY99" s="92" t="str">
        <f t="shared" si="49"/>
        <v/>
      </c>
      <c r="AZ99" s="93"/>
      <c r="BA99" s="92" t="str">
        <f t="shared" si="50"/>
        <v/>
      </c>
      <c r="BB99" s="92" t="str">
        <f>IFERROR(VLOOKUP((CONCATENATE(AY99,BA99)),Listados!$U$3:$V$11,2,FALSE),"")</f>
        <v/>
      </c>
      <c r="BC99" s="92" t="str">
        <f t="shared" si="51"/>
        <v/>
      </c>
      <c r="BD99" s="356" t="e">
        <f>AVERAGE(BC99:BC102)</f>
        <v>#DIV/0!</v>
      </c>
      <c r="BE99" s="356" t="e">
        <f>IF(BD99&lt;=50,"Débil",IF(BD99&lt;=99,"Moderado",IF(BD99=100,"fuerte","")))</f>
        <v>#DIV/0!</v>
      </c>
      <c r="BF99" s="356" t="e">
        <f>+IF(AND(AI99="Preventivo",BE99="Fuerte"),2,IF(AND(AI99="Preventivo",BE99="Moderado"),1,0))</f>
        <v>#DIV/0!</v>
      </c>
      <c r="BG99" s="356" t="e">
        <f>+AC99-BF99</f>
        <v>#N/A</v>
      </c>
      <c r="BH99" s="374" t="e">
        <f>+VLOOKUP(MIN(BG99),Listados!$J$18:$K$24,2,TRUE)</f>
        <v>#N/A</v>
      </c>
      <c r="BI99" s="374" t="str">
        <f>AD99</f>
        <v/>
      </c>
      <c r="BJ99" s="374" t="e">
        <f>IF(AND(BH99&lt;&gt;"",BI99&lt;&gt;""),VLOOKUP(BH99&amp;BI99,Listados!$M$3:$N$27,2,FALSE),"")</f>
        <v>#N/A</v>
      </c>
    </row>
    <row r="100" spans="1:62" ht="16" x14ac:dyDescent="0.2">
      <c r="A100" s="503"/>
      <c r="B100" s="373"/>
      <c r="C100" s="375"/>
      <c r="D100" s="373"/>
      <c r="E100" s="257"/>
      <c r="F100" s="259"/>
      <c r="G100" s="241"/>
      <c r="H100" s="373"/>
      <c r="I100" s="373"/>
      <c r="J100" s="373"/>
      <c r="K100" s="373"/>
      <c r="L100" s="373"/>
      <c r="M100" s="373"/>
      <c r="N100" s="373"/>
      <c r="O100" s="373"/>
      <c r="P100" s="373"/>
      <c r="Q100" s="373"/>
      <c r="R100" s="373"/>
      <c r="S100" s="373"/>
      <c r="T100" s="373"/>
      <c r="U100" s="373"/>
      <c r="V100" s="373"/>
      <c r="W100" s="373"/>
      <c r="X100" s="373"/>
      <c r="Y100" s="373"/>
      <c r="Z100" s="373"/>
      <c r="AA100" s="375"/>
      <c r="AB100" s="410"/>
      <c r="AC100" s="407"/>
      <c r="AD100" s="407"/>
      <c r="AE100" s="407"/>
      <c r="AF100" s="407"/>
      <c r="AG100" s="258"/>
      <c r="AH100" s="260"/>
      <c r="AI100" s="241"/>
      <c r="AJ100" s="241"/>
      <c r="AK100" s="226" t="str">
        <f t="shared" si="41"/>
        <v>0</v>
      </c>
      <c r="AL100" s="241"/>
      <c r="AM100" s="226" t="str">
        <f t="shared" si="42"/>
        <v>0</v>
      </c>
      <c r="AN100" s="57"/>
      <c r="AO100" s="226" t="str">
        <f t="shared" si="43"/>
        <v>0</v>
      </c>
      <c r="AP100" s="241"/>
      <c r="AQ100" s="226" t="str">
        <f t="shared" si="44"/>
        <v>0</v>
      </c>
      <c r="AR100" s="241"/>
      <c r="AS100" s="226" t="str">
        <f t="shared" si="45"/>
        <v>0</v>
      </c>
      <c r="AT100" s="241"/>
      <c r="AU100" s="226" t="str">
        <f t="shared" si="46"/>
        <v>0</v>
      </c>
      <c r="AV100" s="57"/>
      <c r="AW100" s="226" t="str">
        <f t="shared" si="47"/>
        <v>0</v>
      </c>
      <c r="AX100" s="92" t="str">
        <f t="shared" si="48"/>
        <v/>
      </c>
      <c r="AY100" s="92" t="str">
        <f t="shared" si="49"/>
        <v/>
      </c>
      <c r="AZ100" s="93"/>
      <c r="BA100" s="92" t="str">
        <f t="shared" si="50"/>
        <v/>
      </c>
      <c r="BB100" s="92" t="str">
        <f>IFERROR(VLOOKUP((CONCATENATE(AY100,BA100)),Listados!$U$3:$V$11,2,FALSE),"")</f>
        <v/>
      </c>
      <c r="BC100" s="92" t="str">
        <f t="shared" si="51"/>
        <v/>
      </c>
      <c r="BD100" s="357"/>
      <c r="BE100" s="357"/>
      <c r="BF100" s="357"/>
      <c r="BG100" s="357"/>
      <c r="BH100" s="375"/>
      <c r="BI100" s="375"/>
      <c r="BJ100" s="375"/>
    </row>
    <row r="101" spans="1:62" ht="16" x14ac:dyDescent="0.2">
      <c r="A101" s="503"/>
      <c r="B101" s="373"/>
      <c r="C101" s="375"/>
      <c r="D101" s="373"/>
      <c r="E101" s="257"/>
      <c r="F101" s="259"/>
      <c r="G101" s="241"/>
      <c r="H101" s="373"/>
      <c r="I101" s="373"/>
      <c r="J101" s="373"/>
      <c r="K101" s="373"/>
      <c r="L101" s="373"/>
      <c r="M101" s="373"/>
      <c r="N101" s="373"/>
      <c r="O101" s="373"/>
      <c r="P101" s="373"/>
      <c r="Q101" s="373"/>
      <c r="R101" s="373"/>
      <c r="S101" s="373"/>
      <c r="T101" s="373"/>
      <c r="U101" s="373"/>
      <c r="V101" s="373"/>
      <c r="W101" s="373"/>
      <c r="X101" s="373"/>
      <c r="Y101" s="373"/>
      <c r="Z101" s="373"/>
      <c r="AA101" s="375"/>
      <c r="AB101" s="410"/>
      <c r="AC101" s="407"/>
      <c r="AD101" s="407"/>
      <c r="AE101" s="407"/>
      <c r="AF101" s="407"/>
      <c r="AG101" s="258"/>
      <c r="AH101" s="240"/>
      <c r="AI101" s="241"/>
      <c r="AJ101" s="241"/>
      <c r="AK101" s="226" t="str">
        <f t="shared" si="41"/>
        <v>0</v>
      </c>
      <c r="AL101" s="241"/>
      <c r="AM101" s="226" t="str">
        <f t="shared" si="42"/>
        <v>0</v>
      </c>
      <c r="AN101" s="57"/>
      <c r="AO101" s="226" t="str">
        <f t="shared" si="43"/>
        <v>0</v>
      </c>
      <c r="AP101" s="241"/>
      <c r="AQ101" s="226" t="str">
        <f t="shared" si="44"/>
        <v>0</v>
      </c>
      <c r="AR101" s="241"/>
      <c r="AS101" s="226" t="str">
        <f t="shared" si="45"/>
        <v>0</v>
      </c>
      <c r="AT101" s="241"/>
      <c r="AU101" s="226" t="str">
        <f t="shared" si="46"/>
        <v>0</v>
      </c>
      <c r="AV101" s="57"/>
      <c r="AW101" s="226" t="str">
        <f t="shared" si="47"/>
        <v>0</v>
      </c>
      <c r="AX101" s="92" t="str">
        <f t="shared" si="48"/>
        <v/>
      </c>
      <c r="AY101" s="92" t="str">
        <f t="shared" si="49"/>
        <v/>
      </c>
      <c r="AZ101" s="93"/>
      <c r="BA101" s="92" t="str">
        <f t="shared" si="50"/>
        <v/>
      </c>
      <c r="BB101" s="92" t="str">
        <f>IFERROR(VLOOKUP((CONCATENATE(AY101,BA101)),Listados!$U$3:$V$11,2,FALSE),"")</f>
        <v/>
      </c>
      <c r="BC101" s="92" t="str">
        <f t="shared" si="51"/>
        <v/>
      </c>
      <c r="BD101" s="357"/>
      <c r="BE101" s="357"/>
      <c r="BF101" s="357"/>
      <c r="BG101" s="357"/>
      <c r="BH101" s="375"/>
      <c r="BI101" s="375"/>
      <c r="BJ101" s="375"/>
    </row>
    <row r="102" spans="1:62" ht="16" x14ac:dyDescent="0.2">
      <c r="A102" s="504"/>
      <c r="B102" s="369"/>
      <c r="C102" s="371"/>
      <c r="D102" s="369"/>
      <c r="E102" s="257"/>
      <c r="F102" s="259"/>
      <c r="G102" s="241"/>
      <c r="H102" s="369"/>
      <c r="I102" s="369"/>
      <c r="J102" s="369"/>
      <c r="K102" s="369"/>
      <c r="L102" s="369"/>
      <c r="M102" s="369"/>
      <c r="N102" s="369"/>
      <c r="O102" s="369"/>
      <c r="P102" s="369"/>
      <c r="Q102" s="369"/>
      <c r="R102" s="369"/>
      <c r="S102" s="369"/>
      <c r="T102" s="369"/>
      <c r="U102" s="369"/>
      <c r="V102" s="369"/>
      <c r="W102" s="369"/>
      <c r="X102" s="369"/>
      <c r="Y102" s="369"/>
      <c r="Z102" s="369"/>
      <c r="AA102" s="371"/>
      <c r="AB102" s="410"/>
      <c r="AC102" s="407"/>
      <c r="AD102" s="407"/>
      <c r="AE102" s="407"/>
      <c r="AF102" s="407"/>
      <c r="AG102" s="258"/>
      <c r="AH102" s="240"/>
      <c r="AI102" s="241"/>
      <c r="AJ102" s="241"/>
      <c r="AK102" s="226" t="str">
        <f t="shared" si="41"/>
        <v>0</v>
      </c>
      <c r="AL102" s="241"/>
      <c r="AM102" s="226" t="str">
        <f t="shared" si="42"/>
        <v>0</v>
      </c>
      <c r="AN102" s="57"/>
      <c r="AO102" s="226" t="str">
        <f t="shared" si="43"/>
        <v>0</v>
      </c>
      <c r="AP102" s="241"/>
      <c r="AQ102" s="226" t="str">
        <f t="shared" si="44"/>
        <v>0</v>
      </c>
      <c r="AR102" s="241"/>
      <c r="AS102" s="226" t="str">
        <f t="shared" si="45"/>
        <v>0</v>
      </c>
      <c r="AT102" s="241"/>
      <c r="AU102" s="226" t="str">
        <f t="shared" si="46"/>
        <v>0</v>
      </c>
      <c r="AV102" s="57"/>
      <c r="AW102" s="226" t="str">
        <f t="shared" si="47"/>
        <v>0</v>
      </c>
      <c r="AX102" s="92" t="str">
        <f t="shared" si="48"/>
        <v/>
      </c>
      <c r="AY102" s="92" t="str">
        <f t="shared" si="49"/>
        <v/>
      </c>
      <c r="AZ102" s="93"/>
      <c r="BA102" s="92" t="str">
        <f t="shared" si="50"/>
        <v/>
      </c>
      <c r="BB102" s="92" t="str">
        <f>IFERROR(VLOOKUP((CONCATENATE(AY102,BA102)),Listados!$U$3:$V$11,2,FALSE),"")</f>
        <v/>
      </c>
      <c r="BC102" s="92" t="str">
        <f t="shared" si="51"/>
        <v/>
      </c>
      <c r="BD102" s="377"/>
      <c r="BE102" s="377"/>
      <c r="BF102" s="377"/>
      <c r="BG102" s="377"/>
      <c r="BH102" s="371"/>
      <c r="BI102" s="371"/>
      <c r="BJ102" s="371"/>
    </row>
    <row r="103" spans="1:62" ht="16" x14ac:dyDescent="0.2">
      <c r="A103" s="502">
        <v>25</v>
      </c>
      <c r="B103" s="372"/>
      <c r="C103" s="374"/>
      <c r="D103" s="372"/>
      <c r="E103" s="257"/>
      <c r="F103" s="259"/>
      <c r="G103" s="241"/>
      <c r="H103" s="372"/>
      <c r="I103" s="372"/>
      <c r="J103" s="372"/>
      <c r="K103" s="372"/>
      <c r="L103" s="372"/>
      <c r="M103" s="372"/>
      <c r="N103" s="372"/>
      <c r="O103" s="372"/>
      <c r="P103" s="372"/>
      <c r="Q103" s="372"/>
      <c r="R103" s="372"/>
      <c r="S103" s="372"/>
      <c r="T103" s="372"/>
      <c r="U103" s="372"/>
      <c r="V103" s="372"/>
      <c r="W103" s="372"/>
      <c r="X103" s="372"/>
      <c r="Y103" s="372"/>
      <c r="Z103" s="372"/>
      <c r="AA103" s="374">
        <f>COUNTIF(H103:Z103, "SI")</f>
        <v>0</v>
      </c>
      <c r="AB103" s="410"/>
      <c r="AC103" s="407" t="e">
        <f>+VLOOKUP(AB103,Listados!$K$8:$L$12,2,0)</f>
        <v>#N/A</v>
      </c>
      <c r="AD103" s="407" t="str">
        <f>++IF(OR(AA103=0),"",IF(OR(AA103=1,AA103&lt;=5),"Moderado",IF(OR(AA103=6,AA103&lt;=11),"Mayor",IF(OR(AA103&gt;=12),"Catastrófico",""))))</f>
        <v/>
      </c>
      <c r="AE103" s="407" t="e">
        <f>+VLOOKUP(AD103,Listados!$K$13:$L$17,2,0)</f>
        <v>#N/A</v>
      </c>
      <c r="AF103" s="407" t="str">
        <f>IF(AND(AB103&lt;&gt;"",AD103&lt;&gt;""),VLOOKUP(AB103&amp;AD103,[3]Listados!$M$3:$N$27,2,FALSE),"")</f>
        <v/>
      </c>
      <c r="AG103" s="258"/>
      <c r="AH103" s="260"/>
      <c r="AI103" s="241"/>
      <c r="AJ103" s="241"/>
      <c r="AK103" s="226" t="str">
        <f>+IF(AJ103="si",15,"0")</f>
        <v>0</v>
      </c>
      <c r="AL103" s="241"/>
      <c r="AM103" s="226" t="str">
        <f>+IF(AL103="si",15,"0")</f>
        <v>0</v>
      </c>
      <c r="AN103" s="57"/>
      <c r="AO103" s="226" t="str">
        <f>+IF(AN103="si",15,"0")</f>
        <v>0</v>
      </c>
      <c r="AP103" s="241"/>
      <c r="AQ103" s="226" t="str">
        <f>+IF(AP103="Preventivo",15,IF(AP103="Detectivo",10,"0"))</f>
        <v>0</v>
      </c>
      <c r="AR103" s="241"/>
      <c r="AS103" s="226" t="str">
        <f>+IF(AR103="si",15,"0")</f>
        <v>0</v>
      </c>
      <c r="AT103" s="241"/>
      <c r="AU103" s="226" t="str">
        <f>+IF(AT103="si",15,"0")</f>
        <v>0</v>
      </c>
      <c r="AV103" s="57"/>
      <c r="AW103" s="226" t="str">
        <f>+IF(AV103="Completa",10,IF(AV103="Incompleta",5,"0"))</f>
        <v>0</v>
      </c>
      <c r="AX103" s="92" t="str">
        <f t="shared" si="48"/>
        <v/>
      </c>
      <c r="AY103" s="92" t="str">
        <f t="shared" si="49"/>
        <v/>
      </c>
      <c r="AZ103" s="93"/>
      <c r="BA103" s="92" t="str">
        <f t="shared" si="50"/>
        <v/>
      </c>
      <c r="BB103" s="92" t="str">
        <f>IFERROR(VLOOKUP((CONCATENATE(AY103,BA103)),Listados!$U$3:$V$11,2,FALSE),"")</f>
        <v/>
      </c>
      <c r="BC103" s="92" t="str">
        <f t="shared" si="51"/>
        <v/>
      </c>
      <c r="BD103" s="356" t="e">
        <f>AVERAGE(BC103:BC106)</f>
        <v>#DIV/0!</v>
      </c>
      <c r="BE103" s="356" t="e">
        <f>IF(BD103&lt;=50,"Débil",IF(BD103&lt;=99,"Moderado",IF(BD103=100,"fuerte","")))</f>
        <v>#DIV/0!</v>
      </c>
      <c r="BF103" s="356" t="e">
        <f>+IF(AND(AI103="Preventivo",BE103="Fuerte"),2,IF(AND(AI103="Preventivo",BE103="Moderado"),1,0))</f>
        <v>#DIV/0!</v>
      </c>
      <c r="BG103" s="356" t="e">
        <f>+AC103-BF103</f>
        <v>#N/A</v>
      </c>
      <c r="BH103" s="374" t="e">
        <f>+VLOOKUP(MIN(BG103),Listados!$J$18:$K$24,2,TRUE)</f>
        <v>#N/A</v>
      </c>
      <c r="BI103" s="374" t="str">
        <f>AD103</f>
        <v/>
      </c>
      <c r="BJ103" s="374" t="e">
        <f>IF(AND(BH103&lt;&gt;"",BI103&lt;&gt;""),VLOOKUP(BH103&amp;BI103,Listados!$M$3:$N$27,2,FALSE),"")</f>
        <v>#N/A</v>
      </c>
    </row>
    <row r="104" spans="1:62" ht="16" x14ac:dyDescent="0.2">
      <c r="A104" s="503"/>
      <c r="B104" s="373"/>
      <c r="C104" s="375"/>
      <c r="D104" s="373"/>
      <c r="E104" s="257"/>
      <c r="F104" s="259"/>
      <c r="G104" s="241"/>
      <c r="H104" s="373"/>
      <c r="I104" s="373"/>
      <c r="J104" s="373"/>
      <c r="K104" s="373"/>
      <c r="L104" s="373"/>
      <c r="M104" s="373"/>
      <c r="N104" s="373"/>
      <c r="O104" s="373"/>
      <c r="P104" s="373"/>
      <c r="Q104" s="373"/>
      <c r="R104" s="373"/>
      <c r="S104" s="373"/>
      <c r="T104" s="373"/>
      <c r="U104" s="373"/>
      <c r="V104" s="373"/>
      <c r="W104" s="373"/>
      <c r="X104" s="373"/>
      <c r="Y104" s="373"/>
      <c r="Z104" s="373"/>
      <c r="AA104" s="375"/>
      <c r="AB104" s="410"/>
      <c r="AC104" s="407"/>
      <c r="AD104" s="407"/>
      <c r="AE104" s="407"/>
      <c r="AF104" s="407"/>
      <c r="AG104" s="258"/>
      <c r="AH104" s="260"/>
      <c r="AI104" s="241"/>
      <c r="AJ104" s="241"/>
      <c r="AK104" s="226" t="str">
        <f t="shared" si="41"/>
        <v>0</v>
      </c>
      <c r="AL104" s="241"/>
      <c r="AM104" s="226" t="str">
        <f t="shared" si="42"/>
        <v>0</v>
      </c>
      <c r="AN104" s="57"/>
      <c r="AO104" s="226" t="str">
        <f t="shared" si="43"/>
        <v>0</v>
      </c>
      <c r="AP104" s="241"/>
      <c r="AQ104" s="226" t="str">
        <f t="shared" si="44"/>
        <v>0</v>
      </c>
      <c r="AR104" s="241"/>
      <c r="AS104" s="226" t="str">
        <f t="shared" si="45"/>
        <v>0</v>
      </c>
      <c r="AT104" s="241"/>
      <c r="AU104" s="226" t="str">
        <f t="shared" si="46"/>
        <v>0</v>
      </c>
      <c r="AV104" s="57"/>
      <c r="AW104" s="226" t="str">
        <f t="shared" si="47"/>
        <v>0</v>
      </c>
      <c r="AX104" s="92" t="str">
        <f t="shared" si="48"/>
        <v/>
      </c>
      <c r="AY104" s="92" t="str">
        <f t="shared" si="49"/>
        <v/>
      </c>
      <c r="AZ104" s="93"/>
      <c r="BA104" s="92" t="str">
        <f t="shared" si="50"/>
        <v/>
      </c>
      <c r="BB104" s="92" t="str">
        <f>IFERROR(VLOOKUP((CONCATENATE(AY104,BA104)),Listados!$U$3:$V$11,2,FALSE),"")</f>
        <v/>
      </c>
      <c r="BC104" s="92" t="str">
        <f t="shared" si="51"/>
        <v/>
      </c>
      <c r="BD104" s="357"/>
      <c r="BE104" s="357"/>
      <c r="BF104" s="357"/>
      <c r="BG104" s="357"/>
      <c r="BH104" s="375"/>
      <c r="BI104" s="375"/>
      <c r="BJ104" s="375"/>
    </row>
    <row r="105" spans="1:62" ht="16" x14ac:dyDescent="0.2">
      <c r="A105" s="503"/>
      <c r="B105" s="373"/>
      <c r="C105" s="375"/>
      <c r="D105" s="373"/>
      <c r="E105" s="257"/>
      <c r="F105" s="259"/>
      <c r="G105" s="241"/>
      <c r="H105" s="373"/>
      <c r="I105" s="373"/>
      <c r="J105" s="373"/>
      <c r="K105" s="373"/>
      <c r="L105" s="373"/>
      <c r="M105" s="373"/>
      <c r="N105" s="373"/>
      <c r="O105" s="373"/>
      <c r="P105" s="373"/>
      <c r="Q105" s="373"/>
      <c r="R105" s="373"/>
      <c r="S105" s="373"/>
      <c r="T105" s="373"/>
      <c r="U105" s="373"/>
      <c r="V105" s="373"/>
      <c r="W105" s="373"/>
      <c r="X105" s="373"/>
      <c r="Y105" s="373"/>
      <c r="Z105" s="373"/>
      <c r="AA105" s="375"/>
      <c r="AB105" s="410"/>
      <c r="AC105" s="407"/>
      <c r="AD105" s="407"/>
      <c r="AE105" s="407"/>
      <c r="AF105" s="407"/>
      <c r="AG105" s="258"/>
      <c r="AH105" s="240"/>
      <c r="AI105" s="241"/>
      <c r="AJ105" s="241"/>
      <c r="AK105" s="226" t="str">
        <f t="shared" si="41"/>
        <v>0</v>
      </c>
      <c r="AL105" s="241"/>
      <c r="AM105" s="226" t="str">
        <f t="shared" si="42"/>
        <v>0</v>
      </c>
      <c r="AN105" s="57"/>
      <c r="AO105" s="226" t="str">
        <f t="shared" si="43"/>
        <v>0</v>
      </c>
      <c r="AP105" s="241"/>
      <c r="AQ105" s="226" t="str">
        <f t="shared" si="44"/>
        <v>0</v>
      </c>
      <c r="AR105" s="241"/>
      <c r="AS105" s="226" t="str">
        <f t="shared" si="45"/>
        <v>0</v>
      </c>
      <c r="AT105" s="241"/>
      <c r="AU105" s="226" t="str">
        <f t="shared" si="46"/>
        <v>0</v>
      </c>
      <c r="AV105" s="57"/>
      <c r="AW105" s="226" t="str">
        <f t="shared" si="47"/>
        <v>0</v>
      </c>
      <c r="AX105" s="92" t="str">
        <f t="shared" si="48"/>
        <v/>
      </c>
      <c r="AY105" s="92" t="str">
        <f t="shared" si="49"/>
        <v/>
      </c>
      <c r="AZ105" s="93"/>
      <c r="BA105" s="92" t="str">
        <f t="shared" si="50"/>
        <v/>
      </c>
      <c r="BB105" s="92" t="str">
        <f>IFERROR(VLOOKUP((CONCATENATE(AY105,BA105)),Listados!$U$3:$V$11,2,FALSE),"")</f>
        <v/>
      </c>
      <c r="BC105" s="92" t="str">
        <f t="shared" si="51"/>
        <v/>
      </c>
      <c r="BD105" s="357"/>
      <c r="BE105" s="357"/>
      <c r="BF105" s="357"/>
      <c r="BG105" s="357"/>
      <c r="BH105" s="375"/>
      <c r="BI105" s="375"/>
      <c r="BJ105" s="375"/>
    </row>
    <row r="106" spans="1:62" ht="16" x14ac:dyDescent="0.2">
      <c r="A106" s="504"/>
      <c r="B106" s="369"/>
      <c r="C106" s="371"/>
      <c r="D106" s="369"/>
      <c r="E106" s="257"/>
      <c r="F106" s="259"/>
      <c r="G106" s="241"/>
      <c r="H106" s="369"/>
      <c r="I106" s="369"/>
      <c r="J106" s="369"/>
      <c r="K106" s="369"/>
      <c r="L106" s="369"/>
      <c r="M106" s="369"/>
      <c r="N106" s="369"/>
      <c r="O106" s="369"/>
      <c r="P106" s="369"/>
      <c r="Q106" s="369"/>
      <c r="R106" s="369"/>
      <c r="S106" s="369"/>
      <c r="T106" s="369"/>
      <c r="U106" s="369"/>
      <c r="V106" s="369"/>
      <c r="W106" s="369"/>
      <c r="X106" s="369"/>
      <c r="Y106" s="369"/>
      <c r="Z106" s="369"/>
      <c r="AA106" s="371"/>
      <c r="AB106" s="410"/>
      <c r="AC106" s="407"/>
      <c r="AD106" s="407"/>
      <c r="AE106" s="407"/>
      <c r="AF106" s="407"/>
      <c r="AG106" s="258"/>
      <c r="AH106" s="240"/>
      <c r="AI106" s="241"/>
      <c r="AJ106" s="241"/>
      <c r="AK106" s="226" t="str">
        <f t="shared" si="41"/>
        <v>0</v>
      </c>
      <c r="AL106" s="241"/>
      <c r="AM106" s="226" t="str">
        <f t="shared" si="42"/>
        <v>0</v>
      </c>
      <c r="AN106" s="57"/>
      <c r="AO106" s="226" t="str">
        <f t="shared" si="43"/>
        <v>0</v>
      </c>
      <c r="AP106" s="241"/>
      <c r="AQ106" s="226" t="str">
        <f t="shared" si="44"/>
        <v>0</v>
      </c>
      <c r="AR106" s="241"/>
      <c r="AS106" s="226" t="str">
        <f t="shared" si="45"/>
        <v>0</v>
      </c>
      <c r="AT106" s="241"/>
      <c r="AU106" s="226" t="str">
        <f t="shared" si="46"/>
        <v>0</v>
      </c>
      <c r="AV106" s="57"/>
      <c r="AW106" s="226" t="str">
        <f t="shared" si="47"/>
        <v>0</v>
      </c>
      <c r="AX106" s="92" t="str">
        <f t="shared" si="48"/>
        <v/>
      </c>
      <c r="AY106" s="92" t="str">
        <f t="shared" si="49"/>
        <v/>
      </c>
      <c r="AZ106" s="93"/>
      <c r="BA106" s="92" t="str">
        <f t="shared" si="50"/>
        <v/>
      </c>
      <c r="BB106" s="92" t="str">
        <f>IFERROR(VLOOKUP((CONCATENATE(AY106,BA106)),Listados!$U$3:$V$11,2,FALSE),"")</f>
        <v/>
      </c>
      <c r="BC106" s="92" t="str">
        <f t="shared" si="51"/>
        <v/>
      </c>
      <c r="BD106" s="377"/>
      <c r="BE106" s="377"/>
      <c r="BF106" s="377"/>
      <c r="BG106" s="377"/>
      <c r="BH106" s="371"/>
      <c r="BI106" s="371"/>
      <c r="BJ106" s="371"/>
    </row>
    <row r="107" spans="1:62" ht="16" x14ac:dyDescent="0.2">
      <c r="A107" s="502">
        <v>26</v>
      </c>
      <c r="B107" s="372"/>
      <c r="C107" s="374"/>
      <c r="D107" s="372"/>
      <c r="E107" s="257"/>
      <c r="F107" s="259"/>
      <c r="G107" s="241"/>
      <c r="H107" s="372"/>
      <c r="I107" s="372"/>
      <c r="J107" s="372"/>
      <c r="K107" s="372"/>
      <c r="L107" s="372"/>
      <c r="M107" s="372"/>
      <c r="N107" s="372"/>
      <c r="O107" s="372"/>
      <c r="P107" s="372"/>
      <c r="Q107" s="372"/>
      <c r="R107" s="372"/>
      <c r="S107" s="372"/>
      <c r="T107" s="372"/>
      <c r="U107" s="372"/>
      <c r="V107" s="372"/>
      <c r="W107" s="372"/>
      <c r="X107" s="372"/>
      <c r="Y107" s="372"/>
      <c r="Z107" s="372"/>
      <c r="AA107" s="374">
        <f>COUNTIF(H107:Z107, "SI")</f>
        <v>0</v>
      </c>
      <c r="AB107" s="410"/>
      <c r="AC107" s="407" t="e">
        <f>+VLOOKUP(AB107,Listados!$K$8:$L$12,2,0)</f>
        <v>#N/A</v>
      </c>
      <c r="AD107" s="407" t="str">
        <f>++IF(OR(AA107=0),"",IF(OR(AA107=1,AA107&lt;=5),"Moderado",IF(OR(AA107=6,AA107&lt;=11),"Mayor",IF(OR(AA107&gt;=12),"Catastrófico",""))))</f>
        <v/>
      </c>
      <c r="AE107" s="407" t="e">
        <f>+VLOOKUP(AD107,Listados!$K$13:$L$17,2,0)</f>
        <v>#N/A</v>
      </c>
      <c r="AF107" s="407" t="str">
        <f>IF(AND(AB107&lt;&gt;"",AD107&lt;&gt;""),VLOOKUP(AB107&amp;AD107,[3]Listados!$M$3:$N$27,2,FALSE),"")</f>
        <v/>
      </c>
      <c r="AG107" s="258"/>
      <c r="AH107" s="260"/>
      <c r="AI107" s="241"/>
      <c r="AJ107" s="241"/>
      <c r="AK107" s="226" t="str">
        <f>+IF(AJ107="si",15,"0")</f>
        <v>0</v>
      </c>
      <c r="AL107" s="241"/>
      <c r="AM107" s="226" t="str">
        <f>+IF(AL107="si",15,"0")</f>
        <v>0</v>
      </c>
      <c r="AN107" s="57"/>
      <c r="AO107" s="226" t="str">
        <f>+IF(AN107="si",15,"0")</f>
        <v>0</v>
      </c>
      <c r="AP107" s="241"/>
      <c r="AQ107" s="226" t="str">
        <f>+IF(AP107="Preventivo",15,IF(AP107="Detectivo",10,"0"))</f>
        <v>0</v>
      </c>
      <c r="AR107" s="241"/>
      <c r="AS107" s="226" t="str">
        <f>+IF(AR107="si",15,"0")</f>
        <v>0</v>
      </c>
      <c r="AT107" s="241"/>
      <c r="AU107" s="226" t="str">
        <f>+IF(AT107="si",15,"0")</f>
        <v>0</v>
      </c>
      <c r="AV107" s="57"/>
      <c r="AW107" s="226" t="str">
        <f>+IF(AV107="Completa",10,IF(AV107="Incompleta",5,"0"))</f>
        <v>0</v>
      </c>
      <c r="AX107" s="92" t="str">
        <f t="shared" si="48"/>
        <v/>
      </c>
      <c r="AY107" s="92" t="str">
        <f t="shared" si="49"/>
        <v/>
      </c>
      <c r="AZ107" s="93"/>
      <c r="BA107" s="92" t="str">
        <f t="shared" si="50"/>
        <v/>
      </c>
      <c r="BB107" s="92" t="str">
        <f>IFERROR(VLOOKUP((CONCATENATE(AY107,BA107)),Listados!$U$3:$V$11,2,FALSE),"")</f>
        <v/>
      </c>
      <c r="BC107" s="92" t="str">
        <f t="shared" si="51"/>
        <v/>
      </c>
      <c r="BD107" s="356" t="e">
        <f>AVERAGE(BC107:BC110)</f>
        <v>#DIV/0!</v>
      </c>
      <c r="BE107" s="356" t="e">
        <f>IF(BD107&lt;=50,"Débil",IF(BD107&lt;=99,"Moderado",IF(BD107=100,"fuerte","")))</f>
        <v>#DIV/0!</v>
      </c>
      <c r="BF107" s="356" t="e">
        <f>+IF(AND(AI107="Preventivo",BE107="Fuerte"),2,IF(AND(AI107="Preventivo",BE107="Moderado"),1,0))</f>
        <v>#DIV/0!</v>
      </c>
      <c r="BG107" s="356" t="e">
        <f>+AC107-BF107</f>
        <v>#N/A</v>
      </c>
      <c r="BH107" s="374" t="e">
        <f>+VLOOKUP(MIN(BG107),Listados!$J$18:$K$24,2,TRUE)</f>
        <v>#N/A</v>
      </c>
      <c r="BI107" s="374" t="str">
        <f>AD107</f>
        <v/>
      </c>
      <c r="BJ107" s="374" t="e">
        <f>IF(AND(BH107&lt;&gt;"",BI107&lt;&gt;""),VLOOKUP(BH107&amp;BI107,Listados!$M$3:$N$27,2,FALSE),"")</f>
        <v>#N/A</v>
      </c>
    </row>
    <row r="108" spans="1:62" ht="16" x14ac:dyDescent="0.2">
      <c r="A108" s="503"/>
      <c r="B108" s="373"/>
      <c r="C108" s="375"/>
      <c r="D108" s="373"/>
      <c r="E108" s="257"/>
      <c r="F108" s="259"/>
      <c r="G108" s="241"/>
      <c r="H108" s="373"/>
      <c r="I108" s="373"/>
      <c r="J108" s="373"/>
      <c r="K108" s="373"/>
      <c r="L108" s="373"/>
      <c r="M108" s="373"/>
      <c r="N108" s="373"/>
      <c r="O108" s="373"/>
      <c r="P108" s="373"/>
      <c r="Q108" s="373"/>
      <c r="R108" s="373"/>
      <c r="S108" s="373"/>
      <c r="T108" s="373"/>
      <c r="U108" s="373"/>
      <c r="V108" s="373"/>
      <c r="W108" s="373"/>
      <c r="X108" s="373"/>
      <c r="Y108" s="373"/>
      <c r="Z108" s="373"/>
      <c r="AA108" s="375"/>
      <c r="AB108" s="410"/>
      <c r="AC108" s="407"/>
      <c r="AD108" s="407"/>
      <c r="AE108" s="407"/>
      <c r="AF108" s="407"/>
      <c r="AG108" s="258"/>
      <c r="AH108" s="260"/>
      <c r="AI108" s="241"/>
      <c r="AJ108" s="241"/>
      <c r="AK108" s="226" t="str">
        <f t="shared" si="41"/>
        <v>0</v>
      </c>
      <c r="AL108" s="241"/>
      <c r="AM108" s="226" t="str">
        <f t="shared" si="42"/>
        <v>0</v>
      </c>
      <c r="AN108" s="57"/>
      <c r="AO108" s="226" t="str">
        <f t="shared" si="43"/>
        <v>0</v>
      </c>
      <c r="AP108" s="241"/>
      <c r="AQ108" s="226" t="str">
        <f t="shared" si="44"/>
        <v>0</v>
      </c>
      <c r="AR108" s="241"/>
      <c r="AS108" s="226" t="str">
        <f t="shared" si="45"/>
        <v>0</v>
      </c>
      <c r="AT108" s="241"/>
      <c r="AU108" s="226" t="str">
        <f t="shared" si="46"/>
        <v>0</v>
      </c>
      <c r="AV108" s="57"/>
      <c r="AW108" s="226" t="str">
        <f t="shared" si="47"/>
        <v>0</v>
      </c>
      <c r="AX108" s="92" t="str">
        <f t="shared" si="48"/>
        <v/>
      </c>
      <c r="AY108" s="92" t="str">
        <f t="shared" si="49"/>
        <v/>
      </c>
      <c r="AZ108" s="93"/>
      <c r="BA108" s="92" t="str">
        <f t="shared" si="50"/>
        <v/>
      </c>
      <c r="BB108" s="92" t="str">
        <f>IFERROR(VLOOKUP((CONCATENATE(AY108,BA108)),Listados!$U$3:$V$11,2,FALSE),"")</f>
        <v/>
      </c>
      <c r="BC108" s="92" t="str">
        <f t="shared" si="51"/>
        <v/>
      </c>
      <c r="BD108" s="357"/>
      <c r="BE108" s="357"/>
      <c r="BF108" s="357"/>
      <c r="BG108" s="357"/>
      <c r="BH108" s="375"/>
      <c r="BI108" s="375"/>
      <c r="BJ108" s="375"/>
    </row>
    <row r="109" spans="1:62" ht="16" x14ac:dyDescent="0.2">
      <c r="A109" s="503"/>
      <c r="B109" s="373"/>
      <c r="C109" s="375"/>
      <c r="D109" s="373"/>
      <c r="E109" s="257"/>
      <c r="F109" s="259"/>
      <c r="G109" s="241"/>
      <c r="H109" s="373"/>
      <c r="I109" s="373"/>
      <c r="J109" s="373"/>
      <c r="K109" s="373"/>
      <c r="L109" s="373"/>
      <c r="M109" s="373"/>
      <c r="N109" s="373"/>
      <c r="O109" s="373"/>
      <c r="P109" s="373"/>
      <c r="Q109" s="373"/>
      <c r="R109" s="373"/>
      <c r="S109" s="373"/>
      <c r="T109" s="373"/>
      <c r="U109" s="373"/>
      <c r="V109" s="373"/>
      <c r="W109" s="373"/>
      <c r="X109" s="373"/>
      <c r="Y109" s="373"/>
      <c r="Z109" s="373"/>
      <c r="AA109" s="375"/>
      <c r="AB109" s="410"/>
      <c r="AC109" s="407"/>
      <c r="AD109" s="407"/>
      <c r="AE109" s="407"/>
      <c r="AF109" s="407"/>
      <c r="AG109" s="258"/>
      <c r="AH109" s="240"/>
      <c r="AI109" s="241"/>
      <c r="AJ109" s="241"/>
      <c r="AK109" s="226" t="str">
        <f t="shared" si="41"/>
        <v>0</v>
      </c>
      <c r="AL109" s="241"/>
      <c r="AM109" s="226" t="str">
        <f t="shared" si="42"/>
        <v>0</v>
      </c>
      <c r="AN109" s="57"/>
      <c r="AO109" s="226" t="str">
        <f t="shared" si="43"/>
        <v>0</v>
      </c>
      <c r="AP109" s="241"/>
      <c r="AQ109" s="226" t="str">
        <f t="shared" si="44"/>
        <v>0</v>
      </c>
      <c r="AR109" s="241"/>
      <c r="AS109" s="226" t="str">
        <f t="shared" si="45"/>
        <v>0</v>
      </c>
      <c r="AT109" s="241"/>
      <c r="AU109" s="226" t="str">
        <f t="shared" si="46"/>
        <v>0</v>
      </c>
      <c r="AV109" s="57"/>
      <c r="AW109" s="226" t="str">
        <f t="shared" si="47"/>
        <v>0</v>
      </c>
      <c r="AX109" s="92" t="str">
        <f t="shared" si="48"/>
        <v/>
      </c>
      <c r="AY109" s="92" t="str">
        <f t="shared" si="49"/>
        <v/>
      </c>
      <c r="AZ109" s="93"/>
      <c r="BA109" s="92" t="str">
        <f t="shared" si="50"/>
        <v/>
      </c>
      <c r="BB109" s="92" t="str">
        <f>IFERROR(VLOOKUP((CONCATENATE(AY109,BA109)),Listados!$U$3:$V$11,2,FALSE),"")</f>
        <v/>
      </c>
      <c r="BC109" s="92" t="str">
        <f t="shared" si="51"/>
        <v/>
      </c>
      <c r="BD109" s="357"/>
      <c r="BE109" s="357"/>
      <c r="BF109" s="357"/>
      <c r="BG109" s="357"/>
      <c r="BH109" s="375"/>
      <c r="BI109" s="375"/>
      <c r="BJ109" s="375"/>
    </row>
    <row r="110" spans="1:62" ht="16" x14ac:dyDescent="0.2">
      <c r="A110" s="504"/>
      <c r="B110" s="369"/>
      <c r="C110" s="371"/>
      <c r="D110" s="369"/>
      <c r="E110" s="257"/>
      <c r="F110" s="259"/>
      <c r="G110" s="241"/>
      <c r="H110" s="369"/>
      <c r="I110" s="369"/>
      <c r="J110" s="369"/>
      <c r="K110" s="369"/>
      <c r="L110" s="369"/>
      <c r="M110" s="369"/>
      <c r="N110" s="369"/>
      <c r="O110" s="369"/>
      <c r="P110" s="369"/>
      <c r="Q110" s="369"/>
      <c r="R110" s="369"/>
      <c r="S110" s="369"/>
      <c r="T110" s="369"/>
      <c r="U110" s="369"/>
      <c r="V110" s="369"/>
      <c r="W110" s="369"/>
      <c r="X110" s="369"/>
      <c r="Y110" s="369"/>
      <c r="Z110" s="369"/>
      <c r="AA110" s="371"/>
      <c r="AB110" s="410"/>
      <c r="AC110" s="407"/>
      <c r="AD110" s="407"/>
      <c r="AE110" s="407"/>
      <c r="AF110" s="407"/>
      <c r="AG110" s="258"/>
      <c r="AH110" s="240"/>
      <c r="AI110" s="241"/>
      <c r="AJ110" s="241"/>
      <c r="AK110" s="226" t="str">
        <f t="shared" si="41"/>
        <v>0</v>
      </c>
      <c r="AL110" s="241"/>
      <c r="AM110" s="226" t="str">
        <f t="shared" si="42"/>
        <v>0</v>
      </c>
      <c r="AN110" s="57"/>
      <c r="AO110" s="226" t="str">
        <f t="shared" si="43"/>
        <v>0</v>
      </c>
      <c r="AP110" s="241"/>
      <c r="AQ110" s="226" t="str">
        <f t="shared" si="44"/>
        <v>0</v>
      </c>
      <c r="AR110" s="241"/>
      <c r="AS110" s="226" t="str">
        <f t="shared" si="45"/>
        <v>0</v>
      </c>
      <c r="AT110" s="241"/>
      <c r="AU110" s="226" t="str">
        <f t="shared" si="46"/>
        <v>0</v>
      </c>
      <c r="AV110" s="57"/>
      <c r="AW110" s="226" t="str">
        <f t="shared" si="47"/>
        <v>0</v>
      </c>
      <c r="AX110" s="92" t="str">
        <f t="shared" si="48"/>
        <v/>
      </c>
      <c r="AY110" s="92" t="str">
        <f t="shared" si="49"/>
        <v/>
      </c>
      <c r="AZ110" s="93"/>
      <c r="BA110" s="92" t="str">
        <f t="shared" si="50"/>
        <v/>
      </c>
      <c r="BB110" s="92" t="str">
        <f>IFERROR(VLOOKUP((CONCATENATE(AY110,BA110)),Listados!$U$3:$V$11,2,FALSE),"")</f>
        <v/>
      </c>
      <c r="BC110" s="92" t="str">
        <f t="shared" si="51"/>
        <v/>
      </c>
      <c r="BD110" s="377"/>
      <c r="BE110" s="377"/>
      <c r="BF110" s="377"/>
      <c r="BG110" s="377"/>
      <c r="BH110" s="371"/>
      <c r="BI110" s="371"/>
      <c r="BJ110" s="371"/>
    </row>
    <row r="111" spans="1:62" ht="16" x14ac:dyDescent="0.2">
      <c r="A111" s="502">
        <v>27</v>
      </c>
      <c r="B111" s="372"/>
      <c r="C111" s="374"/>
      <c r="D111" s="372"/>
      <c r="E111" s="257"/>
      <c r="F111" s="259"/>
      <c r="G111" s="241"/>
      <c r="H111" s="372"/>
      <c r="I111" s="372"/>
      <c r="J111" s="372"/>
      <c r="K111" s="372"/>
      <c r="L111" s="372"/>
      <c r="M111" s="372"/>
      <c r="N111" s="372"/>
      <c r="O111" s="372"/>
      <c r="P111" s="372"/>
      <c r="Q111" s="372"/>
      <c r="R111" s="372"/>
      <c r="S111" s="372"/>
      <c r="T111" s="372"/>
      <c r="U111" s="372"/>
      <c r="V111" s="372"/>
      <c r="W111" s="372"/>
      <c r="X111" s="372"/>
      <c r="Y111" s="372"/>
      <c r="Z111" s="372"/>
      <c r="AA111" s="374">
        <f>COUNTIF(H111:Z111, "SI")</f>
        <v>0</v>
      </c>
      <c r="AB111" s="410"/>
      <c r="AC111" s="407" t="e">
        <f>+VLOOKUP(AB111,Listados!$K$8:$L$12,2,0)</f>
        <v>#N/A</v>
      </c>
      <c r="AD111" s="407" t="str">
        <f>++IF(OR(AA111=0),"",IF(OR(AA111=1,AA111&lt;=5),"Moderado",IF(OR(AA111=6,AA111&lt;=11),"Mayor",IF(OR(AA111&gt;=12),"Catastrófico",""))))</f>
        <v/>
      </c>
      <c r="AE111" s="407" t="e">
        <f>+VLOOKUP(AD111,Listados!$K$13:$L$17,2,0)</f>
        <v>#N/A</v>
      </c>
      <c r="AF111" s="407" t="str">
        <f>IF(AND(AB111&lt;&gt;"",AD111&lt;&gt;""),VLOOKUP(AB111&amp;AD111,[3]Listados!$M$3:$N$27,2,FALSE),"")</f>
        <v/>
      </c>
      <c r="AG111" s="258"/>
      <c r="AH111" s="260"/>
      <c r="AI111" s="241"/>
      <c r="AJ111" s="241"/>
      <c r="AK111" s="226" t="str">
        <f>+IF(AJ111="si",15,"0")</f>
        <v>0</v>
      </c>
      <c r="AL111" s="241"/>
      <c r="AM111" s="226" t="str">
        <f>+IF(AL111="si",15,"0")</f>
        <v>0</v>
      </c>
      <c r="AN111" s="57"/>
      <c r="AO111" s="226" t="str">
        <f>+IF(AN111="si",15,"0")</f>
        <v>0</v>
      </c>
      <c r="AP111" s="241"/>
      <c r="AQ111" s="226" t="str">
        <f>+IF(AP111="Preventivo",15,IF(AP111="Detectivo",10,"0"))</f>
        <v>0</v>
      </c>
      <c r="AR111" s="241"/>
      <c r="AS111" s="226" t="str">
        <f>+IF(AR111="si",15,"0")</f>
        <v>0</v>
      </c>
      <c r="AT111" s="241"/>
      <c r="AU111" s="226" t="str">
        <f>+IF(AT111="si",15,"0")</f>
        <v>0</v>
      </c>
      <c r="AV111" s="57"/>
      <c r="AW111" s="226" t="str">
        <f>+IF(AV111="Completa",10,IF(AV111="Incompleta",5,"0"))</f>
        <v>0</v>
      </c>
      <c r="AX111" s="92" t="str">
        <f t="shared" si="48"/>
        <v/>
      </c>
      <c r="AY111" s="92" t="str">
        <f t="shared" si="49"/>
        <v/>
      </c>
      <c r="AZ111" s="93"/>
      <c r="BA111" s="92" t="str">
        <f t="shared" si="50"/>
        <v/>
      </c>
      <c r="BB111" s="92" t="str">
        <f>IFERROR(VLOOKUP((CONCATENATE(AY111,BA111)),Listados!$U$3:$V$11,2,FALSE),"")</f>
        <v/>
      </c>
      <c r="BC111" s="92" t="str">
        <f t="shared" si="51"/>
        <v/>
      </c>
      <c r="BD111" s="356" t="e">
        <f>AVERAGE(BC111:BC114)</f>
        <v>#DIV/0!</v>
      </c>
      <c r="BE111" s="356" t="e">
        <f>IF(BD111&lt;=50,"Débil",IF(BD111&lt;=99,"Moderado",IF(BD111=100,"fuerte","")))</f>
        <v>#DIV/0!</v>
      </c>
      <c r="BF111" s="356" t="e">
        <f>+IF(AND(AI111="Preventivo",BE111="Fuerte"),2,IF(AND(AI111="Preventivo",BE111="Moderado"),1,0))</f>
        <v>#DIV/0!</v>
      </c>
      <c r="BG111" s="356" t="e">
        <f>+AC111-BF111</f>
        <v>#N/A</v>
      </c>
      <c r="BH111" s="374" t="e">
        <f>+VLOOKUP(MIN(BG111),Listados!$J$18:$K$24,2,TRUE)</f>
        <v>#N/A</v>
      </c>
      <c r="BI111" s="374" t="str">
        <f>AD111</f>
        <v/>
      </c>
      <c r="BJ111" s="374" t="e">
        <f>IF(AND(BH111&lt;&gt;"",BI111&lt;&gt;""),VLOOKUP(BH111&amp;BI111,Listados!$M$3:$N$27,2,FALSE),"")</f>
        <v>#N/A</v>
      </c>
    </row>
    <row r="112" spans="1:62" ht="16" x14ac:dyDescent="0.2">
      <c r="A112" s="503"/>
      <c r="B112" s="373"/>
      <c r="C112" s="375"/>
      <c r="D112" s="373"/>
      <c r="E112" s="257"/>
      <c r="F112" s="259"/>
      <c r="G112" s="241"/>
      <c r="H112" s="373"/>
      <c r="I112" s="373"/>
      <c r="J112" s="373"/>
      <c r="K112" s="373"/>
      <c r="L112" s="373"/>
      <c r="M112" s="373"/>
      <c r="N112" s="373"/>
      <c r="O112" s="373"/>
      <c r="P112" s="373"/>
      <c r="Q112" s="373"/>
      <c r="R112" s="373"/>
      <c r="S112" s="373"/>
      <c r="T112" s="373"/>
      <c r="U112" s="373"/>
      <c r="V112" s="373"/>
      <c r="W112" s="373"/>
      <c r="X112" s="373"/>
      <c r="Y112" s="373"/>
      <c r="Z112" s="373"/>
      <c r="AA112" s="375"/>
      <c r="AB112" s="410"/>
      <c r="AC112" s="407"/>
      <c r="AD112" s="407"/>
      <c r="AE112" s="407"/>
      <c r="AF112" s="407"/>
      <c r="AG112" s="258"/>
      <c r="AH112" s="260"/>
      <c r="AI112" s="241"/>
      <c r="AJ112" s="241"/>
      <c r="AK112" s="226" t="str">
        <f t="shared" si="41"/>
        <v>0</v>
      </c>
      <c r="AL112" s="241"/>
      <c r="AM112" s="226" t="str">
        <f t="shared" si="42"/>
        <v>0</v>
      </c>
      <c r="AN112" s="57"/>
      <c r="AO112" s="226" t="str">
        <f t="shared" si="43"/>
        <v>0</v>
      </c>
      <c r="AP112" s="241"/>
      <c r="AQ112" s="226" t="str">
        <f t="shared" si="44"/>
        <v>0</v>
      </c>
      <c r="AR112" s="241"/>
      <c r="AS112" s="226" t="str">
        <f t="shared" si="45"/>
        <v>0</v>
      </c>
      <c r="AT112" s="241"/>
      <c r="AU112" s="226" t="str">
        <f t="shared" si="46"/>
        <v>0</v>
      </c>
      <c r="AV112" s="57"/>
      <c r="AW112" s="226" t="str">
        <f t="shared" si="47"/>
        <v>0</v>
      </c>
      <c r="AX112" s="92" t="str">
        <f t="shared" si="48"/>
        <v/>
      </c>
      <c r="AY112" s="92" t="str">
        <f t="shared" si="49"/>
        <v/>
      </c>
      <c r="AZ112" s="93"/>
      <c r="BA112" s="92" t="str">
        <f t="shared" si="50"/>
        <v/>
      </c>
      <c r="BB112" s="92" t="str">
        <f>IFERROR(VLOOKUP((CONCATENATE(AY112,BA112)),Listados!$U$3:$V$11,2,FALSE),"")</f>
        <v/>
      </c>
      <c r="BC112" s="92" t="str">
        <f t="shared" si="51"/>
        <v/>
      </c>
      <c r="BD112" s="357"/>
      <c r="BE112" s="357"/>
      <c r="BF112" s="357"/>
      <c r="BG112" s="357"/>
      <c r="BH112" s="375"/>
      <c r="BI112" s="375"/>
      <c r="BJ112" s="375"/>
    </row>
    <row r="113" spans="1:62" ht="16" x14ac:dyDescent="0.2">
      <c r="A113" s="503"/>
      <c r="B113" s="373"/>
      <c r="C113" s="375"/>
      <c r="D113" s="373"/>
      <c r="E113" s="257"/>
      <c r="F113" s="259"/>
      <c r="G113" s="241"/>
      <c r="H113" s="373"/>
      <c r="I113" s="373"/>
      <c r="J113" s="373"/>
      <c r="K113" s="373"/>
      <c r="L113" s="373"/>
      <c r="M113" s="373"/>
      <c r="N113" s="373"/>
      <c r="O113" s="373"/>
      <c r="P113" s="373"/>
      <c r="Q113" s="373"/>
      <c r="R113" s="373"/>
      <c r="S113" s="373"/>
      <c r="T113" s="373"/>
      <c r="U113" s="373"/>
      <c r="V113" s="373"/>
      <c r="W113" s="373"/>
      <c r="X113" s="373"/>
      <c r="Y113" s="373"/>
      <c r="Z113" s="373"/>
      <c r="AA113" s="375"/>
      <c r="AB113" s="410"/>
      <c r="AC113" s="407"/>
      <c r="AD113" s="407"/>
      <c r="AE113" s="407"/>
      <c r="AF113" s="407"/>
      <c r="AG113" s="258"/>
      <c r="AH113" s="240"/>
      <c r="AI113" s="241"/>
      <c r="AJ113" s="241"/>
      <c r="AK113" s="226" t="str">
        <f t="shared" si="41"/>
        <v>0</v>
      </c>
      <c r="AL113" s="241"/>
      <c r="AM113" s="226" t="str">
        <f t="shared" si="42"/>
        <v>0</v>
      </c>
      <c r="AN113" s="57"/>
      <c r="AO113" s="226" t="str">
        <f t="shared" si="43"/>
        <v>0</v>
      </c>
      <c r="AP113" s="241"/>
      <c r="AQ113" s="226" t="str">
        <f t="shared" si="44"/>
        <v>0</v>
      </c>
      <c r="AR113" s="241"/>
      <c r="AS113" s="226" t="str">
        <f t="shared" si="45"/>
        <v>0</v>
      </c>
      <c r="AT113" s="241"/>
      <c r="AU113" s="226" t="str">
        <f t="shared" si="46"/>
        <v>0</v>
      </c>
      <c r="AV113" s="57"/>
      <c r="AW113" s="226" t="str">
        <f t="shared" si="47"/>
        <v>0</v>
      </c>
      <c r="AX113" s="92" t="str">
        <f t="shared" si="48"/>
        <v/>
      </c>
      <c r="AY113" s="92" t="str">
        <f t="shared" si="49"/>
        <v/>
      </c>
      <c r="AZ113" s="93"/>
      <c r="BA113" s="92" t="str">
        <f t="shared" si="50"/>
        <v/>
      </c>
      <c r="BB113" s="92" t="str">
        <f>IFERROR(VLOOKUP((CONCATENATE(AY113,BA113)),Listados!$U$3:$V$11,2,FALSE),"")</f>
        <v/>
      </c>
      <c r="BC113" s="92" t="str">
        <f t="shared" si="51"/>
        <v/>
      </c>
      <c r="BD113" s="357"/>
      <c r="BE113" s="357"/>
      <c r="BF113" s="357"/>
      <c r="BG113" s="357"/>
      <c r="BH113" s="375"/>
      <c r="BI113" s="375"/>
      <c r="BJ113" s="375"/>
    </row>
    <row r="114" spans="1:62" ht="16" x14ac:dyDescent="0.2">
      <c r="A114" s="504"/>
      <c r="B114" s="369"/>
      <c r="C114" s="371"/>
      <c r="D114" s="369"/>
      <c r="E114" s="257"/>
      <c r="F114" s="259"/>
      <c r="G114" s="241"/>
      <c r="H114" s="369"/>
      <c r="I114" s="369"/>
      <c r="J114" s="369"/>
      <c r="K114" s="369"/>
      <c r="L114" s="369"/>
      <c r="M114" s="369"/>
      <c r="N114" s="369"/>
      <c r="O114" s="369"/>
      <c r="P114" s="369"/>
      <c r="Q114" s="369"/>
      <c r="R114" s="369"/>
      <c r="S114" s="369"/>
      <c r="T114" s="369"/>
      <c r="U114" s="369"/>
      <c r="V114" s="369"/>
      <c r="W114" s="369"/>
      <c r="X114" s="369"/>
      <c r="Y114" s="369"/>
      <c r="Z114" s="369"/>
      <c r="AA114" s="371"/>
      <c r="AB114" s="410"/>
      <c r="AC114" s="407"/>
      <c r="AD114" s="407"/>
      <c r="AE114" s="407"/>
      <c r="AF114" s="407"/>
      <c r="AG114" s="258"/>
      <c r="AH114" s="240"/>
      <c r="AI114" s="241"/>
      <c r="AJ114" s="241"/>
      <c r="AK114" s="226" t="str">
        <f t="shared" si="41"/>
        <v>0</v>
      </c>
      <c r="AL114" s="241"/>
      <c r="AM114" s="226" t="str">
        <f t="shared" si="42"/>
        <v>0</v>
      </c>
      <c r="AN114" s="57"/>
      <c r="AO114" s="226" t="str">
        <f t="shared" si="43"/>
        <v>0</v>
      </c>
      <c r="AP114" s="241"/>
      <c r="AQ114" s="226" t="str">
        <f t="shared" si="44"/>
        <v>0</v>
      </c>
      <c r="AR114" s="241"/>
      <c r="AS114" s="226" t="str">
        <f t="shared" si="45"/>
        <v>0</v>
      </c>
      <c r="AT114" s="241"/>
      <c r="AU114" s="226" t="str">
        <f t="shared" si="46"/>
        <v>0</v>
      </c>
      <c r="AV114" s="57"/>
      <c r="AW114" s="226" t="str">
        <f t="shared" si="47"/>
        <v>0</v>
      </c>
      <c r="AX114" s="92" t="str">
        <f t="shared" si="48"/>
        <v/>
      </c>
      <c r="AY114" s="92" t="str">
        <f t="shared" si="49"/>
        <v/>
      </c>
      <c r="AZ114" s="93"/>
      <c r="BA114" s="92" t="str">
        <f t="shared" si="50"/>
        <v/>
      </c>
      <c r="BB114" s="92" t="str">
        <f>IFERROR(VLOOKUP((CONCATENATE(AY114,BA114)),Listados!$U$3:$V$11,2,FALSE),"")</f>
        <v/>
      </c>
      <c r="BC114" s="92" t="str">
        <f t="shared" si="51"/>
        <v/>
      </c>
      <c r="BD114" s="377"/>
      <c r="BE114" s="377"/>
      <c r="BF114" s="377"/>
      <c r="BG114" s="377"/>
      <c r="BH114" s="371"/>
      <c r="BI114" s="371"/>
      <c r="BJ114" s="371"/>
    </row>
    <row r="115" spans="1:62" ht="16" x14ac:dyDescent="0.2">
      <c r="A115" s="502">
        <v>28</v>
      </c>
      <c r="B115" s="372"/>
      <c r="C115" s="374"/>
      <c r="D115" s="372"/>
      <c r="E115" s="257"/>
      <c r="F115" s="259"/>
      <c r="G115" s="241"/>
      <c r="H115" s="372"/>
      <c r="I115" s="372"/>
      <c r="J115" s="372"/>
      <c r="K115" s="372"/>
      <c r="L115" s="372"/>
      <c r="M115" s="372"/>
      <c r="N115" s="372"/>
      <c r="O115" s="372"/>
      <c r="P115" s="372"/>
      <c r="Q115" s="372"/>
      <c r="R115" s="372"/>
      <c r="S115" s="372"/>
      <c r="T115" s="372"/>
      <c r="U115" s="372"/>
      <c r="V115" s="372"/>
      <c r="W115" s="372"/>
      <c r="X115" s="372"/>
      <c r="Y115" s="372"/>
      <c r="Z115" s="372"/>
      <c r="AA115" s="374">
        <f>COUNTIF(H115:Z115, "SI")</f>
        <v>0</v>
      </c>
      <c r="AB115" s="410"/>
      <c r="AC115" s="407" t="e">
        <f>+VLOOKUP(AB115,Listados!$K$8:$L$12,2,0)</f>
        <v>#N/A</v>
      </c>
      <c r="AD115" s="407" t="str">
        <f>++IF(OR(AA115=0),"",IF(OR(AA115=1,AA115&lt;=5),"Moderado",IF(OR(AA115=6,AA115&lt;=11),"Mayor",IF(OR(AA115&gt;=12),"Catastrófico",""))))</f>
        <v/>
      </c>
      <c r="AE115" s="407" t="e">
        <f>+VLOOKUP(AD115,Listados!$K$13:$L$17,2,0)</f>
        <v>#N/A</v>
      </c>
      <c r="AF115" s="407" t="str">
        <f>IF(AND(AB115&lt;&gt;"",AD115&lt;&gt;""),VLOOKUP(AB115&amp;AD115,[3]Listados!$M$3:$N$27,2,FALSE),"")</f>
        <v/>
      </c>
      <c r="AG115" s="258"/>
      <c r="AH115" s="260"/>
      <c r="AI115" s="241"/>
      <c r="AJ115" s="241"/>
      <c r="AK115" s="226" t="str">
        <f>+IF(AJ115="si",15,"0")</f>
        <v>0</v>
      </c>
      <c r="AL115" s="241"/>
      <c r="AM115" s="226" t="str">
        <f>+IF(AL115="si",15,"0")</f>
        <v>0</v>
      </c>
      <c r="AN115" s="57"/>
      <c r="AO115" s="226" t="str">
        <f>+IF(AN115="si",15,"0")</f>
        <v>0</v>
      </c>
      <c r="AP115" s="241"/>
      <c r="AQ115" s="226" t="str">
        <f>+IF(AP115="Preventivo",15,IF(AP115="Detectivo",10,"0"))</f>
        <v>0</v>
      </c>
      <c r="AR115" s="241"/>
      <c r="AS115" s="226" t="str">
        <f>+IF(AR115="si",15,"0")</f>
        <v>0</v>
      </c>
      <c r="AT115" s="241"/>
      <c r="AU115" s="226" t="str">
        <f>+IF(AT115="si",15,"0")</f>
        <v>0</v>
      </c>
      <c r="AV115" s="57"/>
      <c r="AW115" s="226" t="str">
        <f>+IF(AV115="Completa",10,IF(AV115="Incompleta",5,"0"))</f>
        <v>0</v>
      </c>
      <c r="AX115" s="92" t="str">
        <f t="shared" si="48"/>
        <v/>
      </c>
      <c r="AY115" s="92" t="str">
        <f t="shared" si="49"/>
        <v/>
      </c>
      <c r="AZ115" s="93"/>
      <c r="BA115" s="92" t="str">
        <f t="shared" si="50"/>
        <v/>
      </c>
      <c r="BB115" s="92" t="str">
        <f>IFERROR(VLOOKUP((CONCATENATE(AY115,BA115)),Listados!$U$3:$V$11,2,FALSE),"")</f>
        <v/>
      </c>
      <c r="BC115" s="92" t="str">
        <f t="shared" si="51"/>
        <v/>
      </c>
      <c r="BD115" s="356" t="e">
        <f>AVERAGE(BC115:BC118)</f>
        <v>#DIV/0!</v>
      </c>
      <c r="BE115" s="356" t="e">
        <f>IF(BD115&lt;=50,"Débil",IF(BD115&lt;=99,"Moderado",IF(BD115=100,"fuerte","")))</f>
        <v>#DIV/0!</v>
      </c>
      <c r="BF115" s="356" t="e">
        <f>+IF(AND(AI115="Preventivo",BE115="Fuerte"),2,IF(AND(AI115="Preventivo",BE115="Moderado"),1,0))</f>
        <v>#DIV/0!</v>
      </c>
      <c r="BG115" s="356" t="e">
        <f>+AC115-BF115</f>
        <v>#N/A</v>
      </c>
      <c r="BH115" s="374" t="e">
        <f>+VLOOKUP(MIN(BG115),Listados!$J$18:$K$24,2,TRUE)</f>
        <v>#N/A</v>
      </c>
      <c r="BI115" s="374" t="str">
        <f>AD115</f>
        <v/>
      </c>
      <c r="BJ115" s="374" t="e">
        <f>IF(AND(BH115&lt;&gt;"",BI115&lt;&gt;""),VLOOKUP(BH115&amp;BI115,Listados!$M$3:$N$27,2,FALSE),"")</f>
        <v>#N/A</v>
      </c>
    </row>
    <row r="116" spans="1:62" ht="16" x14ac:dyDescent="0.2">
      <c r="A116" s="503"/>
      <c r="B116" s="373"/>
      <c r="C116" s="375"/>
      <c r="D116" s="373"/>
      <c r="E116" s="257"/>
      <c r="F116" s="259"/>
      <c r="G116" s="241"/>
      <c r="H116" s="373"/>
      <c r="I116" s="373"/>
      <c r="J116" s="373"/>
      <c r="K116" s="373"/>
      <c r="L116" s="373"/>
      <c r="M116" s="373"/>
      <c r="N116" s="373"/>
      <c r="O116" s="373"/>
      <c r="P116" s="373"/>
      <c r="Q116" s="373"/>
      <c r="R116" s="373"/>
      <c r="S116" s="373"/>
      <c r="T116" s="373"/>
      <c r="U116" s="373"/>
      <c r="V116" s="373"/>
      <c r="W116" s="373"/>
      <c r="X116" s="373"/>
      <c r="Y116" s="373"/>
      <c r="Z116" s="373"/>
      <c r="AA116" s="375"/>
      <c r="AB116" s="410"/>
      <c r="AC116" s="407"/>
      <c r="AD116" s="407"/>
      <c r="AE116" s="407"/>
      <c r="AF116" s="407"/>
      <c r="AG116" s="258"/>
      <c r="AH116" s="260"/>
      <c r="AI116" s="241"/>
      <c r="AJ116" s="241"/>
      <c r="AK116" s="226" t="str">
        <f t="shared" si="41"/>
        <v>0</v>
      </c>
      <c r="AL116" s="241"/>
      <c r="AM116" s="226" t="str">
        <f t="shared" si="42"/>
        <v>0</v>
      </c>
      <c r="AN116" s="57"/>
      <c r="AO116" s="226" t="str">
        <f t="shared" si="43"/>
        <v>0</v>
      </c>
      <c r="AP116" s="241"/>
      <c r="AQ116" s="226" t="str">
        <f t="shared" si="44"/>
        <v>0</v>
      </c>
      <c r="AR116" s="241"/>
      <c r="AS116" s="226" t="str">
        <f t="shared" si="45"/>
        <v>0</v>
      </c>
      <c r="AT116" s="241"/>
      <c r="AU116" s="226" t="str">
        <f t="shared" si="46"/>
        <v>0</v>
      </c>
      <c r="AV116" s="57"/>
      <c r="AW116" s="226" t="str">
        <f t="shared" si="47"/>
        <v>0</v>
      </c>
      <c r="AX116" s="92" t="str">
        <f t="shared" si="48"/>
        <v/>
      </c>
      <c r="AY116" s="92" t="str">
        <f t="shared" si="49"/>
        <v/>
      </c>
      <c r="AZ116" s="93"/>
      <c r="BA116" s="92" t="str">
        <f t="shared" si="50"/>
        <v/>
      </c>
      <c r="BB116" s="92" t="str">
        <f>IFERROR(VLOOKUP((CONCATENATE(AY116,BA116)),Listados!$U$3:$V$11,2,FALSE),"")</f>
        <v/>
      </c>
      <c r="BC116" s="92" t="str">
        <f t="shared" si="51"/>
        <v/>
      </c>
      <c r="BD116" s="357"/>
      <c r="BE116" s="357"/>
      <c r="BF116" s="357"/>
      <c r="BG116" s="357"/>
      <c r="BH116" s="375"/>
      <c r="BI116" s="375"/>
      <c r="BJ116" s="375"/>
    </row>
    <row r="117" spans="1:62" ht="16" x14ac:dyDescent="0.2">
      <c r="A117" s="503"/>
      <c r="B117" s="373"/>
      <c r="C117" s="375"/>
      <c r="D117" s="373"/>
      <c r="E117" s="257"/>
      <c r="F117" s="259"/>
      <c r="G117" s="241"/>
      <c r="H117" s="373"/>
      <c r="I117" s="373"/>
      <c r="J117" s="373"/>
      <c r="K117" s="373"/>
      <c r="L117" s="373"/>
      <c r="M117" s="373"/>
      <c r="N117" s="373"/>
      <c r="O117" s="373"/>
      <c r="P117" s="373"/>
      <c r="Q117" s="373"/>
      <c r="R117" s="373"/>
      <c r="S117" s="373"/>
      <c r="T117" s="373"/>
      <c r="U117" s="373"/>
      <c r="V117" s="373"/>
      <c r="W117" s="373"/>
      <c r="X117" s="373"/>
      <c r="Y117" s="373"/>
      <c r="Z117" s="373"/>
      <c r="AA117" s="375"/>
      <c r="AB117" s="410"/>
      <c r="AC117" s="407"/>
      <c r="AD117" s="407"/>
      <c r="AE117" s="407"/>
      <c r="AF117" s="407"/>
      <c r="AG117" s="258"/>
      <c r="AH117" s="240"/>
      <c r="AI117" s="241"/>
      <c r="AJ117" s="241"/>
      <c r="AK117" s="226" t="str">
        <f t="shared" si="41"/>
        <v>0</v>
      </c>
      <c r="AL117" s="241"/>
      <c r="AM117" s="226" t="str">
        <f t="shared" si="42"/>
        <v>0</v>
      </c>
      <c r="AN117" s="57"/>
      <c r="AO117" s="226" t="str">
        <f t="shared" si="43"/>
        <v>0</v>
      </c>
      <c r="AP117" s="241"/>
      <c r="AQ117" s="226" t="str">
        <f t="shared" si="44"/>
        <v>0</v>
      </c>
      <c r="AR117" s="241"/>
      <c r="AS117" s="226" t="str">
        <f t="shared" si="45"/>
        <v>0</v>
      </c>
      <c r="AT117" s="241"/>
      <c r="AU117" s="226" t="str">
        <f t="shared" si="46"/>
        <v>0</v>
      </c>
      <c r="AV117" s="57"/>
      <c r="AW117" s="226" t="str">
        <f t="shared" si="47"/>
        <v>0</v>
      </c>
      <c r="AX117" s="92" t="str">
        <f t="shared" si="48"/>
        <v/>
      </c>
      <c r="AY117" s="92" t="str">
        <f t="shared" si="49"/>
        <v/>
      </c>
      <c r="AZ117" s="93"/>
      <c r="BA117" s="92" t="str">
        <f t="shared" si="50"/>
        <v/>
      </c>
      <c r="BB117" s="92" t="str">
        <f>IFERROR(VLOOKUP((CONCATENATE(AY117,BA117)),Listados!$U$3:$V$11,2,FALSE),"")</f>
        <v/>
      </c>
      <c r="BC117" s="92" t="str">
        <f t="shared" si="51"/>
        <v/>
      </c>
      <c r="BD117" s="357"/>
      <c r="BE117" s="357"/>
      <c r="BF117" s="357"/>
      <c r="BG117" s="357"/>
      <c r="BH117" s="375"/>
      <c r="BI117" s="375"/>
      <c r="BJ117" s="375"/>
    </row>
    <row r="118" spans="1:62" ht="16" x14ac:dyDescent="0.2">
      <c r="A118" s="504"/>
      <c r="B118" s="369"/>
      <c r="C118" s="371"/>
      <c r="D118" s="369"/>
      <c r="E118" s="257"/>
      <c r="F118" s="259"/>
      <c r="G118" s="241"/>
      <c r="H118" s="369"/>
      <c r="I118" s="369"/>
      <c r="J118" s="369"/>
      <c r="K118" s="369"/>
      <c r="L118" s="369"/>
      <c r="M118" s="369"/>
      <c r="N118" s="369"/>
      <c r="O118" s="369"/>
      <c r="P118" s="369"/>
      <c r="Q118" s="369"/>
      <c r="R118" s="369"/>
      <c r="S118" s="369"/>
      <c r="T118" s="369"/>
      <c r="U118" s="369"/>
      <c r="V118" s="369"/>
      <c r="W118" s="369"/>
      <c r="X118" s="369"/>
      <c r="Y118" s="369"/>
      <c r="Z118" s="369"/>
      <c r="AA118" s="371"/>
      <c r="AB118" s="410"/>
      <c r="AC118" s="407"/>
      <c r="AD118" s="407"/>
      <c r="AE118" s="407"/>
      <c r="AF118" s="407"/>
      <c r="AG118" s="258"/>
      <c r="AH118" s="240"/>
      <c r="AI118" s="241"/>
      <c r="AJ118" s="241"/>
      <c r="AK118" s="226" t="str">
        <f t="shared" si="41"/>
        <v>0</v>
      </c>
      <c r="AL118" s="241"/>
      <c r="AM118" s="226" t="str">
        <f t="shared" si="42"/>
        <v>0</v>
      </c>
      <c r="AN118" s="57"/>
      <c r="AO118" s="226" t="str">
        <f t="shared" si="43"/>
        <v>0</v>
      </c>
      <c r="AP118" s="241"/>
      <c r="AQ118" s="226" t="str">
        <f t="shared" si="44"/>
        <v>0</v>
      </c>
      <c r="AR118" s="241"/>
      <c r="AS118" s="226" t="str">
        <f t="shared" si="45"/>
        <v>0</v>
      </c>
      <c r="AT118" s="241"/>
      <c r="AU118" s="226" t="str">
        <f t="shared" si="46"/>
        <v>0</v>
      </c>
      <c r="AV118" s="57"/>
      <c r="AW118" s="226" t="str">
        <f t="shared" si="47"/>
        <v>0</v>
      </c>
      <c r="AX118" s="92" t="str">
        <f t="shared" si="48"/>
        <v/>
      </c>
      <c r="AY118" s="92" t="str">
        <f t="shared" si="49"/>
        <v/>
      </c>
      <c r="AZ118" s="93"/>
      <c r="BA118" s="92" t="str">
        <f t="shared" si="50"/>
        <v/>
      </c>
      <c r="BB118" s="92" t="str">
        <f>IFERROR(VLOOKUP((CONCATENATE(AY118,BA118)),Listados!$U$3:$V$11,2,FALSE),"")</f>
        <v/>
      </c>
      <c r="BC118" s="92" t="str">
        <f t="shared" si="51"/>
        <v/>
      </c>
      <c r="BD118" s="377"/>
      <c r="BE118" s="377"/>
      <c r="BF118" s="377"/>
      <c r="BG118" s="377"/>
      <c r="BH118" s="371"/>
      <c r="BI118" s="371"/>
      <c r="BJ118" s="371"/>
    </row>
    <row r="119" spans="1:62" ht="16" x14ac:dyDescent="0.2">
      <c r="A119" s="502">
        <v>29</v>
      </c>
      <c r="B119" s="372"/>
      <c r="C119" s="374"/>
      <c r="D119" s="372"/>
      <c r="E119" s="257"/>
      <c r="F119" s="259"/>
      <c r="G119" s="241"/>
      <c r="H119" s="372"/>
      <c r="I119" s="372"/>
      <c r="J119" s="372"/>
      <c r="K119" s="372"/>
      <c r="L119" s="372"/>
      <c r="M119" s="372"/>
      <c r="N119" s="372"/>
      <c r="O119" s="372"/>
      <c r="P119" s="372"/>
      <c r="Q119" s="372"/>
      <c r="R119" s="372"/>
      <c r="S119" s="372"/>
      <c r="T119" s="372"/>
      <c r="U119" s="372"/>
      <c r="V119" s="372"/>
      <c r="W119" s="372"/>
      <c r="X119" s="372"/>
      <c r="Y119" s="372"/>
      <c r="Z119" s="372"/>
      <c r="AA119" s="374">
        <f>COUNTIF(H119:Z119, "SI")</f>
        <v>0</v>
      </c>
      <c r="AB119" s="410"/>
      <c r="AC119" s="407" t="e">
        <f>+VLOOKUP(AB119,Listados!$K$8:$L$12,2,0)</f>
        <v>#N/A</v>
      </c>
      <c r="AD119" s="407" t="str">
        <f>++IF(OR(AA119=0),"",IF(OR(AA119=1,AA119&lt;=5),"Moderado",IF(OR(AA119=6,AA119&lt;=11),"Mayor",IF(OR(AA119&gt;=12),"Catastrófico",""))))</f>
        <v/>
      </c>
      <c r="AE119" s="407" t="e">
        <f>+VLOOKUP(AD119,Listados!$K$13:$L$17,2,0)</f>
        <v>#N/A</v>
      </c>
      <c r="AF119" s="407" t="str">
        <f>IF(AND(AB119&lt;&gt;"",AD119&lt;&gt;""),VLOOKUP(AB119&amp;AD119,[3]Listados!$M$3:$N$27,2,FALSE),"")</f>
        <v/>
      </c>
      <c r="AG119" s="258"/>
      <c r="AH119" s="260"/>
      <c r="AI119" s="241"/>
      <c r="AJ119" s="241"/>
      <c r="AK119" s="226" t="str">
        <f>+IF(AJ119="si",15,"0")</f>
        <v>0</v>
      </c>
      <c r="AL119" s="241"/>
      <c r="AM119" s="226" t="str">
        <f>+IF(AL119="si",15,"0")</f>
        <v>0</v>
      </c>
      <c r="AN119" s="57"/>
      <c r="AO119" s="226" t="str">
        <f>+IF(AN119="si",15,"0")</f>
        <v>0</v>
      </c>
      <c r="AP119" s="241"/>
      <c r="AQ119" s="226" t="str">
        <f>+IF(AP119="Preventivo",15,IF(AP119="Detectivo",10,"0"))</f>
        <v>0</v>
      </c>
      <c r="AR119" s="241"/>
      <c r="AS119" s="226" t="str">
        <f>+IF(AR119="si",15,"0")</f>
        <v>0</v>
      </c>
      <c r="AT119" s="241"/>
      <c r="AU119" s="226" t="str">
        <f>+IF(AT119="si",15,"0")</f>
        <v>0</v>
      </c>
      <c r="AV119" s="57"/>
      <c r="AW119" s="226" t="str">
        <f>+IF(AV119="Completa",10,IF(AV119="Incompleta",5,"0"))</f>
        <v>0</v>
      </c>
      <c r="AX119" s="92" t="str">
        <f t="shared" si="48"/>
        <v/>
      </c>
      <c r="AY119" s="92" t="str">
        <f t="shared" si="49"/>
        <v/>
      </c>
      <c r="AZ119" s="93"/>
      <c r="BA119" s="92" t="str">
        <f t="shared" si="50"/>
        <v/>
      </c>
      <c r="BB119" s="92" t="str">
        <f>IFERROR(VLOOKUP((CONCATENATE(AY119,BA119)),Listados!$U$3:$V$11,2,FALSE),"")</f>
        <v/>
      </c>
      <c r="BC119" s="92" t="str">
        <f t="shared" si="51"/>
        <v/>
      </c>
      <c r="BD119" s="356" t="e">
        <f>AVERAGE(BC119:BC122)</f>
        <v>#DIV/0!</v>
      </c>
      <c r="BE119" s="356" t="e">
        <f>IF(BD119&lt;=50,"Débil",IF(BD119&lt;=99,"Moderado",IF(BD119=100,"fuerte","")))</f>
        <v>#DIV/0!</v>
      </c>
      <c r="BF119" s="356" t="e">
        <f>+IF(AND(AI119="Preventivo",BE119="Fuerte"),2,IF(AND(AI119="Preventivo",BE119="Moderado"),1,0))</f>
        <v>#DIV/0!</v>
      </c>
      <c r="BG119" s="356" t="e">
        <f>+AC119-BF119</f>
        <v>#N/A</v>
      </c>
      <c r="BH119" s="374" t="e">
        <f>+VLOOKUP(MIN(BG119),Listados!$J$18:$K$24,2,TRUE)</f>
        <v>#N/A</v>
      </c>
      <c r="BI119" s="374" t="str">
        <f>AD119</f>
        <v/>
      </c>
      <c r="BJ119" s="374" t="e">
        <f>IF(AND(BH119&lt;&gt;"",BI119&lt;&gt;""),VLOOKUP(BH119&amp;BI119,Listados!$M$3:$N$27,2,FALSE),"")</f>
        <v>#N/A</v>
      </c>
    </row>
    <row r="120" spans="1:62" ht="16" x14ac:dyDescent="0.2">
      <c r="A120" s="503"/>
      <c r="B120" s="373"/>
      <c r="C120" s="375"/>
      <c r="D120" s="373"/>
      <c r="E120" s="257"/>
      <c r="F120" s="259"/>
      <c r="G120" s="241"/>
      <c r="H120" s="373"/>
      <c r="I120" s="373"/>
      <c r="J120" s="373"/>
      <c r="K120" s="373"/>
      <c r="L120" s="373"/>
      <c r="M120" s="373"/>
      <c r="N120" s="373"/>
      <c r="O120" s="373"/>
      <c r="P120" s="373"/>
      <c r="Q120" s="373"/>
      <c r="R120" s="373"/>
      <c r="S120" s="373"/>
      <c r="T120" s="373"/>
      <c r="U120" s="373"/>
      <c r="V120" s="373"/>
      <c r="W120" s="373"/>
      <c r="X120" s="373"/>
      <c r="Y120" s="373"/>
      <c r="Z120" s="373"/>
      <c r="AA120" s="375"/>
      <c r="AB120" s="410"/>
      <c r="AC120" s="407"/>
      <c r="AD120" s="407"/>
      <c r="AE120" s="407"/>
      <c r="AF120" s="407"/>
      <c r="AG120" s="258"/>
      <c r="AH120" s="260"/>
      <c r="AI120" s="241"/>
      <c r="AJ120" s="241"/>
      <c r="AK120" s="226" t="str">
        <f t="shared" si="41"/>
        <v>0</v>
      </c>
      <c r="AL120" s="241"/>
      <c r="AM120" s="226" t="str">
        <f t="shared" si="42"/>
        <v>0</v>
      </c>
      <c r="AN120" s="57"/>
      <c r="AO120" s="226" t="str">
        <f t="shared" si="43"/>
        <v>0</v>
      </c>
      <c r="AP120" s="241"/>
      <c r="AQ120" s="226" t="str">
        <f t="shared" si="44"/>
        <v>0</v>
      </c>
      <c r="AR120" s="241"/>
      <c r="AS120" s="226" t="str">
        <f t="shared" si="45"/>
        <v>0</v>
      </c>
      <c r="AT120" s="241"/>
      <c r="AU120" s="226" t="str">
        <f t="shared" si="46"/>
        <v>0</v>
      </c>
      <c r="AV120" s="57"/>
      <c r="AW120" s="226" t="str">
        <f t="shared" si="47"/>
        <v>0</v>
      </c>
      <c r="AX120" s="92" t="str">
        <f t="shared" si="48"/>
        <v/>
      </c>
      <c r="AY120" s="92" t="str">
        <f t="shared" si="49"/>
        <v/>
      </c>
      <c r="AZ120" s="93"/>
      <c r="BA120" s="92" t="str">
        <f t="shared" si="50"/>
        <v/>
      </c>
      <c r="BB120" s="92" t="str">
        <f>IFERROR(VLOOKUP((CONCATENATE(AY120,BA120)),Listados!$U$3:$V$11,2,FALSE),"")</f>
        <v/>
      </c>
      <c r="BC120" s="92" t="str">
        <f t="shared" si="51"/>
        <v/>
      </c>
      <c r="BD120" s="357"/>
      <c r="BE120" s="357"/>
      <c r="BF120" s="357"/>
      <c r="BG120" s="357"/>
      <c r="BH120" s="375"/>
      <c r="BI120" s="375"/>
      <c r="BJ120" s="375"/>
    </row>
    <row r="121" spans="1:62" ht="16" x14ac:dyDescent="0.2">
      <c r="A121" s="503"/>
      <c r="B121" s="373"/>
      <c r="C121" s="375"/>
      <c r="D121" s="373"/>
      <c r="E121" s="257"/>
      <c r="F121" s="259"/>
      <c r="G121" s="241"/>
      <c r="H121" s="373"/>
      <c r="I121" s="373"/>
      <c r="J121" s="373"/>
      <c r="K121" s="373"/>
      <c r="L121" s="373"/>
      <c r="M121" s="373"/>
      <c r="N121" s="373"/>
      <c r="O121" s="373"/>
      <c r="P121" s="373"/>
      <c r="Q121" s="373"/>
      <c r="R121" s="373"/>
      <c r="S121" s="373"/>
      <c r="T121" s="373"/>
      <c r="U121" s="373"/>
      <c r="V121" s="373"/>
      <c r="W121" s="373"/>
      <c r="X121" s="373"/>
      <c r="Y121" s="373"/>
      <c r="Z121" s="373"/>
      <c r="AA121" s="375"/>
      <c r="AB121" s="410"/>
      <c r="AC121" s="407"/>
      <c r="AD121" s="407"/>
      <c r="AE121" s="407"/>
      <c r="AF121" s="407"/>
      <c r="AG121" s="258"/>
      <c r="AH121" s="240"/>
      <c r="AI121" s="241"/>
      <c r="AJ121" s="241"/>
      <c r="AK121" s="226" t="str">
        <f t="shared" si="41"/>
        <v>0</v>
      </c>
      <c r="AL121" s="241"/>
      <c r="AM121" s="226" t="str">
        <f t="shared" si="42"/>
        <v>0</v>
      </c>
      <c r="AN121" s="57"/>
      <c r="AO121" s="226" t="str">
        <f t="shared" si="43"/>
        <v>0</v>
      </c>
      <c r="AP121" s="241"/>
      <c r="AQ121" s="226" t="str">
        <f t="shared" si="44"/>
        <v>0</v>
      </c>
      <c r="AR121" s="241"/>
      <c r="AS121" s="226" t="str">
        <f t="shared" si="45"/>
        <v>0</v>
      </c>
      <c r="AT121" s="241"/>
      <c r="AU121" s="226" t="str">
        <f t="shared" si="46"/>
        <v>0</v>
      </c>
      <c r="AV121" s="57"/>
      <c r="AW121" s="226" t="str">
        <f t="shared" si="47"/>
        <v>0</v>
      </c>
      <c r="AX121" s="92" t="str">
        <f t="shared" si="48"/>
        <v/>
      </c>
      <c r="AY121" s="92" t="str">
        <f t="shared" si="49"/>
        <v/>
      </c>
      <c r="AZ121" s="93"/>
      <c r="BA121" s="92" t="str">
        <f t="shared" si="50"/>
        <v/>
      </c>
      <c r="BB121" s="92" t="str">
        <f>IFERROR(VLOOKUP((CONCATENATE(AY121,BA121)),Listados!$U$3:$V$11,2,FALSE),"")</f>
        <v/>
      </c>
      <c r="BC121" s="92" t="str">
        <f t="shared" si="51"/>
        <v/>
      </c>
      <c r="BD121" s="357"/>
      <c r="BE121" s="357"/>
      <c r="BF121" s="357"/>
      <c r="BG121" s="357"/>
      <c r="BH121" s="375"/>
      <c r="BI121" s="375"/>
      <c r="BJ121" s="375"/>
    </row>
    <row r="122" spans="1:62" ht="16" x14ac:dyDescent="0.2">
      <c r="A122" s="504"/>
      <c r="B122" s="369"/>
      <c r="C122" s="371"/>
      <c r="D122" s="369"/>
      <c r="E122" s="257"/>
      <c r="F122" s="259"/>
      <c r="G122" s="241"/>
      <c r="H122" s="369"/>
      <c r="I122" s="369"/>
      <c r="J122" s="369"/>
      <c r="K122" s="369"/>
      <c r="L122" s="369"/>
      <c r="M122" s="369"/>
      <c r="N122" s="369"/>
      <c r="O122" s="369"/>
      <c r="P122" s="369"/>
      <c r="Q122" s="369"/>
      <c r="R122" s="369"/>
      <c r="S122" s="369"/>
      <c r="T122" s="369"/>
      <c r="U122" s="369"/>
      <c r="V122" s="369"/>
      <c r="W122" s="369"/>
      <c r="X122" s="369"/>
      <c r="Y122" s="369"/>
      <c r="Z122" s="369"/>
      <c r="AA122" s="371"/>
      <c r="AB122" s="410"/>
      <c r="AC122" s="407"/>
      <c r="AD122" s="407"/>
      <c r="AE122" s="407"/>
      <c r="AF122" s="407"/>
      <c r="AG122" s="258"/>
      <c r="AH122" s="240"/>
      <c r="AI122" s="241"/>
      <c r="AJ122" s="241"/>
      <c r="AK122" s="226" t="str">
        <f t="shared" si="41"/>
        <v>0</v>
      </c>
      <c r="AL122" s="241"/>
      <c r="AM122" s="226" t="str">
        <f t="shared" si="42"/>
        <v>0</v>
      </c>
      <c r="AN122" s="57"/>
      <c r="AO122" s="226" t="str">
        <f t="shared" si="43"/>
        <v>0</v>
      </c>
      <c r="AP122" s="241"/>
      <c r="AQ122" s="226" t="str">
        <f t="shared" si="44"/>
        <v>0</v>
      </c>
      <c r="AR122" s="241"/>
      <c r="AS122" s="226" t="str">
        <f t="shared" si="45"/>
        <v>0</v>
      </c>
      <c r="AT122" s="241"/>
      <c r="AU122" s="226" t="str">
        <f t="shared" si="46"/>
        <v>0</v>
      </c>
      <c r="AV122" s="57"/>
      <c r="AW122" s="226" t="str">
        <f t="shared" si="47"/>
        <v>0</v>
      </c>
      <c r="AX122" s="92" t="str">
        <f t="shared" si="48"/>
        <v/>
      </c>
      <c r="AY122" s="92" t="str">
        <f t="shared" si="49"/>
        <v/>
      </c>
      <c r="AZ122" s="93"/>
      <c r="BA122" s="92" t="str">
        <f t="shared" si="50"/>
        <v/>
      </c>
      <c r="BB122" s="92" t="str">
        <f>IFERROR(VLOOKUP((CONCATENATE(AY122,BA122)),Listados!$U$3:$V$11,2,FALSE),"")</f>
        <v/>
      </c>
      <c r="BC122" s="92" t="str">
        <f t="shared" si="51"/>
        <v/>
      </c>
      <c r="BD122" s="377"/>
      <c r="BE122" s="377"/>
      <c r="BF122" s="377"/>
      <c r="BG122" s="377"/>
      <c r="BH122" s="371"/>
      <c r="BI122" s="371"/>
      <c r="BJ122" s="371"/>
    </row>
    <row r="123" spans="1:62" ht="16" x14ac:dyDescent="0.2">
      <c r="A123" s="502">
        <v>30</v>
      </c>
      <c r="B123" s="372"/>
      <c r="C123" s="374"/>
      <c r="D123" s="372"/>
      <c r="E123" s="257"/>
      <c r="F123" s="259"/>
      <c r="G123" s="241"/>
      <c r="H123" s="372"/>
      <c r="I123" s="372"/>
      <c r="J123" s="372"/>
      <c r="K123" s="372"/>
      <c r="L123" s="372"/>
      <c r="M123" s="372"/>
      <c r="N123" s="372"/>
      <c r="O123" s="372"/>
      <c r="P123" s="372"/>
      <c r="Q123" s="372"/>
      <c r="R123" s="372"/>
      <c r="S123" s="372"/>
      <c r="T123" s="372"/>
      <c r="U123" s="372"/>
      <c r="V123" s="372"/>
      <c r="W123" s="372"/>
      <c r="X123" s="372"/>
      <c r="Y123" s="372"/>
      <c r="Z123" s="372"/>
      <c r="AA123" s="374">
        <f>COUNTIF(H123:Z123, "SI")</f>
        <v>0</v>
      </c>
      <c r="AB123" s="410"/>
      <c r="AC123" s="407" t="e">
        <f>+VLOOKUP(AB123,Listados!$K$8:$L$12,2,0)</f>
        <v>#N/A</v>
      </c>
      <c r="AD123" s="407" t="str">
        <f>++IF(OR(AA123=0),"",IF(OR(AA123=1,AA123&lt;=5),"Moderado",IF(OR(AA123=6,AA123&lt;=11),"Mayor",IF(OR(AA123&gt;=12),"Catastrófico",""))))</f>
        <v/>
      </c>
      <c r="AE123" s="407" t="e">
        <f>+VLOOKUP(AD123,Listados!$K$13:$L$17,2,0)</f>
        <v>#N/A</v>
      </c>
      <c r="AF123" s="407" t="str">
        <f>IF(AND(AB123&lt;&gt;"",AD123&lt;&gt;""),VLOOKUP(AB123&amp;AD123,[3]Listados!$M$3:$N$27,2,FALSE),"")</f>
        <v/>
      </c>
      <c r="AG123" s="258"/>
      <c r="AH123" s="260"/>
      <c r="AI123" s="241"/>
      <c r="AJ123" s="241"/>
      <c r="AK123" s="226" t="str">
        <f>+IF(AJ123="si",15,"0")</f>
        <v>0</v>
      </c>
      <c r="AL123" s="241"/>
      <c r="AM123" s="226" t="str">
        <f>+IF(AL123="si",15,"0")</f>
        <v>0</v>
      </c>
      <c r="AN123" s="57"/>
      <c r="AO123" s="226" t="str">
        <f>+IF(AN123="si",15,"0")</f>
        <v>0</v>
      </c>
      <c r="AP123" s="241"/>
      <c r="AQ123" s="226" t="str">
        <f>+IF(AP123="Preventivo",15,IF(AP123="Detectivo",10,"0"))</f>
        <v>0</v>
      </c>
      <c r="AR123" s="241"/>
      <c r="AS123" s="226" t="str">
        <f>+IF(AR123="si",15,"0")</f>
        <v>0</v>
      </c>
      <c r="AT123" s="241"/>
      <c r="AU123" s="226" t="str">
        <f>+IF(AT123="si",15,"0")</f>
        <v>0</v>
      </c>
      <c r="AV123" s="57"/>
      <c r="AW123" s="226" t="str">
        <f>+IF(AV123="Completa",10,IF(AV123="Incompleta",5,"0"))</f>
        <v>0</v>
      </c>
      <c r="AX123" s="92" t="str">
        <f t="shared" ref="AX123:AX126" si="52">IF((SUM(AK123,AM123,AO123,AQ123,AS123,AU123,AW123)=0),"",(SUM(AK123,AM123,AO123,AQ123,AS123,AU123,AW123)))</f>
        <v/>
      </c>
      <c r="AY123" s="92" t="str">
        <f t="shared" ref="AY123:AY126" si="53">IF(AX123&lt;=85,"Débil",IF(AX123&lt;=95,"Moderado",IF(AX123=100,"Fuerte","")))</f>
        <v/>
      </c>
      <c r="AZ123" s="93"/>
      <c r="BA123" s="92" t="str">
        <f t="shared" si="50"/>
        <v/>
      </c>
      <c r="BB123" s="92" t="str">
        <f>IFERROR(VLOOKUP((CONCATENATE(AY123,BA123)),Listados!$U$3:$V$11,2,FALSE),"")</f>
        <v/>
      </c>
      <c r="BC123" s="92" t="str">
        <f t="shared" si="51"/>
        <v/>
      </c>
      <c r="BD123" s="356" t="e">
        <f>AVERAGE(BC123:BC126)</f>
        <v>#DIV/0!</v>
      </c>
      <c r="BE123" s="356" t="e">
        <f>IF(BD123&lt;=50,"Débil",IF(BD123&lt;=99,"Moderado",IF(BD123=100,"fuerte","")))</f>
        <v>#DIV/0!</v>
      </c>
      <c r="BF123" s="356" t="e">
        <f>+IF(AND(AI123="Preventivo",BE123="Fuerte"),2,IF(AND(AI123="Preventivo",BE123="Moderado"),1,0))</f>
        <v>#DIV/0!</v>
      </c>
      <c r="BG123" s="356" t="e">
        <f>+AC123-BF123</f>
        <v>#N/A</v>
      </c>
      <c r="BH123" s="374" t="e">
        <f>+VLOOKUP(MIN(BG123),Listados!$J$18:$K$24,2,TRUE)</f>
        <v>#N/A</v>
      </c>
      <c r="BI123" s="374" t="str">
        <f>AD123</f>
        <v/>
      </c>
      <c r="BJ123" s="374" t="e">
        <f>IF(AND(BH123&lt;&gt;"",BI123&lt;&gt;""),VLOOKUP(BH123&amp;BI123,Listados!$M$3:$N$27,2,FALSE),"")</f>
        <v>#N/A</v>
      </c>
    </row>
    <row r="124" spans="1:62" ht="16" x14ac:dyDescent="0.2">
      <c r="A124" s="503"/>
      <c r="B124" s="373"/>
      <c r="C124" s="375"/>
      <c r="D124" s="373"/>
      <c r="E124" s="257"/>
      <c r="F124" s="259"/>
      <c r="G124" s="241"/>
      <c r="H124" s="373"/>
      <c r="I124" s="373"/>
      <c r="J124" s="373"/>
      <c r="K124" s="373"/>
      <c r="L124" s="373"/>
      <c r="M124" s="373"/>
      <c r="N124" s="373"/>
      <c r="O124" s="373"/>
      <c r="P124" s="373"/>
      <c r="Q124" s="373"/>
      <c r="R124" s="373"/>
      <c r="S124" s="373"/>
      <c r="T124" s="373"/>
      <c r="U124" s="373"/>
      <c r="V124" s="373"/>
      <c r="W124" s="373"/>
      <c r="X124" s="373"/>
      <c r="Y124" s="373"/>
      <c r="Z124" s="373"/>
      <c r="AA124" s="375"/>
      <c r="AB124" s="410"/>
      <c r="AC124" s="407"/>
      <c r="AD124" s="407"/>
      <c r="AE124" s="407"/>
      <c r="AF124" s="407"/>
      <c r="AG124" s="258"/>
      <c r="AH124" s="260"/>
      <c r="AI124" s="241"/>
      <c r="AJ124" s="241"/>
      <c r="AK124" s="226" t="str">
        <f t="shared" si="41"/>
        <v>0</v>
      </c>
      <c r="AL124" s="241"/>
      <c r="AM124" s="226" t="str">
        <f t="shared" si="42"/>
        <v>0</v>
      </c>
      <c r="AN124" s="57"/>
      <c r="AO124" s="226" t="str">
        <f t="shared" si="43"/>
        <v>0</v>
      </c>
      <c r="AP124" s="241"/>
      <c r="AQ124" s="226" t="str">
        <f t="shared" si="44"/>
        <v>0</v>
      </c>
      <c r="AR124" s="241"/>
      <c r="AS124" s="226" t="str">
        <f t="shared" si="45"/>
        <v>0</v>
      </c>
      <c r="AT124" s="241"/>
      <c r="AU124" s="226" t="str">
        <f t="shared" si="46"/>
        <v>0</v>
      </c>
      <c r="AV124" s="57"/>
      <c r="AW124" s="226" t="str">
        <f t="shared" si="47"/>
        <v>0</v>
      </c>
      <c r="AX124" s="92" t="str">
        <f t="shared" si="52"/>
        <v/>
      </c>
      <c r="AY124" s="92" t="str">
        <f t="shared" si="53"/>
        <v/>
      </c>
      <c r="AZ124" s="93"/>
      <c r="BA124" s="92" t="str">
        <f t="shared" si="50"/>
        <v/>
      </c>
      <c r="BB124" s="92" t="str">
        <f>IFERROR(VLOOKUP((CONCATENATE(AY124,BA124)),Listados!$U$3:$V$11,2,FALSE),"")</f>
        <v/>
      </c>
      <c r="BC124" s="92" t="str">
        <f t="shared" si="51"/>
        <v/>
      </c>
      <c r="BD124" s="357"/>
      <c r="BE124" s="357"/>
      <c r="BF124" s="357"/>
      <c r="BG124" s="357"/>
      <c r="BH124" s="375"/>
      <c r="BI124" s="375"/>
      <c r="BJ124" s="375"/>
    </row>
    <row r="125" spans="1:62" ht="16" x14ac:dyDescent="0.2">
      <c r="A125" s="503"/>
      <c r="B125" s="373"/>
      <c r="C125" s="375"/>
      <c r="D125" s="373"/>
      <c r="E125" s="257"/>
      <c r="F125" s="259"/>
      <c r="G125" s="241"/>
      <c r="H125" s="373"/>
      <c r="I125" s="373"/>
      <c r="J125" s="373"/>
      <c r="K125" s="373"/>
      <c r="L125" s="373"/>
      <c r="M125" s="373"/>
      <c r="N125" s="373"/>
      <c r="O125" s="373"/>
      <c r="P125" s="373"/>
      <c r="Q125" s="373"/>
      <c r="R125" s="373"/>
      <c r="S125" s="373"/>
      <c r="T125" s="373"/>
      <c r="U125" s="373"/>
      <c r="V125" s="373"/>
      <c r="W125" s="373"/>
      <c r="X125" s="373"/>
      <c r="Y125" s="373"/>
      <c r="Z125" s="373"/>
      <c r="AA125" s="375"/>
      <c r="AB125" s="410"/>
      <c r="AC125" s="407"/>
      <c r="AD125" s="407"/>
      <c r="AE125" s="407"/>
      <c r="AF125" s="407"/>
      <c r="AG125" s="258"/>
      <c r="AH125" s="240"/>
      <c r="AI125" s="241"/>
      <c r="AJ125" s="241"/>
      <c r="AK125" s="226" t="str">
        <f t="shared" si="41"/>
        <v>0</v>
      </c>
      <c r="AL125" s="241"/>
      <c r="AM125" s="226" t="str">
        <f t="shared" si="42"/>
        <v>0</v>
      </c>
      <c r="AN125" s="57"/>
      <c r="AO125" s="226" t="str">
        <f t="shared" si="43"/>
        <v>0</v>
      </c>
      <c r="AP125" s="241"/>
      <c r="AQ125" s="226" t="str">
        <f t="shared" si="44"/>
        <v>0</v>
      </c>
      <c r="AR125" s="241"/>
      <c r="AS125" s="226" t="str">
        <f t="shared" si="45"/>
        <v>0</v>
      </c>
      <c r="AT125" s="241"/>
      <c r="AU125" s="226" t="str">
        <f t="shared" si="46"/>
        <v>0</v>
      </c>
      <c r="AV125" s="57"/>
      <c r="AW125" s="226" t="str">
        <f t="shared" si="47"/>
        <v>0</v>
      </c>
      <c r="AX125" s="92" t="str">
        <f t="shared" si="52"/>
        <v/>
      </c>
      <c r="AY125" s="92" t="str">
        <f t="shared" si="53"/>
        <v/>
      </c>
      <c r="AZ125" s="93"/>
      <c r="BA125" s="92" t="str">
        <f t="shared" si="50"/>
        <v/>
      </c>
      <c r="BB125" s="92" t="str">
        <f>IFERROR(VLOOKUP((CONCATENATE(AY125,BA125)),Listados!$U$3:$V$11,2,FALSE),"")</f>
        <v/>
      </c>
      <c r="BC125" s="92" t="str">
        <f t="shared" si="51"/>
        <v/>
      </c>
      <c r="BD125" s="357"/>
      <c r="BE125" s="357"/>
      <c r="BF125" s="357"/>
      <c r="BG125" s="357"/>
      <c r="BH125" s="375"/>
      <c r="BI125" s="375"/>
      <c r="BJ125" s="375"/>
    </row>
    <row r="126" spans="1:62" ht="16" x14ac:dyDescent="0.2">
      <c r="A126" s="504"/>
      <c r="B126" s="369"/>
      <c r="C126" s="371"/>
      <c r="D126" s="369"/>
      <c r="E126" s="257"/>
      <c r="F126" s="259"/>
      <c r="G126" s="241"/>
      <c r="H126" s="369"/>
      <c r="I126" s="369"/>
      <c r="J126" s="369"/>
      <c r="K126" s="369"/>
      <c r="L126" s="369"/>
      <c r="M126" s="369"/>
      <c r="N126" s="369"/>
      <c r="O126" s="369"/>
      <c r="P126" s="369"/>
      <c r="Q126" s="369"/>
      <c r="R126" s="369"/>
      <c r="S126" s="369"/>
      <c r="T126" s="369"/>
      <c r="U126" s="369"/>
      <c r="V126" s="369"/>
      <c r="W126" s="369"/>
      <c r="X126" s="369"/>
      <c r="Y126" s="369"/>
      <c r="Z126" s="369"/>
      <c r="AA126" s="371"/>
      <c r="AB126" s="410"/>
      <c r="AC126" s="407"/>
      <c r="AD126" s="407"/>
      <c r="AE126" s="407"/>
      <c r="AF126" s="407"/>
      <c r="AG126" s="258"/>
      <c r="AH126" s="240"/>
      <c r="AI126" s="241"/>
      <c r="AJ126" s="241"/>
      <c r="AK126" s="226" t="str">
        <f t="shared" si="41"/>
        <v>0</v>
      </c>
      <c r="AL126" s="241"/>
      <c r="AM126" s="226" t="str">
        <f t="shared" si="42"/>
        <v>0</v>
      </c>
      <c r="AN126" s="57"/>
      <c r="AO126" s="226" t="str">
        <f t="shared" si="43"/>
        <v>0</v>
      </c>
      <c r="AP126" s="241"/>
      <c r="AQ126" s="226" t="str">
        <f t="shared" si="44"/>
        <v>0</v>
      </c>
      <c r="AR126" s="241"/>
      <c r="AS126" s="226" t="str">
        <f t="shared" si="45"/>
        <v>0</v>
      </c>
      <c r="AT126" s="241"/>
      <c r="AU126" s="226" t="str">
        <f t="shared" si="46"/>
        <v>0</v>
      </c>
      <c r="AV126" s="57"/>
      <c r="AW126" s="226" t="str">
        <f t="shared" si="47"/>
        <v>0</v>
      </c>
      <c r="AX126" s="92" t="str">
        <f t="shared" si="52"/>
        <v/>
      </c>
      <c r="AY126" s="92" t="str">
        <f t="shared" si="53"/>
        <v/>
      </c>
      <c r="AZ126" s="93"/>
      <c r="BA126" s="92" t="str">
        <f t="shared" si="50"/>
        <v/>
      </c>
      <c r="BB126" s="92" t="str">
        <f>IFERROR(VLOOKUP((CONCATENATE(AY126,BA126)),Listados!$U$3:$V$11,2,FALSE),"")</f>
        <v/>
      </c>
      <c r="BC126" s="92" t="str">
        <f t="shared" si="51"/>
        <v/>
      </c>
      <c r="BD126" s="377"/>
      <c r="BE126" s="377"/>
      <c r="BF126" s="377"/>
      <c r="BG126" s="377"/>
      <c r="BH126" s="371"/>
      <c r="BI126" s="371"/>
      <c r="BJ126" s="371"/>
    </row>
    <row r="127" spans="1:62" x14ac:dyDescent="0.2">
      <c r="AF127" s="95"/>
    </row>
    <row r="128" spans="1:62" x14ac:dyDescent="0.2">
      <c r="AF128" s="95"/>
    </row>
    <row r="129" spans="32:32" x14ac:dyDescent="0.2">
      <c r="AF129" s="95"/>
    </row>
    <row r="130" spans="32:32" x14ac:dyDescent="0.2">
      <c r="AF130" s="95"/>
    </row>
    <row r="131" spans="32:32" x14ac:dyDescent="0.2">
      <c r="AF131" s="95"/>
    </row>
    <row r="132" spans="32:32" x14ac:dyDescent="0.2">
      <c r="AF132" s="95"/>
    </row>
    <row r="133" spans="32:32" x14ac:dyDescent="0.2">
      <c r="AF133" s="95"/>
    </row>
    <row r="134" spans="32:32" x14ac:dyDescent="0.2">
      <c r="AF134" s="95"/>
    </row>
    <row r="135" spans="32:32" x14ac:dyDescent="0.2">
      <c r="AF135" s="95"/>
    </row>
    <row r="136" spans="32:32" x14ac:dyDescent="0.2">
      <c r="AF136" s="95"/>
    </row>
    <row r="137" spans="32:32" x14ac:dyDescent="0.2">
      <c r="AF137" s="95"/>
    </row>
    <row r="138" spans="32:32" x14ac:dyDescent="0.2">
      <c r="AF138" s="95"/>
    </row>
    <row r="139" spans="32:32" x14ac:dyDescent="0.2">
      <c r="AF139" s="374"/>
    </row>
    <row r="140" spans="32:32" x14ac:dyDescent="0.2">
      <c r="AF140" s="375"/>
    </row>
    <row r="141" spans="32:32" x14ac:dyDescent="0.2">
      <c r="AF141" s="375"/>
    </row>
    <row r="142" spans="32:32" x14ac:dyDescent="0.2">
      <c r="AF142" s="371"/>
    </row>
    <row r="143" spans="32:32" x14ac:dyDescent="0.2">
      <c r="AF143" s="374"/>
    </row>
    <row r="144" spans="32:32" x14ac:dyDescent="0.2">
      <c r="AF144" s="375"/>
    </row>
    <row r="145" spans="32:32" x14ac:dyDescent="0.2">
      <c r="AF145" s="375"/>
    </row>
    <row r="146" spans="32:32" x14ac:dyDescent="0.2">
      <c r="AF146" s="371"/>
    </row>
    <row r="147" spans="32:32" x14ac:dyDescent="0.2">
      <c r="AF147" s="374"/>
    </row>
    <row r="148" spans="32:32" x14ac:dyDescent="0.2">
      <c r="AF148" s="375"/>
    </row>
    <row r="149" spans="32:32" x14ac:dyDescent="0.2">
      <c r="AF149" s="375"/>
    </row>
    <row r="150" spans="32:32" x14ac:dyDescent="0.2">
      <c r="AF150" s="371"/>
    </row>
    <row r="151" spans="32:32" x14ac:dyDescent="0.2">
      <c r="AF151" s="374"/>
    </row>
    <row r="152" spans="32:32" x14ac:dyDescent="0.2">
      <c r="AF152" s="375"/>
    </row>
    <row r="153" spans="32:32" x14ac:dyDescent="0.2">
      <c r="AF153" s="375"/>
    </row>
    <row r="154" spans="32:32" x14ac:dyDescent="0.2">
      <c r="AF154" s="371"/>
    </row>
    <row r="155" spans="32:32" x14ac:dyDescent="0.2">
      <c r="AF155" s="374"/>
    </row>
    <row r="156" spans="32:32" x14ac:dyDescent="0.2">
      <c r="AF156" s="375"/>
    </row>
    <row r="157" spans="32:32" x14ac:dyDescent="0.2">
      <c r="AF157" s="375"/>
    </row>
    <row r="158" spans="32:32" x14ac:dyDescent="0.2">
      <c r="AF158" s="371"/>
    </row>
    <row r="159" spans="32:32" x14ac:dyDescent="0.2">
      <c r="AF159" s="374"/>
    </row>
    <row r="160" spans="32:32" x14ac:dyDescent="0.2">
      <c r="AF160" s="375"/>
    </row>
    <row r="161" spans="32:32" x14ac:dyDescent="0.2">
      <c r="AF161" s="375"/>
    </row>
    <row r="162" spans="32:32" x14ac:dyDescent="0.2">
      <c r="AF162" s="371"/>
    </row>
    <row r="163" spans="32:32" x14ac:dyDescent="0.2">
      <c r="AF163" s="374"/>
    </row>
    <row r="164" spans="32:32" x14ac:dyDescent="0.2">
      <c r="AF164" s="375"/>
    </row>
    <row r="165" spans="32:32" x14ac:dyDescent="0.2">
      <c r="AF165" s="375"/>
    </row>
    <row r="166" spans="32:32" x14ac:dyDescent="0.2">
      <c r="AF166" s="371"/>
    </row>
    <row r="167" spans="32:32" x14ac:dyDescent="0.2">
      <c r="AF167" s="374"/>
    </row>
    <row r="168" spans="32:32" x14ac:dyDescent="0.2">
      <c r="AF168" s="375"/>
    </row>
    <row r="169" spans="32:32" x14ac:dyDescent="0.2">
      <c r="AF169" s="375"/>
    </row>
    <row r="170" spans="32:32" x14ac:dyDescent="0.2">
      <c r="AF170" s="371"/>
    </row>
    <row r="171" spans="32:32" x14ac:dyDescent="0.2">
      <c r="AF171" s="374"/>
    </row>
    <row r="172" spans="32:32" x14ac:dyDescent="0.2">
      <c r="AF172" s="375"/>
    </row>
    <row r="173" spans="32:32" x14ac:dyDescent="0.2">
      <c r="AF173" s="375"/>
    </row>
    <row r="174" spans="32:32" x14ac:dyDescent="0.2">
      <c r="AF174" s="371"/>
    </row>
    <row r="175" spans="32:32" x14ac:dyDescent="0.2">
      <c r="AF175" s="374"/>
    </row>
    <row r="176" spans="32:32" x14ac:dyDescent="0.2">
      <c r="AF176" s="375"/>
    </row>
    <row r="177" spans="32:32" x14ac:dyDescent="0.2">
      <c r="AF177" s="375"/>
    </row>
    <row r="178" spans="32:32" x14ac:dyDescent="0.2">
      <c r="AF178" s="371"/>
    </row>
    <row r="179" spans="32:32" x14ac:dyDescent="0.2">
      <c r="AF179" s="374"/>
    </row>
    <row r="180" spans="32:32" x14ac:dyDescent="0.2">
      <c r="AF180" s="375"/>
    </row>
    <row r="181" spans="32:32" x14ac:dyDescent="0.2">
      <c r="AF181" s="375"/>
    </row>
    <row r="182" spans="32:32" x14ac:dyDescent="0.2">
      <c r="AF182" s="371"/>
    </row>
    <row r="183" spans="32:32" x14ac:dyDescent="0.2">
      <c r="AF183" s="374"/>
    </row>
    <row r="184" spans="32:32" x14ac:dyDescent="0.2">
      <c r="AF184" s="375"/>
    </row>
    <row r="185" spans="32:32" x14ac:dyDescent="0.2">
      <c r="AF185" s="375"/>
    </row>
    <row r="186" spans="32:32" x14ac:dyDescent="0.2">
      <c r="AF186" s="371"/>
    </row>
    <row r="187" spans="32:32" x14ac:dyDescent="0.2">
      <c r="AF187" s="374"/>
    </row>
    <row r="188" spans="32:32" x14ac:dyDescent="0.2">
      <c r="AF188" s="375"/>
    </row>
    <row r="189" spans="32:32" x14ac:dyDescent="0.2">
      <c r="AF189" s="375"/>
    </row>
    <row r="190" spans="32:32" x14ac:dyDescent="0.2">
      <c r="AF190" s="371"/>
    </row>
    <row r="191" spans="32:32" x14ac:dyDescent="0.2">
      <c r="AF191" s="374"/>
    </row>
    <row r="192" spans="32:32" x14ac:dyDescent="0.2">
      <c r="AF192" s="375"/>
    </row>
    <row r="193" spans="32:32" x14ac:dyDescent="0.2">
      <c r="AF193" s="375"/>
    </row>
    <row r="194" spans="32:32" x14ac:dyDescent="0.2">
      <c r="AF194" s="371"/>
    </row>
    <row r="195" spans="32:32" x14ac:dyDescent="0.2">
      <c r="AF195" s="374"/>
    </row>
    <row r="196" spans="32:32" x14ac:dyDescent="0.2">
      <c r="AF196" s="375"/>
    </row>
    <row r="197" spans="32:32" x14ac:dyDescent="0.2">
      <c r="AF197" s="375"/>
    </row>
    <row r="198" spans="32:32" x14ac:dyDescent="0.2">
      <c r="AF198" s="371"/>
    </row>
    <row r="199" spans="32:32" x14ac:dyDescent="0.2">
      <c r="AF199" s="374"/>
    </row>
    <row r="200" spans="32:32" x14ac:dyDescent="0.2">
      <c r="AF200" s="375"/>
    </row>
    <row r="201" spans="32:32" x14ac:dyDescent="0.2">
      <c r="AF201" s="375"/>
    </row>
    <row r="202" spans="32:32" x14ac:dyDescent="0.2">
      <c r="AF202" s="371"/>
    </row>
    <row r="203" spans="32:32" x14ac:dyDescent="0.2">
      <c r="AF203" s="374"/>
    </row>
    <row r="204" spans="32:32" x14ac:dyDescent="0.2">
      <c r="AF204" s="375"/>
    </row>
    <row r="205" spans="32:32" x14ac:dyDescent="0.2">
      <c r="AF205" s="375"/>
    </row>
    <row r="206" spans="32:32" x14ac:dyDescent="0.2">
      <c r="AF206" s="371"/>
    </row>
    <row r="207" spans="32:32" x14ac:dyDescent="0.2">
      <c r="AF207" s="374"/>
    </row>
    <row r="208" spans="32:32" x14ac:dyDescent="0.2">
      <c r="AF208" s="375"/>
    </row>
    <row r="209" spans="32:32" x14ac:dyDescent="0.2">
      <c r="AF209" s="375"/>
    </row>
    <row r="210" spans="32:32" x14ac:dyDescent="0.2">
      <c r="AF210" s="371"/>
    </row>
    <row r="211" spans="32:32" x14ac:dyDescent="0.2">
      <c r="AF211" s="374"/>
    </row>
    <row r="212" spans="32:32" x14ac:dyDescent="0.2">
      <c r="AF212" s="375"/>
    </row>
    <row r="213" spans="32:32" x14ac:dyDescent="0.2">
      <c r="AF213" s="375"/>
    </row>
    <row r="214" spans="32:32" x14ac:dyDescent="0.2">
      <c r="AF214" s="371"/>
    </row>
    <row r="215" spans="32:32" x14ac:dyDescent="0.2">
      <c r="AF215" s="374"/>
    </row>
    <row r="216" spans="32:32" x14ac:dyDescent="0.2">
      <c r="AF216" s="375"/>
    </row>
    <row r="217" spans="32:32" x14ac:dyDescent="0.2">
      <c r="AF217" s="375"/>
    </row>
    <row r="218" spans="32:32" x14ac:dyDescent="0.2">
      <c r="AF218" s="371"/>
    </row>
    <row r="219" spans="32:32" x14ac:dyDescent="0.2">
      <c r="AF219" s="374"/>
    </row>
    <row r="220" spans="32:32" x14ac:dyDescent="0.2">
      <c r="AF220" s="375"/>
    </row>
    <row r="221" spans="32:32" x14ac:dyDescent="0.2">
      <c r="AF221" s="375"/>
    </row>
    <row r="222" spans="32:32" x14ac:dyDescent="0.2">
      <c r="AF222" s="371"/>
    </row>
    <row r="223" spans="32:32" x14ac:dyDescent="0.2">
      <c r="AF223" s="374"/>
    </row>
    <row r="224" spans="32:32" x14ac:dyDescent="0.2">
      <c r="AF224" s="375"/>
    </row>
    <row r="225" spans="32:32" x14ac:dyDescent="0.2">
      <c r="AF225" s="375"/>
    </row>
    <row r="226" spans="32:32" x14ac:dyDescent="0.2">
      <c r="AF226" s="371"/>
    </row>
    <row r="227" spans="32:32" x14ac:dyDescent="0.2">
      <c r="AF227" s="374"/>
    </row>
    <row r="228" spans="32:32" x14ac:dyDescent="0.2">
      <c r="AF228" s="375"/>
    </row>
    <row r="229" spans="32:32" x14ac:dyDescent="0.2">
      <c r="AF229" s="375"/>
    </row>
    <row r="230" spans="32:32" x14ac:dyDescent="0.2">
      <c r="AF230" s="371"/>
    </row>
    <row r="231" spans="32:32" x14ac:dyDescent="0.2">
      <c r="AF231" s="374"/>
    </row>
    <row r="232" spans="32:32" x14ac:dyDescent="0.2">
      <c r="AF232" s="375"/>
    </row>
    <row r="233" spans="32:32" x14ac:dyDescent="0.2">
      <c r="AF233" s="375"/>
    </row>
    <row r="234" spans="32:32" x14ac:dyDescent="0.2">
      <c r="AF234" s="371"/>
    </row>
    <row r="235" spans="32:32" x14ac:dyDescent="0.2">
      <c r="AF235" s="374"/>
    </row>
    <row r="236" spans="32:32" x14ac:dyDescent="0.2">
      <c r="AF236" s="375"/>
    </row>
    <row r="237" spans="32:32" x14ac:dyDescent="0.2">
      <c r="AF237" s="375"/>
    </row>
    <row r="238" spans="32:32" x14ac:dyDescent="0.2">
      <c r="AF238" s="371"/>
    </row>
    <row r="239" spans="32:32" x14ac:dyDescent="0.2">
      <c r="AF239" s="374"/>
    </row>
    <row r="240" spans="32:32" x14ac:dyDescent="0.2">
      <c r="AF240" s="375"/>
    </row>
    <row r="241" spans="32:32" x14ac:dyDescent="0.2">
      <c r="AF241" s="375"/>
    </row>
    <row r="242" spans="32:32" x14ac:dyDescent="0.2">
      <c r="AF242" s="371"/>
    </row>
    <row r="243" spans="32:32" x14ac:dyDescent="0.2">
      <c r="AF243" s="374"/>
    </row>
    <row r="244" spans="32:32" x14ac:dyDescent="0.2">
      <c r="AF244" s="375"/>
    </row>
    <row r="245" spans="32:32" x14ac:dyDescent="0.2">
      <c r="AF245" s="375"/>
    </row>
    <row r="246" spans="32:32" x14ac:dyDescent="0.2">
      <c r="AF246" s="371"/>
    </row>
    <row r="247" spans="32:32" x14ac:dyDescent="0.2">
      <c r="AF247" s="374"/>
    </row>
    <row r="248" spans="32:32" x14ac:dyDescent="0.2">
      <c r="AF248" s="375"/>
    </row>
    <row r="249" spans="32:32" x14ac:dyDescent="0.2">
      <c r="AF249" s="375"/>
    </row>
    <row r="250" spans="32:32" x14ac:dyDescent="0.2">
      <c r="AF250" s="371"/>
    </row>
    <row r="251" spans="32:32" x14ac:dyDescent="0.2">
      <c r="AF251" s="374"/>
    </row>
    <row r="252" spans="32:32" x14ac:dyDescent="0.2">
      <c r="AF252" s="375"/>
    </row>
    <row r="253" spans="32:32" x14ac:dyDescent="0.2">
      <c r="AF253" s="375"/>
    </row>
    <row r="254" spans="32:32" x14ac:dyDescent="0.2">
      <c r="AF254" s="371"/>
    </row>
  </sheetData>
  <sheetProtection selectLockedCells="1"/>
  <mergeCells count="1130">
    <mergeCell ref="E12:E13"/>
    <mergeCell ref="F12:F13"/>
    <mergeCell ref="G12:G13"/>
    <mergeCell ref="G14:G16"/>
    <mergeCell ref="BG9:BG13"/>
    <mergeCell ref="BH9:BH13"/>
    <mergeCell ref="BI9:BI13"/>
    <mergeCell ref="BJ9:BJ13"/>
    <mergeCell ref="AE9:AE13"/>
    <mergeCell ref="N9:N13"/>
    <mergeCell ref="O9:O13"/>
    <mergeCell ref="P9:P13"/>
    <mergeCell ref="Q9:Q13"/>
    <mergeCell ref="I18:I21"/>
    <mergeCell ref="J18:J21"/>
    <mergeCell ref="K18:K21"/>
    <mergeCell ref="L18:L21"/>
    <mergeCell ref="BD9:BD13"/>
    <mergeCell ref="BE9:BE13"/>
    <mergeCell ref="BF9:BF13"/>
    <mergeCell ref="Z9:Z13"/>
    <mergeCell ref="A1:D3"/>
    <mergeCell ref="AG5:AI5"/>
    <mergeCell ref="AJ5:AY5"/>
    <mergeCell ref="AZ5:BA5"/>
    <mergeCell ref="BB5:BC5"/>
    <mergeCell ref="E1:BJ3"/>
    <mergeCell ref="A4:G5"/>
    <mergeCell ref="H4:AF4"/>
    <mergeCell ref="AG4:BJ4"/>
    <mergeCell ref="H5:AA5"/>
    <mergeCell ref="AB5:AF5"/>
    <mergeCell ref="BH5:BJ5"/>
    <mergeCell ref="N7:N8"/>
    <mergeCell ref="O7:O8"/>
    <mergeCell ref="P7:P8"/>
    <mergeCell ref="Q7:Q8"/>
    <mergeCell ref="R7:R8"/>
    <mergeCell ref="BD5:BE5"/>
    <mergeCell ref="A7:A8"/>
    <mergeCell ref="B7:B8"/>
    <mergeCell ref="C7:C8"/>
    <mergeCell ref="D7:D8"/>
    <mergeCell ref="AB7:AB8"/>
    <mergeCell ref="AC7:AC8"/>
    <mergeCell ref="AD7:AD8"/>
    <mergeCell ref="AE7:AE8"/>
    <mergeCell ref="AF7:AF8"/>
    <mergeCell ref="H7:H8"/>
    <mergeCell ref="I7:I8"/>
    <mergeCell ref="J7:J8"/>
    <mergeCell ref="K7:K8"/>
    <mergeCell ref="L7:L8"/>
    <mergeCell ref="M7:M8"/>
    <mergeCell ref="BG7:BG8"/>
    <mergeCell ref="BE7:BE8"/>
    <mergeCell ref="BF7:BF8"/>
    <mergeCell ref="BH7:BH8"/>
    <mergeCell ref="BI7:BI8"/>
    <mergeCell ref="BJ7:BJ8"/>
    <mergeCell ref="X7:X8"/>
    <mergeCell ref="Y7:Y8"/>
    <mergeCell ref="Z7:Z8"/>
    <mergeCell ref="AA7:AA8"/>
    <mergeCell ref="BD7:BD8"/>
    <mergeCell ref="S7:S8"/>
    <mergeCell ref="T7:T8"/>
    <mergeCell ref="U7:U8"/>
    <mergeCell ref="V7:V8"/>
    <mergeCell ref="W7:W8"/>
    <mergeCell ref="AA9:AA13"/>
    <mergeCell ref="AB9:AB13"/>
    <mergeCell ref="AC9:AC13"/>
    <mergeCell ref="AD9:AD13"/>
    <mergeCell ref="U9:U13"/>
    <mergeCell ref="V9:V13"/>
    <mergeCell ref="W9:W13"/>
    <mergeCell ref="X9:X13"/>
    <mergeCell ref="Y9:Y13"/>
    <mergeCell ref="AF9:AF13"/>
    <mergeCell ref="AF14:AF17"/>
    <mergeCell ref="R14:R17"/>
    <mergeCell ref="S14:S17"/>
    <mergeCell ref="T14:T17"/>
    <mergeCell ref="R9:R13"/>
    <mergeCell ref="S9:S13"/>
    <mergeCell ref="T9:T13"/>
    <mergeCell ref="A14:A17"/>
    <mergeCell ref="B14:B17"/>
    <mergeCell ref="C14:C17"/>
    <mergeCell ref="D14:D17"/>
    <mergeCell ref="H14:H17"/>
    <mergeCell ref="I14:I17"/>
    <mergeCell ref="J14:J17"/>
    <mergeCell ref="K14:K17"/>
    <mergeCell ref="L14:L17"/>
    <mergeCell ref="M14:M17"/>
    <mergeCell ref="N14:N17"/>
    <mergeCell ref="O14:O17"/>
    <mergeCell ref="I9:I13"/>
    <mergeCell ref="J9:J13"/>
    <mergeCell ref="K9:K13"/>
    <mergeCell ref="L9:L13"/>
    <mergeCell ref="M9:M13"/>
    <mergeCell ref="A9:A13"/>
    <mergeCell ref="B9:B13"/>
    <mergeCell ref="C9:C13"/>
    <mergeCell ref="D9:D13"/>
    <mergeCell ref="H9:H13"/>
    <mergeCell ref="M18:M21"/>
    <mergeCell ref="A18:A21"/>
    <mergeCell ref="B18:B21"/>
    <mergeCell ref="C18:C21"/>
    <mergeCell ref="D18:D21"/>
    <mergeCell ref="H18:H21"/>
    <mergeCell ref="BG14:BG17"/>
    <mergeCell ref="BH14:BH17"/>
    <mergeCell ref="BI14:BI17"/>
    <mergeCell ref="BJ14:BJ17"/>
    <mergeCell ref="AE14:AE17"/>
    <mergeCell ref="AF143:AF146"/>
    <mergeCell ref="BD14:BD17"/>
    <mergeCell ref="BE14:BE17"/>
    <mergeCell ref="BF14:BF17"/>
    <mergeCell ref="Z14:Z17"/>
    <mergeCell ref="AA14:AA17"/>
    <mergeCell ref="AB14:AB17"/>
    <mergeCell ref="AC14:AC17"/>
    <mergeCell ref="AD14:AD17"/>
    <mergeCell ref="U14:U17"/>
    <mergeCell ref="V14:V17"/>
    <mergeCell ref="W14:W17"/>
    <mergeCell ref="X14:X17"/>
    <mergeCell ref="Y14:Y17"/>
    <mergeCell ref="P14:P17"/>
    <mergeCell ref="Q14:Q17"/>
    <mergeCell ref="AE18:AE21"/>
    <mergeCell ref="BJ18:BJ21"/>
    <mergeCell ref="A22:A25"/>
    <mergeCell ref="O18:O21"/>
    <mergeCell ref="P18:P21"/>
    <mergeCell ref="Q18:Q21"/>
    <mergeCell ref="R18:R21"/>
    <mergeCell ref="AF18:AF21"/>
    <mergeCell ref="AF22:AF25"/>
    <mergeCell ref="AF26:AF29"/>
    <mergeCell ref="AF30:AF33"/>
    <mergeCell ref="X22:X25"/>
    <mergeCell ref="Y22:Y25"/>
    <mergeCell ref="Z22:Z25"/>
    <mergeCell ref="AA22:AA25"/>
    <mergeCell ref="R22:R25"/>
    <mergeCell ref="S22:S25"/>
    <mergeCell ref="T22:T25"/>
    <mergeCell ref="U22:U25"/>
    <mergeCell ref="V22:V25"/>
    <mergeCell ref="R30:R33"/>
    <mergeCell ref="S30:S33"/>
    <mergeCell ref="T30:T33"/>
    <mergeCell ref="B22:B25"/>
    <mergeCell ref="C22:C25"/>
    <mergeCell ref="D22:D25"/>
    <mergeCell ref="H22:H25"/>
    <mergeCell ref="I22:I25"/>
    <mergeCell ref="J22:J25"/>
    <mergeCell ref="K22:K25"/>
    <mergeCell ref="L22:L25"/>
    <mergeCell ref="M22:M25"/>
    <mergeCell ref="N22:N25"/>
    <mergeCell ref="O22:O25"/>
    <mergeCell ref="P22:P25"/>
    <mergeCell ref="Q22:Q25"/>
    <mergeCell ref="BE18:BE21"/>
    <mergeCell ref="BF18:BF21"/>
    <mergeCell ref="BG18:BG21"/>
    <mergeCell ref="BH18:BH21"/>
    <mergeCell ref="AD22:AD25"/>
    <mergeCell ref="AE22:AE25"/>
    <mergeCell ref="W22:W25"/>
    <mergeCell ref="BD18:BD21"/>
    <mergeCell ref="X18:X21"/>
    <mergeCell ref="Y18:Y21"/>
    <mergeCell ref="Z18:Z21"/>
    <mergeCell ref="AA18:AA21"/>
    <mergeCell ref="AB18:AB21"/>
    <mergeCell ref="S18:S21"/>
    <mergeCell ref="T18:T21"/>
    <mergeCell ref="U18:U21"/>
    <mergeCell ref="V18:V21"/>
    <mergeCell ref="W18:W21"/>
    <mergeCell ref="N18:N21"/>
    <mergeCell ref="BI18:BI21"/>
    <mergeCell ref="AC18:AC21"/>
    <mergeCell ref="AD18:AD21"/>
    <mergeCell ref="Z26:Z29"/>
    <mergeCell ref="Q26:Q29"/>
    <mergeCell ref="R26:R29"/>
    <mergeCell ref="S26:S29"/>
    <mergeCell ref="T26:T29"/>
    <mergeCell ref="U26:U29"/>
    <mergeCell ref="BI22:BI25"/>
    <mergeCell ref="BJ22:BJ25"/>
    <mergeCell ref="A26:A29"/>
    <mergeCell ref="B26:B29"/>
    <mergeCell ref="C26:C29"/>
    <mergeCell ref="D26:D29"/>
    <mergeCell ref="H26:H29"/>
    <mergeCell ref="I26:I29"/>
    <mergeCell ref="J26:J29"/>
    <mergeCell ref="K26:K29"/>
    <mergeCell ref="L26:L29"/>
    <mergeCell ref="M26:M29"/>
    <mergeCell ref="N26:N29"/>
    <mergeCell ref="O26:O29"/>
    <mergeCell ref="P26:P29"/>
    <mergeCell ref="BD22:BD25"/>
    <mergeCell ref="BE22:BE25"/>
    <mergeCell ref="BF22:BF25"/>
    <mergeCell ref="BG22:BG25"/>
    <mergeCell ref="BH22:BH25"/>
    <mergeCell ref="AB22:AB25"/>
    <mergeCell ref="AC22:AC25"/>
    <mergeCell ref="BH26:BH29"/>
    <mergeCell ref="BI26:BI29"/>
    <mergeCell ref="BJ26:BJ29"/>
    <mergeCell ref="A30:A33"/>
    <mergeCell ref="B30:B33"/>
    <mergeCell ref="C30:C33"/>
    <mergeCell ref="D30:D33"/>
    <mergeCell ref="H30:H33"/>
    <mergeCell ref="I30:I33"/>
    <mergeCell ref="J30:J33"/>
    <mergeCell ref="K30:K33"/>
    <mergeCell ref="L30:L33"/>
    <mergeCell ref="M30:M33"/>
    <mergeCell ref="N30:N33"/>
    <mergeCell ref="O30:O33"/>
    <mergeCell ref="BD26:BD29"/>
    <mergeCell ref="BE26:BE29"/>
    <mergeCell ref="BF26:BF29"/>
    <mergeCell ref="BG26:BG29"/>
    <mergeCell ref="AA26:AA29"/>
    <mergeCell ref="AB26:AB29"/>
    <mergeCell ref="AC26:AC29"/>
    <mergeCell ref="AD26:AD29"/>
    <mergeCell ref="AE26:AE29"/>
    <mergeCell ref="V26:V29"/>
    <mergeCell ref="W26:W29"/>
    <mergeCell ref="X26:X29"/>
    <mergeCell ref="Y26:Y29"/>
    <mergeCell ref="AE30:AE33"/>
    <mergeCell ref="BD30:BD33"/>
    <mergeCell ref="BE30:BE33"/>
    <mergeCell ref="BF30:BF33"/>
    <mergeCell ref="Z30:Z33"/>
    <mergeCell ref="AA30:AA33"/>
    <mergeCell ref="AB30:AB33"/>
    <mergeCell ref="AC30:AC33"/>
    <mergeCell ref="AD30:AD33"/>
    <mergeCell ref="U30:U33"/>
    <mergeCell ref="V30:V33"/>
    <mergeCell ref="W30:W33"/>
    <mergeCell ref="X30:X33"/>
    <mergeCell ref="Y30:Y33"/>
    <mergeCell ref="P30:P33"/>
    <mergeCell ref="Q30:Q33"/>
    <mergeCell ref="AF59:AF62"/>
    <mergeCell ref="Y51:Y54"/>
    <mergeCell ref="Z51:Z54"/>
    <mergeCell ref="AF39:AF42"/>
    <mergeCell ref="AF43:AF46"/>
    <mergeCell ref="AF47:AF50"/>
    <mergeCell ref="X39:X42"/>
    <mergeCell ref="Y39:Y42"/>
    <mergeCell ref="Z39:Z42"/>
    <mergeCell ref="AA39:AA42"/>
    <mergeCell ref="R39:R42"/>
    <mergeCell ref="S39:S42"/>
    <mergeCell ref="T39:T42"/>
    <mergeCell ref="U39:U42"/>
    <mergeCell ref="V39:V42"/>
    <mergeCell ref="Z43:Z46"/>
    <mergeCell ref="R47:R50"/>
    <mergeCell ref="S47:S50"/>
    <mergeCell ref="I34:I38"/>
    <mergeCell ref="J34:J38"/>
    <mergeCell ref="K34:K38"/>
    <mergeCell ref="L34:L38"/>
    <mergeCell ref="M34:M38"/>
    <mergeCell ref="A34:A38"/>
    <mergeCell ref="B34:B38"/>
    <mergeCell ref="C34:C38"/>
    <mergeCell ref="D34:D38"/>
    <mergeCell ref="H34:H38"/>
    <mergeCell ref="BG30:BG33"/>
    <mergeCell ref="BH30:BH33"/>
    <mergeCell ref="BI30:BI33"/>
    <mergeCell ref="BJ30:BJ33"/>
    <mergeCell ref="Z34:Z38"/>
    <mergeCell ref="AA34:AA38"/>
    <mergeCell ref="AB34:AB38"/>
    <mergeCell ref="S34:S38"/>
    <mergeCell ref="T34:T38"/>
    <mergeCell ref="U34:U38"/>
    <mergeCell ref="V34:V38"/>
    <mergeCell ref="W34:W38"/>
    <mergeCell ref="N34:N38"/>
    <mergeCell ref="O34:O38"/>
    <mergeCell ref="P34:P38"/>
    <mergeCell ref="Q34:Q38"/>
    <mergeCell ref="R34:R38"/>
    <mergeCell ref="AF34:AF38"/>
    <mergeCell ref="AE34:AE38"/>
    <mergeCell ref="BD34:BD38"/>
    <mergeCell ref="X34:X38"/>
    <mergeCell ref="Y34:Y38"/>
    <mergeCell ref="T47:T50"/>
    <mergeCell ref="W39:W42"/>
    <mergeCell ref="BH43:BH46"/>
    <mergeCell ref="G39:G42"/>
    <mergeCell ref="G43:G46"/>
    <mergeCell ref="BI43:BI46"/>
    <mergeCell ref="BJ43:BJ46"/>
    <mergeCell ref="BJ34:BJ38"/>
    <mergeCell ref="A39:A42"/>
    <mergeCell ref="B39:B42"/>
    <mergeCell ref="C39:C42"/>
    <mergeCell ref="D39:D42"/>
    <mergeCell ref="H39:H42"/>
    <mergeCell ref="I39:I42"/>
    <mergeCell ref="J39:J42"/>
    <mergeCell ref="K39:K42"/>
    <mergeCell ref="L39:L42"/>
    <mergeCell ref="M39:M42"/>
    <mergeCell ref="N39:N42"/>
    <mergeCell ref="O39:O42"/>
    <mergeCell ref="P39:P42"/>
    <mergeCell ref="Q39:Q42"/>
    <mergeCell ref="BE34:BE38"/>
    <mergeCell ref="BF34:BF38"/>
    <mergeCell ref="BG34:BG38"/>
    <mergeCell ref="BH34:BH38"/>
    <mergeCell ref="BI34:BI38"/>
    <mergeCell ref="AC34:AC38"/>
    <mergeCell ref="AD34:AD38"/>
    <mergeCell ref="X43:X46"/>
    <mergeCell ref="Y43:Y46"/>
    <mergeCell ref="Q43:Q46"/>
    <mergeCell ref="R43:R46"/>
    <mergeCell ref="S43:S46"/>
    <mergeCell ref="T43:T46"/>
    <mergeCell ref="U43:U46"/>
    <mergeCell ref="BI39:BI42"/>
    <mergeCell ref="BJ39:BJ42"/>
    <mergeCell ref="A43:A46"/>
    <mergeCell ref="B43:B46"/>
    <mergeCell ref="C43:C46"/>
    <mergeCell ref="D43:D46"/>
    <mergeCell ref="H43:H46"/>
    <mergeCell ref="I43:I46"/>
    <mergeCell ref="J43:J46"/>
    <mergeCell ref="K43:K46"/>
    <mergeCell ref="L43:L46"/>
    <mergeCell ref="M43:M46"/>
    <mergeCell ref="N43:N46"/>
    <mergeCell ref="O43:O46"/>
    <mergeCell ref="P43:P46"/>
    <mergeCell ref="BD39:BD42"/>
    <mergeCell ref="BE39:BE42"/>
    <mergeCell ref="BF39:BF42"/>
    <mergeCell ref="BG39:BG42"/>
    <mergeCell ref="BH39:BH42"/>
    <mergeCell ref="AB39:AB42"/>
    <mergeCell ref="AC39:AC42"/>
    <mergeCell ref="AD39:AD42"/>
    <mergeCell ref="AE39:AE42"/>
    <mergeCell ref="P47:P50"/>
    <mergeCell ref="Q47:Q50"/>
    <mergeCell ref="X51:X54"/>
    <mergeCell ref="AA51:AA54"/>
    <mergeCell ref="G47:G50"/>
    <mergeCell ref="O51:O54"/>
    <mergeCell ref="P51:P54"/>
    <mergeCell ref="Q51:Q54"/>
    <mergeCell ref="A47:A50"/>
    <mergeCell ref="B47:B50"/>
    <mergeCell ref="C47:C50"/>
    <mergeCell ref="D47:D50"/>
    <mergeCell ref="H47:H50"/>
    <mergeCell ref="I47:I50"/>
    <mergeCell ref="J47:J50"/>
    <mergeCell ref="K47:K50"/>
    <mergeCell ref="L47:L50"/>
    <mergeCell ref="M47:M50"/>
    <mergeCell ref="N47:N50"/>
    <mergeCell ref="O47:O50"/>
    <mergeCell ref="BD43:BD46"/>
    <mergeCell ref="BE43:BE46"/>
    <mergeCell ref="BF43:BF46"/>
    <mergeCell ref="BG43:BG46"/>
    <mergeCell ref="AA43:AA46"/>
    <mergeCell ref="AB43:AB46"/>
    <mergeCell ref="AC43:AC46"/>
    <mergeCell ref="AD43:AD46"/>
    <mergeCell ref="AE43:AE46"/>
    <mergeCell ref="V43:V46"/>
    <mergeCell ref="W43:W46"/>
    <mergeCell ref="BG47:BG50"/>
    <mergeCell ref="BH47:BH50"/>
    <mergeCell ref="BI47:BI50"/>
    <mergeCell ref="BJ47:BJ50"/>
    <mergeCell ref="AE47:AE50"/>
    <mergeCell ref="BD47:BD50"/>
    <mergeCell ref="BE47:BE50"/>
    <mergeCell ref="BF47:BF50"/>
    <mergeCell ref="Z47:Z50"/>
    <mergeCell ref="AA47:AA50"/>
    <mergeCell ref="AB47:AB50"/>
    <mergeCell ref="AC47:AC50"/>
    <mergeCell ref="AD47:AD50"/>
    <mergeCell ref="U47:U50"/>
    <mergeCell ref="V47:V50"/>
    <mergeCell ref="W47:W50"/>
    <mergeCell ref="X47:X50"/>
    <mergeCell ref="Y47:Y50"/>
    <mergeCell ref="I51:I54"/>
    <mergeCell ref="J51:J54"/>
    <mergeCell ref="K51:K54"/>
    <mergeCell ref="L51:L54"/>
    <mergeCell ref="M51:M54"/>
    <mergeCell ref="BJ51:BJ54"/>
    <mergeCell ref="BH51:BH54"/>
    <mergeCell ref="BI51:BI54"/>
    <mergeCell ref="A51:A54"/>
    <mergeCell ref="B51:B54"/>
    <mergeCell ref="C51:C54"/>
    <mergeCell ref="D51:D54"/>
    <mergeCell ref="H51:H54"/>
    <mergeCell ref="A55:A58"/>
    <mergeCell ref="B55:B58"/>
    <mergeCell ref="C55:C58"/>
    <mergeCell ref="D55:D58"/>
    <mergeCell ref="H55:H58"/>
    <mergeCell ref="I55:I58"/>
    <mergeCell ref="J55:J58"/>
    <mergeCell ref="K55:K58"/>
    <mergeCell ref="L55:L58"/>
    <mergeCell ref="M55:M58"/>
    <mergeCell ref="N55:N58"/>
    <mergeCell ref="O55:O58"/>
    <mergeCell ref="P55:P58"/>
    <mergeCell ref="Q55:Q58"/>
    <mergeCell ref="BE51:BE54"/>
    <mergeCell ref="BF51:BF54"/>
    <mergeCell ref="BG51:BG54"/>
    <mergeCell ref="AC51:AC54"/>
    <mergeCell ref="AD51:AD54"/>
    <mergeCell ref="AE51:AE54"/>
    <mergeCell ref="BD51:BD54"/>
    <mergeCell ref="AB51:AB54"/>
    <mergeCell ref="S51:S54"/>
    <mergeCell ref="T51:T54"/>
    <mergeCell ref="U51:U54"/>
    <mergeCell ref="V51:V54"/>
    <mergeCell ref="W51:W54"/>
    <mergeCell ref="N51:N54"/>
    <mergeCell ref="R51:R54"/>
    <mergeCell ref="AF51:AF54"/>
    <mergeCell ref="AF55:AF58"/>
    <mergeCell ref="Z55:Z58"/>
    <mergeCell ref="AA55:AA58"/>
    <mergeCell ref="R55:R58"/>
    <mergeCell ref="S55:S58"/>
    <mergeCell ref="T55:T58"/>
    <mergeCell ref="U55:U58"/>
    <mergeCell ref="V55:V58"/>
    <mergeCell ref="R59:R62"/>
    <mergeCell ref="S59:S62"/>
    <mergeCell ref="T59:T62"/>
    <mergeCell ref="U59:U62"/>
    <mergeCell ref="BI55:BI58"/>
    <mergeCell ref="BJ55:BJ58"/>
    <mergeCell ref="A59:A62"/>
    <mergeCell ref="B59:B62"/>
    <mergeCell ref="C59:C62"/>
    <mergeCell ref="D59:D62"/>
    <mergeCell ref="H59:H62"/>
    <mergeCell ref="I59:I62"/>
    <mergeCell ref="J59:J62"/>
    <mergeCell ref="K59:K62"/>
    <mergeCell ref="L59:L62"/>
    <mergeCell ref="M59:M62"/>
    <mergeCell ref="N59:N62"/>
    <mergeCell ref="O59:O62"/>
    <mergeCell ref="P59:P62"/>
    <mergeCell ref="BD55:BD58"/>
    <mergeCell ref="BE55:BE58"/>
    <mergeCell ref="BF55:BF58"/>
    <mergeCell ref="BG55:BG58"/>
    <mergeCell ref="BH55:BH58"/>
    <mergeCell ref="AB55:AB58"/>
    <mergeCell ref="AC55:AC58"/>
    <mergeCell ref="AD55:AD58"/>
    <mergeCell ref="AE55:AE58"/>
    <mergeCell ref="W55:W58"/>
    <mergeCell ref="X55:X58"/>
    <mergeCell ref="Y55:Y58"/>
    <mergeCell ref="BH59:BH62"/>
    <mergeCell ref="BI59:BI62"/>
    <mergeCell ref="BJ59:BJ62"/>
    <mergeCell ref="A63:A66"/>
    <mergeCell ref="B63:B66"/>
    <mergeCell ref="C63:C66"/>
    <mergeCell ref="D63:D66"/>
    <mergeCell ref="H63:H66"/>
    <mergeCell ref="I63:I66"/>
    <mergeCell ref="J63:J66"/>
    <mergeCell ref="K63:K66"/>
    <mergeCell ref="L63:L66"/>
    <mergeCell ref="M63:M66"/>
    <mergeCell ref="N63:N66"/>
    <mergeCell ref="O63:O66"/>
    <mergeCell ref="AF187:AF190"/>
    <mergeCell ref="BD59:BD62"/>
    <mergeCell ref="BE59:BE62"/>
    <mergeCell ref="BF59:BF62"/>
    <mergeCell ref="BG59:BG62"/>
    <mergeCell ref="AA59:AA62"/>
    <mergeCell ref="AB59:AB62"/>
    <mergeCell ref="AC59:AC62"/>
    <mergeCell ref="AD59:AD62"/>
    <mergeCell ref="AE59:AE62"/>
    <mergeCell ref="V59:V62"/>
    <mergeCell ref="W59:W62"/>
    <mergeCell ref="X59:X62"/>
    <mergeCell ref="Y59:Y62"/>
    <mergeCell ref="Z59:Z62"/>
    <mergeCell ref="Q59:Q62"/>
    <mergeCell ref="BI63:BI66"/>
    <mergeCell ref="BJ63:BJ66"/>
    <mergeCell ref="AE63:AE66"/>
    <mergeCell ref="AF191:AF194"/>
    <mergeCell ref="BD63:BD66"/>
    <mergeCell ref="BE63:BE66"/>
    <mergeCell ref="BF63:BF66"/>
    <mergeCell ref="Z63:Z66"/>
    <mergeCell ref="AA63:AA66"/>
    <mergeCell ref="AB63:AB66"/>
    <mergeCell ref="AC63:AC66"/>
    <mergeCell ref="AD63:AD66"/>
    <mergeCell ref="U63:U66"/>
    <mergeCell ref="V63:V66"/>
    <mergeCell ref="W63:W66"/>
    <mergeCell ref="X63:X66"/>
    <mergeCell ref="Y63:Y66"/>
    <mergeCell ref="AF183:AF186"/>
    <mergeCell ref="AF179:AF182"/>
    <mergeCell ref="AF175:AF178"/>
    <mergeCell ref="AF171:AF174"/>
    <mergeCell ref="AF167:AF170"/>
    <mergeCell ref="BI67:BI70"/>
    <mergeCell ref="BI71:BI74"/>
    <mergeCell ref="BG75:BG78"/>
    <mergeCell ref="BH71:BH74"/>
    <mergeCell ref="BH75:BH78"/>
    <mergeCell ref="BI75:BI78"/>
    <mergeCell ref="BJ75:BJ78"/>
    <mergeCell ref="BI87:BI90"/>
    <mergeCell ref="A67:A70"/>
    <mergeCell ref="B67:B70"/>
    <mergeCell ref="C67:C70"/>
    <mergeCell ref="D67:D70"/>
    <mergeCell ref="H67:H70"/>
    <mergeCell ref="BG63:BG66"/>
    <mergeCell ref="BH63:BH66"/>
    <mergeCell ref="P63:P66"/>
    <mergeCell ref="Q63:Q66"/>
    <mergeCell ref="R63:R66"/>
    <mergeCell ref="S63:S66"/>
    <mergeCell ref="T63:T66"/>
    <mergeCell ref="BG67:BG70"/>
    <mergeCell ref="BH67:BH70"/>
    <mergeCell ref="AF63:AF66"/>
    <mergeCell ref="AC67:AC70"/>
    <mergeCell ref="AD67:AD70"/>
    <mergeCell ref="AE67:AE70"/>
    <mergeCell ref="X67:X70"/>
    <mergeCell ref="Y67:Y70"/>
    <mergeCell ref="Z67:Z70"/>
    <mergeCell ref="AA67:AA70"/>
    <mergeCell ref="V67:V70"/>
    <mergeCell ref="W67:W70"/>
    <mergeCell ref="BE67:BE70"/>
    <mergeCell ref="BF67:BF70"/>
    <mergeCell ref="AD71:AD74"/>
    <mergeCell ref="AE71:AE74"/>
    <mergeCell ref="W71:W74"/>
    <mergeCell ref="X71:X74"/>
    <mergeCell ref="Y71:Y74"/>
    <mergeCell ref="Z71:Z74"/>
    <mergeCell ref="AA71:AA74"/>
    <mergeCell ref="S71:S74"/>
    <mergeCell ref="T71:T74"/>
    <mergeCell ref="U71:U74"/>
    <mergeCell ref="V71:V74"/>
    <mergeCell ref="N67:N70"/>
    <mergeCell ref="O67:O70"/>
    <mergeCell ref="P67:P70"/>
    <mergeCell ref="Q67:Q70"/>
    <mergeCell ref="R67:R70"/>
    <mergeCell ref="I67:I70"/>
    <mergeCell ref="J67:J70"/>
    <mergeCell ref="K67:K70"/>
    <mergeCell ref="L67:L70"/>
    <mergeCell ref="M67:M70"/>
    <mergeCell ref="U83:U86"/>
    <mergeCell ref="V83:V86"/>
    <mergeCell ref="W83:W86"/>
    <mergeCell ref="X83:X86"/>
    <mergeCell ref="Y83:Y86"/>
    <mergeCell ref="Q79:Q82"/>
    <mergeCell ref="R79:R82"/>
    <mergeCell ref="S79:S82"/>
    <mergeCell ref="T79:T82"/>
    <mergeCell ref="S83:S86"/>
    <mergeCell ref="T83:T86"/>
    <mergeCell ref="BD75:BD78"/>
    <mergeCell ref="BE75:BE78"/>
    <mergeCell ref="BF75:BF78"/>
    <mergeCell ref="AF67:AF70"/>
    <mergeCell ref="AF71:AF74"/>
    <mergeCell ref="AA75:AA78"/>
    <mergeCell ref="AB75:AB78"/>
    <mergeCell ref="AC75:AC78"/>
    <mergeCell ref="AD75:AD78"/>
    <mergeCell ref="AE75:AE78"/>
    <mergeCell ref="V75:V78"/>
    <mergeCell ref="W75:W78"/>
    <mergeCell ref="X75:X78"/>
    <mergeCell ref="Y75:Y78"/>
    <mergeCell ref="BD67:BD70"/>
    <mergeCell ref="AB67:AB70"/>
    <mergeCell ref="S67:S70"/>
    <mergeCell ref="T67:T70"/>
    <mergeCell ref="U67:U70"/>
    <mergeCell ref="AB71:AB74"/>
    <mergeCell ref="AC71:AC74"/>
    <mergeCell ref="BG83:BG86"/>
    <mergeCell ref="BH83:BH86"/>
    <mergeCell ref="AF75:AF78"/>
    <mergeCell ref="BI83:BI86"/>
    <mergeCell ref="BJ83:BJ86"/>
    <mergeCell ref="AE79:AE82"/>
    <mergeCell ref="AF207:AF210"/>
    <mergeCell ref="BD79:BD82"/>
    <mergeCell ref="BE79:BE82"/>
    <mergeCell ref="BF79:BF82"/>
    <mergeCell ref="AE83:AE86"/>
    <mergeCell ref="AF211:AF214"/>
    <mergeCell ref="BD83:BD86"/>
    <mergeCell ref="BE83:BE86"/>
    <mergeCell ref="BF83:BF86"/>
    <mergeCell ref="Z79:Z82"/>
    <mergeCell ref="AA79:AA82"/>
    <mergeCell ref="AB79:AB82"/>
    <mergeCell ref="AC79:AC82"/>
    <mergeCell ref="AD79:AD82"/>
    <mergeCell ref="Z83:Z86"/>
    <mergeCell ref="AA83:AA86"/>
    <mergeCell ref="AB83:AB86"/>
    <mergeCell ref="AC83:AC86"/>
    <mergeCell ref="AD83:AD86"/>
    <mergeCell ref="AF79:AF82"/>
    <mergeCell ref="AF83:AF86"/>
    <mergeCell ref="AF195:AF198"/>
    <mergeCell ref="Z75:Z78"/>
    <mergeCell ref="AC87:AC90"/>
    <mergeCell ref="AD87:AD90"/>
    <mergeCell ref="BJ67:BJ70"/>
    <mergeCell ref="A71:A74"/>
    <mergeCell ref="B71:B74"/>
    <mergeCell ref="C71:C74"/>
    <mergeCell ref="D71:D74"/>
    <mergeCell ref="H71:H74"/>
    <mergeCell ref="I71:I74"/>
    <mergeCell ref="J71:J74"/>
    <mergeCell ref="K71:K74"/>
    <mergeCell ref="L71:L74"/>
    <mergeCell ref="M71:M74"/>
    <mergeCell ref="N71:N74"/>
    <mergeCell ref="O71:O74"/>
    <mergeCell ref="P71:P74"/>
    <mergeCell ref="Q71:Q74"/>
    <mergeCell ref="BG79:BG82"/>
    <mergeCell ref="BH79:BH82"/>
    <mergeCell ref="BI79:BI82"/>
    <mergeCell ref="BJ79:BJ82"/>
    <mergeCell ref="U79:U82"/>
    <mergeCell ref="V79:V82"/>
    <mergeCell ref="W79:W82"/>
    <mergeCell ref="X79:X82"/>
    <mergeCell ref="Y79:Y82"/>
    <mergeCell ref="BD71:BD74"/>
    <mergeCell ref="BE71:BE74"/>
    <mergeCell ref="BF71:BF74"/>
    <mergeCell ref="BG71:BG74"/>
    <mergeCell ref="R75:R78"/>
    <mergeCell ref="S75:S78"/>
    <mergeCell ref="A79:A82"/>
    <mergeCell ref="B79:B82"/>
    <mergeCell ref="C79:C82"/>
    <mergeCell ref="D79:D82"/>
    <mergeCell ref="H79:H82"/>
    <mergeCell ref="I79:I82"/>
    <mergeCell ref="J79:J82"/>
    <mergeCell ref="K79:K82"/>
    <mergeCell ref="L79:L82"/>
    <mergeCell ref="M79:M82"/>
    <mergeCell ref="N79:N82"/>
    <mergeCell ref="O79:O82"/>
    <mergeCell ref="P79:P82"/>
    <mergeCell ref="BJ71:BJ74"/>
    <mergeCell ref="A75:A78"/>
    <mergeCell ref="B75:B78"/>
    <mergeCell ref="C75:C78"/>
    <mergeCell ref="D75:D78"/>
    <mergeCell ref="H75:H78"/>
    <mergeCell ref="I75:I78"/>
    <mergeCell ref="J75:J78"/>
    <mergeCell ref="K75:K78"/>
    <mergeCell ref="L75:L78"/>
    <mergeCell ref="M75:M78"/>
    <mergeCell ref="N75:N78"/>
    <mergeCell ref="O75:O78"/>
    <mergeCell ref="P75:P78"/>
    <mergeCell ref="Q75:Q78"/>
    <mergeCell ref="T75:T78"/>
    <mergeCell ref="U75:U78"/>
    <mergeCell ref="R71:R74"/>
    <mergeCell ref="I87:I90"/>
    <mergeCell ref="J87:J90"/>
    <mergeCell ref="K87:K90"/>
    <mergeCell ref="L87:L90"/>
    <mergeCell ref="M87:M90"/>
    <mergeCell ref="A87:A90"/>
    <mergeCell ref="B87:B90"/>
    <mergeCell ref="C87:C90"/>
    <mergeCell ref="D87:D90"/>
    <mergeCell ref="H87:H90"/>
    <mergeCell ref="N83:N86"/>
    <mergeCell ref="O83:O86"/>
    <mergeCell ref="P83:P86"/>
    <mergeCell ref="Q83:Q86"/>
    <mergeCell ref="R83:R86"/>
    <mergeCell ref="I83:I86"/>
    <mergeCell ref="J83:J86"/>
    <mergeCell ref="K83:K86"/>
    <mergeCell ref="L83:L86"/>
    <mergeCell ref="M83:M86"/>
    <mergeCell ref="A83:A86"/>
    <mergeCell ref="B83:B86"/>
    <mergeCell ref="C83:C86"/>
    <mergeCell ref="D83:D86"/>
    <mergeCell ref="H83:H86"/>
    <mergeCell ref="U87:U90"/>
    <mergeCell ref="V87:V90"/>
    <mergeCell ref="W87:W90"/>
    <mergeCell ref="N87:N90"/>
    <mergeCell ref="O87:O90"/>
    <mergeCell ref="P87:P90"/>
    <mergeCell ref="Q87:Q90"/>
    <mergeCell ref="R87:R90"/>
    <mergeCell ref="AF87:AF90"/>
    <mergeCell ref="AF91:AF94"/>
    <mergeCell ref="AF95:AF98"/>
    <mergeCell ref="AF99:AF102"/>
    <mergeCell ref="AE91:AE94"/>
    <mergeCell ref="Y95:Y98"/>
    <mergeCell ref="Z95:Z98"/>
    <mergeCell ref="Q95:Q98"/>
    <mergeCell ref="R95:R98"/>
    <mergeCell ref="S95:S98"/>
    <mergeCell ref="T95:T98"/>
    <mergeCell ref="U95:U98"/>
    <mergeCell ref="P99:P102"/>
    <mergeCell ref="Q99:Q102"/>
    <mergeCell ref="R99:R102"/>
    <mergeCell ref="AE87:AE90"/>
    <mergeCell ref="S99:S102"/>
    <mergeCell ref="T99:T102"/>
    <mergeCell ref="AA91:AA94"/>
    <mergeCell ref="R91:R94"/>
    <mergeCell ref="S91:S94"/>
    <mergeCell ref="T91:T94"/>
    <mergeCell ref="BJ87:BJ90"/>
    <mergeCell ref="A91:A94"/>
    <mergeCell ref="B91:B94"/>
    <mergeCell ref="C91:C94"/>
    <mergeCell ref="D91:D94"/>
    <mergeCell ref="H91:H94"/>
    <mergeCell ref="I91:I94"/>
    <mergeCell ref="J91:J94"/>
    <mergeCell ref="K91:K94"/>
    <mergeCell ref="L91:L94"/>
    <mergeCell ref="M91:M94"/>
    <mergeCell ref="N91:N94"/>
    <mergeCell ref="O91:O94"/>
    <mergeCell ref="P91:P94"/>
    <mergeCell ref="Q91:Q94"/>
    <mergeCell ref="BE87:BE90"/>
    <mergeCell ref="BF87:BF90"/>
    <mergeCell ref="BG87:BG90"/>
    <mergeCell ref="BH87:BH90"/>
    <mergeCell ref="BD87:BD90"/>
    <mergeCell ref="X87:X90"/>
    <mergeCell ref="Y87:Y90"/>
    <mergeCell ref="Z87:Z90"/>
    <mergeCell ref="AA87:AA90"/>
    <mergeCell ref="AB87:AB90"/>
    <mergeCell ref="BI91:BI94"/>
    <mergeCell ref="BJ91:BJ94"/>
    <mergeCell ref="BH91:BH94"/>
    <mergeCell ref="S87:S90"/>
    <mergeCell ref="T87:T90"/>
    <mergeCell ref="A95:A98"/>
    <mergeCell ref="B95:B98"/>
    <mergeCell ref="C95:C98"/>
    <mergeCell ref="D95:D98"/>
    <mergeCell ref="H95:H98"/>
    <mergeCell ref="I95:I98"/>
    <mergeCell ref="J95:J98"/>
    <mergeCell ref="K95:K98"/>
    <mergeCell ref="L95:L98"/>
    <mergeCell ref="M95:M98"/>
    <mergeCell ref="N95:N98"/>
    <mergeCell ref="O95:O98"/>
    <mergeCell ref="P95:P98"/>
    <mergeCell ref="BD91:BD94"/>
    <mergeCell ref="BE91:BE94"/>
    <mergeCell ref="BF91:BF94"/>
    <mergeCell ref="BG91:BG94"/>
    <mergeCell ref="AB91:AB94"/>
    <mergeCell ref="AC91:AC94"/>
    <mergeCell ref="AD91:AD94"/>
    <mergeCell ref="X95:X98"/>
    <mergeCell ref="U91:U94"/>
    <mergeCell ref="V91:V94"/>
    <mergeCell ref="BH95:BH98"/>
    <mergeCell ref="BI95:BI98"/>
    <mergeCell ref="BJ95:BJ98"/>
    <mergeCell ref="W91:W94"/>
    <mergeCell ref="X91:X94"/>
    <mergeCell ref="Y91:Y94"/>
    <mergeCell ref="Z91:Z94"/>
    <mergeCell ref="A99:A102"/>
    <mergeCell ref="B99:B102"/>
    <mergeCell ref="C99:C102"/>
    <mergeCell ref="D99:D102"/>
    <mergeCell ref="H99:H102"/>
    <mergeCell ref="I99:I102"/>
    <mergeCell ref="J99:J102"/>
    <mergeCell ref="K99:K102"/>
    <mergeCell ref="L99:L102"/>
    <mergeCell ref="M99:M102"/>
    <mergeCell ref="N99:N102"/>
    <mergeCell ref="O99:O102"/>
    <mergeCell ref="BD95:BD98"/>
    <mergeCell ref="BE95:BE98"/>
    <mergeCell ref="BF95:BF98"/>
    <mergeCell ref="BG95:BG98"/>
    <mergeCell ref="AA95:AA98"/>
    <mergeCell ref="AB95:AB98"/>
    <mergeCell ref="AC95:AC98"/>
    <mergeCell ref="AD95:AD98"/>
    <mergeCell ref="AE95:AE98"/>
    <mergeCell ref="V95:V98"/>
    <mergeCell ref="W95:W98"/>
    <mergeCell ref="BG99:BG102"/>
    <mergeCell ref="BH99:BH102"/>
    <mergeCell ref="BI99:BI102"/>
    <mergeCell ref="BJ99:BJ102"/>
    <mergeCell ref="AE99:AE102"/>
    <mergeCell ref="AF227:AF230"/>
    <mergeCell ref="BD99:BD102"/>
    <mergeCell ref="BE99:BE102"/>
    <mergeCell ref="BF99:BF102"/>
    <mergeCell ref="Z99:Z102"/>
    <mergeCell ref="AA99:AA102"/>
    <mergeCell ref="AB99:AB102"/>
    <mergeCell ref="AC99:AC102"/>
    <mergeCell ref="AD99:AD102"/>
    <mergeCell ref="U99:U102"/>
    <mergeCell ref="V99:V102"/>
    <mergeCell ref="W99:W102"/>
    <mergeCell ref="X99:X102"/>
    <mergeCell ref="Y99:Y102"/>
    <mergeCell ref="AF223:AF226"/>
    <mergeCell ref="BG103:BG106"/>
    <mergeCell ref="BH103:BH106"/>
    <mergeCell ref="BI103:BI106"/>
    <mergeCell ref="BJ103:BJ106"/>
    <mergeCell ref="BI107:BI110"/>
    <mergeCell ref="BJ107:BJ110"/>
    <mergeCell ref="BH107:BH110"/>
    <mergeCell ref="BG115:BG118"/>
    <mergeCell ref="BH115:BH118"/>
    <mergeCell ref="BI115:BI118"/>
    <mergeCell ref="A103:A106"/>
    <mergeCell ref="B103:B106"/>
    <mergeCell ref="C103:C106"/>
    <mergeCell ref="D103:D106"/>
    <mergeCell ref="H103:H106"/>
    <mergeCell ref="AC103:AC106"/>
    <mergeCell ref="AD103:AD106"/>
    <mergeCell ref="AE103:AE106"/>
    <mergeCell ref="R107:R110"/>
    <mergeCell ref="A107:A110"/>
    <mergeCell ref="B107:B110"/>
    <mergeCell ref="C107:C110"/>
    <mergeCell ref="D107:D110"/>
    <mergeCell ref="H107:H110"/>
    <mergeCell ref="I107:I110"/>
    <mergeCell ref="J107:J110"/>
    <mergeCell ref="K107:K110"/>
    <mergeCell ref="T123:T126"/>
    <mergeCell ref="AD119:AD122"/>
    <mergeCell ref="AE119:AE122"/>
    <mergeCell ref="BD119:BD122"/>
    <mergeCell ref="X119:X122"/>
    <mergeCell ref="N103:N106"/>
    <mergeCell ref="O103:O106"/>
    <mergeCell ref="P103:P106"/>
    <mergeCell ref="Q103:Q106"/>
    <mergeCell ref="R103:R106"/>
    <mergeCell ref="AF103:AF106"/>
    <mergeCell ref="AF107:AF110"/>
    <mergeCell ref="AF111:AF114"/>
    <mergeCell ref="AF115:AF118"/>
    <mergeCell ref="AF119:AF122"/>
    <mergeCell ref="I103:I106"/>
    <mergeCell ref="J103:J106"/>
    <mergeCell ref="K103:K106"/>
    <mergeCell ref="L103:L106"/>
    <mergeCell ref="M103:M106"/>
    <mergeCell ref="AA119:AA122"/>
    <mergeCell ref="P115:P118"/>
    <mergeCell ref="Q115:Q118"/>
    <mergeCell ref="R115:R118"/>
    <mergeCell ref="S115:S118"/>
    <mergeCell ref="T115:T118"/>
    <mergeCell ref="Y119:Y122"/>
    <mergeCell ref="Z119:Z122"/>
    <mergeCell ref="BD115:BD118"/>
    <mergeCell ref="BE103:BE106"/>
    <mergeCell ref="BF103:BF106"/>
    <mergeCell ref="V111:V114"/>
    <mergeCell ref="W111:W114"/>
    <mergeCell ref="X111:X114"/>
    <mergeCell ref="Y111:Y114"/>
    <mergeCell ref="Z111:Z114"/>
    <mergeCell ref="Q111:Q114"/>
    <mergeCell ref="R111:R114"/>
    <mergeCell ref="S111:S114"/>
    <mergeCell ref="T111:T114"/>
    <mergeCell ref="U111:U114"/>
    <mergeCell ref="AF231:AF234"/>
    <mergeCell ref="BD103:BD106"/>
    <mergeCell ref="X103:X106"/>
    <mergeCell ref="Y103:Y106"/>
    <mergeCell ref="Z103:Z106"/>
    <mergeCell ref="AA103:AA106"/>
    <mergeCell ref="AB103:AB106"/>
    <mergeCell ref="S103:S106"/>
    <mergeCell ref="T103:T106"/>
    <mergeCell ref="U103:U106"/>
    <mergeCell ref="V103:V106"/>
    <mergeCell ref="W103:W106"/>
    <mergeCell ref="AC107:AC110"/>
    <mergeCell ref="AD107:AD110"/>
    <mergeCell ref="AE107:AE110"/>
    <mergeCell ref="W107:W110"/>
    <mergeCell ref="X107:X110"/>
    <mergeCell ref="Y107:Y110"/>
    <mergeCell ref="Z107:Z110"/>
    <mergeCell ref="AA107:AA110"/>
    <mergeCell ref="H111:H114"/>
    <mergeCell ref="I111:I114"/>
    <mergeCell ref="J111:J114"/>
    <mergeCell ref="K111:K114"/>
    <mergeCell ref="L111:L114"/>
    <mergeCell ref="M111:M114"/>
    <mergeCell ref="N111:N114"/>
    <mergeCell ref="O111:O114"/>
    <mergeCell ref="P111:P114"/>
    <mergeCell ref="BD107:BD110"/>
    <mergeCell ref="BE107:BE110"/>
    <mergeCell ref="BF107:BF110"/>
    <mergeCell ref="BG107:BG110"/>
    <mergeCell ref="AB107:AB110"/>
    <mergeCell ref="L107:L110"/>
    <mergeCell ref="M107:M110"/>
    <mergeCell ref="N107:N110"/>
    <mergeCell ref="O107:O110"/>
    <mergeCell ref="P107:P110"/>
    <mergeCell ref="Q107:Q110"/>
    <mergeCell ref="S107:S110"/>
    <mergeCell ref="T107:T110"/>
    <mergeCell ref="U107:U110"/>
    <mergeCell ref="V107:V110"/>
    <mergeCell ref="BH111:BH114"/>
    <mergeCell ref="BI111:BI114"/>
    <mergeCell ref="BJ111:BJ114"/>
    <mergeCell ref="A115:A118"/>
    <mergeCell ref="B115:B118"/>
    <mergeCell ref="C115:C118"/>
    <mergeCell ref="D115:D118"/>
    <mergeCell ref="H115:H118"/>
    <mergeCell ref="I115:I118"/>
    <mergeCell ref="J115:J118"/>
    <mergeCell ref="K115:K118"/>
    <mergeCell ref="L115:L118"/>
    <mergeCell ref="M115:M118"/>
    <mergeCell ref="N115:N118"/>
    <mergeCell ref="O115:O118"/>
    <mergeCell ref="BD111:BD114"/>
    <mergeCell ref="BE111:BE114"/>
    <mergeCell ref="BF111:BF114"/>
    <mergeCell ref="BG111:BG114"/>
    <mergeCell ref="AA111:AA114"/>
    <mergeCell ref="AB111:AB114"/>
    <mergeCell ref="AC111:AC114"/>
    <mergeCell ref="AD111:AD114"/>
    <mergeCell ref="AE111:AE114"/>
    <mergeCell ref="BJ115:BJ118"/>
    <mergeCell ref="AE115:AE118"/>
    <mergeCell ref="A111:A114"/>
    <mergeCell ref="B111:B114"/>
    <mergeCell ref="C111:C114"/>
    <mergeCell ref="D111:D114"/>
    <mergeCell ref="BE115:BE118"/>
    <mergeCell ref="BF115:BF118"/>
    <mergeCell ref="Z115:Z118"/>
    <mergeCell ref="AA115:AA118"/>
    <mergeCell ref="AB115:AB118"/>
    <mergeCell ref="AC115:AC118"/>
    <mergeCell ref="AD115:AD118"/>
    <mergeCell ref="U115:U118"/>
    <mergeCell ref="V115:V118"/>
    <mergeCell ref="W115:W118"/>
    <mergeCell ref="X115:X118"/>
    <mergeCell ref="Y115:Y118"/>
    <mergeCell ref="AF239:AF242"/>
    <mergeCell ref="AB119:AB122"/>
    <mergeCell ref="U119:U122"/>
    <mergeCell ref="V119:V122"/>
    <mergeCell ref="W119:W122"/>
    <mergeCell ref="U123:U126"/>
    <mergeCell ref="V123:V126"/>
    <mergeCell ref="AF155:AF158"/>
    <mergeCell ref="AF151:AF154"/>
    <mergeCell ref="AF147:AF150"/>
    <mergeCell ref="AF139:AF142"/>
    <mergeCell ref="AF159:AF162"/>
    <mergeCell ref="BJ119:BJ122"/>
    <mergeCell ref="BE119:BE122"/>
    <mergeCell ref="BF119:BF122"/>
    <mergeCell ref="BG119:BG122"/>
    <mergeCell ref="BH119:BH122"/>
    <mergeCell ref="BI119:BI122"/>
    <mergeCell ref="AC119:AC122"/>
    <mergeCell ref="N119:N122"/>
    <mergeCell ref="O119:O122"/>
    <mergeCell ref="P119:P122"/>
    <mergeCell ref="Q119:Q122"/>
    <mergeCell ref="R119:R122"/>
    <mergeCell ref="I119:I122"/>
    <mergeCell ref="J119:J122"/>
    <mergeCell ref="K119:K122"/>
    <mergeCell ref="L119:L122"/>
    <mergeCell ref="M119:M122"/>
    <mergeCell ref="T119:T122"/>
    <mergeCell ref="A119:A122"/>
    <mergeCell ref="B119:B122"/>
    <mergeCell ref="C119:C122"/>
    <mergeCell ref="D119:D122"/>
    <mergeCell ref="H119:H122"/>
    <mergeCell ref="R123:R126"/>
    <mergeCell ref="S123:S126"/>
    <mergeCell ref="A123:A126"/>
    <mergeCell ref="B123:B126"/>
    <mergeCell ref="C123:C126"/>
    <mergeCell ref="D123:D126"/>
    <mergeCell ref="H123:H126"/>
    <mergeCell ref="I123:I126"/>
    <mergeCell ref="J123:J126"/>
    <mergeCell ref="K123:K126"/>
    <mergeCell ref="L123:L126"/>
    <mergeCell ref="M123:M126"/>
    <mergeCell ref="N123:N126"/>
    <mergeCell ref="O123:O126"/>
    <mergeCell ref="P123:P126"/>
    <mergeCell ref="Q123:Q126"/>
    <mergeCell ref="S119:S122"/>
    <mergeCell ref="BI123:BI126"/>
    <mergeCell ref="BJ123:BJ126"/>
    <mergeCell ref="BD123:BD126"/>
    <mergeCell ref="BE123:BE126"/>
    <mergeCell ref="BF123:BF126"/>
    <mergeCell ref="BG123:BG126"/>
    <mergeCell ref="BH123:BH126"/>
    <mergeCell ref="AB123:AB126"/>
    <mergeCell ref="AC123:AC126"/>
    <mergeCell ref="AD123:AD126"/>
    <mergeCell ref="AE123:AE126"/>
    <mergeCell ref="AF251:AF254"/>
    <mergeCell ref="W123:W126"/>
    <mergeCell ref="X123:X126"/>
    <mergeCell ref="Y123:Y126"/>
    <mergeCell ref="Z123:Z126"/>
    <mergeCell ref="AA123:AA126"/>
    <mergeCell ref="AF123:AF126"/>
    <mergeCell ref="AF247:AF250"/>
    <mergeCell ref="AF235:AF238"/>
    <mergeCell ref="AF219:AF222"/>
    <mergeCell ref="AF215:AF218"/>
    <mergeCell ref="AF203:AF206"/>
    <mergeCell ref="AF199:AF202"/>
    <mergeCell ref="AF163:AF166"/>
    <mergeCell ref="AF243:AF246"/>
    <mergeCell ref="BK30:BK33"/>
  </mergeCells>
  <conditionalFormatting sqref="AF7 AF9 AF14 AF18 AF22 AF26 AF30 AF34 AF39 AF43 AF47 AF51 AF55 AF59 AF63 AF67 AF71 AF75 AF79 AF83 AF87 AF91 AF95 AF99 AF103 AF107 AF111 AF115 AF119 AF123">
    <cfRule type="cellIs" dxfId="139" priority="1" operator="equal">
      <formula>"Extremo"</formula>
    </cfRule>
    <cfRule type="cellIs" dxfId="138" priority="2" operator="equal">
      <formula>"Alto"</formula>
    </cfRule>
    <cfRule type="cellIs" dxfId="137" priority="3" operator="equal">
      <formula>"Moderado"</formula>
    </cfRule>
    <cfRule type="cellIs" dxfId="136" priority="4" operator="equal">
      <formula>"Bajo"</formula>
    </cfRule>
  </conditionalFormatting>
  <conditionalFormatting sqref="BJ7">
    <cfRule type="cellIs" dxfId="135" priority="289" operator="equal">
      <formula>"Extremo"</formula>
    </cfRule>
    <cfRule type="cellIs" dxfId="134" priority="290" operator="equal">
      <formula>"Alto"</formula>
    </cfRule>
    <cfRule type="cellIs" dxfId="133" priority="291" operator="equal">
      <formula>"Moderado"</formula>
    </cfRule>
    <cfRule type="cellIs" dxfId="132" priority="292" operator="equal">
      <formula>"Bajo"</formula>
    </cfRule>
  </conditionalFormatting>
  <conditionalFormatting sqref="BJ9">
    <cfRule type="cellIs" dxfId="131" priority="117" operator="equal">
      <formula>"Extremo"</formula>
    </cfRule>
    <cfRule type="cellIs" dxfId="130" priority="118" operator="equal">
      <formula>"Alto"</formula>
    </cfRule>
    <cfRule type="cellIs" dxfId="129" priority="119" operator="equal">
      <formula>"Moderado"</formula>
    </cfRule>
    <cfRule type="cellIs" dxfId="128" priority="120" operator="equal">
      <formula>"Bajo"</formula>
    </cfRule>
  </conditionalFormatting>
  <conditionalFormatting sqref="BJ14">
    <cfRule type="cellIs" dxfId="127" priority="113" operator="equal">
      <formula>"Extremo"</formula>
    </cfRule>
    <cfRule type="cellIs" dxfId="126" priority="114" operator="equal">
      <formula>"Alto"</formula>
    </cfRule>
    <cfRule type="cellIs" dxfId="125" priority="115" operator="equal">
      <formula>"Moderado"</formula>
    </cfRule>
    <cfRule type="cellIs" dxfId="124" priority="116" operator="equal">
      <formula>"Bajo"</formula>
    </cfRule>
  </conditionalFormatting>
  <conditionalFormatting sqref="BJ18">
    <cfRule type="cellIs" dxfId="123" priority="109" operator="equal">
      <formula>"Extremo"</formula>
    </cfRule>
    <cfRule type="cellIs" dxfId="122" priority="110" operator="equal">
      <formula>"Alto"</formula>
    </cfRule>
    <cfRule type="cellIs" dxfId="121" priority="111" operator="equal">
      <formula>"Moderado"</formula>
    </cfRule>
    <cfRule type="cellIs" dxfId="120" priority="112" operator="equal">
      <formula>"Bajo"</formula>
    </cfRule>
  </conditionalFormatting>
  <conditionalFormatting sqref="BJ22">
    <cfRule type="cellIs" dxfId="119" priority="105" operator="equal">
      <formula>"Extremo"</formula>
    </cfRule>
    <cfRule type="cellIs" dxfId="118" priority="106" operator="equal">
      <formula>"Alto"</formula>
    </cfRule>
    <cfRule type="cellIs" dxfId="117" priority="107" operator="equal">
      <formula>"Moderado"</formula>
    </cfRule>
    <cfRule type="cellIs" dxfId="116" priority="108" operator="equal">
      <formula>"Bajo"</formula>
    </cfRule>
  </conditionalFormatting>
  <conditionalFormatting sqref="BJ26">
    <cfRule type="cellIs" dxfId="115" priority="101" operator="equal">
      <formula>"Extremo"</formula>
    </cfRule>
    <cfRule type="cellIs" dxfId="114" priority="102" operator="equal">
      <formula>"Alto"</formula>
    </cfRule>
    <cfRule type="cellIs" dxfId="113" priority="103" operator="equal">
      <formula>"Moderado"</formula>
    </cfRule>
    <cfRule type="cellIs" dxfId="112" priority="104" operator="equal">
      <formula>"Bajo"</formula>
    </cfRule>
  </conditionalFormatting>
  <conditionalFormatting sqref="BJ30">
    <cfRule type="cellIs" dxfId="111" priority="97" operator="equal">
      <formula>"Extremo"</formula>
    </cfRule>
    <cfRule type="cellIs" dxfId="110" priority="98" operator="equal">
      <formula>"Alto"</formula>
    </cfRule>
    <cfRule type="cellIs" dxfId="109" priority="99" operator="equal">
      <formula>"Moderado"</formula>
    </cfRule>
    <cfRule type="cellIs" dxfId="108" priority="100" operator="equal">
      <formula>"Bajo"</formula>
    </cfRule>
  </conditionalFormatting>
  <conditionalFormatting sqref="BJ34">
    <cfRule type="cellIs" dxfId="107" priority="93" operator="equal">
      <formula>"Extremo"</formula>
    </cfRule>
    <cfRule type="cellIs" dxfId="106" priority="94" operator="equal">
      <formula>"Alto"</formula>
    </cfRule>
    <cfRule type="cellIs" dxfId="105" priority="95" operator="equal">
      <formula>"Moderado"</formula>
    </cfRule>
    <cfRule type="cellIs" dxfId="104" priority="96" operator="equal">
      <formula>"Bajo"</formula>
    </cfRule>
  </conditionalFormatting>
  <conditionalFormatting sqref="BJ39">
    <cfRule type="cellIs" dxfId="103" priority="89" operator="equal">
      <formula>"Extremo"</formula>
    </cfRule>
    <cfRule type="cellIs" dxfId="102" priority="90" operator="equal">
      <formula>"Alto"</formula>
    </cfRule>
    <cfRule type="cellIs" dxfId="101" priority="91" operator="equal">
      <formula>"Moderado"</formula>
    </cfRule>
    <cfRule type="cellIs" dxfId="100" priority="92" operator="equal">
      <formula>"Bajo"</formula>
    </cfRule>
  </conditionalFormatting>
  <conditionalFormatting sqref="BJ43">
    <cfRule type="cellIs" dxfId="99" priority="85" operator="equal">
      <formula>"Extremo"</formula>
    </cfRule>
    <cfRule type="cellIs" dxfId="98" priority="86" operator="equal">
      <formula>"Alto"</formula>
    </cfRule>
    <cfRule type="cellIs" dxfId="97" priority="87" operator="equal">
      <formula>"Moderado"</formula>
    </cfRule>
    <cfRule type="cellIs" dxfId="96" priority="88" operator="equal">
      <formula>"Bajo"</formula>
    </cfRule>
  </conditionalFormatting>
  <conditionalFormatting sqref="BJ47">
    <cfRule type="cellIs" dxfId="95" priority="81" operator="equal">
      <formula>"Extremo"</formula>
    </cfRule>
    <cfRule type="cellIs" dxfId="94" priority="82" operator="equal">
      <formula>"Alto"</formula>
    </cfRule>
    <cfRule type="cellIs" dxfId="93" priority="83" operator="equal">
      <formula>"Moderado"</formula>
    </cfRule>
    <cfRule type="cellIs" dxfId="92" priority="84" operator="equal">
      <formula>"Bajo"</formula>
    </cfRule>
  </conditionalFormatting>
  <conditionalFormatting sqref="BJ51">
    <cfRule type="cellIs" dxfId="91" priority="77" operator="equal">
      <formula>"Extremo"</formula>
    </cfRule>
    <cfRule type="cellIs" dxfId="90" priority="78" operator="equal">
      <formula>"Alto"</formula>
    </cfRule>
    <cfRule type="cellIs" dxfId="89" priority="79" operator="equal">
      <formula>"Moderado"</formula>
    </cfRule>
    <cfRule type="cellIs" dxfId="88" priority="80" operator="equal">
      <formula>"Bajo"</formula>
    </cfRule>
  </conditionalFormatting>
  <conditionalFormatting sqref="BJ55">
    <cfRule type="cellIs" dxfId="87" priority="73" operator="equal">
      <formula>"Extremo"</formula>
    </cfRule>
    <cfRule type="cellIs" dxfId="86" priority="74" operator="equal">
      <formula>"Alto"</formula>
    </cfRule>
    <cfRule type="cellIs" dxfId="85" priority="75" operator="equal">
      <formula>"Moderado"</formula>
    </cfRule>
    <cfRule type="cellIs" dxfId="84" priority="76" operator="equal">
      <formula>"Bajo"</formula>
    </cfRule>
  </conditionalFormatting>
  <conditionalFormatting sqref="BJ59">
    <cfRule type="cellIs" dxfId="83" priority="69" operator="equal">
      <formula>"Extremo"</formula>
    </cfRule>
    <cfRule type="cellIs" dxfId="82" priority="70" operator="equal">
      <formula>"Alto"</formula>
    </cfRule>
    <cfRule type="cellIs" dxfId="81" priority="71" operator="equal">
      <formula>"Moderado"</formula>
    </cfRule>
    <cfRule type="cellIs" dxfId="80" priority="72" operator="equal">
      <formula>"Bajo"</formula>
    </cfRule>
  </conditionalFormatting>
  <conditionalFormatting sqref="BJ63">
    <cfRule type="cellIs" dxfId="79" priority="65" operator="equal">
      <formula>"Extremo"</formula>
    </cfRule>
    <cfRule type="cellIs" dxfId="78" priority="66" operator="equal">
      <formula>"Alto"</formula>
    </cfRule>
    <cfRule type="cellIs" dxfId="77" priority="67" operator="equal">
      <formula>"Moderado"</formula>
    </cfRule>
    <cfRule type="cellIs" dxfId="76" priority="68" operator="equal">
      <formula>"Bajo"</formula>
    </cfRule>
  </conditionalFormatting>
  <conditionalFormatting sqref="BJ67">
    <cfRule type="cellIs" dxfId="75" priority="61" operator="equal">
      <formula>"Extremo"</formula>
    </cfRule>
    <cfRule type="cellIs" dxfId="74" priority="62" operator="equal">
      <formula>"Alto"</formula>
    </cfRule>
    <cfRule type="cellIs" dxfId="73" priority="63" operator="equal">
      <formula>"Moderado"</formula>
    </cfRule>
    <cfRule type="cellIs" dxfId="72" priority="64" operator="equal">
      <formula>"Bajo"</formula>
    </cfRule>
  </conditionalFormatting>
  <conditionalFormatting sqref="BJ71">
    <cfRule type="cellIs" dxfId="71" priority="57" operator="equal">
      <formula>"Extremo"</formula>
    </cfRule>
    <cfRule type="cellIs" dxfId="70" priority="58" operator="equal">
      <formula>"Alto"</formula>
    </cfRule>
    <cfRule type="cellIs" dxfId="69" priority="59" operator="equal">
      <formula>"Moderado"</formula>
    </cfRule>
    <cfRule type="cellIs" dxfId="68" priority="60" operator="equal">
      <formula>"Bajo"</formula>
    </cfRule>
  </conditionalFormatting>
  <conditionalFormatting sqref="BJ75">
    <cfRule type="cellIs" dxfId="67" priority="53" operator="equal">
      <formula>"Extremo"</formula>
    </cfRule>
    <cfRule type="cellIs" dxfId="66" priority="54" operator="equal">
      <formula>"Alto"</formula>
    </cfRule>
    <cfRule type="cellIs" dxfId="65" priority="55" operator="equal">
      <formula>"Moderado"</formula>
    </cfRule>
    <cfRule type="cellIs" dxfId="64" priority="56" operator="equal">
      <formula>"Bajo"</formula>
    </cfRule>
  </conditionalFormatting>
  <conditionalFormatting sqref="BJ79">
    <cfRule type="cellIs" dxfId="63" priority="49" operator="equal">
      <formula>"Extremo"</formula>
    </cfRule>
    <cfRule type="cellIs" dxfId="62" priority="50" operator="equal">
      <formula>"Alto"</formula>
    </cfRule>
    <cfRule type="cellIs" dxfId="61" priority="51" operator="equal">
      <formula>"Moderado"</formula>
    </cfRule>
    <cfRule type="cellIs" dxfId="60" priority="52" operator="equal">
      <formula>"Bajo"</formula>
    </cfRule>
  </conditionalFormatting>
  <conditionalFormatting sqref="BJ83">
    <cfRule type="cellIs" dxfId="59" priority="45" operator="equal">
      <formula>"Extremo"</formula>
    </cfRule>
    <cfRule type="cellIs" dxfId="58" priority="46" operator="equal">
      <formula>"Alto"</formula>
    </cfRule>
    <cfRule type="cellIs" dxfId="57" priority="47" operator="equal">
      <formula>"Moderado"</formula>
    </cfRule>
    <cfRule type="cellIs" dxfId="56" priority="48" operator="equal">
      <formula>"Bajo"</formula>
    </cfRule>
  </conditionalFormatting>
  <conditionalFormatting sqref="BJ87">
    <cfRule type="cellIs" dxfId="55" priority="41" operator="equal">
      <formula>"Extremo"</formula>
    </cfRule>
    <cfRule type="cellIs" dxfId="54" priority="42" operator="equal">
      <formula>"Alto"</formula>
    </cfRule>
    <cfRule type="cellIs" dxfId="53" priority="43" operator="equal">
      <formula>"Moderado"</formula>
    </cfRule>
    <cfRule type="cellIs" dxfId="52" priority="44" operator="equal">
      <formula>"Bajo"</formula>
    </cfRule>
  </conditionalFormatting>
  <conditionalFormatting sqref="BJ91">
    <cfRule type="cellIs" dxfId="51" priority="37" operator="equal">
      <formula>"Extremo"</formula>
    </cfRule>
    <cfRule type="cellIs" dxfId="50" priority="38" operator="equal">
      <formula>"Alto"</formula>
    </cfRule>
    <cfRule type="cellIs" dxfId="49" priority="39" operator="equal">
      <formula>"Moderado"</formula>
    </cfRule>
    <cfRule type="cellIs" dxfId="48" priority="40" operator="equal">
      <formula>"Bajo"</formula>
    </cfRule>
  </conditionalFormatting>
  <conditionalFormatting sqref="BJ95">
    <cfRule type="cellIs" dxfId="47" priority="33" operator="equal">
      <formula>"Extremo"</formula>
    </cfRule>
    <cfRule type="cellIs" dxfId="46" priority="34" operator="equal">
      <formula>"Alto"</formula>
    </cfRule>
    <cfRule type="cellIs" dxfId="45" priority="35" operator="equal">
      <formula>"Moderado"</formula>
    </cfRule>
    <cfRule type="cellIs" dxfId="44" priority="36" operator="equal">
      <formula>"Bajo"</formula>
    </cfRule>
  </conditionalFormatting>
  <conditionalFormatting sqref="BJ99">
    <cfRule type="cellIs" dxfId="43" priority="29" operator="equal">
      <formula>"Extremo"</formula>
    </cfRule>
    <cfRule type="cellIs" dxfId="42" priority="30" operator="equal">
      <formula>"Alto"</formula>
    </cfRule>
    <cfRule type="cellIs" dxfId="41" priority="31" operator="equal">
      <formula>"Moderado"</formula>
    </cfRule>
    <cfRule type="cellIs" dxfId="40" priority="32" operator="equal">
      <formula>"Bajo"</formula>
    </cfRule>
  </conditionalFormatting>
  <conditionalFormatting sqref="BJ103">
    <cfRule type="cellIs" dxfId="39" priority="25" operator="equal">
      <formula>"Extremo"</formula>
    </cfRule>
    <cfRule type="cellIs" dxfId="38" priority="26" operator="equal">
      <formula>"Alto"</formula>
    </cfRule>
    <cfRule type="cellIs" dxfId="37" priority="27" operator="equal">
      <formula>"Moderado"</formula>
    </cfRule>
    <cfRule type="cellIs" dxfId="36" priority="28" operator="equal">
      <formula>"Bajo"</formula>
    </cfRule>
  </conditionalFormatting>
  <conditionalFormatting sqref="BJ107">
    <cfRule type="cellIs" dxfId="35" priority="21" operator="equal">
      <formula>"Extremo"</formula>
    </cfRule>
    <cfRule type="cellIs" dxfId="34" priority="22" operator="equal">
      <formula>"Alto"</formula>
    </cfRule>
    <cfRule type="cellIs" dxfId="33" priority="23" operator="equal">
      <formula>"Moderado"</formula>
    </cfRule>
    <cfRule type="cellIs" dxfId="32" priority="24" operator="equal">
      <formula>"Bajo"</formula>
    </cfRule>
  </conditionalFormatting>
  <conditionalFormatting sqref="BJ111">
    <cfRule type="cellIs" dxfId="31" priority="17" operator="equal">
      <formula>"Extremo"</formula>
    </cfRule>
    <cfRule type="cellIs" dxfId="30" priority="18" operator="equal">
      <formula>"Alto"</formula>
    </cfRule>
    <cfRule type="cellIs" dxfId="29" priority="19" operator="equal">
      <formula>"Moderado"</formula>
    </cfRule>
    <cfRule type="cellIs" dxfId="28" priority="20" operator="equal">
      <formula>"Bajo"</formula>
    </cfRule>
  </conditionalFormatting>
  <conditionalFormatting sqref="BJ115">
    <cfRule type="cellIs" dxfId="27" priority="13" operator="equal">
      <formula>"Extremo"</formula>
    </cfRule>
    <cfRule type="cellIs" dxfId="26" priority="14" operator="equal">
      <formula>"Alto"</formula>
    </cfRule>
    <cfRule type="cellIs" dxfId="25" priority="15" operator="equal">
      <formula>"Moderado"</formula>
    </cfRule>
    <cfRule type="cellIs" dxfId="24" priority="16" operator="equal">
      <formula>"Bajo"</formula>
    </cfRule>
  </conditionalFormatting>
  <conditionalFormatting sqref="BJ119">
    <cfRule type="cellIs" dxfId="23" priority="9" operator="equal">
      <formula>"Extremo"</formula>
    </cfRule>
    <cfRule type="cellIs" dxfId="22" priority="10" operator="equal">
      <formula>"Alto"</formula>
    </cfRule>
    <cfRule type="cellIs" dxfId="21" priority="11" operator="equal">
      <formula>"Moderado"</formula>
    </cfRule>
    <cfRule type="cellIs" dxfId="20" priority="12" operator="equal">
      <formula>"Bajo"</formula>
    </cfRule>
  </conditionalFormatting>
  <conditionalFormatting sqref="BJ123">
    <cfRule type="cellIs" dxfId="19" priority="5" operator="equal">
      <formula>"Extremo"</formula>
    </cfRule>
    <cfRule type="cellIs" dxfId="18" priority="6" operator="equal">
      <formula>"Alto"</formula>
    </cfRule>
    <cfRule type="cellIs" dxfId="17" priority="7" operator="equal">
      <formula>"Moderado"</formula>
    </cfRule>
    <cfRule type="cellIs" dxfId="16" priority="8" operator="equal">
      <formula>"Bajo"</formula>
    </cfRule>
  </conditionalFormatting>
  <dataValidations xWindow="782" yWindow="446" count="29">
    <dataValidation allowBlank="1" showInputMessage="1" showErrorMessage="1" prompt="Fuerte: 100_x000a__x000a_Moderado: Entre 50 y 99_x000a__x000a_Débil: Menor a 50" sqref="BE6" xr:uid="{00000000-0002-0000-0100-000000000000}"/>
    <dataValidation allowBlank="1" showInputMessage="1" showErrorMessage="1" prompt="Fuerte: 100_x000a__x000a_Moderado: 50_x000a__x000a_Débil: 0" sqref="BC6" xr:uid="{00000000-0002-0000-0100-000001000000}"/>
    <dataValidation allowBlank="1" showInputMessage="1" showErrorMessage="1" prompt="Fuerte: Siempre se ejecuta_x000a__x000a_Moderado: Algunas veces_x000a__x000a_Débil: No se ejecuta " sqref="AZ6:BA6" xr:uid="{00000000-0002-0000-0100-000002000000}"/>
    <dataValidation allowBlank="1" showInputMessage="1" showErrorMessage="1" prompt="Fuerte: Calificación entre 96 y 100_x000a__x000a_Moderado: Calificación entre 86 y 95_x000a__x000a_Débil: Calificación entre 0 y 85" sqref="AY6" xr:uid="{00000000-0002-0000-0100-000003000000}"/>
    <dataValidation allowBlank="1" showInputMessage="1" showErrorMessage="1" prompt="- Oportuna (15)_x000a__x000a_- Inoportuna (0)_x000a_" sqref="AN6:AO6" xr:uid="{00000000-0002-0000-0100-000004000000}"/>
    <dataValidation allowBlank="1" showInputMessage="1" showErrorMessage="1" prompt="Preventivo: Diseñados para evitar un evento no deseado en el momento que se produce, es decir intenta evitar la ocurrencia_x000a__x000a_Detectivos: Diseñados para identificar un evento o resultado no previsto después de que se haya producido, es decir corregir " sqref="AI6" xr:uid="{00000000-0002-0000-0100-000005000000}"/>
    <dataValidation allowBlank="1" showInputMessage="1" showErrorMessage="1" prompt="Completa (10)_x000a__x000a_Incompleta (5)_x000a__x000a_No esxiste (0)" sqref="AV6:AW6" xr:uid="{00000000-0002-0000-0100-000006000000}"/>
    <dataValidation allowBlank="1" showInputMessage="1" showErrorMessage="1" prompt="- Se investigan y se resuelven Oportunamente (15)_x000a__x000a_- No se investigan y resuelven Oportunamente (0)_x000a_" sqref="AT6:AU6" xr:uid="{00000000-0002-0000-0100-000007000000}"/>
    <dataValidation allowBlank="1" showInputMessage="1" showErrorMessage="1" prompt="Promedio entre el diseño Total de Control y Total Solidez Individual " sqref="BD6" xr:uid="{00000000-0002-0000-0100-000008000000}"/>
    <dataValidation allowBlank="1" showInputMessage="1" showErrorMessage="1" prompt="Fuerte+Fuerte=Fuerte_x000a_Fuerte+Moderado=Moderado_x000a_Fuerte+Débil=Débil_x000a_Moderado+Fuerte=Moderado_x000a_Moderado+Moderado=Moderado_x000a_Moderado+Débil=Débil_x000a_Débil+Fuerte=Débil_x000a_Débil+Moderado=Débil_x000a_Débil+Débil=Débil" sqref="BB6" xr:uid="{00000000-0002-0000-0100-000009000000}"/>
    <dataValidation allowBlank="1" showInputMessage="1" showErrorMessage="1" prompt="Si el resultado de las calificaciones del control o promedio en el diseño de los controles, está por debajo de 96%, se debe establecer un plan de acción que permita tener un control bien diseñado" sqref="AX6" xr:uid="{00000000-0002-0000-0100-00000A000000}"/>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A6 AC6:AE6" xr:uid="{00000000-0002-0000-0100-00000B000000}"/>
    <dataValidation allowBlank="1" showInputMessage="1" showErrorMessage="1" prompt="Casi Seguro (5): Se espera que evento ocurra en la mayoría _x000a_Probable (4): Es viable que el evento ocurra en la mayoría_x000a_Posible (3): Puede ocurrir en algún momento. Últimos 2 años_x000a_Improbable (2): Puede Ocurrir en algún momento. Últimos 5 años_x000a_Rara Vez (1)" sqref="AB6" xr:uid="{00000000-0002-0000-0100-00000C000000}"/>
    <dataValidation type="list" allowBlank="1" showInputMessage="1" showErrorMessage="1" sqref="AH121:AH123 AH125:AH126 AH117:AH119 AH113:AH115 AH109:AH111 AH105:AH107 AH101:AH103 AH97:AH99 AH93:AH95 AH53:AH54 AH61:AH63 AH65:AH67 AH69:AH71 AH73:AH75 AH77:AH79 AH81:AH83 AH85:AH87 AH89:AH91 AH59 AH7:AH8 AH17:AH21" xr:uid="{00000000-0002-0000-0100-00000D000000}">
      <formula1>$E$7:$E$8</formula1>
    </dataValidation>
    <dataValidation type="list" allowBlank="1" showInputMessage="1" showErrorMessage="1" sqref="AH9:AH13" xr:uid="{00000000-0002-0000-0100-00000E000000}">
      <formula1>$E$9:$E$13</formula1>
    </dataValidation>
    <dataValidation type="list" allowBlank="1" showInputMessage="1" showErrorMessage="1" sqref="AH14:AH16" xr:uid="{00000000-0002-0000-0100-00000F000000}">
      <formula1>$E$14:$E$17</formula1>
    </dataValidation>
    <dataValidation type="list" allowBlank="1" showInputMessage="1" showErrorMessage="1" sqref="AH22:AH25" xr:uid="{00000000-0002-0000-0100-000010000000}">
      <formula1>$E$22:$E$25</formula1>
    </dataValidation>
    <dataValidation type="list" allowBlank="1" showInputMessage="1" showErrorMessage="1" sqref="AH26:AH29" xr:uid="{00000000-0002-0000-0100-000011000000}">
      <formula1>$E$26:$E$29</formula1>
    </dataValidation>
    <dataValidation type="list" allowBlank="1" showInputMessage="1" showErrorMessage="1" sqref="AH30:AH33" xr:uid="{00000000-0002-0000-0100-000012000000}">
      <formula1>$E$30:$E$33</formula1>
    </dataValidation>
    <dataValidation type="list" allowBlank="1" showInputMessage="1" showErrorMessage="1" sqref="AH39:AH42" xr:uid="{00000000-0002-0000-0100-000013000000}">
      <formula1>$E$39:$E$42</formula1>
    </dataValidation>
    <dataValidation type="list" allowBlank="1" showInputMessage="1" showErrorMessage="1" sqref="AH43:AH46" xr:uid="{00000000-0002-0000-0100-000014000000}">
      <formula1>$E$43:$E$46</formula1>
    </dataValidation>
    <dataValidation type="list" allowBlank="1" showInputMessage="1" showErrorMessage="1" sqref="AH47:AH50" xr:uid="{00000000-0002-0000-0100-000015000000}">
      <formula1>$E$47:$E$50</formula1>
    </dataValidation>
    <dataValidation type="list" allowBlank="1" showInputMessage="1" showErrorMessage="1" sqref="AH51:AH52" xr:uid="{00000000-0002-0000-0100-000016000000}">
      <formula1>$E$51:$E$54</formula1>
    </dataValidation>
    <dataValidation type="list" allowBlank="1" showInputMessage="1" showErrorMessage="1" sqref="AH55:AH58" xr:uid="{00000000-0002-0000-0100-000017000000}">
      <formula1>$E$55:$E$58</formula1>
    </dataValidation>
    <dataValidation type="list" allowBlank="1" showInputMessage="1" showErrorMessage="1" sqref="AH34:AH38" xr:uid="{00000000-0002-0000-0100-000018000000}">
      <formula1>$E$34:$E$38</formula1>
    </dataValidation>
    <dataValidation allowBlank="1" showInputMessage="1" showErrorMessage="1" prompt="- Adecuado (15)_x000a__x000a_- Inadecuado (0)_x000a_" sqref="AL6:AM6" xr:uid="{00000000-0002-0000-0100-000019000000}"/>
    <dataValidation allowBlank="1" showInputMessage="1" showErrorMessage="1" prompt="- Asignado (15)_x000a__x000a_- No Asignado (0)" sqref="AJ6:AK6" xr:uid="{00000000-0002-0000-0100-00001A000000}"/>
    <dataValidation allowBlank="1" showInputMessage="1" showErrorMessage="1" prompt="- Confiable (15)_x000a__x000a_- No Confiable (0)_x000a_" sqref="AR6:AS6" xr:uid="{00000000-0002-0000-0100-00001B000000}"/>
    <dataValidation allowBlank="1" showInputMessage="1" showErrorMessage="1" prompt="- Prevenir (15)_x000a__x000a_- Detectar (10)_x000a__x000a_- No es un Control (0)" sqref="AP6:AQ6" xr:uid="{00000000-0002-0000-0100-00001C000000}"/>
  </dataValidations>
  <printOptions horizontalCentered="1"/>
  <pageMargins left="0" right="0" top="0.35433070866141736" bottom="0.35433070866141736" header="0.31496062992125984" footer="0.31496062992125984"/>
  <pageSetup paperSize="5" scale="50" pageOrder="overThenDown" orientation="portrait"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xWindow="782" yWindow="446" count="8">
        <x14:dataValidation type="list" allowBlank="1" showInputMessage="1" showErrorMessage="1" xr:uid="{00000000-0002-0000-0100-00001E000000}">
          <x14:formula1>
            <xm:f>Listados!$B$26:$B$27</xm:f>
          </x14:formula1>
          <xm:sqref>H22:Z22 H119:Z119 H7:Z7 H9:Z9 H14:Z14 H18:Z18 H26:Z26 H30:Z30 H51:Z51 AN32:AN34 H103:Z103 H123:Z123 H34:Z34 H67:Z67 H111:Z111 H63:Z63 H99:Z99 H39:Z39 H115:Z115 H55:Z55 H83:Z83 H43:Z43 H95:Z95 H75:Z75 H107:Z107 H91:Z91 H87:Z87 H47:Z47 H71:Z71 H79:Z79 H59:Z59 AN36:AN126 AN7:AN30 AR7:AR126 AJ7:AJ126 AL7:AL1048576 AT7:AT126</xm:sqref>
        </x14:dataValidation>
        <x14:dataValidation type="list" allowBlank="1" showInputMessage="1" showErrorMessage="1" xr:uid="{00000000-0002-0000-0100-00001F000000}">
          <x14:formula1>
            <xm:f>Corrupción!$J$3:$J$7</xm:f>
          </x14:formula1>
          <xm:sqref>AB18 AB7 AB9 AB14 AB22 AB26 AB30 AB34 AB39 AB43 AB47 AB51 AB55 AB59 AB63 AB67 AB71 AB75 AB79 AB83 AB87 AB91 AB95 AB99 AB103 AB107 AB111 AB115 AB119 AB123</xm:sqref>
        </x14:dataValidation>
        <x14:dataValidation type="list" allowBlank="1" showInputMessage="1" showErrorMessage="1" xr:uid="{00000000-0002-0000-0100-000020000000}">
          <x14:formula1>
            <xm:f>Listados!$B$3:$B$20</xm:f>
          </x14:formula1>
          <xm:sqref>B7 B14 B18 B9 B22 B26 B30 B34 B39 B43 B47 B123 B55 B59 B63 B67 B71 B75 B79 B83 B87 B91 B95 B99 B103 B107 B111 B115 B119</xm:sqref>
        </x14:dataValidation>
        <x14:dataValidation type="list" allowBlank="1" showInputMessage="1" showErrorMessage="1" xr:uid="{00000000-0002-0000-0100-000021000000}">
          <x14:formula1>
            <xm:f>Listados!$G$26:$G$27</xm:f>
          </x14:formula1>
          <xm:sqref>AI30:AI126 AI7:AI28 AP7:AP126</xm:sqref>
        </x14:dataValidation>
        <x14:dataValidation type="list" allowBlank="1" showInputMessage="1" showErrorMessage="1" xr:uid="{00000000-0002-0000-0100-000022000000}">
          <x14:formula1>
            <xm:f>Listados!$E$3:$E$4</xm:f>
          </x14:formula1>
          <xm:sqref>F14:F28 F30:F1048576 F7:F12</xm:sqref>
        </x14:dataValidation>
        <x14:dataValidation type="list" allowBlank="1" showInputMessage="1" showErrorMessage="1" xr:uid="{00000000-0002-0000-0100-000023000000}">
          <x14:formula1>
            <xm:f>Listados!$B$3:$B$21</xm:f>
          </x14:formula1>
          <xm:sqref>B51:B54</xm:sqref>
        </x14:dataValidation>
        <x14:dataValidation type="list" allowBlank="1" showInputMessage="1" showErrorMessage="1" xr:uid="{00000000-0002-0000-0100-000024000000}">
          <x14:formula1>
            <xm:f>Listados!$C$26:$C$28</xm:f>
          </x14:formula1>
          <xm:sqref>AV7:AV126</xm:sqref>
        </x14:dataValidation>
        <x14:dataValidation type="list" allowBlank="1" showInputMessage="1" showErrorMessage="1" xr:uid="{00000000-0002-0000-0100-000025000000}">
          <x14:formula1>
            <xm:f>Listados!$E$26:$E$28</xm:f>
          </x14:formula1>
          <xm:sqref>AZ7:AZ126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D4:D15"/>
  <sheetViews>
    <sheetView topLeftCell="A4" zoomScale="90" zoomScaleNormal="90" workbookViewId="0">
      <selection activeCell="D15" sqref="D4:D15"/>
    </sheetView>
  </sheetViews>
  <sheetFormatPr baseColWidth="10" defaultColWidth="11.5" defaultRowHeight="15" x14ac:dyDescent="0.2"/>
  <cols>
    <col min="4" max="4" width="126" bestFit="1" customWidth="1"/>
  </cols>
  <sheetData>
    <row r="4" spans="4:4" ht="34" x14ac:dyDescent="0.4">
      <c r="D4" s="48" t="s">
        <v>481</v>
      </c>
    </row>
    <row r="5" spans="4:4" ht="34" x14ac:dyDescent="0.4">
      <c r="D5" s="48" t="s">
        <v>482</v>
      </c>
    </row>
    <row r="6" spans="4:4" ht="34" x14ac:dyDescent="0.4">
      <c r="D6" s="48" t="s">
        <v>483</v>
      </c>
    </row>
    <row r="7" spans="4:4" ht="34" x14ac:dyDescent="0.4">
      <c r="D7" s="48" t="s">
        <v>484</v>
      </c>
    </row>
    <row r="8" spans="4:4" ht="34" x14ac:dyDescent="0.4">
      <c r="D8" s="48" t="s">
        <v>485</v>
      </c>
    </row>
    <row r="9" spans="4:4" ht="92" x14ac:dyDescent="1">
      <c r="D9" s="52" t="s">
        <v>486</v>
      </c>
    </row>
    <row r="10" spans="4:4" ht="34" x14ac:dyDescent="0.4">
      <c r="D10" s="51" t="s">
        <v>487</v>
      </c>
    </row>
    <row r="11" spans="4:4" ht="34" x14ac:dyDescent="0.4">
      <c r="D11" s="48" t="s">
        <v>488</v>
      </c>
    </row>
    <row r="12" spans="4:4" ht="34" x14ac:dyDescent="0.4">
      <c r="D12" s="48" t="s">
        <v>489</v>
      </c>
    </row>
    <row r="13" spans="4:4" ht="34" x14ac:dyDescent="0.4">
      <c r="D13" s="50" t="s">
        <v>490</v>
      </c>
    </row>
    <row r="14" spans="4:4" ht="34" x14ac:dyDescent="0.4">
      <c r="D14" s="48" t="s">
        <v>491</v>
      </c>
    </row>
    <row r="15" spans="4:4" ht="34" x14ac:dyDescent="0.4">
      <c r="D15" s="49" t="s">
        <v>492</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AB32"/>
  <sheetViews>
    <sheetView topLeftCell="A19" zoomScaleNormal="100" workbookViewId="0">
      <selection activeCell="C27" sqref="C27"/>
    </sheetView>
  </sheetViews>
  <sheetFormatPr baseColWidth="10" defaultColWidth="11.5" defaultRowHeight="15" x14ac:dyDescent="0.2"/>
  <cols>
    <col min="1" max="1" width="15" bestFit="1" customWidth="1"/>
    <col min="2" max="2" width="48.6640625" bestFit="1" customWidth="1"/>
    <col min="3" max="3" width="48.6640625" customWidth="1"/>
    <col min="4" max="4" width="11.5" customWidth="1"/>
    <col min="5" max="5" width="13.33203125" customWidth="1"/>
    <col min="6" max="6" width="12.33203125" bestFit="1" customWidth="1"/>
    <col min="7" max="7" width="23.5" customWidth="1"/>
    <col min="8" max="8" width="24.83203125" customWidth="1"/>
    <col min="9" max="9" width="17.6640625" customWidth="1"/>
    <col min="11" max="11" width="17.1640625" customWidth="1"/>
    <col min="12" max="12" width="19.5" customWidth="1"/>
    <col min="13" max="13" width="37.33203125" customWidth="1"/>
    <col min="14" max="14" width="21.5" customWidth="1"/>
    <col min="21" max="21" width="19.5" bestFit="1" customWidth="1"/>
    <col min="23" max="23" width="26.33203125" customWidth="1"/>
  </cols>
  <sheetData>
    <row r="2" spans="1:28" ht="16" thickBot="1" x14ac:dyDescent="0.25">
      <c r="A2" s="10" t="s">
        <v>493</v>
      </c>
      <c r="B2" s="10" t="s">
        <v>494</v>
      </c>
      <c r="C2" s="10" t="s">
        <v>495</v>
      </c>
      <c r="D2" s="10" t="s">
        <v>496</v>
      </c>
      <c r="E2" s="10" t="s">
        <v>497</v>
      </c>
      <c r="F2" s="10" t="s">
        <v>498</v>
      </c>
      <c r="G2" s="10" t="s">
        <v>499</v>
      </c>
      <c r="H2" s="10" t="s">
        <v>500</v>
      </c>
      <c r="I2" s="10" t="s">
        <v>501</v>
      </c>
      <c r="K2" s="10" t="s">
        <v>498</v>
      </c>
      <c r="L2" s="10" t="s">
        <v>499</v>
      </c>
      <c r="M2" s="10" t="s">
        <v>502</v>
      </c>
      <c r="P2" s="10" t="s">
        <v>503</v>
      </c>
      <c r="S2" s="562" t="s">
        <v>504</v>
      </c>
      <c r="T2" s="562"/>
      <c r="U2" s="562"/>
      <c r="V2" s="562"/>
      <c r="W2" t="s">
        <v>505</v>
      </c>
      <c r="AA2" s="10" t="s">
        <v>503</v>
      </c>
    </row>
    <row r="3" spans="1:28" ht="85" thickBot="1" x14ac:dyDescent="0.3">
      <c r="A3" s="23" t="s">
        <v>506</v>
      </c>
      <c r="B3" s="262" t="s">
        <v>507</v>
      </c>
      <c r="C3" s="262" t="s">
        <v>507</v>
      </c>
      <c r="D3" s="23" t="s">
        <v>218</v>
      </c>
      <c r="E3" s="23" t="s">
        <v>67</v>
      </c>
      <c r="F3" s="11" t="s">
        <v>508</v>
      </c>
      <c r="G3" s="11" t="s">
        <v>509</v>
      </c>
      <c r="H3" t="s">
        <v>510</v>
      </c>
      <c r="I3" t="s">
        <v>72</v>
      </c>
      <c r="K3" s="11" t="s">
        <v>271</v>
      </c>
      <c r="L3" s="11" t="s">
        <v>509</v>
      </c>
      <c r="M3" t="s">
        <v>511</v>
      </c>
      <c r="N3" t="s">
        <v>512</v>
      </c>
      <c r="P3" t="s">
        <v>512</v>
      </c>
      <c r="Q3" t="s">
        <v>513</v>
      </c>
      <c r="S3" t="s">
        <v>514</v>
      </c>
      <c r="T3" t="s">
        <v>514</v>
      </c>
      <c r="U3" t="str">
        <f>+CONCATENATE(S3,T3)</f>
        <v>FuerteFuerte</v>
      </c>
      <c r="V3" t="s">
        <v>514</v>
      </c>
      <c r="W3" s="97" t="s">
        <v>515</v>
      </c>
      <c r="X3" s="25"/>
      <c r="AA3" t="s">
        <v>512</v>
      </c>
      <c r="AB3" t="s">
        <v>513</v>
      </c>
    </row>
    <row r="4" spans="1:28" ht="113" thickBot="1" x14ac:dyDescent="0.3">
      <c r="A4" s="23" t="s">
        <v>506</v>
      </c>
      <c r="B4" s="262" t="s">
        <v>417</v>
      </c>
      <c r="C4" s="263" t="s">
        <v>516</v>
      </c>
      <c r="D4" s="23" t="s">
        <v>177</v>
      </c>
      <c r="E4" s="23" t="s">
        <v>121</v>
      </c>
      <c r="F4" s="11" t="s">
        <v>143</v>
      </c>
      <c r="G4" s="11" t="s">
        <v>70</v>
      </c>
      <c r="H4" s="11" t="s">
        <v>517</v>
      </c>
      <c r="I4" t="s">
        <v>518</v>
      </c>
      <c r="K4" s="11" t="s">
        <v>143</v>
      </c>
      <c r="L4" s="11" t="s">
        <v>70</v>
      </c>
      <c r="M4" t="s">
        <v>519</v>
      </c>
      <c r="N4" t="s">
        <v>512</v>
      </c>
      <c r="P4" t="s">
        <v>86</v>
      </c>
      <c r="Q4" t="s">
        <v>513</v>
      </c>
      <c r="S4" t="s">
        <v>514</v>
      </c>
      <c r="T4" t="s">
        <v>86</v>
      </c>
      <c r="U4" t="str">
        <f t="shared" ref="U4:U11" si="0">+CONCATENATE(S4,T4)</f>
        <v>FuerteModerado</v>
      </c>
      <c r="V4" t="s">
        <v>86</v>
      </c>
      <c r="W4" s="97" t="s">
        <v>301</v>
      </c>
      <c r="AA4" t="s">
        <v>86</v>
      </c>
      <c r="AB4" t="s">
        <v>520</v>
      </c>
    </row>
    <row r="5" spans="1:28" ht="265" thickBot="1" x14ac:dyDescent="0.3">
      <c r="A5" s="23" t="s">
        <v>506</v>
      </c>
      <c r="B5" s="262" t="s">
        <v>521</v>
      </c>
      <c r="C5" s="264" t="s">
        <v>522</v>
      </c>
      <c r="D5" s="23" t="s">
        <v>64</v>
      </c>
      <c r="E5" s="23"/>
      <c r="F5" s="11" t="s">
        <v>523</v>
      </c>
      <c r="G5" s="11" t="s">
        <v>86</v>
      </c>
      <c r="H5" t="s">
        <v>524</v>
      </c>
      <c r="K5" s="11" t="s">
        <v>85</v>
      </c>
      <c r="L5" s="11" t="s">
        <v>86</v>
      </c>
      <c r="M5" t="s">
        <v>525</v>
      </c>
      <c r="N5" t="s">
        <v>86</v>
      </c>
      <c r="P5" t="s">
        <v>526</v>
      </c>
      <c r="Q5" t="s">
        <v>527</v>
      </c>
      <c r="S5" t="s">
        <v>514</v>
      </c>
      <c r="T5" t="s">
        <v>528</v>
      </c>
      <c r="U5" t="str">
        <f t="shared" si="0"/>
        <v>FuerteDébil</v>
      </c>
      <c r="V5" t="s">
        <v>528</v>
      </c>
      <c r="W5" s="97" t="s">
        <v>236</v>
      </c>
      <c r="AA5" t="s">
        <v>526</v>
      </c>
      <c r="AB5" t="s">
        <v>527</v>
      </c>
    </row>
    <row r="6" spans="1:28" ht="155" thickBot="1" x14ac:dyDescent="0.3">
      <c r="A6" s="23" t="s">
        <v>506</v>
      </c>
      <c r="B6" s="262" t="s">
        <v>529</v>
      </c>
      <c r="C6" s="264" t="s">
        <v>530</v>
      </c>
      <c r="D6" s="23" t="s">
        <v>82</v>
      </c>
      <c r="E6" s="23"/>
      <c r="F6" s="11" t="s">
        <v>100</v>
      </c>
      <c r="G6" s="11" t="s">
        <v>251</v>
      </c>
      <c r="H6" t="s">
        <v>531</v>
      </c>
      <c r="K6" s="11" t="s">
        <v>100</v>
      </c>
      <c r="L6" s="11" t="s">
        <v>251</v>
      </c>
      <c r="M6" t="s">
        <v>532</v>
      </c>
      <c r="N6" t="s">
        <v>526</v>
      </c>
      <c r="P6" t="s">
        <v>533</v>
      </c>
      <c r="Q6" t="s">
        <v>527</v>
      </c>
      <c r="S6" t="s">
        <v>86</v>
      </c>
      <c r="T6" t="s">
        <v>514</v>
      </c>
      <c r="U6" t="str">
        <f t="shared" si="0"/>
        <v>ModeradoFuerte</v>
      </c>
      <c r="V6" t="s">
        <v>86</v>
      </c>
      <c r="W6" s="97" t="s">
        <v>534</v>
      </c>
      <c r="AA6" t="s">
        <v>533</v>
      </c>
      <c r="AB6" t="s">
        <v>535</v>
      </c>
    </row>
    <row r="7" spans="1:28" ht="154" x14ac:dyDescent="0.25">
      <c r="A7" s="23" t="s">
        <v>506</v>
      </c>
      <c r="B7" s="262" t="s">
        <v>536</v>
      </c>
      <c r="C7" s="264" t="s">
        <v>537</v>
      </c>
      <c r="D7" s="23" t="s">
        <v>538</v>
      </c>
      <c r="E7" s="23"/>
      <c r="F7" s="11" t="s">
        <v>69</v>
      </c>
      <c r="G7" s="11" t="s">
        <v>123</v>
      </c>
      <c r="H7" s="11"/>
      <c r="K7" s="11" t="s">
        <v>69</v>
      </c>
      <c r="L7" s="11" t="s">
        <v>123</v>
      </c>
      <c r="M7" t="s">
        <v>539</v>
      </c>
      <c r="N7" t="s">
        <v>533</v>
      </c>
      <c r="S7" t="s">
        <v>86</v>
      </c>
      <c r="T7" t="s">
        <v>86</v>
      </c>
      <c r="U7" t="str">
        <f t="shared" si="0"/>
        <v>ModeradoModerado</v>
      </c>
      <c r="V7" t="s">
        <v>86</v>
      </c>
      <c r="W7" s="97" t="s">
        <v>540</v>
      </c>
    </row>
    <row r="8" spans="1:28" ht="60" x14ac:dyDescent="0.25">
      <c r="A8" s="23" t="s">
        <v>541</v>
      </c>
      <c r="B8" s="262" t="s">
        <v>215</v>
      </c>
      <c r="C8" s="262" t="s">
        <v>215</v>
      </c>
      <c r="D8" s="23" t="s">
        <v>542</v>
      </c>
      <c r="E8" s="23"/>
      <c r="K8" s="11" t="s">
        <v>271</v>
      </c>
      <c r="L8">
        <v>1</v>
      </c>
      <c r="M8" t="s">
        <v>543</v>
      </c>
      <c r="N8" t="s">
        <v>512</v>
      </c>
      <c r="S8" t="s">
        <v>86</v>
      </c>
      <c r="T8" t="s">
        <v>528</v>
      </c>
      <c r="U8" t="str">
        <f t="shared" si="0"/>
        <v>ModeradoDébil</v>
      </c>
      <c r="V8" t="s">
        <v>528</v>
      </c>
      <c r="W8" s="98" t="s">
        <v>219</v>
      </c>
    </row>
    <row r="9" spans="1:28" ht="242" x14ac:dyDescent="0.25">
      <c r="A9" s="23" t="s">
        <v>541</v>
      </c>
      <c r="B9" s="262" t="s">
        <v>544</v>
      </c>
      <c r="C9" s="265" t="s">
        <v>545</v>
      </c>
      <c r="D9" s="23" t="s">
        <v>119</v>
      </c>
      <c r="E9" s="23"/>
      <c r="K9" s="11" t="s">
        <v>143</v>
      </c>
      <c r="L9">
        <v>2</v>
      </c>
      <c r="M9" t="s">
        <v>546</v>
      </c>
      <c r="N9" t="s">
        <v>512</v>
      </c>
      <c r="S9" t="s">
        <v>528</v>
      </c>
      <c r="T9" t="s">
        <v>514</v>
      </c>
      <c r="U9" t="str">
        <f t="shared" si="0"/>
        <v>DébilFuerte</v>
      </c>
      <c r="V9" t="s">
        <v>528</v>
      </c>
      <c r="W9" s="98" t="s">
        <v>65</v>
      </c>
    </row>
    <row r="10" spans="1:28" ht="176" x14ac:dyDescent="0.25">
      <c r="A10" s="23" t="s">
        <v>541</v>
      </c>
      <c r="B10" s="262" t="s">
        <v>547</v>
      </c>
      <c r="C10" s="265" t="s">
        <v>548</v>
      </c>
      <c r="D10" s="23"/>
      <c r="E10" s="23"/>
      <c r="K10" s="11" t="s">
        <v>85</v>
      </c>
      <c r="L10">
        <v>3</v>
      </c>
      <c r="M10" t="s">
        <v>549</v>
      </c>
      <c r="N10" t="s">
        <v>86</v>
      </c>
      <c r="S10" t="s">
        <v>528</v>
      </c>
      <c r="T10" t="s">
        <v>86</v>
      </c>
      <c r="U10" t="str">
        <f t="shared" si="0"/>
        <v>DébilModerado</v>
      </c>
      <c r="V10" t="s">
        <v>528</v>
      </c>
      <c r="W10" s="98" t="s">
        <v>310</v>
      </c>
    </row>
    <row r="11" spans="1:28" ht="21" x14ac:dyDescent="0.25">
      <c r="A11" s="23" t="s">
        <v>541</v>
      </c>
      <c r="B11" s="23" t="s">
        <v>266</v>
      </c>
      <c r="C11" s="23" t="s">
        <v>266</v>
      </c>
      <c r="D11" s="23"/>
      <c r="E11" s="23"/>
      <c r="K11" s="11" t="s">
        <v>100</v>
      </c>
      <c r="L11">
        <v>4</v>
      </c>
      <c r="M11" t="s">
        <v>550</v>
      </c>
      <c r="N11" t="s">
        <v>526</v>
      </c>
      <c r="S11" t="s">
        <v>528</v>
      </c>
      <c r="T11" t="s">
        <v>528</v>
      </c>
      <c r="U11" t="str">
        <f t="shared" si="0"/>
        <v>DébilDébil</v>
      </c>
      <c r="V11" t="s">
        <v>528</v>
      </c>
    </row>
    <row r="12" spans="1:28" ht="198" x14ac:dyDescent="0.25">
      <c r="A12" s="23" t="s">
        <v>541</v>
      </c>
      <c r="B12" s="23" t="s">
        <v>233</v>
      </c>
      <c r="C12" s="24" t="s">
        <v>234</v>
      </c>
      <c r="D12" s="23"/>
      <c r="E12" s="23"/>
      <c r="K12" s="11" t="s">
        <v>69</v>
      </c>
      <c r="L12">
        <v>5</v>
      </c>
      <c r="M12" t="s">
        <v>551</v>
      </c>
      <c r="N12" t="s">
        <v>533</v>
      </c>
    </row>
    <row r="13" spans="1:28" ht="132" x14ac:dyDescent="0.25">
      <c r="A13" s="23" t="s">
        <v>552</v>
      </c>
      <c r="B13" s="23" t="s">
        <v>164</v>
      </c>
      <c r="C13" s="43" t="s">
        <v>553</v>
      </c>
      <c r="D13" s="23"/>
      <c r="E13" s="23"/>
      <c r="K13" s="11" t="s">
        <v>509</v>
      </c>
      <c r="L13">
        <v>1</v>
      </c>
      <c r="M13" t="s">
        <v>554</v>
      </c>
      <c r="N13" t="s">
        <v>512</v>
      </c>
    </row>
    <row r="14" spans="1:28" ht="220" x14ac:dyDescent="0.25">
      <c r="A14" s="23" t="s">
        <v>552</v>
      </c>
      <c r="B14" s="23" t="s">
        <v>116</v>
      </c>
      <c r="C14" s="43" t="s">
        <v>555</v>
      </c>
      <c r="D14" s="23"/>
      <c r="E14" s="23"/>
      <c r="K14" s="11" t="s">
        <v>70</v>
      </c>
      <c r="L14">
        <v>2</v>
      </c>
      <c r="M14" t="s">
        <v>556</v>
      </c>
      <c r="N14" t="s">
        <v>86</v>
      </c>
    </row>
    <row r="15" spans="1:28" ht="220" x14ac:dyDescent="0.25">
      <c r="A15" s="23" t="s">
        <v>552</v>
      </c>
      <c r="B15" s="23" t="s">
        <v>557</v>
      </c>
      <c r="C15" s="43" t="s">
        <v>558</v>
      </c>
      <c r="D15" s="23"/>
      <c r="E15" s="23"/>
      <c r="K15" s="11" t="s">
        <v>86</v>
      </c>
      <c r="L15">
        <v>3</v>
      </c>
      <c r="M15" t="s">
        <v>559</v>
      </c>
      <c r="N15" t="s">
        <v>526</v>
      </c>
    </row>
    <row r="16" spans="1:28" ht="198" x14ac:dyDescent="0.25">
      <c r="A16" s="23" t="s">
        <v>552</v>
      </c>
      <c r="B16" s="23" t="s">
        <v>95</v>
      </c>
      <c r="C16" s="43" t="s">
        <v>96</v>
      </c>
      <c r="D16" s="23"/>
      <c r="E16" s="23"/>
      <c r="K16" s="11" t="s">
        <v>251</v>
      </c>
      <c r="L16">
        <v>4</v>
      </c>
      <c r="M16" t="s">
        <v>560</v>
      </c>
      <c r="N16" t="s">
        <v>533</v>
      </c>
    </row>
    <row r="17" spans="1:14" ht="132" x14ac:dyDescent="0.25">
      <c r="A17" s="23" t="s">
        <v>552</v>
      </c>
      <c r="B17" s="23" t="s">
        <v>561</v>
      </c>
      <c r="C17" s="43" t="s">
        <v>562</v>
      </c>
      <c r="D17" s="23"/>
      <c r="E17" s="23"/>
      <c r="K17" s="11" t="s">
        <v>123</v>
      </c>
      <c r="L17">
        <v>5</v>
      </c>
      <c r="M17" t="s">
        <v>563</v>
      </c>
      <c r="N17" t="s">
        <v>533</v>
      </c>
    </row>
    <row r="18" spans="1:14" ht="176" x14ac:dyDescent="0.25">
      <c r="A18" s="23" t="s">
        <v>552</v>
      </c>
      <c r="B18" s="23" t="s">
        <v>61</v>
      </c>
      <c r="C18" s="43" t="s">
        <v>564</v>
      </c>
      <c r="D18" s="23"/>
      <c r="E18" s="23"/>
      <c r="J18">
        <v>-1</v>
      </c>
      <c r="K18" s="11" t="s">
        <v>271</v>
      </c>
      <c r="M18" t="s">
        <v>565</v>
      </c>
      <c r="N18" t="s">
        <v>86</v>
      </c>
    </row>
    <row r="19" spans="1:14" ht="176" x14ac:dyDescent="0.25">
      <c r="A19" s="23" t="s">
        <v>506</v>
      </c>
      <c r="B19" s="23" t="s">
        <v>187</v>
      </c>
      <c r="C19" s="43" t="s">
        <v>566</v>
      </c>
      <c r="D19" s="23"/>
      <c r="E19" s="23"/>
      <c r="J19">
        <v>0</v>
      </c>
      <c r="K19" s="11" t="s">
        <v>271</v>
      </c>
      <c r="M19" t="s">
        <v>567</v>
      </c>
      <c r="N19" t="s">
        <v>526</v>
      </c>
    </row>
    <row r="20" spans="1:14" ht="154" x14ac:dyDescent="0.25">
      <c r="A20" s="23" t="s">
        <v>502</v>
      </c>
      <c r="B20" s="23" t="s">
        <v>469</v>
      </c>
      <c r="C20" s="43" t="s">
        <v>470</v>
      </c>
      <c r="D20" s="23"/>
      <c r="E20" s="23"/>
      <c r="J20">
        <v>1</v>
      </c>
      <c r="K20" s="11" t="s">
        <v>271</v>
      </c>
      <c r="M20" t="s">
        <v>568</v>
      </c>
      <c r="N20" t="s">
        <v>526</v>
      </c>
    </row>
    <row r="21" spans="1:14" ht="21" x14ac:dyDescent="0.25">
      <c r="A21" s="23" t="s">
        <v>502</v>
      </c>
      <c r="B21" s="23" t="s">
        <v>461</v>
      </c>
      <c r="J21">
        <v>2</v>
      </c>
      <c r="K21" s="11" t="s">
        <v>143</v>
      </c>
      <c r="M21" t="s">
        <v>569</v>
      </c>
      <c r="N21" t="s">
        <v>533</v>
      </c>
    </row>
    <row r="22" spans="1:14" x14ac:dyDescent="0.2">
      <c r="J22">
        <v>3</v>
      </c>
      <c r="K22" s="11" t="s">
        <v>85</v>
      </c>
      <c r="M22" t="s">
        <v>570</v>
      </c>
      <c r="N22" t="s">
        <v>533</v>
      </c>
    </row>
    <row r="23" spans="1:14" x14ac:dyDescent="0.2">
      <c r="J23">
        <v>4</v>
      </c>
      <c r="K23" s="11" t="s">
        <v>100</v>
      </c>
      <c r="M23" t="s">
        <v>571</v>
      </c>
      <c r="N23" t="s">
        <v>526</v>
      </c>
    </row>
    <row r="24" spans="1:14" x14ac:dyDescent="0.2">
      <c r="J24">
        <v>5</v>
      </c>
      <c r="K24" s="11" t="s">
        <v>69</v>
      </c>
      <c r="M24" t="s">
        <v>572</v>
      </c>
      <c r="N24" t="s">
        <v>526</v>
      </c>
    </row>
    <row r="25" spans="1:14" x14ac:dyDescent="0.2">
      <c r="B25" s="10" t="s">
        <v>573</v>
      </c>
      <c r="C25" s="10" t="s">
        <v>574</v>
      </c>
      <c r="E25" s="10" t="s">
        <v>12</v>
      </c>
      <c r="G25" s="10" t="s">
        <v>575</v>
      </c>
      <c r="M25" t="s">
        <v>576</v>
      </c>
      <c r="N25" t="s">
        <v>533</v>
      </c>
    </row>
    <row r="26" spans="1:14" x14ac:dyDescent="0.2">
      <c r="B26" t="s">
        <v>73</v>
      </c>
      <c r="C26" t="s">
        <v>74</v>
      </c>
      <c r="E26" t="s">
        <v>75</v>
      </c>
      <c r="G26" t="s">
        <v>72</v>
      </c>
      <c r="J26">
        <v>-1</v>
      </c>
      <c r="K26" s="11" t="s">
        <v>509</v>
      </c>
      <c r="M26" t="s">
        <v>577</v>
      </c>
      <c r="N26" t="s">
        <v>533</v>
      </c>
    </row>
    <row r="27" spans="1:14" x14ac:dyDescent="0.2">
      <c r="B27" t="s">
        <v>359</v>
      </c>
      <c r="C27" t="s">
        <v>578</v>
      </c>
      <c r="E27" t="s">
        <v>579</v>
      </c>
      <c r="G27" t="s">
        <v>80</v>
      </c>
      <c r="J27">
        <v>0</v>
      </c>
      <c r="K27" s="11" t="s">
        <v>509</v>
      </c>
      <c r="M27" t="s">
        <v>580</v>
      </c>
      <c r="N27" t="s">
        <v>533</v>
      </c>
    </row>
    <row r="28" spans="1:14" x14ac:dyDescent="0.2">
      <c r="C28" t="s">
        <v>581</v>
      </c>
      <c r="E28" t="s">
        <v>582</v>
      </c>
      <c r="J28">
        <v>1</v>
      </c>
      <c r="K28" s="11" t="s">
        <v>509</v>
      </c>
    </row>
    <row r="29" spans="1:14" x14ac:dyDescent="0.2">
      <c r="G29" t="s">
        <v>72</v>
      </c>
      <c r="J29">
        <v>2</v>
      </c>
      <c r="K29" s="11" t="s">
        <v>70</v>
      </c>
    </row>
    <row r="30" spans="1:14" x14ac:dyDescent="0.2">
      <c r="G30" t="s">
        <v>583</v>
      </c>
      <c r="J30">
        <v>3</v>
      </c>
      <c r="K30" s="11" t="s">
        <v>86</v>
      </c>
    </row>
    <row r="31" spans="1:14" x14ac:dyDescent="0.2">
      <c r="J31">
        <v>4</v>
      </c>
      <c r="K31" s="11" t="s">
        <v>251</v>
      </c>
    </row>
    <row r="32" spans="1:14" x14ac:dyDescent="0.2">
      <c r="J32">
        <v>5</v>
      </c>
      <c r="K32" s="11" t="s">
        <v>123</v>
      </c>
    </row>
  </sheetData>
  <sheetProtection selectLockedCells="1"/>
  <mergeCells count="1">
    <mergeCell ref="S2:V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126"/>
  <sheetViews>
    <sheetView showGridLines="0" topLeftCell="AVR1" zoomScale="60" zoomScaleNormal="60" zoomScaleSheetLayoutView="50" workbookViewId="0">
      <selection activeCell="C6" sqref="C6"/>
    </sheetView>
  </sheetViews>
  <sheetFormatPr baseColWidth="10" defaultColWidth="11.5" defaultRowHeight="15" x14ac:dyDescent="0.2"/>
  <cols>
    <col min="1" max="1" width="4.83203125" style="16" customWidth="1"/>
    <col min="2" max="2" width="33.5" style="15" customWidth="1"/>
    <col min="3" max="3" width="47" style="15" customWidth="1"/>
    <col min="4" max="7" width="28.83203125" style="17" customWidth="1"/>
    <col min="8" max="10" width="25.5" style="17" customWidth="1"/>
    <col min="11" max="11" width="27.33203125" style="17" customWidth="1"/>
    <col min="12" max="12" width="27.6640625" style="15" customWidth="1"/>
    <col min="13" max="13" width="10.83203125" style="18" customWidth="1"/>
    <col min="14" max="14" width="10.5" style="18" hidden="1" customWidth="1"/>
    <col min="15" max="15" width="12.5" style="18" customWidth="1"/>
    <col min="16" max="16" width="10.5" style="18" hidden="1" customWidth="1"/>
    <col min="17" max="17" width="10.1640625" style="18" customWidth="1"/>
    <col min="18" max="18" width="17.1640625" style="15" customWidth="1"/>
    <col min="19" max="19" width="36.33203125" style="18" customWidth="1"/>
    <col min="20" max="20" width="36" style="18" customWidth="1"/>
    <col min="21" max="22" width="52.6640625" style="15" customWidth="1"/>
    <col min="23" max="23" width="16.5" style="15" customWidth="1"/>
    <col min="24" max="24" width="20" style="15" customWidth="1"/>
    <col min="25" max="25" width="20" style="15" hidden="1" customWidth="1"/>
    <col min="26" max="26" width="22.83203125" style="15" customWidth="1"/>
    <col min="27" max="27" width="22.83203125" style="15" hidden="1" customWidth="1"/>
    <col min="28" max="28" width="28.1640625" style="15" bestFit="1" customWidth="1"/>
    <col min="29" max="29" width="28.1640625" style="15" hidden="1" customWidth="1"/>
    <col min="30" max="30" width="34.6640625" style="15" bestFit="1" customWidth="1"/>
    <col min="31" max="31" width="34.6640625" style="15" hidden="1" customWidth="1"/>
    <col min="32" max="32" width="24.1640625" style="15" bestFit="1" customWidth="1"/>
    <col min="33" max="33" width="24.1640625" style="15" hidden="1" customWidth="1"/>
    <col min="34" max="34" width="27.83203125" style="15" bestFit="1" customWidth="1"/>
    <col min="35" max="35" width="27.83203125" style="15" hidden="1" customWidth="1"/>
    <col min="36" max="36" width="23.83203125" style="15" bestFit="1" customWidth="1"/>
    <col min="37" max="37" width="23.83203125" style="15" hidden="1" customWidth="1"/>
    <col min="38" max="38" width="15.83203125" style="15" customWidth="1"/>
    <col min="39" max="39" width="18.5" style="15" customWidth="1"/>
    <col min="40" max="40" width="20.5" style="15" customWidth="1"/>
    <col min="41" max="41" width="20.5" style="15" hidden="1" customWidth="1"/>
    <col min="42" max="42" width="20.5" style="15" customWidth="1"/>
    <col min="43" max="43" width="20.5" style="15" hidden="1" customWidth="1"/>
    <col min="44" max="44" width="20.5" style="15" customWidth="1"/>
    <col min="45" max="45" width="20.5" style="15" hidden="1" customWidth="1"/>
    <col min="46" max="46" width="20.5" style="15" customWidth="1"/>
    <col min="47" max="48" width="20.5" style="15" hidden="1" customWidth="1"/>
    <col min="49" max="50" width="20.5" style="15" customWidth="1"/>
    <col min="51" max="53" width="15.5" style="15" customWidth="1"/>
    <col min="54" max="54" width="18.83203125" style="15" customWidth="1"/>
    <col min="55" max="56" width="15.5" style="15" customWidth="1"/>
    <col min="57" max="58" width="15.5" style="15" hidden="1" customWidth="1"/>
    <col min="59" max="59" width="22.33203125" style="18" customWidth="1"/>
    <col min="60" max="60" width="11.83203125" style="18" customWidth="1"/>
    <col min="61" max="61" width="19.5" style="15" customWidth="1"/>
    <col min="65" max="65" width="17.5" customWidth="1"/>
  </cols>
  <sheetData>
    <row r="1" spans="1:16383" s="14" customFormat="1" ht="45.75" customHeight="1" x14ac:dyDescent="0.2">
      <c r="A1" s="583" t="s">
        <v>0</v>
      </c>
      <c r="B1" s="583"/>
      <c r="C1" s="583"/>
      <c r="D1" s="583"/>
      <c r="E1" s="583"/>
      <c r="F1" s="583"/>
      <c r="G1" s="583"/>
      <c r="H1" s="580" t="s">
        <v>1</v>
      </c>
      <c r="I1" s="580"/>
      <c r="J1" s="580"/>
      <c r="K1" s="580"/>
      <c r="L1" s="580"/>
      <c r="M1" s="580"/>
      <c r="N1" s="580"/>
      <c r="O1" s="580"/>
      <c r="P1" s="580"/>
      <c r="Q1" s="580"/>
      <c r="R1" s="580"/>
      <c r="S1" s="580"/>
      <c r="T1" s="580"/>
      <c r="U1" s="580"/>
      <c r="V1" s="580"/>
      <c r="W1" s="580"/>
      <c r="X1" s="580"/>
      <c r="Y1" s="580"/>
      <c r="Z1" s="580"/>
      <c r="AA1" s="580"/>
      <c r="AB1" s="580"/>
      <c r="AC1" s="580"/>
      <c r="AD1" s="580"/>
      <c r="AE1" s="580"/>
      <c r="AF1" s="580"/>
      <c r="AG1" s="580"/>
      <c r="AH1" s="580"/>
      <c r="AI1" s="580"/>
      <c r="AJ1" s="580"/>
      <c r="AK1" s="580"/>
      <c r="AL1" s="580"/>
      <c r="AM1" s="580"/>
      <c r="AN1" s="580"/>
      <c r="AO1" s="580"/>
      <c r="AP1" s="580"/>
      <c r="AQ1" s="580"/>
      <c r="AR1" s="580"/>
      <c r="AS1" s="580"/>
      <c r="AT1" s="580"/>
      <c r="AU1" s="580"/>
      <c r="AV1" s="580"/>
      <c r="AW1" s="580"/>
      <c r="AX1" s="580"/>
      <c r="AY1" s="580"/>
      <c r="AZ1" s="580"/>
      <c r="BA1" s="580"/>
      <c r="BB1" s="580"/>
      <c r="BC1" s="580"/>
      <c r="BD1" s="580"/>
      <c r="BE1" s="580"/>
      <c r="BF1" s="580"/>
      <c r="BG1" s="580"/>
      <c r="BH1" s="580"/>
      <c r="BI1" s="580"/>
      <c r="BJ1" s="266"/>
      <c r="BK1" s="266"/>
      <c r="BL1" s="266"/>
      <c r="BM1" s="266"/>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row>
    <row r="2" spans="1:16383" s="14" customFormat="1" ht="13.5" customHeight="1" x14ac:dyDescent="0.2">
      <c r="A2" s="583"/>
      <c r="B2" s="583"/>
      <c r="C2" s="583"/>
      <c r="D2" s="583"/>
      <c r="E2" s="583"/>
      <c r="F2" s="583"/>
      <c r="G2" s="583"/>
      <c r="H2" s="580"/>
      <c r="I2" s="580"/>
      <c r="J2" s="580"/>
      <c r="K2" s="580"/>
      <c r="L2" s="580"/>
      <c r="M2" s="580"/>
      <c r="N2" s="580"/>
      <c r="O2" s="580"/>
      <c r="P2" s="580"/>
      <c r="Q2" s="580"/>
      <c r="R2" s="580"/>
      <c r="S2" s="580"/>
      <c r="T2" s="580"/>
      <c r="U2" s="580"/>
      <c r="V2" s="580"/>
      <c r="W2" s="580"/>
      <c r="X2" s="580"/>
      <c r="Y2" s="580"/>
      <c r="Z2" s="580"/>
      <c r="AA2" s="580"/>
      <c r="AB2" s="580"/>
      <c r="AC2" s="580"/>
      <c r="AD2" s="580"/>
      <c r="AE2" s="580"/>
      <c r="AF2" s="580"/>
      <c r="AG2" s="580"/>
      <c r="AH2" s="580"/>
      <c r="AI2" s="580"/>
      <c r="AJ2" s="580"/>
      <c r="AK2" s="580"/>
      <c r="AL2" s="580"/>
      <c r="AM2" s="580"/>
      <c r="AN2" s="580"/>
      <c r="AO2" s="580"/>
      <c r="AP2" s="580"/>
      <c r="AQ2" s="580"/>
      <c r="AR2" s="580"/>
      <c r="AS2" s="580"/>
      <c r="AT2" s="580"/>
      <c r="AU2" s="580"/>
      <c r="AV2" s="580"/>
      <c r="AW2" s="580"/>
      <c r="AX2" s="580"/>
      <c r="AY2" s="580"/>
      <c r="AZ2" s="580"/>
      <c r="BA2" s="580"/>
      <c r="BB2" s="580"/>
      <c r="BC2" s="580"/>
      <c r="BD2" s="580"/>
      <c r="BE2" s="580"/>
      <c r="BF2" s="580"/>
      <c r="BG2" s="580"/>
      <c r="BH2" s="580"/>
      <c r="BI2" s="580"/>
      <c r="BJ2" s="266"/>
      <c r="BK2" s="266"/>
      <c r="BL2" s="266"/>
      <c r="BM2" s="266"/>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row>
    <row r="3" spans="1:16383" s="20" customFormat="1" ht="33" customHeight="1" thickBot="1" x14ac:dyDescent="0.25">
      <c r="A3" s="584"/>
      <c r="B3" s="584"/>
      <c r="C3" s="584"/>
      <c r="D3" s="584"/>
      <c r="E3" s="584"/>
      <c r="F3" s="584"/>
      <c r="G3" s="584"/>
      <c r="H3" s="581"/>
      <c r="I3" s="581"/>
      <c r="J3" s="581"/>
      <c r="K3" s="581"/>
      <c r="L3" s="581"/>
      <c r="M3" s="581"/>
      <c r="N3" s="581"/>
      <c r="O3" s="581"/>
      <c r="P3" s="581"/>
      <c r="Q3" s="581"/>
      <c r="R3" s="581"/>
      <c r="S3" s="581"/>
      <c r="T3" s="581"/>
      <c r="U3" s="581"/>
      <c r="V3" s="581"/>
      <c r="W3" s="581"/>
      <c r="X3" s="581"/>
      <c r="Y3" s="581"/>
      <c r="Z3" s="581"/>
      <c r="AA3" s="581"/>
      <c r="AB3" s="581"/>
      <c r="AC3" s="581"/>
      <c r="AD3" s="581"/>
      <c r="AE3" s="581"/>
      <c r="AF3" s="581"/>
      <c r="AG3" s="581"/>
      <c r="AH3" s="581"/>
      <c r="AI3" s="581"/>
      <c r="AJ3" s="581"/>
      <c r="AK3" s="581"/>
      <c r="AL3" s="581"/>
      <c r="AM3" s="581"/>
      <c r="AN3" s="581"/>
      <c r="AO3" s="581"/>
      <c r="AP3" s="581"/>
      <c r="AQ3" s="581"/>
      <c r="AR3" s="581"/>
      <c r="AS3" s="581"/>
      <c r="AT3" s="581"/>
      <c r="AU3" s="581"/>
      <c r="AV3" s="581"/>
      <c r="AW3" s="581"/>
      <c r="AX3" s="581"/>
      <c r="AY3" s="581"/>
      <c r="AZ3" s="581"/>
      <c r="BA3" s="581"/>
      <c r="BB3" s="581"/>
      <c r="BC3" s="581"/>
      <c r="BD3" s="581"/>
      <c r="BE3" s="581"/>
      <c r="BF3" s="581"/>
      <c r="BG3" s="581"/>
      <c r="BH3" s="581"/>
      <c r="BI3" s="581"/>
      <c r="BJ3" s="193"/>
      <c r="BK3" s="193"/>
      <c r="BL3" s="193"/>
      <c r="BM3" s="19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c r="AMK3"/>
      <c r="AML3"/>
      <c r="AMM3"/>
      <c r="AMN3"/>
      <c r="AMO3"/>
      <c r="AMP3"/>
      <c r="AMQ3"/>
      <c r="AMR3"/>
      <c r="AMS3"/>
      <c r="AMT3"/>
      <c r="AMU3"/>
      <c r="AMV3"/>
      <c r="AMW3"/>
      <c r="AMX3"/>
      <c r="AMY3"/>
      <c r="AMZ3"/>
      <c r="ANA3"/>
      <c r="ANB3"/>
      <c r="ANC3"/>
      <c r="AND3"/>
      <c r="ANE3"/>
      <c r="ANF3"/>
      <c r="ANG3"/>
      <c r="ANH3"/>
      <c r="ANI3"/>
      <c r="ANJ3"/>
      <c r="ANK3"/>
      <c r="ANL3"/>
      <c r="ANM3"/>
      <c r="ANN3"/>
      <c r="ANO3"/>
      <c r="ANP3"/>
      <c r="ANQ3"/>
      <c r="ANR3"/>
      <c r="ANS3"/>
      <c r="ANT3"/>
      <c r="ANU3"/>
      <c r="ANV3"/>
      <c r="ANW3"/>
      <c r="ANX3"/>
      <c r="ANY3"/>
      <c r="ANZ3"/>
      <c r="AOA3"/>
      <c r="AOB3"/>
      <c r="AOC3"/>
      <c r="AOD3"/>
      <c r="AOE3"/>
      <c r="AOF3"/>
      <c r="AOG3"/>
      <c r="AOH3"/>
      <c r="AOI3"/>
      <c r="AOJ3"/>
      <c r="AOK3"/>
      <c r="AOL3"/>
      <c r="AOM3"/>
      <c r="AON3"/>
      <c r="AOO3"/>
      <c r="AOP3"/>
      <c r="AOQ3"/>
      <c r="AOR3"/>
      <c r="AOS3"/>
      <c r="AOT3"/>
      <c r="AOU3"/>
      <c r="AOV3"/>
      <c r="AOW3"/>
      <c r="AOX3"/>
      <c r="AOY3"/>
      <c r="AOZ3"/>
      <c r="APA3"/>
      <c r="APB3"/>
      <c r="APC3"/>
      <c r="APD3"/>
      <c r="APE3"/>
      <c r="APF3"/>
      <c r="APG3"/>
      <c r="APH3"/>
      <c r="API3"/>
      <c r="APJ3"/>
      <c r="APK3"/>
      <c r="APL3"/>
      <c r="APM3"/>
      <c r="APN3"/>
      <c r="APO3"/>
      <c r="APP3"/>
      <c r="APQ3"/>
      <c r="APR3"/>
      <c r="APS3"/>
      <c r="APT3"/>
      <c r="APU3"/>
      <c r="APV3"/>
      <c r="APW3"/>
      <c r="APX3"/>
      <c r="APY3"/>
      <c r="APZ3"/>
      <c r="AQA3"/>
      <c r="AQB3"/>
      <c r="AQC3"/>
      <c r="AQD3"/>
      <c r="AQE3"/>
      <c r="AQF3"/>
      <c r="AQG3"/>
      <c r="AQH3"/>
      <c r="AQI3"/>
      <c r="AQJ3"/>
      <c r="AQK3"/>
      <c r="AQL3"/>
      <c r="AQM3"/>
      <c r="AQN3"/>
      <c r="AQO3"/>
      <c r="AQP3"/>
      <c r="AQQ3"/>
      <c r="AQR3"/>
      <c r="AQS3"/>
      <c r="AQT3"/>
      <c r="AQU3"/>
      <c r="AQV3"/>
      <c r="AQW3"/>
      <c r="AQX3"/>
      <c r="AQY3"/>
      <c r="AQZ3"/>
      <c r="ARA3"/>
      <c r="ARB3"/>
      <c r="ARC3"/>
      <c r="ARD3"/>
      <c r="ARE3"/>
      <c r="ARF3"/>
      <c r="ARG3"/>
      <c r="ARH3"/>
      <c r="ARI3"/>
      <c r="ARJ3"/>
      <c r="ARK3"/>
      <c r="ARL3"/>
      <c r="ARM3"/>
      <c r="ARN3"/>
      <c r="ARO3"/>
      <c r="ARP3"/>
      <c r="ARQ3"/>
      <c r="ARR3"/>
      <c r="ARS3"/>
      <c r="ART3"/>
      <c r="ARU3"/>
      <c r="ARV3"/>
      <c r="ARW3"/>
      <c r="ARX3"/>
      <c r="ARY3"/>
      <c r="ARZ3"/>
      <c r="ASA3"/>
      <c r="ASB3"/>
      <c r="ASC3"/>
      <c r="ASD3"/>
      <c r="ASE3"/>
      <c r="ASF3"/>
      <c r="ASG3"/>
      <c r="ASH3"/>
      <c r="ASI3"/>
      <c r="ASJ3"/>
      <c r="ASK3"/>
      <c r="ASL3"/>
      <c r="ASM3"/>
      <c r="ASN3"/>
      <c r="ASO3"/>
      <c r="ASP3"/>
      <c r="ASQ3"/>
      <c r="ASR3"/>
      <c r="ASS3"/>
      <c r="AST3"/>
      <c r="ASU3"/>
      <c r="ASV3"/>
      <c r="ASW3"/>
      <c r="ASX3"/>
      <c r="ASY3"/>
      <c r="ASZ3"/>
      <c r="ATA3"/>
      <c r="ATB3"/>
      <c r="ATC3"/>
      <c r="ATD3"/>
      <c r="ATE3"/>
      <c r="ATF3"/>
      <c r="ATG3"/>
      <c r="ATH3"/>
      <c r="ATI3"/>
      <c r="ATJ3"/>
      <c r="ATK3"/>
      <c r="ATL3"/>
      <c r="ATM3"/>
      <c r="ATN3"/>
      <c r="ATO3"/>
      <c r="ATP3"/>
      <c r="ATQ3"/>
      <c r="ATR3"/>
      <c r="ATS3"/>
      <c r="ATT3"/>
      <c r="ATU3"/>
      <c r="ATV3"/>
      <c r="ATW3"/>
      <c r="ATX3"/>
      <c r="ATY3"/>
      <c r="ATZ3"/>
      <c r="AUA3"/>
      <c r="AUB3"/>
      <c r="AUC3"/>
      <c r="AUD3"/>
      <c r="AUE3"/>
      <c r="AUF3"/>
      <c r="AUG3"/>
      <c r="AUH3"/>
      <c r="AUI3"/>
      <c r="AUJ3"/>
      <c r="AUK3"/>
      <c r="AUL3"/>
      <c r="AUM3"/>
      <c r="AUN3"/>
      <c r="AUO3"/>
      <c r="AUP3"/>
      <c r="AUQ3"/>
      <c r="AUR3"/>
      <c r="AUS3"/>
      <c r="AUT3"/>
      <c r="AUU3"/>
      <c r="AUV3"/>
      <c r="AUW3"/>
      <c r="AUX3"/>
      <c r="AUY3"/>
      <c r="AUZ3"/>
      <c r="AVA3"/>
      <c r="AVB3"/>
      <c r="AVC3"/>
      <c r="AVD3"/>
      <c r="AVE3"/>
      <c r="AVF3"/>
      <c r="AVG3"/>
      <c r="AVH3"/>
      <c r="AVI3"/>
      <c r="AVJ3"/>
      <c r="AVK3"/>
      <c r="AVL3"/>
      <c r="AVM3"/>
      <c r="AVN3"/>
      <c r="AVO3"/>
      <c r="AVP3"/>
      <c r="AVQ3"/>
      <c r="AVR3"/>
      <c r="AVS3"/>
      <c r="AVT3"/>
      <c r="AVU3"/>
      <c r="AVV3"/>
      <c r="AVW3"/>
      <c r="AVX3"/>
      <c r="AVY3"/>
      <c r="AVZ3"/>
      <c r="AWA3"/>
      <c r="AWB3"/>
      <c r="AWC3"/>
      <c r="AWD3"/>
      <c r="AWE3"/>
      <c r="AWF3"/>
      <c r="AWG3"/>
      <c r="AWH3"/>
      <c r="AWI3"/>
      <c r="AWJ3"/>
      <c r="AWK3"/>
      <c r="AWL3"/>
      <c r="AWM3"/>
      <c r="AWN3"/>
      <c r="AWO3"/>
      <c r="AWP3"/>
      <c r="AWQ3"/>
      <c r="AWR3"/>
      <c r="AWS3"/>
      <c r="AWT3"/>
      <c r="AWU3"/>
      <c r="AWV3"/>
      <c r="AWW3"/>
      <c r="AWX3"/>
      <c r="AWY3"/>
      <c r="AWZ3"/>
      <c r="AXA3"/>
      <c r="AXB3"/>
      <c r="AXC3"/>
      <c r="AXD3"/>
      <c r="AXE3"/>
      <c r="AXF3"/>
      <c r="AXG3"/>
      <c r="AXH3"/>
      <c r="AXI3"/>
      <c r="AXJ3"/>
      <c r="AXK3"/>
      <c r="AXL3"/>
      <c r="AXM3"/>
      <c r="AXN3"/>
      <c r="AXO3"/>
      <c r="AXP3"/>
      <c r="AXQ3"/>
      <c r="AXR3"/>
      <c r="AXS3"/>
      <c r="AXT3"/>
      <c r="AXU3"/>
      <c r="AXV3"/>
      <c r="AXW3"/>
      <c r="AXX3"/>
      <c r="AXY3"/>
      <c r="AXZ3"/>
      <c r="AYA3"/>
      <c r="AYB3"/>
      <c r="AYC3"/>
      <c r="AYD3"/>
      <c r="AYE3"/>
      <c r="AYF3"/>
      <c r="AYG3"/>
      <c r="AYH3"/>
      <c r="AYI3"/>
      <c r="AYJ3"/>
      <c r="AYK3"/>
      <c r="AYL3"/>
      <c r="AYM3"/>
      <c r="AYN3"/>
      <c r="AYO3"/>
      <c r="AYP3"/>
      <c r="AYQ3"/>
      <c r="AYR3"/>
      <c r="AYS3"/>
      <c r="AYT3"/>
      <c r="AYU3"/>
      <c r="AYV3"/>
      <c r="AYW3"/>
      <c r="AYX3"/>
      <c r="AYY3"/>
      <c r="AYZ3"/>
      <c r="AZA3"/>
      <c r="AZB3"/>
      <c r="AZC3"/>
      <c r="AZD3"/>
      <c r="AZE3"/>
      <c r="AZF3"/>
      <c r="AZG3"/>
      <c r="AZH3"/>
      <c r="AZI3"/>
      <c r="AZJ3"/>
      <c r="AZK3"/>
      <c r="AZL3"/>
      <c r="AZM3"/>
      <c r="AZN3"/>
      <c r="AZO3"/>
      <c r="AZP3"/>
      <c r="AZQ3"/>
      <c r="AZR3"/>
      <c r="AZS3"/>
      <c r="AZT3"/>
      <c r="AZU3"/>
      <c r="AZV3"/>
      <c r="AZW3"/>
      <c r="AZX3"/>
      <c r="AZY3"/>
      <c r="AZZ3"/>
      <c r="BAA3"/>
      <c r="BAB3"/>
      <c r="BAC3"/>
      <c r="BAD3"/>
      <c r="BAE3"/>
      <c r="BAF3"/>
      <c r="BAG3"/>
      <c r="BAH3"/>
      <c r="BAI3"/>
      <c r="BAJ3"/>
      <c r="BAK3"/>
      <c r="BAL3"/>
      <c r="BAM3"/>
      <c r="BAN3"/>
      <c r="BAO3"/>
      <c r="BAP3"/>
      <c r="BAQ3"/>
      <c r="BAR3"/>
      <c r="BAS3"/>
      <c r="BAT3"/>
      <c r="BAU3"/>
      <c r="BAV3"/>
      <c r="BAW3"/>
      <c r="BAX3"/>
      <c r="BAY3"/>
      <c r="BAZ3"/>
      <c r="BBA3"/>
      <c r="BBB3"/>
      <c r="BBC3"/>
      <c r="BBD3"/>
      <c r="BBE3"/>
      <c r="BBF3"/>
      <c r="BBG3"/>
      <c r="BBH3"/>
      <c r="BBI3"/>
      <c r="BBJ3"/>
      <c r="BBK3"/>
      <c r="BBL3"/>
      <c r="BBM3"/>
      <c r="BBN3"/>
      <c r="BBO3"/>
      <c r="BBP3"/>
      <c r="BBQ3"/>
      <c r="BBR3"/>
      <c r="BBS3"/>
      <c r="BBT3"/>
      <c r="BBU3"/>
      <c r="BBV3"/>
      <c r="BBW3"/>
      <c r="BBX3"/>
      <c r="BBY3"/>
      <c r="BBZ3"/>
      <c r="BCA3"/>
      <c r="BCB3"/>
      <c r="BCC3"/>
      <c r="BCD3"/>
      <c r="BCE3"/>
      <c r="BCF3"/>
      <c r="BCG3"/>
      <c r="BCH3"/>
      <c r="BCI3"/>
      <c r="BCJ3"/>
      <c r="BCK3"/>
      <c r="BCL3"/>
      <c r="BCM3"/>
      <c r="BCN3"/>
      <c r="BCO3"/>
      <c r="BCP3"/>
      <c r="BCQ3"/>
      <c r="BCR3"/>
      <c r="BCS3"/>
      <c r="BCT3"/>
      <c r="BCU3"/>
      <c r="BCV3"/>
      <c r="BCW3"/>
      <c r="BCX3"/>
      <c r="BCY3"/>
      <c r="BCZ3"/>
      <c r="BDA3"/>
      <c r="BDB3"/>
      <c r="BDC3"/>
      <c r="BDD3"/>
      <c r="BDE3"/>
      <c r="BDF3"/>
      <c r="BDG3"/>
      <c r="BDH3"/>
      <c r="BDI3"/>
      <c r="BDJ3"/>
      <c r="BDK3"/>
      <c r="BDL3"/>
      <c r="BDM3"/>
      <c r="BDN3"/>
      <c r="BDO3"/>
      <c r="BDP3"/>
      <c r="BDQ3"/>
      <c r="BDR3"/>
      <c r="BDS3"/>
      <c r="BDT3"/>
      <c r="BDU3"/>
      <c r="BDV3"/>
      <c r="BDW3"/>
      <c r="BDX3"/>
      <c r="BDY3"/>
      <c r="BDZ3"/>
      <c r="BEA3"/>
      <c r="BEB3"/>
      <c r="BEC3"/>
      <c r="BED3"/>
      <c r="BEE3"/>
      <c r="BEF3"/>
      <c r="BEG3"/>
      <c r="BEH3"/>
      <c r="BEI3"/>
      <c r="BEJ3"/>
      <c r="BEK3"/>
      <c r="BEL3"/>
      <c r="BEM3"/>
      <c r="BEN3"/>
      <c r="BEO3"/>
      <c r="BEP3"/>
      <c r="BEQ3"/>
      <c r="BER3"/>
      <c r="BES3"/>
      <c r="BET3"/>
      <c r="BEU3"/>
      <c r="BEV3"/>
      <c r="BEW3"/>
      <c r="BEX3"/>
      <c r="BEY3"/>
      <c r="BEZ3"/>
      <c r="BFA3"/>
      <c r="BFB3"/>
      <c r="BFC3"/>
      <c r="BFD3"/>
      <c r="BFE3"/>
      <c r="BFF3"/>
      <c r="BFG3"/>
      <c r="BFH3"/>
      <c r="BFI3"/>
      <c r="BFJ3"/>
      <c r="BFK3"/>
      <c r="BFL3"/>
      <c r="BFM3"/>
      <c r="BFN3"/>
      <c r="BFO3"/>
      <c r="BFP3"/>
      <c r="BFQ3"/>
      <c r="BFR3"/>
      <c r="BFS3"/>
      <c r="BFT3"/>
      <c r="BFU3"/>
      <c r="BFV3"/>
      <c r="BFW3"/>
      <c r="BFX3"/>
      <c r="BFY3"/>
      <c r="BFZ3"/>
      <c r="BGA3"/>
      <c r="BGB3"/>
      <c r="BGC3"/>
      <c r="BGD3"/>
      <c r="BGE3"/>
      <c r="BGF3"/>
      <c r="BGG3"/>
      <c r="BGH3"/>
      <c r="BGI3"/>
      <c r="BGJ3"/>
      <c r="BGK3"/>
      <c r="BGL3"/>
      <c r="BGM3"/>
      <c r="BGN3"/>
      <c r="BGO3"/>
      <c r="BGP3"/>
      <c r="BGQ3"/>
      <c r="BGR3"/>
      <c r="BGS3"/>
      <c r="BGT3"/>
      <c r="BGU3"/>
      <c r="BGV3"/>
      <c r="BGW3"/>
      <c r="BGX3"/>
      <c r="BGY3"/>
      <c r="BGZ3"/>
      <c r="BHA3"/>
      <c r="BHB3"/>
      <c r="BHC3"/>
      <c r="BHD3"/>
      <c r="BHE3"/>
      <c r="BHF3"/>
      <c r="BHG3"/>
      <c r="BHH3"/>
      <c r="BHI3"/>
      <c r="BHJ3"/>
      <c r="BHK3"/>
      <c r="BHL3"/>
      <c r="BHM3"/>
      <c r="BHN3"/>
      <c r="BHO3"/>
      <c r="BHP3"/>
      <c r="BHQ3"/>
      <c r="BHR3"/>
      <c r="BHS3"/>
      <c r="BHT3"/>
      <c r="BHU3"/>
      <c r="BHV3"/>
      <c r="BHW3"/>
      <c r="BHX3"/>
      <c r="BHY3"/>
      <c r="BHZ3"/>
      <c r="BIA3"/>
      <c r="BIB3"/>
      <c r="BIC3"/>
      <c r="BID3"/>
      <c r="BIE3"/>
      <c r="BIF3"/>
      <c r="BIG3"/>
      <c r="BIH3"/>
      <c r="BII3"/>
      <c r="BIJ3"/>
      <c r="BIK3"/>
      <c r="BIL3"/>
      <c r="BIM3"/>
      <c r="BIN3"/>
      <c r="BIO3"/>
      <c r="BIP3"/>
      <c r="BIQ3"/>
      <c r="BIR3"/>
      <c r="BIS3"/>
      <c r="BIT3"/>
      <c r="BIU3"/>
      <c r="BIV3"/>
      <c r="BIW3"/>
      <c r="BIX3"/>
      <c r="BIY3"/>
      <c r="BIZ3"/>
      <c r="BJA3"/>
      <c r="BJB3"/>
      <c r="BJC3"/>
      <c r="BJD3"/>
      <c r="BJE3"/>
      <c r="BJF3"/>
      <c r="BJG3"/>
      <c r="BJH3"/>
      <c r="BJI3"/>
      <c r="BJJ3"/>
      <c r="BJK3"/>
      <c r="BJL3"/>
      <c r="BJM3"/>
      <c r="BJN3"/>
      <c r="BJO3"/>
      <c r="BJP3"/>
      <c r="BJQ3"/>
      <c r="BJR3"/>
      <c r="BJS3"/>
      <c r="BJT3"/>
      <c r="BJU3"/>
      <c r="BJV3"/>
      <c r="BJW3"/>
      <c r="BJX3"/>
      <c r="BJY3"/>
      <c r="BJZ3"/>
      <c r="BKA3"/>
      <c r="BKB3"/>
      <c r="BKC3"/>
      <c r="BKD3"/>
      <c r="BKE3"/>
      <c r="BKF3"/>
      <c r="BKG3"/>
      <c r="BKH3"/>
      <c r="BKI3"/>
      <c r="BKJ3"/>
      <c r="BKK3"/>
      <c r="BKL3"/>
      <c r="BKM3"/>
      <c r="BKN3"/>
      <c r="BKO3"/>
      <c r="BKP3"/>
      <c r="BKQ3"/>
      <c r="BKR3"/>
      <c r="BKS3"/>
      <c r="BKT3"/>
      <c r="BKU3"/>
      <c r="BKV3"/>
      <c r="BKW3"/>
      <c r="BKX3"/>
      <c r="BKY3"/>
      <c r="BKZ3"/>
      <c r="BLA3"/>
      <c r="BLB3"/>
      <c r="BLC3"/>
      <c r="BLD3"/>
      <c r="BLE3"/>
      <c r="BLF3"/>
      <c r="BLG3"/>
      <c r="BLH3"/>
      <c r="BLI3"/>
      <c r="BLJ3"/>
      <c r="BLK3"/>
      <c r="BLL3"/>
      <c r="BLM3"/>
      <c r="BLN3"/>
      <c r="BLO3"/>
      <c r="BLP3"/>
      <c r="BLQ3"/>
      <c r="BLR3"/>
      <c r="BLS3"/>
      <c r="BLT3"/>
      <c r="BLU3"/>
      <c r="BLV3"/>
      <c r="BLW3"/>
      <c r="BLX3"/>
      <c r="BLY3"/>
      <c r="BLZ3"/>
      <c r="BMA3"/>
      <c r="BMB3"/>
      <c r="BMC3"/>
      <c r="BMD3"/>
      <c r="BME3"/>
      <c r="BMF3"/>
      <c r="BMG3"/>
      <c r="BMH3"/>
      <c r="BMI3"/>
      <c r="BMJ3"/>
      <c r="BMK3"/>
      <c r="BML3"/>
      <c r="BMM3"/>
      <c r="BMN3"/>
      <c r="BMO3"/>
      <c r="BMP3"/>
      <c r="BMQ3"/>
      <c r="BMR3"/>
      <c r="BMS3"/>
      <c r="BMT3"/>
      <c r="BMU3"/>
      <c r="BMV3"/>
      <c r="BMW3"/>
      <c r="BMX3"/>
      <c r="BMY3"/>
      <c r="BMZ3"/>
      <c r="BNA3"/>
      <c r="BNB3"/>
      <c r="BNC3"/>
      <c r="BND3"/>
      <c r="BNE3"/>
      <c r="BNF3"/>
      <c r="BNG3"/>
      <c r="BNH3"/>
      <c r="BNI3"/>
      <c r="BNJ3"/>
      <c r="BNK3"/>
      <c r="BNL3"/>
      <c r="BNM3"/>
      <c r="BNN3"/>
      <c r="BNO3"/>
      <c r="BNP3"/>
      <c r="BNQ3"/>
      <c r="BNR3"/>
      <c r="BNS3"/>
      <c r="BNT3"/>
      <c r="BNU3"/>
      <c r="BNV3"/>
      <c r="BNW3"/>
      <c r="BNX3"/>
      <c r="BNY3"/>
      <c r="BNZ3"/>
      <c r="BOA3"/>
      <c r="BOB3"/>
      <c r="BOC3"/>
      <c r="BOD3"/>
      <c r="BOE3"/>
      <c r="BOF3"/>
      <c r="BOG3"/>
      <c r="BOH3"/>
      <c r="BOI3"/>
      <c r="BOJ3"/>
      <c r="BOK3"/>
      <c r="BOL3"/>
      <c r="BOM3"/>
      <c r="BON3"/>
      <c r="BOO3"/>
      <c r="BOP3"/>
      <c r="BOQ3"/>
      <c r="BOR3"/>
      <c r="BOS3"/>
      <c r="BOT3"/>
      <c r="BOU3"/>
      <c r="BOV3"/>
      <c r="BOW3"/>
      <c r="BOX3"/>
      <c r="BOY3"/>
      <c r="BOZ3"/>
      <c r="BPA3"/>
      <c r="BPB3"/>
      <c r="BPC3"/>
      <c r="BPD3"/>
      <c r="BPE3"/>
      <c r="BPF3"/>
      <c r="BPG3"/>
      <c r="BPH3"/>
      <c r="BPI3"/>
      <c r="BPJ3"/>
      <c r="BPK3"/>
      <c r="BPL3"/>
      <c r="BPM3"/>
      <c r="BPN3"/>
      <c r="BPO3"/>
      <c r="BPP3"/>
      <c r="BPQ3"/>
      <c r="BPR3"/>
      <c r="BPS3"/>
      <c r="BPT3"/>
      <c r="BPU3"/>
      <c r="BPV3"/>
      <c r="BPW3"/>
      <c r="BPX3"/>
      <c r="BPY3"/>
      <c r="BPZ3"/>
      <c r="BQA3"/>
      <c r="BQB3"/>
      <c r="BQC3"/>
      <c r="BQD3"/>
      <c r="BQE3"/>
      <c r="BQF3"/>
      <c r="BQG3"/>
      <c r="BQH3"/>
      <c r="BQI3"/>
      <c r="BQJ3"/>
      <c r="BQK3"/>
      <c r="BQL3"/>
      <c r="BQM3"/>
      <c r="BQN3"/>
      <c r="BQO3"/>
      <c r="BQP3"/>
      <c r="BQQ3"/>
      <c r="BQR3"/>
      <c r="BQS3"/>
      <c r="BQT3"/>
      <c r="BQU3"/>
      <c r="BQV3"/>
      <c r="BQW3"/>
      <c r="BQX3"/>
      <c r="BQY3"/>
      <c r="BQZ3"/>
      <c r="BRA3"/>
      <c r="BRB3"/>
      <c r="BRC3"/>
      <c r="BRD3"/>
      <c r="BRE3"/>
      <c r="BRF3"/>
      <c r="BRG3"/>
      <c r="BRH3"/>
      <c r="BRI3"/>
      <c r="BRJ3"/>
      <c r="BRK3"/>
      <c r="BRL3"/>
      <c r="BRM3"/>
      <c r="BRN3"/>
      <c r="BRO3"/>
      <c r="BRP3"/>
      <c r="BRQ3"/>
      <c r="BRR3"/>
      <c r="BRS3"/>
      <c r="BRT3"/>
      <c r="BRU3"/>
      <c r="BRV3"/>
      <c r="BRW3"/>
      <c r="BRX3"/>
      <c r="BRY3"/>
      <c r="BRZ3"/>
      <c r="BSA3"/>
      <c r="BSB3"/>
      <c r="BSC3"/>
      <c r="BSD3"/>
      <c r="BSE3"/>
      <c r="BSF3"/>
      <c r="BSG3"/>
      <c r="BSH3"/>
      <c r="BSI3"/>
      <c r="BSJ3"/>
      <c r="BSK3"/>
      <c r="BSL3"/>
      <c r="BSM3"/>
      <c r="BSN3"/>
      <c r="BSO3"/>
      <c r="BSP3"/>
      <c r="BSQ3"/>
      <c r="BSR3"/>
      <c r="BSS3"/>
      <c r="BST3"/>
      <c r="BSU3"/>
      <c r="BSV3"/>
      <c r="BSW3"/>
      <c r="BSX3"/>
      <c r="BSY3"/>
      <c r="BSZ3"/>
      <c r="BTA3"/>
      <c r="BTB3"/>
      <c r="BTC3"/>
      <c r="BTD3"/>
      <c r="BTE3"/>
      <c r="BTF3"/>
      <c r="BTG3"/>
      <c r="BTH3"/>
      <c r="BTI3"/>
      <c r="BTJ3"/>
      <c r="BTK3"/>
      <c r="BTL3"/>
      <c r="BTM3"/>
      <c r="BTN3"/>
      <c r="BTO3"/>
      <c r="BTP3"/>
      <c r="BTQ3"/>
      <c r="BTR3"/>
      <c r="BTS3"/>
      <c r="BTT3"/>
      <c r="BTU3"/>
      <c r="BTV3"/>
      <c r="BTW3"/>
      <c r="BTX3"/>
      <c r="BTY3"/>
      <c r="BTZ3"/>
      <c r="BUA3"/>
      <c r="BUB3"/>
      <c r="BUC3"/>
      <c r="BUD3"/>
      <c r="BUE3"/>
      <c r="BUF3"/>
      <c r="BUG3"/>
      <c r="BUH3"/>
      <c r="BUI3"/>
      <c r="BUJ3"/>
      <c r="BUK3"/>
      <c r="BUL3"/>
      <c r="BUM3"/>
      <c r="BUN3"/>
      <c r="BUO3"/>
      <c r="BUP3"/>
      <c r="BUQ3"/>
      <c r="BUR3"/>
      <c r="BUS3"/>
      <c r="BUT3"/>
      <c r="BUU3"/>
      <c r="BUV3"/>
      <c r="BUW3"/>
      <c r="BUX3"/>
      <c r="BUY3"/>
      <c r="BUZ3"/>
      <c r="BVA3"/>
      <c r="BVB3"/>
      <c r="BVC3"/>
      <c r="BVD3"/>
      <c r="BVE3"/>
      <c r="BVF3"/>
      <c r="BVG3"/>
      <c r="BVH3"/>
      <c r="BVI3"/>
      <c r="BVJ3"/>
      <c r="BVK3"/>
      <c r="BVL3"/>
      <c r="BVM3"/>
      <c r="BVN3"/>
      <c r="BVO3"/>
      <c r="BVP3"/>
      <c r="BVQ3"/>
      <c r="BVR3"/>
      <c r="BVS3"/>
      <c r="BVT3"/>
      <c r="BVU3"/>
      <c r="BVV3"/>
      <c r="BVW3"/>
      <c r="BVX3"/>
      <c r="BVY3"/>
      <c r="BVZ3"/>
      <c r="BWA3"/>
      <c r="BWB3"/>
      <c r="BWC3"/>
      <c r="BWD3"/>
      <c r="BWE3"/>
      <c r="BWF3"/>
      <c r="BWG3"/>
      <c r="BWH3"/>
      <c r="BWI3"/>
      <c r="BWJ3"/>
      <c r="BWK3"/>
      <c r="BWL3"/>
      <c r="BWM3"/>
      <c r="BWN3"/>
      <c r="BWO3"/>
      <c r="BWP3"/>
      <c r="BWQ3"/>
      <c r="BWR3"/>
      <c r="BWS3"/>
      <c r="BWT3"/>
      <c r="BWU3"/>
      <c r="BWV3"/>
      <c r="BWW3"/>
      <c r="BWX3"/>
      <c r="BWY3"/>
      <c r="BWZ3"/>
      <c r="BXA3"/>
      <c r="BXB3"/>
      <c r="BXC3"/>
      <c r="BXD3"/>
      <c r="BXE3"/>
      <c r="BXF3"/>
      <c r="BXG3"/>
      <c r="BXH3"/>
      <c r="BXI3"/>
      <c r="BXJ3"/>
      <c r="BXK3"/>
      <c r="BXL3"/>
      <c r="BXM3"/>
      <c r="BXN3"/>
      <c r="BXO3"/>
      <c r="BXP3"/>
      <c r="BXQ3"/>
      <c r="BXR3"/>
      <c r="BXS3"/>
      <c r="BXT3"/>
      <c r="BXU3"/>
      <c r="BXV3"/>
      <c r="BXW3"/>
      <c r="BXX3"/>
      <c r="BXY3"/>
      <c r="BXZ3"/>
      <c r="BYA3"/>
      <c r="BYB3"/>
      <c r="BYC3"/>
      <c r="BYD3"/>
      <c r="BYE3"/>
      <c r="BYF3"/>
      <c r="BYG3"/>
      <c r="BYH3"/>
      <c r="BYI3"/>
      <c r="BYJ3"/>
      <c r="BYK3"/>
      <c r="BYL3"/>
      <c r="BYM3"/>
      <c r="BYN3"/>
      <c r="BYO3"/>
      <c r="BYP3"/>
      <c r="BYQ3"/>
      <c r="BYR3"/>
      <c r="BYS3"/>
      <c r="BYT3"/>
      <c r="BYU3"/>
      <c r="BYV3"/>
      <c r="BYW3"/>
      <c r="BYX3"/>
      <c r="BYY3"/>
      <c r="BYZ3"/>
      <c r="BZA3"/>
      <c r="BZB3"/>
      <c r="BZC3"/>
      <c r="BZD3"/>
      <c r="BZE3"/>
      <c r="BZF3"/>
      <c r="BZG3"/>
      <c r="BZH3"/>
      <c r="BZI3"/>
      <c r="BZJ3"/>
      <c r="BZK3"/>
      <c r="BZL3"/>
      <c r="BZM3"/>
      <c r="BZN3"/>
      <c r="BZO3"/>
      <c r="BZP3"/>
      <c r="BZQ3"/>
      <c r="BZR3"/>
      <c r="BZS3"/>
      <c r="BZT3"/>
      <c r="BZU3"/>
      <c r="BZV3"/>
      <c r="BZW3"/>
      <c r="BZX3"/>
      <c r="BZY3"/>
      <c r="BZZ3"/>
      <c r="CAA3"/>
      <c r="CAB3"/>
      <c r="CAC3"/>
      <c r="CAD3"/>
      <c r="CAE3"/>
      <c r="CAF3"/>
      <c r="CAG3"/>
      <c r="CAH3"/>
      <c r="CAI3"/>
      <c r="CAJ3"/>
      <c r="CAK3"/>
      <c r="CAL3"/>
      <c r="CAM3"/>
      <c r="CAN3"/>
      <c r="CAO3"/>
      <c r="CAP3"/>
      <c r="CAQ3"/>
      <c r="CAR3"/>
      <c r="CAS3"/>
      <c r="CAT3"/>
      <c r="CAU3"/>
      <c r="CAV3"/>
      <c r="CAW3"/>
      <c r="CAX3"/>
      <c r="CAY3"/>
      <c r="CAZ3"/>
      <c r="CBA3"/>
      <c r="CBB3"/>
      <c r="CBC3"/>
      <c r="CBD3"/>
      <c r="CBE3"/>
      <c r="CBF3"/>
      <c r="CBG3"/>
      <c r="CBH3"/>
      <c r="CBI3"/>
      <c r="CBJ3"/>
      <c r="CBK3"/>
      <c r="CBL3"/>
      <c r="CBM3"/>
      <c r="CBN3"/>
      <c r="CBO3"/>
      <c r="CBP3"/>
      <c r="CBQ3"/>
      <c r="CBR3"/>
      <c r="CBS3"/>
      <c r="CBT3"/>
      <c r="CBU3"/>
      <c r="CBV3"/>
      <c r="CBW3"/>
      <c r="CBX3"/>
      <c r="CBY3"/>
      <c r="CBZ3"/>
      <c r="CCA3"/>
      <c r="CCB3"/>
      <c r="CCC3"/>
      <c r="CCD3"/>
      <c r="CCE3"/>
      <c r="CCF3"/>
      <c r="CCG3"/>
      <c r="CCH3"/>
      <c r="CCI3"/>
      <c r="CCJ3"/>
      <c r="CCK3"/>
      <c r="CCL3"/>
      <c r="CCM3"/>
      <c r="CCN3"/>
      <c r="CCO3"/>
      <c r="CCP3"/>
      <c r="CCQ3"/>
      <c r="CCR3"/>
      <c r="CCS3"/>
      <c r="CCT3"/>
      <c r="CCU3"/>
      <c r="CCV3"/>
      <c r="CCW3"/>
      <c r="CCX3"/>
      <c r="CCY3"/>
      <c r="CCZ3"/>
      <c r="CDA3"/>
      <c r="CDB3"/>
      <c r="CDC3"/>
      <c r="CDD3"/>
      <c r="CDE3"/>
      <c r="CDF3"/>
      <c r="CDG3"/>
      <c r="CDH3"/>
      <c r="CDI3"/>
      <c r="CDJ3"/>
      <c r="CDK3"/>
      <c r="CDL3"/>
      <c r="CDM3"/>
      <c r="CDN3"/>
      <c r="CDO3"/>
      <c r="CDP3"/>
      <c r="CDQ3"/>
      <c r="CDR3"/>
      <c r="CDS3"/>
      <c r="CDT3"/>
      <c r="CDU3"/>
      <c r="CDV3"/>
      <c r="CDW3"/>
      <c r="CDX3"/>
      <c r="CDY3"/>
      <c r="CDZ3"/>
      <c r="CEA3"/>
      <c r="CEB3"/>
      <c r="CEC3"/>
      <c r="CED3"/>
      <c r="CEE3"/>
      <c r="CEF3"/>
      <c r="CEG3"/>
      <c r="CEH3"/>
      <c r="CEI3"/>
      <c r="CEJ3"/>
      <c r="CEK3"/>
      <c r="CEL3"/>
      <c r="CEM3"/>
      <c r="CEN3"/>
      <c r="CEO3"/>
      <c r="CEP3"/>
      <c r="CEQ3"/>
      <c r="CER3"/>
      <c r="CES3"/>
      <c r="CET3"/>
      <c r="CEU3"/>
      <c r="CEV3"/>
      <c r="CEW3"/>
      <c r="CEX3"/>
      <c r="CEY3"/>
      <c r="CEZ3"/>
      <c r="CFA3"/>
      <c r="CFB3"/>
      <c r="CFC3"/>
      <c r="CFD3"/>
      <c r="CFE3"/>
      <c r="CFF3"/>
      <c r="CFG3"/>
      <c r="CFH3"/>
      <c r="CFI3"/>
      <c r="CFJ3"/>
      <c r="CFK3"/>
      <c r="CFL3"/>
      <c r="CFM3"/>
      <c r="CFN3"/>
      <c r="CFO3"/>
      <c r="CFP3"/>
      <c r="CFQ3"/>
      <c r="CFR3"/>
      <c r="CFS3"/>
      <c r="CFT3"/>
      <c r="CFU3"/>
      <c r="CFV3"/>
      <c r="CFW3"/>
      <c r="CFX3"/>
      <c r="CFY3"/>
      <c r="CFZ3"/>
      <c r="CGA3"/>
      <c r="CGB3"/>
      <c r="CGC3"/>
      <c r="CGD3"/>
      <c r="CGE3"/>
      <c r="CGF3"/>
      <c r="CGG3"/>
      <c r="CGH3"/>
      <c r="CGI3"/>
      <c r="CGJ3"/>
      <c r="CGK3"/>
      <c r="CGL3"/>
      <c r="CGM3"/>
      <c r="CGN3"/>
      <c r="CGO3"/>
      <c r="CGP3"/>
      <c r="CGQ3"/>
      <c r="CGR3"/>
      <c r="CGS3"/>
      <c r="CGT3"/>
      <c r="CGU3"/>
      <c r="CGV3"/>
      <c r="CGW3"/>
      <c r="CGX3"/>
      <c r="CGY3"/>
      <c r="CGZ3"/>
      <c r="CHA3"/>
      <c r="CHB3"/>
      <c r="CHC3"/>
      <c r="CHD3"/>
      <c r="CHE3"/>
      <c r="CHF3"/>
      <c r="CHG3"/>
      <c r="CHH3"/>
      <c r="CHI3"/>
      <c r="CHJ3"/>
      <c r="CHK3"/>
      <c r="CHL3"/>
      <c r="CHM3"/>
      <c r="CHN3"/>
      <c r="CHO3"/>
      <c r="CHP3"/>
      <c r="CHQ3"/>
      <c r="CHR3"/>
      <c r="CHS3"/>
      <c r="CHT3"/>
      <c r="CHU3"/>
      <c r="CHV3"/>
      <c r="CHW3"/>
      <c r="CHX3"/>
      <c r="CHY3"/>
      <c r="CHZ3"/>
      <c r="CIA3"/>
      <c r="CIB3"/>
      <c r="CIC3"/>
      <c r="CID3"/>
      <c r="CIE3"/>
      <c r="CIF3"/>
      <c r="CIG3"/>
      <c r="CIH3"/>
      <c r="CII3"/>
      <c r="CIJ3"/>
      <c r="CIK3"/>
      <c r="CIL3"/>
      <c r="CIM3"/>
      <c r="CIN3"/>
      <c r="CIO3"/>
      <c r="CIP3"/>
      <c r="CIQ3"/>
      <c r="CIR3"/>
      <c r="CIS3"/>
      <c r="CIT3"/>
      <c r="CIU3"/>
      <c r="CIV3"/>
      <c r="CIW3"/>
      <c r="CIX3"/>
      <c r="CIY3"/>
      <c r="CIZ3"/>
      <c r="CJA3"/>
      <c r="CJB3"/>
      <c r="CJC3"/>
      <c r="CJD3"/>
      <c r="CJE3"/>
      <c r="CJF3"/>
      <c r="CJG3"/>
      <c r="CJH3"/>
      <c r="CJI3"/>
      <c r="CJJ3"/>
      <c r="CJK3"/>
      <c r="CJL3"/>
      <c r="CJM3"/>
      <c r="CJN3"/>
      <c r="CJO3"/>
      <c r="CJP3"/>
      <c r="CJQ3"/>
      <c r="CJR3"/>
      <c r="CJS3"/>
      <c r="CJT3"/>
      <c r="CJU3"/>
      <c r="CJV3"/>
      <c r="CJW3"/>
      <c r="CJX3"/>
      <c r="CJY3"/>
      <c r="CJZ3"/>
      <c r="CKA3"/>
      <c r="CKB3"/>
      <c r="CKC3"/>
      <c r="CKD3"/>
      <c r="CKE3"/>
      <c r="CKF3"/>
      <c r="CKG3"/>
      <c r="CKH3"/>
      <c r="CKI3"/>
      <c r="CKJ3"/>
      <c r="CKK3"/>
      <c r="CKL3"/>
      <c r="CKM3"/>
      <c r="CKN3"/>
      <c r="CKO3"/>
      <c r="CKP3"/>
      <c r="CKQ3"/>
      <c r="CKR3"/>
      <c r="CKS3"/>
      <c r="CKT3"/>
      <c r="CKU3"/>
      <c r="CKV3"/>
      <c r="CKW3"/>
      <c r="CKX3"/>
      <c r="CKY3"/>
      <c r="CKZ3"/>
      <c r="CLA3"/>
      <c r="CLB3"/>
      <c r="CLC3"/>
      <c r="CLD3"/>
      <c r="CLE3"/>
      <c r="CLF3"/>
      <c r="CLG3"/>
      <c r="CLH3"/>
      <c r="CLI3"/>
      <c r="CLJ3"/>
      <c r="CLK3"/>
      <c r="CLL3"/>
      <c r="CLM3"/>
      <c r="CLN3"/>
      <c r="CLO3"/>
      <c r="CLP3"/>
      <c r="CLQ3"/>
      <c r="CLR3"/>
      <c r="CLS3"/>
      <c r="CLT3"/>
      <c r="CLU3"/>
      <c r="CLV3"/>
      <c r="CLW3"/>
      <c r="CLX3"/>
      <c r="CLY3"/>
      <c r="CLZ3"/>
      <c r="CMA3"/>
      <c r="CMB3"/>
      <c r="CMC3"/>
      <c r="CMD3"/>
      <c r="CME3"/>
      <c r="CMF3"/>
      <c r="CMG3"/>
      <c r="CMH3"/>
      <c r="CMI3"/>
      <c r="CMJ3"/>
      <c r="CMK3"/>
      <c r="CML3"/>
      <c r="CMM3"/>
      <c r="CMN3"/>
      <c r="CMO3"/>
      <c r="CMP3"/>
      <c r="CMQ3"/>
      <c r="CMR3"/>
      <c r="CMS3"/>
      <c r="CMT3"/>
      <c r="CMU3"/>
      <c r="CMV3"/>
      <c r="CMW3"/>
      <c r="CMX3"/>
      <c r="CMY3"/>
      <c r="CMZ3"/>
      <c r="CNA3"/>
      <c r="CNB3"/>
      <c r="CNC3"/>
      <c r="CND3"/>
      <c r="CNE3"/>
      <c r="CNF3"/>
      <c r="CNG3"/>
      <c r="CNH3"/>
      <c r="CNI3"/>
      <c r="CNJ3"/>
      <c r="CNK3"/>
      <c r="CNL3"/>
      <c r="CNM3"/>
      <c r="CNN3"/>
      <c r="CNO3"/>
      <c r="CNP3"/>
      <c r="CNQ3"/>
      <c r="CNR3"/>
      <c r="CNS3"/>
      <c r="CNT3"/>
      <c r="CNU3"/>
      <c r="CNV3"/>
      <c r="CNW3"/>
      <c r="CNX3"/>
      <c r="CNY3"/>
      <c r="CNZ3"/>
      <c r="COA3"/>
      <c r="COB3"/>
      <c r="COC3"/>
      <c r="COD3"/>
      <c r="COE3"/>
      <c r="COF3"/>
      <c r="COG3"/>
      <c r="COH3"/>
      <c r="COI3"/>
      <c r="COJ3"/>
      <c r="COK3"/>
      <c r="COL3"/>
      <c r="COM3"/>
      <c r="CON3"/>
      <c r="COO3"/>
      <c r="COP3"/>
      <c r="COQ3"/>
      <c r="COR3"/>
      <c r="COS3"/>
      <c r="COT3"/>
      <c r="COU3"/>
      <c r="COV3"/>
      <c r="COW3"/>
      <c r="COX3"/>
      <c r="COY3"/>
      <c r="COZ3"/>
      <c r="CPA3"/>
      <c r="CPB3"/>
      <c r="CPC3"/>
      <c r="CPD3"/>
      <c r="CPE3"/>
      <c r="CPF3"/>
      <c r="CPG3"/>
      <c r="CPH3"/>
      <c r="CPI3"/>
      <c r="CPJ3"/>
      <c r="CPK3"/>
      <c r="CPL3"/>
      <c r="CPM3"/>
      <c r="CPN3"/>
      <c r="CPO3"/>
      <c r="CPP3"/>
      <c r="CPQ3"/>
      <c r="CPR3"/>
      <c r="CPS3"/>
      <c r="CPT3"/>
      <c r="CPU3"/>
      <c r="CPV3"/>
      <c r="CPW3"/>
      <c r="CPX3"/>
      <c r="CPY3"/>
      <c r="CPZ3"/>
      <c r="CQA3"/>
      <c r="CQB3"/>
      <c r="CQC3"/>
      <c r="CQD3"/>
      <c r="CQE3"/>
      <c r="CQF3"/>
      <c r="CQG3"/>
      <c r="CQH3"/>
      <c r="CQI3"/>
      <c r="CQJ3"/>
      <c r="CQK3"/>
      <c r="CQL3"/>
      <c r="CQM3"/>
      <c r="CQN3"/>
      <c r="CQO3"/>
      <c r="CQP3"/>
      <c r="CQQ3"/>
      <c r="CQR3"/>
      <c r="CQS3"/>
      <c r="CQT3"/>
      <c r="CQU3"/>
      <c r="CQV3"/>
      <c r="CQW3"/>
      <c r="CQX3"/>
      <c r="CQY3"/>
      <c r="CQZ3"/>
      <c r="CRA3"/>
      <c r="CRB3"/>
      <c r="CRC3"/>
      <c r="CRD3"/>
      <c r="CRE3"/>
      <c r="CRF3"/>
      <c r="CRG3"/>
      <c r="CRH3"/>
      <c r="CRI3"/>
      <c r="CRJ3"/>
      <c r="CRK3"/>
      <c r="CRL3"/>
      <c r="CRM3"/>
      <c r="CRN3"/>
      <c r="CRO3"/>
      <c r="CRP3"/>
      <c r="CRQ3"/>
      <c r="CRR3"/>
      <c r="CRS3"/>
      <c r="CRT3"/>
      <c r="CRU3"/>
      <c r="CRV3"/>
      <c r="CRW3"/>
      <c r="CRX3"/>
      <c r="CRY3"/>
      <c r="CRZ3"/>
      <c r="CSA3"/>
      <c r="CSB3"/>
      <c r="CSC3"/>
      <c r="CSD3"/>
      <c r="CSE3"/>
      <c r="CSF3"/>
      <c r="CSG3"/>
      <c r="CSH3"/>
      <c r="CSI3"/>
      <c r="CSJ3"/>
      <c r="CSK3"/>
      <c r="CSL3"/>
      <c r="CSM3"/>
      <c r="CSN3"/>
      <c r="CSO3"/>
      <c r="CSP3"/>
      <c r="CSQ3"/>
      <c r="CSR3"/>
      <c r="CSS3"/>
      <c r="CST3"/>
      <c r="CSU3"/>
      <c r="CSV3"/>
      <c r="CSW3"/>
      <c r="CSX3"/>
      <c r="CSY3"/>
      <c r="CSZ3"/>
      <c r="CTA3"/>
      <c r="CTB3"/>
      <c r="CTC3"/>
      <c r="CTD3"/>
      <c r="CTE3"/>
      <c r="CTF3"/>
      <c r="CTG3"/>
      <c r="CTH3"/>
      <c r="CTI3"/>
      <c r="CTJ3"/>
      <c r="CTK3"/>
      <c r="CTL3"/>
      <c r="CTM3"/>
      <c r="CTN3"/>
      <c r="CTO3"/>
      <c r="CTP3"/>
      <c r="CTQ3"/>
      <c r="CTR3"/>
      <c r="CTS3"/>
      <c r="CTT3"/>
      <c r="CTU3"/>
      <c r="CTV3"/>
      <c r="CTW3"/>
      <c r="CTX3"/>
      <c r="CTY3"/>
      <c r="CTZ3"/>
      <c r="CUA3"/>
      <c r="CUB3"/>
      <c r="CUC3"/>
      <c r="CUD3"/>
      <c r="CUE3"/>
      <c r="CUF3"/>
      <c r="CUG3"/>
      <c r="CUH3"/>
      <c r="CUI3"/>
      <c r="CUJ3"/>
      <c r="CUK3"/>
      <c r="CUL3"/>
      <c r="CUM3"/>
      <c r="CUN3"/>
      <c r="CUO3"/>
      <c r="CUP3"/>
      <c r="CUQ3"/>
      <c r="CUR3"/>
      <c r="CUS3"/>
      <c r="CUT3"/>
      <c r="CUU3"/>
      <c r="CUV3"/>
      <c r="CUW3"/>
      <c r="CUX3"/>
      <c r="CUY3"/>
      <c r="CUZ3"/>
      <c r="CVA3"/>
      <c r="CVB3"/>
      <c r="CVC3"/>
      <c r="CVD3"/>
      <c r="CVE3"/>
      <c r="CVF3"/>
      <c r="CVG3"/>
      <c r="CVH3"/>
      <c r="CVI3"/>
      <c r="CVJ3"/>
      <c r="CVK3"/>
      <c r="CVL3"/>
      <c r="CVM3"/>
      <c r="CVN3"/>
      <c r="CVO3"/>
      <c r="CVP3"/>
      <c r="CVQ3"/>
      <c r="CVR3"/>
      <c r="CVS3"/>
      <c r="CVT3"/>
      <c r="CVU3"/>
      <c r="CVV3"/>
      <c r="CVW3"/>
      <c r="CVX3"/>
      <c r="CVY3"/>
      <c r="CVZ3"/>
      <c r="CWA3"/>
      <c r="CWB3"/>
      <c r="CWC3"/>
      <c r="CWD3"/>
      <c r="CWE3"/>
      <c r="CWF3"/>
      <c r="CWG3"/>
      <c r="CWH3"/>
      <c r="CWI3"/>
      <c r="CWJ3"/>
      <c r="CWK3"/>
      <c r="CWL3"/>
      <c r="CWM3"/>
      <c r="CWN3"/>
      <c r="CWO3"/>
      <c r="CWP3"/>
      <c r="CWQ3"/>
      <c r="CWR3"/>
      <c r="CWS3"/>
      <c r="CWT3"/>
      <c r="CWU3"/>
      <c r="CWV3"/>
      <c r="CWW3"/>
      <c r="CWX3"/>
      <c r="CWY3"/>
      <c r="CWZ3"/>
      <c r="CXA3"/>
      <c r="CXB3"/>
      <c r="CXC3"/>
      <c r="CXD3"/>
      <c r="CXE3"/>
      <c r="CXF3"/>
      <c r="CXG3"/>
      <c r="CXH3"/>
      <c r="CXI3"/>
      <c r="CXJ3"/>
      <c r="CXK3"/>
      <c r="CXL3"/>
      <c r="CXM3"/>
      <c r="CXN3"/>
      <c r="CXO3"/>
      <c r="CXP3"/>
      <c r="CXQ3"/>
      <c r="CXR3"/>
      <c r="CXS3"/>
      <c r="CXT3"/>
      <c r="CXU3"/>
      <c r="CXV3"/>
      <c r="CXW3"/>
      <c r="CXX3"/>
      <c r="CXY3"/>
      <c r="CXZ3"/>
      <c r="CYA3"/>
      <c r="CYB3"/>
      <c r="CYC3"/>
      <c r="CYD3"/>
      <c r="CYE3"/>
      <c r="CYF3"/>
      <c r="CYG3"/>
      <c r="CYH3"/>
      <c r="CYI3"/>
      <c r="CYJ3"/>
      <c r="CYK3"/>
      <c r="CYL3"/>
      <c r="CYM3"/>
      <c r="CYN3"/>
      <c r="CYO3"/>
      <c r="CYP3"/>
      <c r="CYQ3"/>
      <c r="CYR3"/>
      <c r="CYS3"/>
      <c r="CYT3"/>
      <c r="CYU3"/>
      <c r="CYV3"/>
      <c r="CYW3"/>
      <c r="CYX3"/>
      <c r="CYY3"/>
      <c r="CYZ3"/>
      <c r="CZA3"/>
      <c r="CZB3"/>
      <c r="CZC3"/>
      <c r="CZD3"/>
      <c r="CZE3"/>
      <c r="CZF3"/>
      <c r="CZG3"/>
      <c r="CZH3"/>
      <c r="CZI3"/>
      <c r="CZJ3"/>
      <c r="CZK3"/>
      <c r="CZL3"/>
      <c r="CZM3"/>
      <c r="CZN3"/>
      <c r="CZO3"/>
      <c r="CZP3"/>
      <c r="CZQ3"/>
      <c r="CZR3"/>
      <c r="CZS3"/>
      <c r="CZT3"/>
      <c r="CZU3"/>
      <c r="CZV3"/>
      <c r="CZW3"/>
      <c r="CZX3"/>
      <c r="CZY3"/>
      <c r="CZZ3"/>
      <c r="DAA3"/>
      <c r="DAB3"/>
      <c r="DAC3"/>
      <c r="DAD3"/>
      <c r="DAE3"/>
      <c r="DAF3"/>
      <c r="DAG3"/>
      <c r="DAH3"/>
      <c r="DAI3"/>
      <c r="DAJ3"/>
      <c r="DAK3"/>
      <c r="DAL3"/>
      <c r="DAM3"/>
      <c r="DAN3"/>
      <c r="DAO3"/>
      <c r="DAP3"/>
      <c r="DAQ3"/>
      <c r="DAR3"/>
      <c r="DAS3"/>
      <c r="DAT3"/>
      <c r="DAU3"/>
      <c r="DAV3"/>
      <c r="DAW3"/>
      <c r="DAX3"/>
      <c r="DAY3"/>
      <c r="DAZ3"/>
      <c r="DBA3"/>
      <c r="DBB3"/>
      <c r="DBC3"/>
      <c r="DBD3"/>
      <c r="DBE3"/>
      <c r="DBF3"/>
      <c r="DBG3"/>
      <c r="DBH3"/>
      <c r="DBI3"/>
      <c r="DBJ3"/>
      <c r="DBK3"/>
      <c r="DBL3"/>
      <c r="DBM3"/>
      <c r="DBN3"/>
      <c r="DBO3"/>
      <c r="DBP3"/>
      <c r="DBQ3"/>
      <c r="DBR3"/>
      <c r="DBS3"/>
      <c r="DBT3"/>
      <c r="DBU3"/>
      <c r="DBV3"/>
      <c r="DBW3"/>
      <c r="DBX3"/>
      <c r="DBY3"/>
      <c r="DBZ3"/>
      <c r="DCA3"/>
      <c r="DCB3"/>
      <c r="DCC3"/>
      <c r="DCD3"/>
      <c r="DCE3"/>
      <c r="DCF3"/>
      <c r="DCG3"/>
      <c r="DCH3"/>
      <c r="DCI3"/>
      <c r="DCJ3"/>
      <c r="DCK3"/>
      <c r="DCL3"/>
      <c r="DCM3"/>
      <c r="DCN3"/>
      <c r="DCO3"/>
      <c r="DCP3"/>
      <c r="DCQ3"/>
      <c r="DCR3"/>
      <c r="DCS3"/>
      <c r="DCT3"/>
      <c r="DCU3"/>
      <c r="DCV3"/>
      <c r="DCW3"/>
      <c r="DCX3"/>
      <c r="DCY3"/>
      <c r="DCZ3"/>
      <c r="DDA3"/>
      <c r="DDB3"/>
      <c r="DDC3"/>
      <c r="DDD3"/>
      <c r="DDE3"/>
      <c r="DDF3"/>
      <c r="DDG3"/>
      <c r="DDH3"/>
      <c r="DDI3"/>
      <c r="DDJ3"/>
      <c r="DDK3"/>
      <c r="DDL3"/>
      <c r="DDM3"/>
      <c r="DDN3"/>
      <c r="DDO3"/>
      <c r="DDP3"/>
      <c r="DDQ3"/>
      <c r="DDR3"/>
      <c r="DDS3"/>
      <c r="DDT3"/>
      <c r="DDU3"/>
      <c r="DDV3"/>
      <c r="DDW3"/>
      <c r="DDX3"/>
      <c r="DDY3"/>
      <c r="DDZ3"/>
      <c r="DEA3"/>
      <c r="DEB3"/>
      <c r="DEC3"/>
      <c r="DED3"/>
      <c r="DEE3"/>
      <c r="DEF3"/>
      <c r="DEG3"/>
      <c r="DEH3"/>
      <c r="DEI3"/>
      <c r="DEJ3"/>
      <c r="DEK3"/>
      <c r="DEL3"/>
      <c r="DEM3"/>
      <c r="DEN3"/>
      <c r="DEO3"/>
      <c r="DEP3"/>
      <c r="DEQ3"/>
      <c r="DER3"/>
      <c r="DES3"/>
      <c r="DET3"/>
      <c r="DEU3"/>
      <c r="DEV3"/>
      <c r="DEW3"/>
      <c r="DEX3"/>
      <c r="DEY3"/>
      <c r="DEZ3"/>
      <c r="DFA3"/>
      <c r="DFB3"/>
      <c r="DFC3"/>
      <c r="DFD3"/>
      <c r="DFE3"/>
      <c r="DFF3"/>
      <c r="DFG3"/>
      <c r="DFH3"/>
      <c r="DFI3"/>
      <c r="DFJ3"/>
      <c r="DFK3"/>
      <c r="DFL3"/>
      <c r="DFM3"/>
      <c r="DFN3"/>
      <c r="DFO3"/>
      <c r="DFP3"/>
      <c r="DFQ3"/>
      <c r="DFR3"/>
      <c r="DFS3"/>
      <c r="DFT3"/>
      <c r="DFU3"/>
      <c r="DFV3"/>
      <c r="DFW3"/>
      <c r="DFX3"/>
      <c r="DFY3"/>
      <c r="DFZ3"/>
      <c r="DGA3"/>
      <c r="DGB3"/>
      <c r="DGC3"/>
      <c r="DGD3"/>
      <c r="DGE3"/>
      <c r="DGF3"/>
      <c r="DGG3"/>
      <c r="DGH3"/>
      <c r="DGI3"/>
      <c r="DGJ3"/>
      <c r="DGK3"/>
      <c r="DGL3"/>
      <c r="DGM3"/>
      <c r="DGN3"/>
      <c r="DGO3"/>
      <c r="DGP3"/>
      <c r="DGQ3"/>
      <c r="DGR3"/>
      <c r="DGS3"/>
      <c r="DGT3"/>
      <c r="DGU3"/>
      <c r="DGV3"/>
      <c r="DGW3"/>
      <c r="DGX3"/>
      <c r="DGY3"/>
      <c r="DGZ3"/>
      <c r="DHA3"/>
      <c r="DHB3"/>
      <c r="DHC3"/>
      <c r="DHD3"/>
      <c r="DHE3"/>
      <c r="DHF3"/>
      <c r="DHG3"/>
      <c r="DHH3"/>
      <c r="DHI3"/>
      <c r="DHJ3"/>
      <c r="DHK3"/>
      <c r="DHL3"/>
      <c r="DHM3"/>
      <c r="DHN3"/>
      <c r="DHO3"/>
      <c r="DHP3"/>
      <c r="DHQ3"/>
      <c r="DHR3"/>
      <c r="DHS3"/>
      <c r="DHT3"/>
      <c r="DHU3"/>
      <c r="DHV3"/>
      <c r="DHW3"/>
      <c r="DHX3"/>
      <c r="DHY3"/>
      <c r="DHZ3"/>
      <c r="DIA3"/>
      <c r="DIB3"/>
      <c r="DIC3"/>
      <c r="DID3"/>
      <c r="DIE3"/>
      <c r="DIF3"/>
      <c r="DIG3"/>
      <c r="DIH3"/>
      <c r="DII3"/>
      <c r="DIJ3"/>
      <c r="DIK3"/>
      <c r="DIL3"/>
      <c r="DIM3"/>
      <c r="DIN3"/>
      <c r="DIO3"/>
      <c r="DIP3"/>
      <c r="DIQ3"/>
      <c r="DIR3"/>
      <c r="DIS3"/>
      <c r="DIT3"/>
      <c r="DIU3"/>
      <c r="DIV3"/>
      <c r="DIW3"/>
      <c r="DIX3"/>
      <c r="DIY3"/>
      <c r="DIZ3"/>
      <c r="DJA3"/>
      <c r="DJB3"/>
      <c r="DJC3"/>
      <c r="DJD3"/>
      <c r="DJE3"/>
      <c r="DJF3"/>
      <c r="DJG3"/>
      <c r="DJH3"/>
      <c r="DJI3"/>
      <c r="DJJ3"/>
      <c r="DJK3"/>
      <c r="DJL3"/>
      <c r="DJM3"/>
      <c r="DJN3"/>
      <c r="DJO3"/>
      <c r="DJP3"/>
      <c r="DJQ3"/>
      <c r="DJR3"/>
      <c r="DJS3"/>
      <c r="DJT3"/>
      <c r="DJU3"/>
      <c r="DJV3"/>
      <c r="DJW3"/>
      <c r="DJX3"/>
      <c r="DJY3"/>
      <c r="DJZ3"/>
      <c r="DKA3"/>
      <c r="DKB3"/>
      <c r="DKC3"/>
      <c r="DKD3"/>
      <c r="DKE3"/>
      <c r="DKF3"/>
      <c r="DKG3"/>
      <c r="DKH3"/>
      <c r="DKI3"/>
      <c r="DKJ3"/>
      <c r="DKK3"/>
      <c r="DKL3"/>
      <c r="DKM3"/>
      <c r="DKN3"/>
      <c r="DKO3"/>
      <c r="DKP3"/>
      <c r="DKQ3"/>
      <c r="DKR3"/>
      <c r="DKS3"/>
      <c r="DKT3"/>
      <c r="DKU3"/>
      <c r="DKV3"/>
      <c r="DKW3"/>
      <c r="DKX3"/>
      <c r="DKY3"/>
      <c r="DKZ3"/>
      <c r="DLA3"/>
      <c r="DLB3"/>
      <c r="DLC3"/>
      <c r="DLD3"/>
      <c r="DLE3"/>
      <c r="DLF3"/>
      <c r="DLG3"/>
      <c r="DLH3"/>
      <c r="DLI3"/>
      <c r="DLJ3"/>
      <c r="DLK3"/>
      <c r="DLL3"/>
      <c r="DLM3"/>
      <c r="DLN3"/>
      <c r="DLO3"/>
      <c r="DLP3"/>
      <c r="DLQ3"/>
      <c r="DLR3"/>
      <c r="DLS3"/>
      <c r="DLT3"/>
      <c r="DLU3"/>
      <c r="DLV3"/>
      <c r="DLW3"/>
      <c r="DLX3"/>
      <c r="DLY3"/>
      <c r="DLZ3"/>
      <c r="DMA3"/>
      <c r="DMB3"/>
      <c r="DMC3"/>
      <c r="DMD3"/>
      <c r="DME3"/>
      <c r="DMF3"/>
      <c r="DMG3"/>
      <c r="DMH3"/>
      <c r="DMI3"/>
      <c r="DMJ3"/>
      <c r="DMK3"/>
      <c r="DML3"/>
      <c r="DMM3"/>
      <c r="DMN3"/>
      <c r="DMO3"/>
      <c r="DMP3"/>
      <c r="DMQ3"/>
      <c r="DMR3"/>
      <c r="DMS3"/>
      <c r="DMT3"/>
      <c r="DMU3"/>
      <c r="DMV3"/>
      <c r="DMW3"/>
      <c r="DMX3"/>
      <c r="DMY3"/>
      <c r="DMZ3"/>
      <c r="DNA3"/>
      <c r="DNB3"/>
      <c r="DNC3"/>
      <c r="DND3"/>
      <c r="DNE3"/>
      <c r="DNF3"/>
      <c r="DNG3"/>
      <c r="DNH3"/>
      <c r="DNI3"/>
      <c r="DNJ3"/>
      <c r="DNK3"/>
      <c r="DNL3"/>
      <c r="DNM3"/>
      <c r="DNN3"/>
      <c r="DNO3"/>
      <c r="DNP3"/>
      <c r="DNQ3"/>
      <c r="DNR3"/>
      <c r="DNS3"/>
      <c r="DNT3"/>
      <c r="DNU3"/>
      <c r="DNV3"/>
      <c r="DNW3"/>
      <c r="DNX3"/>
      <c r="DNY3"/>
      <c r="DNZ3"/>
      <c r="DOA3"/>
      <c r="DOB3"/>
      <c r="DOC3"/>
      <c r="DOD3"/>
      <c r="DOE3"/>
      <c r="DOF3"/>
      <c r="DOG3"/>
      <c r="DOH3"/>
      <c r="DOI3"/>
      <c r="DOJ3"/>
      <c r="DOK3"/>
      <c r="DOL3"/>
      <c r="DOM3"/>
      <c r="DON3"/>
      <c r="DOO3"/>
      <c r="DOP3"/>
      <c r="DOQ3"/>
      <c r="DOR3"/>
      <c r="DOS3"/>
      <c r="DOT3"/>
      <c r="DOU3"/>
      <c r="DOV3"/>
      <c r="DOW3"/>
      <c r="DOX3"/>
      <c r="DOY3"/>
      <c r="DOZ3"/>
      <c r="DPA3"/>
      <c r="DPB3"/>
      <c r="DPC3"/>
      <c r="DPD3"/>
      <c r="DPE3"/>
      <c r="DPF3"/>
      <c r="DPG3"/>
      <c r="DPH3"/>
      <c r="DPI3"/>
      <c r="DPJ3"/>
      <c r="DPK3"/>
      <c r="DPL3"/>
      <c r="DPM3"/>
      <c r="DPN3"/>
      <c r="DPO3"/>
      <c r="DPP3"/>
      <c r="DPQ3"/>
      <c r="DPR3"/>
      <c r="DPS3"/>
      <c r="DPT3"/>
      <c r="DPU3"/>
      <c r="DPV3"/>
      <c r="DPW3"/>
      <c r="DPX3"/>
      <c r="DPY3"/>
      <c r="DPZ3"/>
      <c r="DQA3"/>
      <c r="DQB3"/>
      <c r="DQC3"/>
      <c r="DQD3"/>
      <c r="DQE3"/>
      <c r="DQF3"/>
      <c r="DQG3"/>
      <c r="DQH3"/>
      <c r="DQI3"/>
      <c r="DQJ3"/>
      <c r="DQK3"/>
      <c r="DQL3"/>
      <c r="DQM3"/>
      <c r="DQN3"/>
      <c r="DQO3"/>
      <c r="DQP3"/>
      <c r="DQQ3"/>
      <c r="DQR3"/>
      <c r="DQS3"/>
      <c r="DQT3"/>
      <c r="DQU3"/>
      <c r="DQV3"/>
      <c r="DQW3"/>
      <c r="DQX3"/>
      <c r="DQY3"/>
      <c r="DQZ3"/>
      <c r="DRA3"/>
      <c r="DRB3"/>
      <c r="DRC3"/>
      <c r="DRD3"/>
      <c r="DRE3"/>
      <c r="DRF3"/>
      <c r="DRG3"/>
      <c r="DRH3"/>
      <c r="DRI3"/>
      <c r="DRJ3"/>
      <c r="DRK3"/>
      <c r="DRL3"/>
      <c r="DRM3"/>
      <c r="DRN3"/>
      <c r="DRO3"/>
      <c r="DRP3"/>
      <c r="DRQ3"/>
      <c r="DRR3"/>
      <c r="DRS3"/>
      <c r="DRT3"/>
      <c r="DRU3"/>
      <c r="DRV3"/>
      <c r="DRW3"/>
      <c r="DRX3"/>
      <c r="DRY3"/>
      <c r="DRZ3"/>
      <c r="DSA3"/>
      <c r="DSB3"/>
      <c r="DSC3"/>
      <c r="DSD3"/>
      <c r="DSE3"/>
      <c r="DSF3"/>
      <c r="DSG3"/>
      <c r="DSH3"/>
      <c r="DSI3"/>
      <c r="DSJ3"/>
      <c r="DSK3"/>
      <c r="DSL3"/>
      <c r="DSM3"/>
      <c r="DSN3"/>
      <c r="DSO3"/>
      <c r="DSP3"/>
      <c r="DSQ3"/>
      <c r="DSR3"/>
      <c r="DSS3"/>
      <c r="DST3"/>
      <c r="DSU3"/>
      <c r="DSV3"/>
      <c r="DSW3"/>
      <c r="DSX3"/>
      <c r="DSY3"/>
      <c r="DSZ3"/>
      <c r="DTA3"/>
      <c r="DTB3"/>
      <c r="DTC3"/>
      <c r="DTD3"/>
      <c r="DTE3"/>
      <c r="DTF3"/>
      <c r="DTG3"/>
      <c r="DTH3"/>
      <c r="DTI3"/>
      <c r="DTJ3"/>
      <c r="DTK3"/>
      <c r="DTL3"/>
      <c r="DTM3"/>
      <c r="DTN3"/>
      <c r="DTO3"/>
      <c r="DTP3"/>
      <c r="DTQ3"/>
      <c r="DTR3"/>
      <c r="DTS3"/>
      <c r="DTT3"/>
      <c r="DTU3"/>
      <c r="DTV3"/>
      <c r="DTW3"/>
      <c r="DTX3"/>
      <c r="DTY3"/>
      <c r="DTZ3"/>
      <c r="DUA3"/>
      <c r="DUB3"/>
      <c r="DUC3"/>
      <c r="DUD3"/>
      <c r="DUE3"/>
      <c r="DUF3"/>
      <c r="DUG3"/>
      <c r="DUH3"/>
      <c r="DUI3"/>
      <c r="DUJ3"/>
      <c r="DUK3"/>
      <c r="DUL3"/>
      <c r="DUM3"/>
      <c r="DUN3"/>
      <c r="DUO3"/>
      <c r="DUP3"/>
      <c r="DUQ3"/>
      <c r="DUR3"/>
      <c r="DUS3"/>
      <c r="DUT3"/>
      <c r="DUU3"/>
      <c r="DUV3"/>
      <c r="DUW3"/>
      <c r="DUX3"/>
      <c r="DUY3"/>
      <c r="DUZ3"/>
      <c r="DVA3"/>
      <c r="DVB3"/>
      <c r="DVC3"/>
      <c r="DVD3"/>
      <c r="DVE3"/>
      <c r="DVF3"/>
      <c r="DVG3"/>
      <c r="DVH3"/>
      <c r="DVI3"/>
      <c r="DVJ3"/>
      <c r="DVK3"/>
      <c r="DVL3"/>
      <c r="DVM3"/>
      <c r="DVN3"/>
      <c r="DVO3"/>
      <c r="DVP3"/>
      <c r="DVQ3"/>
      <c r="DVR3"/>
      <c r="DVS3"/>
      <c r="DVT3"/>
      <c r="DVU3"/>
      <c r="DVV3"/>
      <c r="DVW3"/>
      <c r="DVX3"/>
      <c r="DVY3"/>
      <c r="DVZ3"/>
      <c r="DWA3"/>
      <c r="DWB3"/>
      <c r="DWC3"/>
      <c r="DWD3"/>
      <c r="DWE3"/>
      <c r="DWF3"/>
      <c r="DWG3"/>
      <c r="DWH3"/>
      <c r="DWI3"/>
      <c r="DWJ3"/>
      <c r="DWK3"/>
      <c r="DWL3"/>
      <c r="DWM3"/>
      <c r="DWN3"/>
      <c r="DWO3"/>
      <c r="DWP3"/>
      <c r="DWQ3"/>
      <c r="DWR3"/>
      <c r="DWS3"/>
      <c r="DWT3"/>
      <c r="DWU3"/>
      <c r="DWV3"/>
      <c r="DWW3"/>
      <c r="DWX3"/>
      <c r="DWY3"/>
      <c r="DWZ3"/>
      <c r="DXA3"/>
      <c r="DXB3"/>
      <c r="DXC3"/>
      <c r="DXD3"/>
      <c r="DXE3"/>
      <c r="DXF3"/>
      <c r="DXG3"/>
      <c r="DXH3"/>
      <c r="DXI3"/>
      <c r="DXJ3"/>
      <c r="DXK3"/>
      <c r="DXL3"/>
      <c r="DXM3"/>
      <c r="DXN3"/>
      <c r="DXO3"/>
      <c r="DXP3"/>
      <c r="DXQ3"/>
      <c r="DXR3"/>
      <c r="DXS3"/>
      <c r="DXT3"/>
      <c r="DXU3"/>
      <c r="DXV3"/>
      <c r="DXW3"/>
      <c r="DXX3"/>
      <c r="DXY3"/>
      <c r="DXZ3"/>
      <c r="DYA3"/>
      <c r="DYB3"/>
      <c r="DYC3"/>
      <c r="DYD3"/>
      <c r="DYE3"/>
      <c r="DYF3"/>
      <c r="DYG3"/>
      <c r="DYH3"/>
      <c r="DYI3"/>
      <c r="DYJ3"/>
      <c r="DYK3"/>
      <c r="DYL3"/>
      <c r="DYM3"/>
      <c r="DYN3"/>
      <c r="DYO3"/>
      <c r="DYP3"/>
      <c r="DYQ3"/>
      <c r="DYR3"/>
      <c r="DYS3"/>
      <c r="DYT3"/>
      <c r="DYU3"/>
      <c r="DYV3"/>
      <c r="DYW3"/>
      <c r="DYX3"/>
      <c r="DYY3"/>
      <c r="DYZ3"/>
      <c r="DZA3"/>
      <c r="DZB3"/>
      <c r="DZC3"/>
      <c r="DZD3"/>
      <c r="DZE3"/>
      <c r="DZF3"/>
      <c r="DZG3"/>
      <c r="DZH3"/>
      <c r="DZI3"/>
      <c r="DZJ3"/>
      <c r="DZK3"/>
      <c r="DZL3"/>
      <c r="DZM3"/>
      <c r="DZN3"/>
      <c r="DZO3"/>
      <c r="DZP3"/>
      <c r="DZQ3"/>
      <c r="DZR3"/>
      <c r="DZS3"/>
      <c r="DZT3"/>
      <c r="DZU3"/>
      <c r="DZV3"/>
      <c r="DZW3"/>
      <c r="DZX3"/>
      <c r="DZY3"/>
      <c r="DZZ3"/>
      <c r="EAA3"/>
      <c r="EAB3"/>
      <c r="EAC3"/>
      <c r="EAD3"/>
      <c r="EAE3"/>
      <c r="EAF3"/>
      <c r="EAG3"/>
      <c r="EAH3"/>
      <c r="EAI3"/>
      <c r="EAJ3"/>
      <c r="EAK3"/>
      <c r="EAL3"/>
      <c r="EAM3"/>
      <c r="EAN3"/>
      <c r="EAO3"/>
      <c r="EAP3"/>
      <c r="EAQ3"/>
      <c r="EAR3"/>
      <c r="EAS3"/>
      <c r="EAT3"/>
      <c r="EAU3"/>
      <c r="EAV3"/>
      <c r="EAW3"/>
      <c r="EAX3"/>
      <c r="EAY3"/>
      <c r="EAZ3"/>
      <c r="EBA3"/>
      <c r="EBB3"/>
      <c r="EBC3"/>
      <c r="EBD3"/>
      <c r="EBE3"/>
      <c r="EBF3"/>
      <c r="EBG3"/>
      <c r="EBH3"/>
      <c r="EBI3"/>
      <c r="EBJ3"/>
      <c r="EBK3"/>
      <c r="EBL3"/>
      <c r="EBM3"/>
      <c r="EBN3"/>
      <c r="EBO3"/>
      <c r="EBP3"/>
      <c r="EBQ3"/>
      <c r="EBR3"/>
      <c r="EBS3"/>
      <c r="EBT3"/>
      <c r="EBU3"/>
      <c r="EBV3"/>
      <c r="EBW3"/>
      <c r="EBX3"/>
      <c r="EBY3"/>
      <c r="EBZ3"/>
      <c r="ECA3"/>
      <c r="ECB3"/>
      <c r="ECC3"/>
      <c r="ECD3"/>
      <c r="ECE3"/>
      <c r="ECF3"/>
      <c r="ECG3"/>
      <c r="ECH3"/>
      <c r="ECI3"/>
      <c r="ECJ3"/>
      <c r="ECK3"/>
      <c r="ECL3"/>
      <c r="ECM3"/>
      <c r="ECN3"/>
      <c r="ECO3"/>
      <c r="ECP3"/>
      <c r="ECQ3"/>
      <c r="ECR3"/>
      <c r="ECS3"/>
      <c r="ECT3"/>
      <c r="ECU3"/>
      <c r="ECV3"/>
      <c r="ECW3"/>
      <c r="ECX3"/>
      <c r="ECY3"/>
      <c r="ECZ3"/>
      <c r="EDA3"/>
      <c r="EDB3"/>
      <c r="EDC3"/>
      <c r="EDD3"/>
      <c r="EDE3"/>
      <c r="EDF3"/>
      <c r="EDG3"/>
      <c r="EDH3"/>
      <c r="EDI3"/>
      <c r="EDJ3"/>
      <c r="EDK3"/>
      <c r="EDL3"/>
      <c r="EDM3"/>
      <c r="EDN3"/>
      <c r="EDO3"/>
      <c r="EDP3"/>
      <c r="EDQ3"/>
      <c r="EDR3"/>
      <c r="EDS3"/>
      <c r="EDT3"/>
      <c r="EDU3"/>
      <c r="EDV3"/>
      <c r="EDW3"/>
      <c r="EDX3"/>
      <c r="EDY3"/>
      <c r="EDZ3"/>
      <c r="EEA3"/>
      <c r="EEB3"/>
      <c r="EEC3"/>
      <c r="EED3"/>
      <c r="EEE3"/>
      <c r="EEF3"/>
      <c r="EEG3"/>
      <c r="EEH3"/>
      <c r="EEI3"/>
      <c r="EEJ3"/>
      <c r="EEK3"/>
      <c r="EEL3"/>
      <c r="EEM3"/>
      <c r="EEN3"/>
      <c r="EEO3"/>
      <c r="EEP3"/>
      <c r="EEQ3"/>
      <c r="EER3"/>
      <c r="EES3"/>
      <c r="EET3"/>
      <c r="EEU3"/>
      <c r="EEV3"/>
      <c r="EEW3"/>
      <c r="EEX3"/>
      <c r="EEY3"/>
      <c r="EEZ3"/>
      <c r="EFA3"/>
      <c r="EFB3"/>
      <c r="EFC3"/>
      <c r="EFD3"/>
      <c r="EFE3"/>
      <c r="EFF3"/>
      <c r="EFG3"/>
      <c r="EFH3"/>
      <c r="EFI3"/>
      <c r="EFJ3"/>
      <c r="EFK3"/>
      <c r="EFL3"/>
      <c r="EFM3"/>
      <c r="EFN3"/>
      <c r="EFO3"/>
      <c r="EFP3"/>
      <c r="EFQ3"/>
      <c r="EFR3"/>
      <c r="EFS3"/>
      <c r="EFT3"/>
      <c r="EFU3"/>
      <c r="EFV3"/>
      <c r="EFW3"/>
      <c r="EFX3"/>
      <c r="EFY3"/>
      <c r="EFZ3"/>
      <c r="EGA3"/>
      <c r="EGB3"/>
      <c r="EGC3"/>
      <c r="EGD3"/>
      <c r="EGE3"/>
      <c r="EGF3"/>
      <c r="EGG3"/>
      <c r="EGH3"/>
      <c r="EGI3"/>
      <c r="EGJ3"/>
      <c r="EGK3"/>
      <c r="EGL3"/>
      <c r="EGM3"/>
      <c r="EGN3"/>
      <c r="EGO3"/>
      <c r="EGP3"/>
      <c r="EGQ3"/>
      <c r="EGR3"/>
      <c r="EGS3"/>
      <c r="EGT3"/>
      <c r="EGU3"/>
      <c r="EGV3"/>
      <c r="EGW3"/>
      <c r="EGX3"/>
      <c r="EGY3"/>
      <c r="EGZ3"/>
      <c r="EHA3"/>
      <c r="EHB3"/>
      <c r="EHC3"/>
      <c r="EHD3"/>
      <c r="EHE3"/>
      <c r="EHF3"/>
      <c r="EHG3"/>
      <c r="EHH3"/>
      <c r="EHI3"/>
      <c r="EHJ3"/>
      <c r="EHK3"/>
      <c r="EHL3"/>
      <c r="EHM3"/>
      <c r="EHN3"/>
      <c r="EHO3"/>
      <c r="EHP3"/>
      <c r="EHQ3"/>
      <c r="EHR3"/>
      <c r="EHS3"/>
      <c r="EHT3"/>
      <c r="EHU3"/>
      <c r="EHV3"/>
      <c r="EHW3"/>
      <c r="EHX3"/>
      <c r="EHY3"/>
      <c r="EHZ3"/>
      <c r="EIA3"/>
      <c r="EIB3"/>
      <c r="EIC3"/>
      <c r="EID3"/>
      <c r="EIE3"/>
      <c r="EIF3"/>
      <c r="EIG3"/>
      <c r="EIH3"/>
      <c r="EII3"/>
      <c r="EIJ3"/>
      <c r="EIK3"/>
      <c r="EIL3"/>
      <c r="EIM3"/>
      <c r="EIN3"/>
      <c r="EIO3"/>
      <c r="EIP3"/>
      <c r="EIQ3"/>
      <c r="EIR3"/>
      <c r="EIS3"/>
      <c r="EIT3"/>
      <c r="EIU3"/>
      <c r="EIV3"/>
      <c r="EIW3"/>
      <c r="EIX3"/>
      <c r="EIY3"/>
      <c r="EIZ3"/>
      <c r="EJA3"/>
      <c r="EJB3"/>
      <c r="EJC3"/>
      <c r="EJD3"/>
      <c r="EJE3"/>
      <c r="EJF3"/>
      <c r="EJG3"/>
      <c r="EJH3"/>
      <c r="EJI3"/>
      <c r="EJJ3"/>
      <c r="EJK3"/>
      <c r="EJL3"/>
      <c r="EJM3"/>
      <c r="EJN3"/>
      <c r="EJO3"/>
      <c r="EJP3"/>
      <c r="EJQ3"/>
      <c r="EJR3"/>
      <c r="EJS3"/>
      <c r="EJT3"/>
      <c r="EJU3"/>
      <c r="EJV3"/>
      <c r="EJW3"/>
      <c r="EJX3"/>
      <c r="EJY3"/>
      <c r="EJZ3"/>
      <c r="EKA3"/>
      <c r="EKB3"/>
      <c r="EKC3"/>
      <c r="EKD3"/>
      <c r="EKE3"/>
      <c r="EKF3"/>
      <c r="EKG3"/>
      <c r="EKH3"/>
      <c r="EKI3"/>
      <c r="EKJ3"/>
      <c r="EKK3"/>
      <c r="EKL3"/>
      <c r="EKM3"/>
      <c r="EKN3"/>
      <c r="EKO3"/>
      <c r="EKP3"/>
      <c r="EKQ3"/>
      <c r="EKR3"/>
      <c r="EKS3"/>
      <c r="EKT3"/>
      <c r="EKU3"/>
      <c r="EKV3"/>
      <c r="EKW3"/>
      <c r="EKX3"/>
      <c r="EKY3"/>
      <c r="EKZ3"/>
      <c r="ELA3"/>
      <c r="ELB3"/>
      <c r="ELC3"/>
      <c r="ELD3"/>
      <c r="ELE3"/>
      <c r="ELF3"/>
      <c r="ELG3"/>
      <c r="ELH3"/>
      <c r="ELI3"/>
      <c r="ELJ3"/>
      <c r="ELK3"/>
      <c r="ELL3"/>
      <c r="ELM3"/>
      <c r="ELN3"/>
      <c r="ELO3"/>
      <c r="ELP3"/>
      <c r="ELQ3"/>
      <c r="ELR3"/>
      <c r="ELS3"/>
      <c r="ELT3"/>
      <c r="ELU3"/>
      <c r="ELV3"/>
      <c r="ELW3"/>
      <c r="ELX3"/>
      <c r="ELY3"/>
      <c r="ELZ3"/>
      <c r="EMA3"/>
      <c r="EMB3"/>
      <c r="EMC3"/>
      <c r="EMD3"/>
      <c r="EME3"/>
      <c r="EMF3"/>
      <c r="EMG3"/>
      <c r="EMH3"/>
      <c r="EMI3"/>
      <c r="EMJ3"/>
      <c r="EMK3"/>
      <c r="EML3"/>
      <c r="EMM3"/>
      <c r="EMN3"/>
      <c r="EMO3"/>
      <c r="EMP3"/>
      <c r="EMQ3"/>
      <c r="EMR3"/>
      <c r="EMS3"/>
      <c r="EMT3"/>
      <c r="EMU3"/>
      <c r="EMV3"/>
      <c r="EMW3"/>
      <c r="EMX3"/>
      <c r="EMY3"/>
      <c r="EMZ3"/>
      <c r="ENA3"/>
      <c r="ENB3"/>
      <c r="ENC3"/>
      <c r="END3"/>
      <c r="ENE3"/>
      <c r="ENF3"/>
      <c r="ENG3"/>
      <c r="ENH3"/>
      <c r="ENI3"/>
      <c r="ENJ3"/>
      <c r="ENK3"/>
      <c r="ENL3"/>
      <c r="ENM3"/>
      <c r="ENN3"/>
      <c r="ENO3"/>
      <c r="ENP3"/>
      <c r="ENQ3"/>
      <c r="ENR3"/>
      <c r="ENS3"/>
      <c r="ENT3"/>
      <c r="ENU3"/>
      <c r="ENV3"/>
      <c r="ENW3"/>
      <c r="ENX3"/>
      <c r="ENY3"/>
      <c r="ENZ3"/>
      <c r="EOA3"/>
      <c r="EOB3"/>
      <c r="EOC3"/>
      <c r="EOD3"/>
      <c r="EOE3"/>
      <c r="EOF3"/>
      <c r="EOG3"/>
      <c r="EOH3"/>
      <c r="EOI3"/>
      <c r="EOJ3"/>
      <c r="EOK3"/>
      <c r="EOL3"/>
      <c r="EOM3"/>
      <c r="EON3"/>
      <c r="EOO3"/>
      <c r="EOP3"/>
      <c r="EOQ3"/>
      <c r="EOR3"/>
      <c r="EOS3"/>
      <c r="EOT3"/>
      <c r="EOU3"/>
      <c r="EOV3"/>
      <c r="EOW3"/>
      <c r="EOX3"/>
      <c r="EOY3"/>
      <c r="EOZ3"/>
      <c r="EPA3"/>
      <c r="EPB3"/>
      <c r="EPC3"/>
      <c r="EPD3"/>
      <c r="EPE3"/>
      <c r="EPF3"/>
      <c r="EPG3"/>
      <c r="EPH3"/>
      <c r="EPI3"/>
      <c r="EPJ3"/>
      <c r="EPK3"/>
      <c r="EPL3"/>
      <c r="EPM3"/>
      <c r="EPN3"/>
      <c r="EPO3"/>
      <c r="EPP3"/>
      <c r="EPQ3"/>
      <c r="EPR3"/>
      <c r="EPS3"/>
      <c r="EPT3"/>
      <c r="EPU3"/>
      <c r="EPV3"/>
      <c r="EPW3"/>
      <c r="EPX3"/>
      <c r="EPY3"/>
      <c r="EPZ3"/>
      <c r="EQA3"/>
      <c r="EQB3"/>
      <c r="EQC3"/>
      <c r="EQD3"/>
      <c r="EQE3"/>
      <c r="EQF3"/>
      <c r="EQG3"/>
      <c r="EQH3"/>
      <c r="EQI3"/>
      <c r="EQJ3"/>
      <c r="EQK3"/>
      <c r="EQL3"/>
      <c r="EQM3"/>
      <c r="EQN3"/>
      <c r="EQO3"/>
      <c r="EQP3"/>
      <c r="EQQ3"/>
      <c r="EQR3"/>
      <c r="EQS3"/>
      <c r="EQT3"/>
      <c r="EQU3"/>
      <c r="EQV3"/>
      <c r="EQW3"/>
      <c r="EQX3"/>
      <c r="EQY3"/>
      <c r="EQZ3"/>
      <c r="ERA3"/>
      <c r="ERB3"/>
      <c r="ERC3"/>
      <c r="ERD3"/>
      <c r="ERE3"/>
      <c r="ERF3"/>
      <c r="ERG3"/>
      <c r="ERH3"/>
      <c r="ERI3"/>
      <c r="ERJ3"/>
      <c r="ERK3"/>
      <c r="ERL3"/>
      <c r="ERM3"/>
      <c r="ERN3"/>
      <c r="ERO3"/>
      <c r="ERP3"/>
      <c r="ERQ3"/>
      <c r="ERR3"/>
      <c r="ERS3"/>
      <c r="ERT3"/>
      <c r="ERU3"/>
      <c r="ERV3"/>
      <c r="ERW3"/>
      <c r="ERX3"/>
      <c r="ERY3"/>
      <c r="ERZ3"/>
      <c r="ESA3"/>
      <c r="ESB3"/>
      <c r="ESC3"/>
      <c r="ESD3"/>
      <c r="ESE3"/>
      <c r="ESF3"/>
      <c r="ESG3"/>
      <c r="ESH3"/>
      <c r="ESI3"/>
      <c r="ESJ3"/>
      <c r="ESK3"/>
      <c r="ESL3"/>
      <c r="ESM3"/>
      <c r="ESN3"/>
      <c r="ESO3"/>
      <c r="ESP3"/>
      <c r="ESQ3"/>
      <c r="ESR3"/>
      <c r="ESS3"/>
      <c r="EST3"/>
      <c r="ESU3"/>
      <c r="ESV3"/>
      <c r="ESW3"/>
      <c r="ESX3"/>
      <c r="ESY3"/>
      <c r="ESZ3"/>
      <c r="ETA3"/>
      <c r="ETB3"/>
      <c r="ETC3"/>
      <c r="ETD3"/>
      <c r="ETE3"/>
      <c r="ETF3"/>
      <c r="ETG3"/>
      <c r="ETH3"/>
      <c r="ETI3"/>
      <c r="ETJ3"/>
      <c r="ETK3"/>
      <c r="ETL3"/>
      <c r="ETM3"/>
      <c r="ETN3"/>
      <c r="ETO3"/>
      <c r="ETP3"/>
      <c r="ETQ3"/>
      <c r="ETR3"/>
      <c r="ETS3"/>
      <c r="ETT3"/>
      <c r="ETU3"/>
      <c r="ETV3"/>
      <c r="ETW3"/>
      <c r="ETX3"/>
      <c r="ETY3"/>
      <c r="ETZ3"/>
      <c r="EUA3"/>
      <c r="EUB3"/>
      <c r="EUC3"/>
      <c r="EUD3"/>
      <c r="EUE3"/>
      <c r="EUF3"/>
      <c r="EUG3"/>
      <c r="EUH3"/>
      <c r="EUI3"/>
      <c r="EUJ3"/>
      <c r="EUK3"/>
      <c r="EUL3"/>
      <c r="EUM3"/>
      <c r="EUN3"/>
      <c r="EUO3"/>
      <c r="EUP3"/>
      <c r="EUQ3"/>
      <c r="EUR3"/>
      <c r="EUS3"/>
      <c r="EUT3"/>
      <c r="EUU3"/>
      <c r="EUV3"/>
      <c r="EUW3"/>
      <c r="EUX3"/>
      <c r="EUY3"/>
      <c r="EUZ3"/>
      <c r="EVA3"/>
      <c r="EVB3"/>
      <c r="EVC3"/>
      <c r="EVD3"/>
      <c r="EVE3"/>
      <c r="EVF3"/>
      <c r="EVG3"/>
      <c r="EVH3"/>
      <c r="EVI3"/>
      <c r="EVJ3"/>
      <c r="EVK3"/>
      <c r="EVL3"/>
      <c r="EVM3"/>
      <c r="EVN3"/>
      <c r="EVO3"/>
      <c r="EVP3"/>
      <c r="EVQ3"/>
      <c r="EVR3"/>
      <c r="EVS3"/>
      <c r="EVT3"/>
      <c r="EVU3"/>
      <c r="EVV3"/>
      <c r="EVW3"/>
      <c r="EVX3"/>
      <c r="EVY3"/>
      <c r="EVZ3"/>
      <c r="EWA3"/>
      <c r="EWB3"/>
      <c r="EWC3"/>
      <c r="EWD3"/>
      <c r="EWE3"/>
      <c r="EWF3"/>
      <c r="EWG3"/>
      <c r="EWH3"/>
      <c r="EWI3"/>
      <c r="EWJ3"/>
      <c r="EWK3"/>
      <c r="EWL3"/>
      <c r="EWM3"/>
      <c r="EWN3"/>
      <c r="EWO3"/>
      <c r="EWP3"/>
      <c r="EWQ3"/>
      <c r="EWR3"/>
      <c r="EWS3"/>
      <c r="EWT3"/>
      <c r="EWU3"/>
      <c r="EWV3"/>
      <c r="EWW3"/>
      <c r="EWX3"/>
      <c r="EWY3"/>
      <c r="EWZ3"/>
      <c r="EXA3"/>
      <c r="EXB3"/>
      <c r="EXC3"/>
      <c r="EXD3"/>
      <c r="EXE3"/>
      <c r="EXF3"/>
      <c r="EXG3"/>
      <c r="EXH3"/>
      <c r="EXI3"/>
      <c r="EXJ3"/>
      <c r="EXK3"/>
      <c r="EXL3"/>
      <c r="EXM3"/>
      <c r="EXN3"/>
      <c r="EXO3"/>
      <c r="EXP3"/>
      <c r="EXQ3"/>
      <c r="EXR3"/>
      <c r="EXS3"/>
      <c r="EXT3"/>
      <c r="EXU3"/>
      <c r="EXV3"/>
      <c r="EXW3"/>
      <c r="EXX3"/>
      <c r="EXY3"/>
      <c r="EXZ3"/>
      <c r="EYA3"/>
      <c r="EYB3"/>
      <c r="EYC3"/>
      <c r="EYD3"/>
      <c r="EYE3"/>
      <c r="EYF3"/>
      <c r="EYG3"/>
      <c r="EYH3"/>
      <c r="EYI3"/>
      <c r="EYJ3"/>
      <c r="EYK3"/>
      <c r="EYL3"/>
      <c r="EYM3"/>
      <c r="EYN3"/>
      <c r="EYO3"/>
      <c r="EYP3"/>
      <c r="EYQ3"/>
      <c r="EYR3"/>
      <c r="EYS3"/>
      <c r="EYT3"/>
      <c r="EYU3"/>
      <c r="EYV3"/>
      <c r="EYW3"/>
      <c r="EYX3"/>
      <c r="EYY3"/>
      <c r="EYZ3"/>
      <c r="EZA3"/>
      <c r="EZB3"/>
      <c r="EZC3"/>
      <c r="EZD3"/>
      <c r="EZE3"/>
      <c r="EZF3"/>
      <c r="EZG3"/>
      <c r="EZH3"/>
      <c r="EZI3"/>
      <c r="EZJ3"/>
      <c r="EZK3"/>
      <c r="EZL3"/>
      <c r="EZM3"/>
      <c r="EZN3"/>
      <c r="EZO3"/>
      <c r="EZP3"/>
      <c r="EZQ3"/>
      <c r="EZR3"/>
      <c r="EZS3"/>
      <c r="EZT3"/>
      <c r="EZU3"/>
      <c r="EZV3"/>
      <c r="EZW3"/>
      <c r="EZX3"/>
      <c r="EZY3"/>
      <c r="EZZ3"/>
      <c r="FAA3"/>
      <c r="FAB3"/>
      <c r="FAC3"/>
      <c r="FAD3"/>
      <c r="FAE3"/>
      <c r="FAF3"/>
      <c r="FAG3"/>
      <c r="FAH3"/>
      <c r="FAI3"/>
      <c r="FAJ3"/>
      <c r="FAK3"/>
      <c r="FAL3"/>
      <c r="FAM3"/>
      <c r="FAN3"/>
      <c r="FAO3"/>
      <c r="FAP3"/>
      <c r="FAQ3"/>
      <c r="FAR3"/>
      <c r="FAS3"/>
      <c r="FAT3"/>
      <c r="FAU3"/>
      <c r="FAV3"/>
      <c r="FAW3"/>
      <c r="FAX3"/>
      <c r="FAY3"/>
      <c r="FAZ3"/>
      <c r="FBA3"/>
      <c r="FBB3"/>
      <c r="FBC3"/>
      <c r="FBD3"/>
      <c r="FBE3"/>
      <c r="FBF3"/>
      <c r="FBG3"/>
      <c r="FBH3"/>
      <c r="FBI3"/>
      <c r="FBJ3"/>
      <c r="FBK3"/>
      <c r="FBL3"/>
      <c r="FBM3"/>
      <c r="FBN3"/>
      <c r="FBO3"/>
      <c r="FBP3"/>
      <c r="FBQ3"/>
      <c r="FBR3"/>
      <c r="FBS3"/>
      <c r="FBT3"/>
      <c r="FBU3"/>
      <c r="FBV3"/>
      <c r="FBW3"/>
      <c r="FBX3"/>
      <c r="FBY3"/>
      <c r="FBZ3"/>
      <c r="FCA3"/>
      <c r="FCB3"/>
      <c r="FCC3"/>
      <c r="FCD3"/>
      <c r="FCE3"/>
      <c r="FCF3"/>
      <c r="FCG3"/>
      <c r="FCH3"/>
      <c r="FCI3"/>
      <c r="FCJ3"/>
      <c r="FCK3"/>
      <c r="FCL3"/>
      <c r="FCM3"/>
      <c r="FCN3"/>
      <c r="FCO3"/>
      <c r="FCP3"/>
      <c r="FCQ3"/>
      <c r="FCR3"/>
      <c r="FCS3"/>
      <c r="FCT3"/>
      <c r="FCU3"/>
      <c r="FCV3"/>
      <c r="FCW3"/>
      <c r="FCX3"/>
      <c r="FCY3"/>
      <c r="FCZ3"/>
      <c r="FDA3"/>
      <c r="FDB3"/>
      <c r="FDC3"/>
      <c r="FDD3"/>
      <c r="FDE3"/>
      <c r="FDF3"/>
      <c r="FDG3"/>
      <c r="FDH3"/>
      <c r="FDI3"/>
      <c r="FDJ3"/>
      <c r="FDK3"/>
      <c r="FDL3"/>
      <c r="FDM3"/>
      <c r="FDN3"/>
      <c r="FDO3"/>
      <c r="FDP3"/>
      <c r="FDQ3"/>
      <c r="FDR3"/>
      <c r="FDS3"/>
      <c r="FDT3"/>
      <c r="FDU3"/>
      <c r="FDV3"/>
      <c r="FDW3"/>
      <c r="FDX3"/>
      <c r="FDY3"/>
      <c r="FDZ3"/>
      <c r="FEA3"/>
      <c r="FEB3"/>
      <c r="FEC3"/>
      <c r="FED3"/>
      <c r="FEE3"/>
      <c r="FEF3"/>
      <c r="FEG3"/>
      <c r="FEH3"/>
      <c r="FEI3"/>
      <c r="FEJ3"/>
      <c r="FEK3"/>
      <c r="FEL3"/>
      <c r="FEM3"/>
      <c r="FEN3"/>
      <c r="FEO3"/>
      <c r="FEP3"/>
      <c r="FEQ3"/>
      <c r="FER3"/>
      <c r="FES3"/>
      <c r="FET3"/>
      <c r="FEU3"/>
      <c r="FEV3"/>
      <c r="FEW3"/>
      <c r="FEX3"/>
      <c r="FEY3"/>
      <c r="FEZ3"/>
      <c r="FFA3"/>
      <c r="FFB3"/>
      <c r="FFC3"/>
      <c r="FFD3"/>
      <c r="FFE3"/>
      <c r="FFF3"/>
      <c r="FFG3"/>
      <c r="FFH3"/>
      <c r="FFI3"/>
      <c r="FFJ3"/>
      <c r="FFK3"/>
      <c r="FFL3"/>
      <c r="FFM3"/>
      <c r="FFN3"/>
      <c r="FFO3"/>
      <c r="FFP3"/>
      <c r="FFQ3"/>
      <c r="FFR3"/>
      <c r="FFS3"/>
      <c r="FFT3"/>
      <c r="FFU3"/>
      <c r="FFV3"/>
      <c r="FFW3"/>
      <c r="FFX3"/>
      <c r="FFY3"/>
      <c r="FFZ3"/>
      <c r="FGA3"/>
      <c r="FGB3"/>
      <c r="FGC3"/>
      <c r="FGD3"/>
      <c r="FGE3"/>
      <c r="FGF3"/>
      <c r="FGG3"/>
      <c r="FGH3"/>
      <c r="FGI3"/>
      <c r="FGJ3"/>
      <c r="FGK3"/>
      <c r="FGL3"/>
      <c r="FGM3"/>
      <c r="FGN3"/>
      <c r="FGO3"/>
      <c r="FGP3"/>
      <c r="FGQ3"/>
      <c r="FGR3"/>
      <c r="FGS3"/>
      <c r="FGT3"/>
      <c r="FGU3"/>
      <c r="FGV3"/>
      <c r="FGW3"/>
      <c r="FGX3"/>
      <c r="FGY3"/>
      <c r="FGZ3"/>
      <c r="FHA3"/>
      <c r="FHB3"/>
      <c r="FHC3"/>
      <c r="FHD3"/>
      <c r="FHE3"/>
      <c r="FHF3"/>
      <c r="FHG3"/>
      <c r="FHH3"/>
      <c r="FHI3"/>
      <c r="FHJ3"/>
      <c r="FHK3"/>
      <c r="FHL3"/>
      <c r="FHM3"/>
      <c r="FHN3"/>
      <c r="FHO3"/>
      <c r="FHP3"/>
      <c r="FHQ3"/>
      <c r="FHR3"/>
      <c r="FHS3"/>
      <c r="FHT3"/>
      <c r="FHU3"/>
      <c r="FHV3"/>
      <c r="FHW3"/>
      <c r="FHX3"/>
      <c r="FHY3"/>
      <c r="FHZ3"/>
      <c r="FIA3"/>
      <c r="FIB3"/>
      <c r="FIC3"/>
      <c r="FID3"/>
      <c r="FIE3"/>
      <c r="FIF3"/>
      <c r="FIG3"/>
      <c r="FIH3"/>
      <c r="FII3"/>
      <c r="FIJ3"/>
      <c r="FIK3"/>
      <c r="FIL3"/>
      <c r="FIM3"/>
      <c r="FIN3"/>
      <c r="FIO3"/>
      <c r="FIP3"/>
      <c r="FIQ3"/>
      <c r="FIR3"/>
      <c r="FIS3"/>
      <c r="FIT3"/>
      <c r="FIU3"/>
      <c r="FIV3"/>
      <c r="FIW3"/>
      <c r="FIX3"/>
      <c r="FIY3"/>
      <c r="FIZ3"/>
      <c r="FJA3"/>
      <c r="FJB3"/>
      <c r="FJC3"/>
      <c r="FJD3"/>
      <c r="FJE3"/>
      <c r="FJF3"/>
      <c r="FJG3"/>
      <c r="FJH3"/>
      <c r="FJI3"/>
      <c r="FJJ3"/>
      <c r="FJK3"/>
      <c r="FJL3"/>
      <c r="FJM3"/>
      <c r="FJN3"/>
      <c r="FJO3"/>
      <c r="FJP3"/>
      <c r="FJQ3"/>
      <c r="FJR3"/>
      <c r="FJS3"/>
      <c r="FJT3"/>
      <c r="FJU3"/>
      <c r="FJV3"/>
      <c r="FJW3"/>
      <c r="FJX3"/>
      <c r="FJY3"/>
      <c r="FJZ3"/>
      <c r="FKA3"/>
      <c r="FKB3"/>
      <c r="FKC3"/>
      <c r="FKD3"/>
      <c r="FKE3"/>
      <c r="FKF3"/>
      <c r="FKG3"/>
      <c r="FKH3"/>
      <c r="FKI3"/>
      <c r="FKJ3"/>
      <c r="FKK3"/>
      <c r="FKL3"/>
      <c r="FKM3"/>
      <c r="FKN3"/>
      <c r="FKO3"/>
      <c r="FKP3"/>
      <c r="FKQ3"/>
      <c r="FKR3"/>
      <c r="FKS3"/>
      <c r="FKT3"/>
      <c r="FKU3"/>
      <c r="FKV3"/>
      <c r="FKW3"/>
      <c r="FKX3"/>
      <c r="FKY3"/>
      <c r="FKZ3"/>
      <c r="FLA3"/>
      <c r="FLB3"/>
      <c r="FLC3"/>
      <c r="FLD3"/>
      <c r="FLE3"/>
      <c r="FLF3"/>
      <c r="FLG3"/>
      <c r="FLH3"/>
      <c r="FLI3"/>
      <c r="FLJ3"/>
      <c r="FLK3"/>
      <c r="FLL3"/>
      <c r="FLM3"/>
      <c r="FLN3"/>
      <c r="FLO3"/>
      <c r="FLP3"/>
      <c r="FLQ3"/>
      <c r="FLR3"/>
      <c r="FLS3"/>
      <c r="FLT3"/>
      <c r="FLU3"/>
      <c r="FLV3"/>
      <c r="FLW3"/>
      <c r="FLX3"/>
      <c r="FLY3"/>
      <c r="FLZ3"/>
      <c r="FMA3"/>
      <c r="FMB3"/>
      <c r="FMC3"/>
      <c r="FMD3"/>
      <c r="FME3"/>
      <c r="FMF3"/>
      <c r="FMG3"/>
      <c r="FMH3"/>
      <c r="FMI3"/>
      <c r="FMJ3"/>
      <c r="FMK3"/>
      <c r="FML3"/>
      <c r="FMM3"/>
      <c r="FMN3"/>
      <c r="FMO3"/>
      <c r="FMP3"/>
      <c r="FMQ3"/>
      <c r="FMR3"/>
      <c r="FMS3"/>
      <c r="FMT3"/>
      <c r="FMU3"/>
      <c r="FMV3"/>
      <c r="FMW3"/>
      <c r="FMX3"/>
      <c r="FMY3"/>
      <c r="FMZ3"/>
      <c r="FNA3"/>
      <c r="FNB3"/>
      <c r="FNC3"/>
      <c r="FND3"/>
      <c r="FNE3"/>
      <c r="FNF3"/>
      <c r="FNG3"/>
      <c r="FNH3"/>
      <c r="FNI3"/>
      <c r="FNJ3"/>
      <c r="FNK3"/>
      <c r="FNL3"/>
      <c r="FNM3"/>
      <c r="FNN3"/>
      <c r="FNO3"/>
      <c r="FNP3"/>
      <c r="FNQ3"/>
      <c r="FNR3"/>
      <c r="FNS3"/>
      <c r="FNT3"/>
      <c r="FNU3"/>
      <c r="FNV3"/>
      <c r="FNW3"/>
      <c r="FNX3"/>
      <c r="FNY3"/>
      <c r="FNZ3"/>
      <c r="FOA3"/>
      <c r="FOB3"/>
      <c r="FOC3"/>
      <c r="FOD3"/>
      <c r="FOE3"/>
      <c r="FOF3"/>
      <c r="FOG3"/>
      <c r="FOH3"/>
      <c r="FOI3"/>
      <c r="FOJ3"/>
      <c r="FOK3"/>
      <c r="FOL3"/>
      <c r="FOM3"/>
      <c r="FON3"/>
      <c r="FOO3"/>
      <c r="FOP3"/>
      <c r="FOQ3"/>
      <c r="FOR3"/>
      <c r="FOS3"/>
      <c r="FOT3"/>
      <c r="FOU3"/>
      <c r="FOV3"/>
      <c r="FOW3"/>
      <c r="FOX3"/>
      <c r="FOY3"/>
      <c r="FOZ3"/>
      <c r="FPA3"/>
      <c r="FPB3"/>
      <c r="FPC3"/>
      <c r="FPD3"/>
      <c r="FPE3"/>
      <c r="FPF3"/>
      <c r="FPG3"/>
      <c r="FPH3"/>
      <c r="FPI3"/>
      <c r="FPJ3"/>
      <c r="FPK3"/>
      <c r="FPL3"/>
      <c r="FPM3"/>
      <c r="FPN3"/>
      <c r="FPO3"/>
      <c r="FPP3"/>
      <c r="FPQ3"/>
      <c r="FPR3"/>
      <c r="FPS3"/>
      <c r="FPT3"/>
      <c r="FPU3"/>
      <c r="FPV3"/>
      <c r="FPW3"/>
      <c r="FPX3"/>
      <c r="FPY3"/>
      <c r="FPZ3"/>
      <c r="FQA3"/>
      <c r="FQB3"/>
      <c r="FQC3"/>
      <c r="FQD3"/>
      <c r="FQE3"/>
      <c r="FQF3"/>
      <c r="FQG3"/>
      <c r="FQH3"/>
      <c r="FQI3"/>
      <c r="FQJ3"/>
      <c r="FQK3"/>
      <c r="FQL3"/>
      <c r="FQM3"/>
      <c r="FQN3"/>
      <c r="FQO3"/>
      <c r="FQP3"/>
      <c r="FQQ3"/>
      <c r="FQR3"/>
      <c r="FQS3"/>
      <c r="FQT3"/>
      <c r="FQU3"/>
      <c r="FQV3"/>
      <c r="FQW3"/>
      <c r="FQX3"/>
      <c r="FQY3"/>
      <c r="FQZ3"/>
      <c r="FRA3"/>
      <c r="FRB3"/>
      <c r="FRC3"/>
      <c r="FRD3"/>
      <c r="FRE3"/>
      <c r="FRF3"/>
      <c r="FRG3"/>
      <c r="FRH3"/>
      <c r="FRI3"/>
      <c r="FRJ3"/>
      <c r="FRK3"/>
      <c r="FRL3"/>
      <c r="FRM3"/>
      <c r="FRN3"/>
      <c r="FRO3"/>
      <c r="FRP3"/>
      <c r="FRQ3"/>
      <c r="FRR3"/>
      <c r="FRS3"/>
      <c r="FRT3"/>
      <c r="FRU3"/>
      <c r="FRV3"/>
      <c r="FRW3"/>
      <c r="FRX3"/>
      <c r="FRY3"/>
      <c r="FRZ3"/>
      <c r="FSA3"/>
      <c r="FSB3"/>
      <c r="FSC3"/>
      <c r="FSD3"/>
      <c r="FSE3"/>
      <c r="FSF3"/>
      <c r="FSG3"/>
      <c r="FSH3"/>
      <c r="FSI3"/>
      <c r="FSJ3"/>
      <c r="FSK3"/>
      <c r="FSL3"/>
      <c r="FSM3"/>
      <c r="FSN3"/>
      <c r="FSO3"/>
      <c r="FSP3"/>
      <c r="FSQ3"/>
      <c r="FSR3"/>
      <c r="FSS3"/>
      <c r="FST3"/>
      <c r="FSU3"/>
      <c r="FSV3"/>
      <c r="FSW3"/>
      <c r="FSX3"/>
      <c r="FSY3"/>
      <c r="FSZ3"/>
      <c r="FTA3"/>
      <c r="FTB3"/>
      <c r="FTC3"/>
      <c r="FTD3"/>
      <c r="FTE3"/>
      <c r="FTF3"/>
      <c r="FTG3"/>
      <c r="FTH3"/>
      <c r="FTI3"/>
      <c r="FTJ3"/>
      <c r="FTK3"/>
      <c r="FTL3"/>
      <c r="FTM3"/>
      <c r="FTN3"/>
      <c r="FTO3"/>
      <c r="FTP3"/>
      <c r="FTQ3"/>
      <c r="FTR3"/>
      <c r="FTS3"/>
      <c r="FTT3"/>
      <c r="FTU3"/>
      <c r="FTV3"/>
      <c r="FTW3"/>
      <c r="FTX3"/>
      <c r="FTY3"/>
      <c r="FTZ3"/>
      <c r="FUA3"/>
      <c r="FUB3"/>
      <c r="FUC3"/>
      <c r="FUD3"/>
      <c r="FUE3"/>
      <c r="FUF3"/>
      <c r="FUG3"/>
      <c r="FUH3"/>
      <c r="FUI3"/>
      <c r="FUJ3"/>
      <c r="FUK3"/>
      <c r="FUL3"/>
      <c r="FUM3"/>
      <c r="FUN3"/>
      <c r="FUO3"/>
      <c r="FUP3"/>
      <c r="FUQ3"/>
      <c r="FUR3"/>
      <c r="FUS3"/>
      <c r="FUT3"/>
      <c r="FUU3"/>
      <c r="FUV3"/>
      <c r="FUW3"/>
      <c r="FUX3"/>
      <c r="FUY3"/>
      <c r="FUZ3"/>
      <c r="FVA3"/>
      <c r="FVB3"/>
      <c r="FVC3"/>
      <c r="FVD3"/>
      <c r="FVE3"/>
      <c r="FVF3"/>
      <c r="FVG3"/>
      <c r="FVH3"/>
      <c r="FVI3"/>
      <c r="FVJ3"/>
      <c r="FVK3"/>
      <c r="FVL3"/>
      <c r="FVM3"/>
      <c r="FVN3"/>
      <c r="FVO3"/>
      <c r="FVP3"/>
      <c r="FVQ3"/>
      <c r="FVR3"/>
      <c r="FVS3"/>
      <c r="FVT3"/>
      <c r="FVU3"/>
      <c r="FVV3"/>
      <c r="FVW3"/>
      <c r="FVX3"/>
      <c r="FVY3"/>
      <c r="FVZ3"/>
      <c r="FWA3"/>
      <c r="FWB3"/>
      <c r="FWC3"/>
      <c r="FWD3"/>
      <c r="FWE3"/>
      <c r="FWF3"/>
      <c r="FWG3"/>
      <c r="FWH3"/>
      <c r="FWI3"/>
      <c r="FWJ3"/>
      <c r="FWK3"/>
      <c r="FWL3"/>
      <c r="FWM3"/>
      <c r="FWN3"/>
      <c r="FWO3"/>
      <c r="FWP3"/>
      <c r="FWQ3"/>
      <c r="FWR3"/>
      <c r="FWS3"/>
      <c r="FWT3"/>
      <c r="FWU3"/>
      <c r="FWV3"/>
      <c r="FWW3"/>
      <c r="FWX3"/>
      <c r="FWY3"/>
      <c r="FWZ3"/>
      <c r="FXA3"/>
      <c r="FXB3"/>
      <c r="FXC3"/>
      <c r="FXD3"/>
      <c r="FXE3"/>
      <c r="FXF3"/>
      <c r="FXG3"/>
      <c r="FXH3"/>
      <c r="FXI3"/>
      <c r="FXJ3"/>
      <c r="FXK3"/>
      <c r="FXL3"/>
      <c r="FXM3"/>
      <c r="FXN3"/>
      <c r="FXO3"/>
      <c r="FXP3"/>
      <c r="FXQ3"/>
      <c r="FXR3"/>
      <c r="FXS3"/>
      <c r="FXT3"/>
      <c r="FXU3"/>
      <c r="FXV3"/>
      <c r="FXW3"/>
      <c r="FXX3"/>
      <c r="FXY3"/>
      <c r="FXZ3"/>
      <c r="FYA3"/>
      <c r="FYB3"/>
      <c r="FYC3"/>
      <c r="FYD3"/>
      <c r="FYE3"/>
      <c r="FYF3"/>
      <c r="FYG3"/>
      <c r="FYH3"/>
      <c r="FYI3"/>
      <c r="FYJ3"/>
      <c r="FYK3"/>
      <c r="FYL3"/>
      <c r="FYM3"/>
      <c r="FYN3"/>
      <c r="FYO3"/>
      <c r="FYP3"/>
      <c r="FYQ3"/>
      <c r="FYR3"/>
      <c r="FYS3"/>
      <c r="FYT3"/>
      <c r="FYU3"/>
      <c r="FYV3"/>
      <c r="FYW3"/>
      <c r="FYX3"/>
      <c r="FYY3"/>
      <c r="FYZ3"/>
      <c r="FZA3"/>
      <c r="FZB3"/>
      <c r="FZC3"/>
      <c r="FZD3"/>
      <c r="FZE3"/>
      <c r="FZF3"/>
      <c r="FZG3"/>
      <c r="FZH3"/>
      <c r="FZI3"/>
      <c r="FZJ3"/>
      <c r="FZK3"/>
      <c r="FZL3"/>
      <c r="FZM3"/>
      <c r="FZN3"/>
      <c r="FZO3"/>
      <c r="FZP3"/>
      <c r="FZQ3"/>
      <c r="FZR3"/>
      <c r="FZS3"/>
      <c r="FZT3"/>
      <c r="FZU3"/>
      <c r="FZV3"/>
      <c r="FZW3"/>
      <c r="FZX3"/>
      <c r="FZY3"/>
      <c r="FZZ3"/>
      <c r="GAA3"/>
      <c r="GAB3"/>
      <c r="GAC3"/>
      <c r="GAD3"/>
      <c r="GAE3"/>
      <c r="GAF3"/>
      <c r="GAG3"/>
      <c r="GAH3"/>
      <c r="GAI3"/>
      <c r="GAJ3"/>
      <c r="GAK3"/>
      <c r="GAL3"/>
      <c r="GAM3"/>
      <c r="GAN3"/>
      <c r="GAO3"/>
      <c r="GAP3"/>
      <c r="GAQ3"/>
      <c r="GAR3"/>
      <c r="GAS3"/>
      <c r="GAT3"/>
      <c r="GAU3"/>
      <c r="GAV3"/>
      <c r="GAW3"/>
      <c r="GAX3"/>
      <c r="GAY3"/>
      <c r="GAZ3"/>
      <c r="GBA3"/>
      <c r="GBB3"/>
      <c r="GBC3"/>
      <c r="GBD3"/>
      <c r="GBE3"/>
      <c r="GBF3"/>
      <c r="GBG3"/>
      <c r="GBH3"/>
      <c r="GBI3"/>
      <c r="GBJ3"/>
      <c r="GBK3"/>
      <c r="GBL3"/>
      <c r="GBM3"/>
      <c r="GBN3"/>
      <c r="GBO3"/>
      <c r="GBP3"/>
      <c r="GBQ3"/>
      <c r="GBR3"/>
      <c r="GBS3"/>
      <c r="GBT3"/>
      <c r="GBU3"/>
      <c r="GBV3"/>
      <c r="GBW3"/>
      <c r="GBX3"/>
      <c r="GBY3"/>
      <c r="GBZ3"/>
      <c r="GCA3"/>
      <c r="GCB3"/>
      <c r="GCC3"/>
      <c r="GCD3"/>
      <c r="GCE3"/>
      <c r="GCF3"/>
      <c r="GCG3"/>
      <c r="GCH3"/>
      <c r="GCI3"/>
      <c r="GCJ3"/>
      <c r="GCK3"/>
      <c r="GCL3"/>
      <c r="GCM3"/>
      <c r="GCN3"/>
      <c r="GCO3"/>
      <c r="GCP3"/>
      <c r="GCQ3"/>
      <c r="GCR3"/>
      <c r="GCS3"/>
      <c r="GCT3"/>
      <c r="GCU3"/>
      <c r="GCV3"/>
      <c r="GCW3"/>
      <c r="GCX3"/>
      <c r="GCY3"/>
      <c r="GCZ3"/>
      <c r="GDA3"/>
      <c r="GDB3"/>
      <c r="GDC3"/>
      <c r="GDD3"/>
      <c r="GDE3"/>
      <c r="GDF3"/>
      <c r="GDG3"/>
      <c r="GDH3"/>
      <c r="GDI3"/>
      <c r="GDJ3"/>
      <c r="GDK3"/>
      <c r="GDL3"/>
      <c r="GDM3"/>
      <c r="GDN3"/>
      <c r="GDO3"/>
      <c r="GDP3"/>
      <c r="GDQ3"/>
      <c r="GDR3"/>
      <c r="GDS3"/>
      <c r="GDT3"/>
      <c r="GDU3"/>
      <c r="GDV3"/>
      <c r="GDW3"/>
      <c r="GDX3"/>
      <c r="GDY3"/>
      <c r="GDZ3"/>
      <c r="GEA3"/>
      <c r="GEB3"/>
      <c r="GEC3"/>
      <c r="GED3"/>
      <c r="GEE3"/>
      <c r="GEF3"/>
      <c r="GEG3"/>
      <c r="GEH3"/>
      <c r="GEI3"/>
      <c r="GEJ3"/>
      <c r="GEK3"/>
      <c r="GEL3"/>
      <c r="GEM3"/>
      <c r="GEN3"/>
      <c r="GEO3"/>
      <c r="GEP3"/>
      <c r="GEQ3"/>
      <c r="GER3"/>
      <c r="GES3"/>
      <c r="GET3"/>
      <c r="GEU3"/>
      <c r="GEV3"/>
      <c r="GEW3"/>
      <c r="GEX3"/>
      <c r="GEY3"/>
      <c r="GEZ3"/>
      <c r="GFA3"/>
      <c r="GFB3"/>
      <c r="GFC3"/>
      <c r="GFD3"/>
      <c r="GFE3"/>
      <c r="GFF3"/>
      <c r="GFG3"/>
      <c r="GFH3"/>
      <c r="GFI3"/>
      <c r="GFJ3"/>
      <c r="GFK3"/>
      <c r="GFL3"/>
      <c r="GFM3"/>
      <c r="GFN3"/>
      <c r="GFO3"/>
      <c r="GFP3"/>
      <c r="GFQ3"/>
      <c r="GFR3"/>
      <c r="GFS3"/>
      <c r="GFT3"/>
      <c r="GFU3"/>
      <c r="GFV3"/>
      <c r="GFW3"/>
      <c r="GFX3"/>
      <c r="GFY3"/>
      <c r="GFZ3"/>
      <c r="GGA3"/>
      <c r="GGB3"/>
      <c r="GGC3"/>
      <c r="GGD3"/>
      <c r="GGE3"/>
      <c r="GGF3"/>
      <c r="GGG3"/>
      <c r="GGH3"/>
      <c r="GGI3"/>
      <c r="GGJ3"/>
      <c r="GGK3"/>
      <c r="GGL3"/>
      <c r="GGM3"/>
      <c r="GGN3"/>
      <c r="GGO3"/>
      <c r="GGP3"/>
      <c r="GGQ3"/>
      <c r="GGR3"/>
      <c r="GGS3"/>
      <c r="GGT3"/>
      <c r="GGU3"/>
      <c r="GGV3"/>
      <c r="GGW3"/>
      <c r="GGX3"/>
      <c r="GGY3"/>
      <c r="GGZ3"/>
      <c r="GHA3"/>
      <c r="GHB3"/>
      <c r="GHC3"/>
      <c r="GHD3"/>
      <c r="GHE3"/>
      <c r="GHF3"/>
      <c r="GHG3"/>
      <c r="GHH3"/>
      <c r="GHI3"/>
      <c r="GHJ3"/>
      <c r="GHK3"/>
      <c r="GHL3"/>
      <c r="GHM3"/>
      <c r="GHN3"/>
      <c r="GHO3"/>
      <c r="GHP3"/>
      <c r="GHQ3"/>
      <c r="GHR3"/>
      <c r="GHS3"/>
      <c r="GHT3"/>
      <c r="GHU3"/>
      <c r="GHV3"/>
      <c r="GHW3"/>
      <c r="GHX3"/>
      <c r="GHY3"/>
      <c r="GHZ3"/>
      <c r="GIA3"/>
      <c r="GIB3"/>
      <c r="GIC3"/>
      <c r="GID3"/>
      <c r="GIE3"/>
      <c r="GIF3"/>
      <c r="GIG3"/>
      <c r="GIH3"/>
      <c r="GII3"/>
      <c r="GIJ3"/>
      <c r="GIK3"/>
      <c r="GIL3"/>
      <c r="GIM3"/>
      <c r="GIN3"/>
      <c r="GIO3"/>
      <c r="GIP3"/>
      <c r="GIQ3"/>
      <c r="GIR3"/>
      <c r="GIS3"/>
      <c r="GIT3"/>
      <c r="GIU3"/>
      <c r="GIV3"/>
      <c r="GIW3"/>
      <c r="GIX3"/>
      <c r="GIY3"/>
      <c r="GIZ3"/>
      <c r="GJA3"/>
      <c r="GJB3"/>
      <c r="GJC3"/>
      <c r="GJD3"/>
      <c r="GJE3"/>
      <c r="GJF3"/>
      <c r="GJG3"/>
      <c r="GJH3"/>
      <c r="GJI3"/>
      <c r="GJJ3"/>
      <c r="GJK3"/>
      <c r="GJL3"/>
      <c r="GJM3"/>
      <c r="GJN3"/>
      <c r="GJO3"/>
      <c r="GJP3"/>
      <c r="GJQ3"/>
      <c r="GJR3"/>
      <c r="GJS3"/>
      <c r="GJT3"/>
      <c r="GJU3"/>
      <c r="GJV3"/>
      <c r="GJW3"/>
      <c r="GJX3"/>
      <c r="GJY3"/>
      <c r="GJZ3"/>
      <c r="GKA3"/>
      <c r="GKB3"/>
      <c r="GKC3"/>
      <c r="GKD3"/>
      <c r="GKE3"/>
      <c r="GKF3"/>
      <c r="GKG3"/>
      <c r="GKH3"/>
      <c r="GKI3"/>
      <c r="GKJ3"/>
      <c r="GKK3"/>
      <c r="GKL3"/>
      <c r="GKM3"/>
      <c r="GKN3"/>
      <c r="GKO3"/>
      <c r="GKP3"/>
      <c r="GKQ3"/>
      <c r="GKR3"/>
      <c r="GKS3"/>
      <c r="GKT3"/>
      <c r="GKU3"/>
      <c r="GKV3"/>
      <c r="GKW3"/>
      <c r="GKX3"/>
      <c r="GKY3"/>
      <c r="GKZ3"/>
      <c r="GLA3"/>
      <c r="GLB3"/>
      <c r="GLC3"/>
      <c r="GLD3"/>
      <c r="GLE3"/>
      <c r="GLF3"/>
      <c r="GLG3"/>
      <c r="GLH3"/>
      <c r="GLI3"/>
      <c r="GLJ3"/>
      <c r="GLK3"/>
      <c r="GLL3"/>
      <c r="GLM3"/>
      <c r="GLN3"/>
      <c r="GLO3"/>
      <c r="GLP3"/>
      <c r="GLQ3"/>
      <c r="GLR3"/>
      <c r="GLS3"/>
      <c r="GLT3"/>
      <c r="GLU3"/>
      <c r="GLV3"/>
      <c r="GLW3"/>
      <c r="GLX3"/>
      <c r="GLY3"/>
      <c r="GLZ3"/>
      <c r="GMA3"/>
      <c r="GMB3"/>
      <c r="GMC3"/>
      <c r="GMD3"/>
      <c r="GME3"/>
      <c r="GMF3"/>
      <c r="GMG3"/>
      <c r="GMH3"/>
      <c r="GMI3"/>
      <c r="GMJ3"/>
      <c r="GMK3"/>
      <c r="GML3"/>
      <c r="GMM3"/>
      <c r="GMN3"/>
      <c r="GMO3"/>
      <c r="GMP3"/>
      <c r="GMQ3"/>
      <c r="GMR3"/>
      <c r="GMS3"/>
      <c r="GMT3"/>
      <c r="GMU3"/>
      <c r="GMV3"/>
      <c r="GMW3"/>
      <c r="GMX3"/>
      <c r="GMY3"/>
      <c r="GMZ3"/>
      <c r="GNA3"/>
      <c r="GNB3"/>
      <c r="GNC3"/>
      <c r="GND3"/>
      <c r="GNE3"/>
      <c r="GNF3"/>
      <c r="GNG3"/>
      <c r="GNH3"/>
      <c r="GNI3"/>
      <c r="GNJ3"/>
      <c r="GNK3"/>
      <c r="GNL3"/>
      <c r="GNM3"/>
      <c r="GNN3"/>
      <c r="GNO3"/>
      <c r="GNP3"/>
      <c r="GNQ3"/>
      <c r="GNR3"/>
      <c r="GNS3"/>
      <c r="GNT3"/>
      <c r="GNU3"/>
      <c r="GNV3"/>
      <c r="GNW3"/>
      <c r="GNX3"/>
      <c r="GNY3"/>
      <c r="GNZ3"/>
      <c r="GOA3"/>
      <c r="GOB3"/>
      <c r="GOC3"/>
      <c r="GOD3"/>
      <c r="GOE3"/>
      <c r="GOF3"/>
      <c r="GOG3"/>
      <c r="GOH3"/>
      <c r="GOI3"/>
      <c r="GOJ3"/>
      <c r="GOK3"/>
      <c r="GOL3"/>
      <c r="GOM3"/>
      <c r="GON3"/>
      <c r="GOO3"/>
      <c r="GOP3"/>
      <c r="GOQ3"/>
      <c r="GOR3"/>
      <c r="GOS3"/>
      <c r="GOT3"/>
      <c r="GOU3"/>
      <c r="GOV3"/>
      <c r="GOW3"/>
      <c r="GOX3"/>
      <c r="GOY3"/>
      <c r="GOZ3"/>
      <c r="GPA3"/>
      <c r="GPB3"/>
      <c r="GPC3"/>
      <c r="GPD3"/>
      <c r="GPE3"/>
      <c r="GPF3"/>
      <c r="GPG3"/>
      <c r="GPH3"/>
      <c r="GPI3"/>
      <c r="GPJ3"/>
      <c r="GPK3"/>
      <c r="GPL3"/>
      <c r="GPM3"/>
      <c r="GPN3"/>
      <c r="GPO3"/>
      <c r="GPP3"/>
      <c r="GPQ3"/>
      <c r="GPR3"/>
      <c r="GPS3"/>
      <c r="GPT3"/>
      <c r="GPU3"/>
      <c r="GPV3"/>
      <c r="GPW3"/>
      <c r="GPX3"/>
      <c r="GPY3"/>
      <c r="GPZ3"/>
      <c r="GQA3"/>
      <c r="GQB3"/>
      <c r="GQC3"/>
      <c r="GQD3"/>
      <c r="GQE3"/>
      <c r="GQF3"/>
      <c r="GQG3"/>
      <c r="GQH3"/>
      <c r="GQI3"/>
      <c r="GQJ3"/>
      <c r="GQK3"/>
      <c r="GQL3"/>
      <c r="GQM3"/>
      <c r="GQN3"/>
      <c r="GQO3"/>
      <c r="GQP3"/>
      <c r="GQQ3"/>
      <c r="GQR3"/>
      <c r="GQS3"/>
      <c r="GQT3"/>
      <c r="GQU3"/>
      <c r="GQV3"/>
      <c r="GQW3"/>
      <c r="GQX3"/>
      <c r="GQY3"/>
      <c r="GQZ3"/>
      <c r="GRA3"/>
      <c r="GRB3"/>
      <c r="GRC3"/>
      <c r="GRD3"/>
      <c r="GRE3"/>
      <c r="GRF3"/>
      <c r="GRG3"/>
      <c r="GRH3"/>
      <c r="GRI3"/>
      <c r="GRJ3"/>
      <c r="GRK3"/>
      <c r="GRL3"/>
      <c r="GRM3"/>
      <c r="GRN3"/>
      <c r="GRO3"/>
      <c r="GRP3"/>
      <c r="GRQ3"/>
      <c r="GRR3"/>
      <c r="GRS3"/>
      <c r="GRT3"/>
      <c r="GRU3"/>
      <c r="GRV3"/>
      <c r="GRW3"/>
      <c r="GRX3"/>
      <c r="GRY3"/>
      <c r="GRZ3"/>
      <c r="GSA3"/>
      <c r="GSB3"/>
      <c r="GSC3"/>
      <c r="GSD3"/>
      <c r="GSE3"/>
      <c r="GSF3"/>
      <c r="GSG3"/>
      <c r="GSH3"/>
      <c r="GSI3"/>
      <c r="GSJ3"/>
      <c r="GSK3"/>
      <c r="GSL3"/>
      <c r="GSM3"/>
      <c r="GSN3"/>
      <c r="GSO3"/>
      <c r="GSP3"/>
      <c r="GSQ3"/>
      <c r="GSR3"/>
      <c r="GSS3"/>
      <c r="GST3"/>
      <c r="GSU3"/>
      <c r="GSV3"/>
      <c r="GSW3"/>
      <c r="GSX3"/>
      <c r="GSY3"/>
      <c r="GSZ3"/>
      <c r="GTA3"/>
      <c r="GTB3"/>
      <c r="GTC3"/>
      <c r="GTD3"/>
      <c r="GTE3"/>
      <c r="GTF3"/>
      <c r="GTG3"/>
      <c r="GTH3"/>
      <c r="GTI3"/>
      <c r="GTJ3"/>
      <c r="GTK3"/>
      <c r="GTL3"/>
      <c r="GTM3"/>
      <c r="GTN3"/>
      <c r="GTO3"/>
      <c r="GTP3"/>
      <c r="GTQ3"/>
      <c r="GTR3"/>
      <c r="GTS3"/>
      <c r="GTT3"/>
      <c r="GTU3"/>
      <c r="GTV3"/>
      <c r="GTW3"/>
      <c r="GTX3"/>
      <c r="GTY3"/>
      <c r="GTZ3"/>
      <c r="GUA3"/>
      <c r="GUB3"/>
      <c r="GUC3"/>
      <c r="GUD3"/>
      <c r="GUE3"/>
      <c r="GUF3"/>
      <c r="GUG3"/>
      <c r="GUH3"/>
      <c r="GUI3"/>
      <c r="GUJ3"/>
      <c r="GUK3"/>
      <c r="GUL3"/>
      <c r="GUM3"/>
      <c r="GUN3"/>
      <c r="GUO3"/>
      <c r="GUP3"/>
      <c r="GUQ3"/>
      <c r="GUR3"/>
      <c r="GUS3"/>
      <c r="GUT3"/>
      <c r="GUU3"/>
      <c r="GUV3"/>
      <c r="GUW3"/>
      <c r="GUX3"/>
      <c r="GUY3"/>
      <c r="GUZ3"/>
      <c r="GVA3"/>
      <c r="GVB3"/>
      <c r="GVC3"/>
      <c r="GVD3"/>
      <c r="GVE3"/>
      <c r="GVF3"/>
      <c r="GVG3"/>
      <c r="GVH3"/>
      <c r="GVI3"/>
      <c r="GVJ3"/>
      <c r="GVK3"/>
      <c r="GVL3"/>
      <c r="GVM3"/>
      <c r="GVN3"/>
      <c r="GVO3"/>
      <c r="GVP3"/>
      <c r="GVQ3"/>
      <c r="GVR3"/>
      <c r="GVS3"/>
      <c r="GVT3"/>
      <c r="GVU3"/>
      <c r="GVV3"/>
      <c r="GVW3"/>
      <c r="GVX3"/>
      <c r="GVY3"/>
      <c r="GVZ3"/>
      <c r="GWA3"/>
      <c r="GWB3"/>
      <c r="GWC3"/>
      <c r="GWD3"/>
      <c r="GWE3"/>
      <c r="GWF3"/>
      <c r="GWG3"/>
      <c r="GWH3"/>
      <c r="GWI3"/>
      <c r="GWJ3"/>
      <c r="GWK3"/>
      <c r="GWL3"/>
      <c r="GWM3"/>
      <c r="GWN3"/>
      <c r="GWO3"/>
      <c r="GWP3"/>
      <c r="GWQ3"/>
      <c r="GWR3"/>
      <c r="GWS3"/>
      <c r="GWT3"/>
      <c r="GWU3"/>
      <c r="GWV3"/>
      <c r="GWW3"/>
      <c r="GWX3"/>
      <c r="GWY3"/>
      <c r="GWZ3"/>
      <c r="GXA3"/>
      <c r="GXB3"/>
      <c r="GXC3"/>
      <c r="GXD3"/>
      <c r="GXE3"/>
      <c r="GXF3"/>
      <c r="GXG3"/>
      <c r="GXH3"/>
      <c r="GXI3"/>
      <c r="GXJ3"/>
      <c r="GXK3"/>
      <c r="GXL3"/>
      <c r="GXM3"/>
      <c r="GXN3"/>
      <c r="GXO3"/>
      <c r="GXP3"/>
      <c r="GXQ3"/>
      <c r="GXR3"/>
      <c r="GXS3"/>
      <c r="GXT3"/>
      <c r="GXU3"/>
      <c r="GXV3"/>
      <c r="GXW3"/>
      <c r="GXX3"/>
      <c r="GXY3"/>
      <c r="GXZ3"/>
      <c r="GYA3"/>
      <c r="GYB3"/>
      <c r="GYC3"/>
      <c r="GYD3"/>
      <c r="GYE3"/>
      <c r="GYF3"/>
      <c r="GYG3"/>
      <c r="GYH3"/>
      <c r="GYI3"/>
      <c r="GYJ3"/>
      <c r="GYK3"/>
      <c r="GYL3"/>
      <c r="GYM3"/>
      <c r="GYN3"/>
      <c r="GYO3"/>
      <c r="GYP3"/>
      <c r="GYQ3"/>
      <c r="GYR3"/>
      <c r="GYS3"/>
      <c r="GYT3"/>
      <c r="GYU3"/>
      <c r="GYV3"/>
      <c r="GYW3"/>
      <c r="GYX3"/>
      <c r="GYY3"/>
      <c r="GYZ3"/>
      <c r="GZA3"/>
      <c r="GZB3"/>
      <c r="GZC3"/>
      <c r="GZD3"/>
      <c r="GZE3"/>
      <c r="GZF3"/>
      <c r="GZG3"/>
      <c r="GZH3"/>
      <c r="GZI3"/>
      <c r="GZJ3"/>
      <c r="GZK3"/>
      <c r="GZL3"/>
      <c r="GZM3"/>
      <c r="GZN3"/>
      <c r="GZO3"/>
      <c r="GZP3"/>
      <c r="GZQ3"/>
      <c r="GZR3"/>
      <c r="GZS3"/>
      <c r="GZT3"/>
      <c r="GZU3"/>
      <c r="GZV3"/>
      <c r="GZW3"/>
      <c r="GZX3"/>
      <c r="GZY3"/>
      <c r="GZZ3"/>
      <c r="HAA3"/>
      <c r="HAB3"/>
      <c r="HAC3"/>
      <c r="HAD3"/>
      <c r="HAE3"/>
      <c r="HAF3"/>
      <c r="HAG3"/>
      <c r="HAH3"/>
      <c r="HAI3"/>
      <c r="HAJ3"/>
      <c r="HAK3"/>
      <c r="HAL3"/>
      <c r="HAM3"/>
      <c r="HAN3"/>
      <c r="HAO3"/>
      <c r="HAP3"/>
      <c r="HAQ3"/>
      <c r="HAR3"/>
      <c r="HAS3"/>
      <c r="HAT3"/>
      <c r="HAU3"/>
      <c r="HAV3"/>
      <c r="HAW3"/>
      <c r="HAX3"/>
      <c r="HAY3"/>
      <c r="HAZ3"/>
      <c r="HBA3"/>
      <c r="HBB3"/>
      <c r="HBC3"/>
      <c r="HBD3"/>
      <c r="HBE3"/>
      <c r="HBF3"/>
      <c r="HBG3"/>
      <c r="HBH3"/>
      <c r="HBI3"/>
      <c r="HBJ3"/>
      <c r="HBK3"/>
      <c r="HBL3"/>
      <c r="HBM3"/>
      <c r="HBN3"/>
      <c r="HBO3"/>
      <c r="HBP3"/>
      <c r="HBQ3"/>
      <c r="HBR3"/>
      <c r="HBS3"/>
      <c r="HBT3"/>
      <c r="HBU3"/>
      <c r="HBV3"/>
      <c r="HBW3"/>
      <c r="HBX3"/>
      <c r="HBY3"/>
      <c r="HBZ3"/>
      <c r="HCA3"/>
      <c r="HCB3"/>
      <c r="HCC3"/>
      <c r="HCD3"/>
      <c r="HCE3"/>
      <c r="HCF3"/>
      <c r="HCG3"/>
      <c r="HCH3"/>
      <c r="HCI3"/>
      <c r="HCJ3"/>
      <c r="HCK3"/>
      <c r="HCL3"/>
      <c r="HCM3"/>
      <c r="HCN3"/>
      <c r="HCO3"/>
      <c r="HCP3"/>
      <c r="HCQ3"/>
      <c r="HCR3"/>
      <c r="HCS3"/>
      <c r="HCT3"/>
      <c r="HCU3"/>
      <c r="HCV3"/>
      <c r="HCW3"/>
      <c r="HCX3"/>
      <c r="HCY3"/>
      <c r="HCZ3"/>
      <c r="HDA3"/>
      <c r="HDB3"/>
      <c r="HDC3"/>
      <c r="HDD3"/>
      <c r="HDE3"/>
      <c r="HDF3"/>
      <c r="HDG3"/>
      <c r="HDH3"/>
      <c r="HDI3"/>
      <c r="HDJ3"/>
      <c r="HDK3"/>
      <c r="HDL3"/>
      <c r="HDM3"/>
      <c r="HDN3"/>
      <c r="HDO3"/>
      <c r="HDP3"/>
      <c r="HDQ3"/>
      <c r="HDR3"/>
      <c r="HDS3"/>
      <c r="HDT3"/>
      <c r="HDU3"/>
      <c r="HDV3"/>
      <c r="HDW3"/>
      <c r="HDX3"/>
      <c r="HDY3"/>
      <c r="HDZ3"/>
      <c r="HEA3"/>
      <c r="HEB3"/>
      <c r="HEC3"/>
      <c r="HED3"/>
      <c r="HEE3"/>
      <c r="HEF3"/>
      <c r="HEG3"/>
      <c r="HEH3"/>
      <c r="HEI3"/>
      <c r="HEJ3"/>
      <c r="HEK3"/>
      <c r="HEL3"/>
      <c r="HEM3"/>
      <c r="HEN3"/>
      <c r="HEO3"/>
      <c r="HEP3"/>
      <c r="HEQ3"/>
      <c r="HER3"/>
      <c r="HES3"/>
      <c r="HET3"/>
      <c r="HEU3"/>
      <c r="HEV3"/>
      <c r="HEW3"/>
      <c r="HEX3"/>
      <c r="HEY3"/>
      <c r="HEZ3"/>
      <c r="HFA3"/>
      <c r="HFB3"/>
      <c r="HFC3"/>
      <c r="HFD3"/>
      <c r="HFE3"/>
      <c r="HFF3"/>
      <c r="HFG3"/>
      <c r="HFH3"/>
      <c r="HFI3"/>
      <c r="HFJ3"/>
      <c r="HFK3"/>
      <c r="HFL3"/>
      <c r="HFM3"/>
      <c r="HFN3"/>
      <c r="HFO3"/>
      <c r="HFP3"/>
      <c r="HFQ3"/>
      <c r="HFR3"/>
      <c r="HFS3"/>
      <c r="HFT3"/>
      <c r="HFU3"/>
      <c r="HFV3"/>
      <c r="HFW3"/>
      <c r="HFX3"/>
      <c r="HFY3"/>
      <c r="HFZ3"/>
      <c r="HGA3"/>
      <c r="HGB3"/>
      <c r="HGC3"/>
      <c r="HGD3"/>
      <c r="HGE3"/>
      <c r="HGF3"/>
      <c r="HGG3"/>
      <c r="HGH3"/>
      <c r="HGI3"/>
      <c r="HGJ3"/>
      <c r="HGK3"/>
      <c r="HGL3"/>
      <c r="HGM3"/>
      <c r="HGN3"/>
      <c r="HGO3"/>
      <c r="HGP3"/>
      <c r="HGQ3"/>
      <c r="HGR3"/>
      <c r="HGS3"/>
      <c r="HGT3"/>
      <c r="HGU3"/>
      <c r="HGV3"/>
      <c r="HGW3"/>
      <c r="HGX3"/>
      <c r="HGY3"/>
      <c r="HGZ3"/>
      <c r="HHA3"/>
      <c r="HHB3"/>
      <c r="HHC3"/>
      <c r="HHD3"/>
      <c r="HHE3"/>
      <c r="HHF3"/>
      <c r="HHG3"/>
      <c r="HHH3"/>
      <c r="HHI3"/>
      <c r="HHJ3"/>
      <c r="HHK3"/>
      <c r="HHL3"/>
      <c r="HHM3"/>
      <c r="HHN3"/>
      <c r="HHO3"/>
      <c r="HHP3"/>
      <c r="HHQ3"/>
      <c r="HHR3"/>
      <c r="HHS3"/>
      <c r="HHT3"/>
      <c r="HHU3"/>
      <c r="HHV3"/>
      <c r="HHW3"/>
      <c r="HHX3"/>
      <c r="HHY3"/>
      <c r="HHZ3"/>
      <c r="HIA3"/>
      <c r="HIB3"/>
      <c r="HIC3"/>
      <c r="HID3"/>
      <c r="HIE3"/>
      <c r="HIF3"/>
      <c r="HIG3"/>
      <c r="HIH3"/>
      <c r="HII3"/>
      <c r="HIJ3"/>
      <c r="HIK3"/>
      <c r="HIL3"/>
      <c r="HIM3"/>
      <c r="HIN3"/>
      <c r="HIO3"/>
      <c r="HIP3"/>
      <c r="HIQ3"/>
      <c r="HIR3"/>
      <c r="HIS3"/>
      <c r="HIT3"/>
      <c r="HIU3"/>
      <c r="HIV3"/>
      <c r="HIW3"/>
      <c r="HIX3"/>
      <c r="HIY3"/>
      <c r="HIZ3"/>
      <c r="HJA3"/>
      <c r="HJB3"/>
      <c r="HJC3"/>
      <c r="HJD3"/>
      <c r="HJE3"/>
      <c r="HJF3"/>
      <c r="HJG3"/>
      <c r="HJH3"/>
      <c r="HJI3"/>
      <c r="HJJ3"/>
      <c r="HJK3"/>
      <c r="HJL3"/>
      <c r="HJM3"/>
      <c r="HJN3"/>
      <c r="HJO3"/>
      <c r="HJP3"/>
      <c r="HJQ3"/>
      <c r="HJR3"/>
      <c r="HJS3"/>
      <c r="HJT3"/>
      <c r="HJU3"/>
      <c r="HJV3"/>
      <c r="HJW3"/>
      <c r="HJX3"/>
      <c r="HJY3"/>
      <c r="HJZ3"/>
      <c r="HKA3"/>
      <c r="HKB3"/>
      <c r="HKC3"/>
      <c r="HKD3"/>
      <c r="HKE3"/>
      <c r="HKF3"/>
      <c r="HKG3"/>
      <c r="HKH3"/>
      <c r="HKI3"/>
      <c r="HKJ3"/>
      <c r="HKK3"/>
      <c r="HKL3"/>
      <c r="HKM3"/>
      <c r="HKN3"/>
      <c r="HKO3"/>
      <c r="HKP3"/>
      <c r="HKQ3"/>
      <c r="HKR3"/>
      <c r="HKS3"/>
      <c r="HKT3"/>
      <c r="HKU3"/>
      <c r="HKV3"/>
      <c r="HKW3"/>
      <c r="HKX3"/>
      <c r="HKY3"/>
      <c r="HKZ3"/>
      <c r="HLA3"/>
      <c r="HLB3"/>
      <c r="HLC3"/>
      <c r="HLD3"/>
      <c r="HLE3"/>
      <c r="HLF3"/>
      <c r="HLG3"/>
      <c r="HLH3"/>
      <c r="HLI3"/>
      <c r="HLJ3"/>
      <c r="HLK3"/>
      <c r="HLL3"/>
      <c r="HLM3"/>
      <c r="HLN3"/>
      <c r="HLO3"/>
      <c r="HLP3"/>
      <c r="HLQ3"/>
      <c r="HLR3"/>
      <c r="HLS3"/>
      <c r="HLT3"/>
      <c r="HLU3"/>
      <c r="HLV3"/>
      <c r="HLW3"/>
      <c r="HLX3"/>
      <c r="HLY3"/>
      <c r="HLZ3"/>
      <c r="HMA3"/>
      <c r="HMB3"/>
      <c r="HMC3"/>
      <c r="HMD3"/>
      <c r="HME3"/>
      <c r="HMF3"/>
      <c r="HMG3"/>
      <c r="HMH3"/>
      <c r="HMI3"/>
      <c r="HMJ3"/>
      <c r="HMK3"/>
      <c r="HML3"/>
      <c r="HMM3"/>
      <c r="HMN3"/>
      <c r="HMO3"/>
      <c r="HMP3"/>
      <c r="HMQ3"/>
      <c r="HMR3"/>
      <c r="HMS3"/>
      <c r="HMT3"/>
      <c r="HMU3"/>
      <c r="HMV3"/>
      <c r="HMW3"/>
      <c r="HMX3"/>
      <c r="HMY3"/>
      <c r="HMZ3"/>
      <c r="HNA3"/>
      <c r="HNB3"/>
      <c r="HNC3"/>
      <c r="HND3"/>
      <c r="HNE3"/>
      <c r="HNF3"/>
      <c r="HNG3"/>
      <c r="HNH3"/>
      <c r="HNI3"/>
      <c r="HNJ3"/>
      <c r="HNK3"/>
      <c r="HNL3"/>
      <c r="HNM3"/>
      <c r="HNN3"/>
      <c r="HNO3"/>
      <c r="HNP3"/>
      <c r="HNQ3"/>
      <c r="HNR3"/>
      <c r="HNS3"/>
      <c r="HNT3"/>
      <c r="HNU3"/>
      <c r="HNV3"/>
      <c r="HNW3"/>
      <c r="HNX3"/>
      <c r="HNY3"/>
      <c r="HNZ3"/>
      <c r="HOA3"/>
      <c r="HOB3"/>
      <c r="HOC3"/>
      <c r="HOD3"/>
      <c r="HOE3"/>
      <c r="HOF3"/>
      <c r="HOG3"/>
      <c r="HOH3"/>
      <c r="HOI3"/>
      <c r="HOJ3"/>
      <c r="HOK3"/>
      <c r="HOL3"/>
      <c r="HOM3"/>
      <c r="HON3"/>
      <c r="HOO3"/>
      <c r="HOP3"/>
      <c r="HOQ3"/>
      <c r="HOR3"/>
      <c r="HOS3"/>
      <c r="HOT3"/>
      <c r="HOU3"/>
      <c r="HOV3"/>
      <c r="HOW3"/>
      <c r="HOX3"/>
      <c r="HOY3"/>
      <c r="HOZ3"/>
      <c r="HPA3"/>
      <c r="HPB3"/>
      <c r="HPC3"/>
      <c r="HPD3"/>
      <c r="HPE3"/>
      <c r="HPF3"/>
      <c r="HPG3"/>
      <c r="HPH3"/>
      <c r="HPI3"/>
      <c r="HPJ3"/>
      <c r="HPK3"/>
      <c r="HPL3"/>
      <c r="HPM3"/>
      <c r="HPN3"/>
      <c r="HPO3"/>
      <c r="HPP3"/>
      <c r="HPQ3"/>
      <c r="HPR3"/>
      <c r="HPS3"/>
      <c r="HPT3"/>
      <c r="HPU3"/>
      <c r="HPV3"/>
      <c r="HPW3"/>
      <c r="HPX3"/>
      <c r="HPY3"/>
      <c r="HPZ3"/>
      <c r="HQA3"/>
      <c r="HQB3"/>
      <c r="HQC3"/>
      <c r="HQD3"/>
      <c r="HQE3"/>
      <c r="HQF3"/>
      <c r="HQG3"/>
      <c r="HQH3"/>
      <c r="HQI3"/>
      <c r="HQJ3"/>
      <c r="HQK3"/>
      <c r="HQL3"/>
      <c r="HQM3"/>
      <c r="HQN3"/>
      <c r="HQO3"/>
      <c r="HQP3"/>
      <c r="HQQ3"/>
      <c r="HQR3"/>
      <c r="HQS3"/>
      <c r="HQT3"/>
      <c r="HQU3"/>
      <c r="HQV3"/>
      <c r="HQW3"/>
      <c r="HQX3"/>
      <c r="HQY3"/>
      <c r="HQZ3"/>
      <c r="HRA3"/>
      <c r="HRB3"/>
      <c r="HRC3"/>
      <c r="HRD3"/>
      <c r="HRE3"/>
      <c r="HRF3"/>
      <c r="HRG3"/>
      <c r="HRH3"/>
      <c r="HRI3"/>
      <c r="HRJ3"/>
      <c r="HRK3"/>
      <c r="HRL3"/>
      <c r="HRM3"/>
      <c r="HRN3"/>
      <c r="HRO3"/>
      <c r="HRP3"/>
      <c r="HRQ3"/>
      <c r="HRR3"/>
      <c r="HRS3"/>
      <c r="HRT3"/>
      <c r="HRU3"/>
      <c r="HRV3"/>
      <c r="HRW3"/>
      <c r="HRX3"/>
      <c r="HRY3"/>
      <c r="HRZ3"/>
      <c r="HSA3"/>
      <c r="HSB3"/>
      <c r="HSC3"/>
      <c r="HSD3"/>
      <c r="HSE3"/>
      <c r="HSF3"/>
      <c r="HSG3"/>
      <c r="HSH3"/>
      <c r="HSI3"/>
      <c r="HSJ3"/>
      <c r="HSK3"/>
      <c r="HSL3"/>
      <c r="HSM3"/>
      <c r="HSN3"/>
      <c r="HSO3"/>
      <c r="HSP3"/>
      <c r="HSQ3"/>
      <c r="HSR3"/>
      <c r="HSS3"/>
      <c r="HST3"/>
      <c r="HSU3"/>
      <c r="HSV3"/>
      <c r="HSW3"/>
      <c r="HSX3"/>
      <c r="HSY3"/>
      <c r="HSZ3"/>
      <c r="HTA3"/>
      <c r="HTB3"/>
      <c r="HTC3"/>
      <c r="HTD3"/>
      <c r="HTE3"/>
      <c r="HTF3"/>
      <c r="HTG3"/>
      <c r="HTH3"/>
      <c r="HTI3"/>
      <c r="HTJ3"/>
      <c r="HTK3"/>
      <c r="HTL3"/>
      <c r="HTM3"/>
      <c r="HTN3"/>
      <c r="HTO3"/>
      <c r="HTP3"/>
      <c r="HTQ3"/>
      <c r="HTR3"/>
      <c r="HTS3"/>
      <c r="HTT3"/>
      <c r="HTU3"/>
      <c r="HTV3"/>
      <c r="HTW3"/>
      <c r="HTX3"/>
      <c r="HTY3"/>
      <c r="HTZ3"/>
      <c r="HUA3"/>
      <c r="HUB3"/>
      <c r="HUC3"/>
      <c r="HUD3"/>
      <c r="HUE3"/>
      <c r="HUF3"/>
      <c r="HUG3"/>
      <c r="HUH3"/>
      <c r="HUI3"/>
      <c r="HUJ3"/>
      <c r="HUK3"/>
      <c r="HUL3"/>
      <c r="HUM3"/>
      <c r="HUN3"/>
      <c r="HUO3"/>
      <c r="HUP3"/>
      <c r="HUQ3"/>
      <c r="HUR3"/>
      <c r="HUS3"/>
      <c r="HUT3"/>
      <c r="HUU3"/>
      <c r="HUV3"/>
      <c r="HUW3"/>
      <c r="HUX3"/>
      <c r="HUY3"/>
      <c r="HUZ3"/>
      <c r="HVA3"/>
      <c r="HVB3"/>
      <c r="HVC3"/>
      <c r="HVD3"/>
      <c r="HVE3"/>
      <c r="HVF3"/>
      <c r="HVG3"/>
      <c r="HVH3"/>
      <c r="HVI3"/>
      <c r="HVJ3"/>
      <c r="HVK3"/>
      <c r="HVL3"/>
      <c r="HVM3"/>
      <c r="HVN3"/>
      <c r="HVO3"/>
      <c r="HVP3"/>
      <c r="HVQ3"/>
      <c r="HVR3"/>
      <c r="HVS3"/>
      <c r="HVT3"/>
      <c r="HVU3"/>
      <c r="HVV3"/>
      <c r="HVW3"/>
      <c r="HVX3"/>
      <c r="HVY3"/>
      <c r="HVZ3"/>
      <c r="HWA3"/>
      <c r="HWB3"/>
      <c r="HWC3"/>
      <c r="HWD3"/>
      <c r="HWE3"/>
      <c r="HWF3"/>
      <c r="HWG3"/>
      <c r="HWH3"/>
      <c r="HWI3"/>
      <c r="HWJ3"/>
      <c r="HWK3"/>
      <c r="HWL3"/>
      <c r="HWM3"/>
      <c r="HWN3"/>
      <c r="HWO3"/>
      <c r="HWP3"/>
      <c r="HWQ3"/>
      <c r="HWR3"/>
      <c r="HWS3"/>
      <c r="HWT3"/>
      <c r="HWU3"/>
      <c r="HWV3"/>
      <c r="HWW3"/>
      <c r="HWX3"/>
      <c r="HWY3"/>
      <c r="HWZ3"/>
      <c r="HXA3"/>
      <c r="HXB3"/>
      <c r="HXC3"/>
      <c r="HXD3"/>
      <c r="HXE3"/>
      <c r="HXF3"/>
      <c r="HXG3"/>
      <c r="HXH3"/>
      <c r="HXI3"/>
      <c r="HXJ3"/>
      <c r="HXK3"/>
      <c r="HXL3"/>
      <c r="HXM3"/>
      <c r="HXN3"/>
      <c r="HXO3"/>
      <c r="HXP3"/>
      <c r="HXQ3"/>
      <c r="HXR3"/>
      <c r="HXS3"/>
      <c r="HXT3"/>
      <c r="HXU3"/>
      <c r="HXV3"/>
      <c r="HXW3"/>
      <c r="HXX3"/>
      <c r="HXY3"/>
      <c r="HXZ3"/>
      <c r="HYA3"/>
      <c r="HYB3"/>
      <c r="HYC3"/>
      <c r="HYD3"/>
      <c r="HYE3"/>
      <c r="HYF3"/>
      <c r="HYG3"/>
      <c r="HYH3"/>
      <c r="HYI3"/>
      <c r="HYJ3"/>
      <c r="HYK3"/>
      <c r="HYL3"/>
      <c r="HYM3"/>
      <c r="HYN3"/>
      <c r="HYO3"/>
      <c r="HYP3"/>
      <c r="HYQ3"/>
      <c r="HYR3"/>
      <c r="HYS3"/>
      <c r="HYT3"/>
      <c r="HYU3"/>
      <c r="HYV3"/>
      <c r="HYW3"/>
      <c r="HYX3"/>
      <c r="HYY3"/>
      <c r="HYZ3"/>
      <c r="HZA3"/>
      <c r="HZB3"/>
      <c r="HZC3"/>
      <c r="HZD3"/>
      <c r="HZE3"/>
      <c r="HZF3"/>
      <c r="HZG3"/>
      <c r="HZH3"/>
      <c r="HZI3"/>
      <c r="HZJ3"/>
      <c r="HZK3"/>
      <c r="HZL3"/>
      <c r="HZM3"/>
      <c r="HZN3"/>
      <c r="HZO3"/>
      <c r="HZP3"/>
      <c r="HZQ3"/>
      <c r="HZR3"/>
      <c r="HZS3"/>
      <c r="HZT3"/>
      <c r="HZU3"/>
      <c r="HZV3"/>
      <c r="HZW3"/>
      <c r="HZX3"/>
      <c r="HZY3"/>
      <c r="HZZ3"/>
      <c r="IAA3"/>
      <c r="IAB3"/>
      <c r="IAC3"/>
      <c r="IAD3"/>
      <c r="IAE3"/>
      <c r="IAF3"/>
      <c r="IAG3"/>
      <c r="IAH3"/>
      <c r="IAI3"/>
      <c r="IAJ3"/>
      <c r="IAK3"/>
      <c r="IAL3"/>
      <c r="IAM3"/>
      <c r="IAN3"/>
      <c r="IAO3"/>
      <c r="IAP3"/>
      <c r="IAQ3"/>
      <c r="IAR3"/>
      <c r="IAS3"/>
      <c r="IAT3"/>
      <c r="IAU3"/>
      <c r="IAV3"/>
      <c r="IAW3"/>
      <c r="IAX3"/>
      <c r="IAY3"/>
      <c r="IAZ3"/>
      <c r="IBA3"/>
      <c r="IBB3"/>
      <c r="IBC3"/>
      <c r="IBD3"/>
      <c r="IBE3"/>
      <c r="IBF3"/>
      <c r="IBG3"/>
      <c r="IBH3"/>
      <c r="IBI3"/>
      <c r="IBJ3"/>
      <c r="IBK3"/>
      <c r="IBL3"/>
      <c r="IBM3"/>
      <c r="IBN3"/>
      <c r="IBO3"/>
      <c r="IBP3"/>
      <c r="IBQ3"/>
      <c r="IBR3"/>
      <c r="IBS3"/>
      <c r="IBT3"/>
      <c r="IBU3"/>
      <c r="IBV3"/>
      <c r="IBW3"/>
      <c r="IBX3"/>
      <c r="IBY3"/>
      <c r="IBZ3"/>
      <c r="ICA3"/>
      <c r="ICB3"/>
      <c r="ICC3"/>
      <c r="ICD3"/>
      <c r="ICE3"/>
      <c r="ICF3"/>
      <c r="ICG3"/>
      <c r="ICH3"/>
      <c r="ICI3"/>
      <c r="ICJ3"/>
      <c r="ICK3"/>
      <c r="ICL3"/>
      <c r="ICM3"/>
      <c r="ICN3"/>
      <c r="ICO3"/>
      <c r="ICP3"/>
      <c r="ICQ3"/>
      <c r="ICR3"/>
      <c r="ICS3"/>
      <c r="ICT3"/>
      <c r="ICU3"/>
      <c r="ICV3"/>
      <c r="ICW3"/>
      <c r="ICX3"/>
      <c r="ICY3"/>
      <c r="ICZ3"/>
      <c r="IDA3"/>
      <c r="IDB3"/>
      <c r="IDC3"/>
      <c r="IDD3"/>
      <c r="IDE3"/>
      <c r="IDF3"/>
      <c r="IDG3"/>
      <c r="IDH3"/>
      <c r="IDI3"/>
      <c r="IDJ3"/>
      <c r="IDK3"/>
      <c r="IDL3"/>
      <c r="IDM3"/>
      <c r="IDN3"/>
      <c r="IDO3"/>
      <c r="IDP3"/>
      <c r="IDQ3"/>
      <c r="IDR3"/>
      <c r="IDS3"/>
      <c r="IDT3"/>
      <c r="IDU3"/>
      <c r="IDV3"/>
      <c r="IDW3"/>
      <c r="IDX3"/>
      <c r="IDY3"/>
      <c r="IDZ3"/>
      <c r="IEA3"/>
      <c r="IEB3"/>
      <c r="IEC3"/>
      <c r="IED3"/>
      <c r="IEE3"/>
      <c r="IEF3"/>
      <c r="IEG3"/>
      <c r="IEH3"/>
      <c r="IEI3"/>
      <c r="IEJ3"/>
      <c r="IEK3"/>
      <c r="IEL3"/>
      <c r="IEM3"/>
      <c r="IEN3"/>
      <c r="IEO3"/>
      <c r="IEP3"/>
      <c r="IEQ3"/>
      <c r="IER3"/>
      <c r="IES3"/>
      <c r="IET3"/>
      <c r="IEU3"/>
      <c r="IEV3"/>
      <c r="IEW3"/>
      <c r="IEX3"/>
      <c r="IEY3"/>
      <c r="IEZ3"/>
      <c r="IFA3"/>
      <c r="IFB3"/>
      <c r="IFC3"/>
      <c r="IFD3"/>
      <c r="IFE3"/>
      <c r="IFF3"/>
      <c r="IFG3"/>
      <c r="IFH3"/>
      <c r="IFI3"/>
      <c r="IFJ3"/>
      <c r="IFK3"/>
      <c r="IFL3"/>
      <c r="IFM3"/>
      <c r="IFN3"/>
      <c r="IFO3"/>
      <c r="IFP3"/>
      <c r="IFQ3"/>
      <c r="IFR3"/>
      <c r="IFS3"/>
      <c r="IFT3"/>
      <c r="IFU3"/>
      <c r="IFV3"/>
      <c r="IFW3"/>
      <c r="IFX3"/>
      <c r="IFY3"/>
      <c r="IFZ3"/>
      <c r="IGA3"/>
      <c r="IGB3"/>
      <c r="IGC3"/>
      <c r="IGD3"/>
      <c r="IGE3"/>
      <c r="IGF3"/>
      <c r="IGG3"/>
      <c r="IGH3"/>
      <c r="IGI3"/>
      <c r="IGJ3"/>
      <c r="IGK3"/>
      <c r="IGL3"/>
      <c r="IGM3"/>
      <c r="IGN3"/>
      <c r="IGO3"/>
      <c r="IGP3"/>
      <c r="IGQ3"/>
      <c r="IGR3"/>
      <c r="IGS3"/>
      <c r="IGT3"/>
      <c r="IGU3"/>
      <c r="IGV3"/>
      <c r="IGW3"/>
      <c r="IGX3"/>
      <c r="IGY3"/>
      <c r="IGZ3"/>
      <c r="IHA3"/>
      <c r="IHB3"/>
      <c r="IHC3"/>
      <c r="IHD3"/>
      <c r="IHE3"/>
      <c r="IHF3"/>
      <c r="IHG3"/>
      <c r="IHH3"/>
      <c r="IHI3"/>
      <c r="IHJ3"/>
      <c r="IHK3"/>
      <c r="IHL3"/>
      <c r="IHM3"/>
      <c r="IHN3"/>
      <c r="IHO3"/>
      <c r="IHP3"/>
      <c r="IHQ3"/>
      <c r="IHR3"/>
      <c r="IHS3"/>
      <c r="IHT3"/>
      <c r="IHU3"/>
      <c r="IHV3"/>
      <c r="IHW3"/>
      <c r="IHX3"/>
      <c r="IHY3"/>
      <c r="IHZ3"/>
      <c r="IIA3"/>
      <c r="IIB3"/>
      <c r="IIC3"/>
      <c r="IID3"/>
      <c r="IIE3"/>
      <c r="IIF3"/>
      <c r="IIG3"/>
      <c r="IIH3"/>
      <c r="III3"/>
      <c r="IIJ3"/>
      <c r="IIK3"/>
      <c r="IIL3"/>
      <c r="IIM3"/>
      <c r="IIN3"/>
      <c r="IIO3"/>
      <c r="IIP3"/>
      <c r="IIQ3"/>
      <c r="IIR3"/>
      <c r="IIS3"/>
      <c r="IIT3"/>
      <c r="IIU3"/>
      <c r="IIV3"/>
      <c r="IIW3"/>
      <c r="IIX3"/>
      <c r="IIY3"/>
      <c r="IIZ3"/>
      <c r="IJA3"/>
      <c r="IJB3"/>
      <c r="IJC3"/>
      <c r="IJD3"/>
      <c r="IJE3"/>
      <c r="IJF3"/>
      <c r="IJG3"/>
      <c r="IJH3"/>
      <c r="IJI3"/>
      <c r="IJJ3"/>
      <c r="IJK3"/>
      <c r="IJL3"/>
      <c r="IJM3"/>
      <c r="IJN3"/>
      <c r="IJO3"/>
      <c r="IJP3"/>
      <c r="IJQ3"/>
      <c r="IJR3"/>
      <c r="IJS3"/>
      <c r="IJT3"/>
      <c r="IJU3"/>
      <c r="IJV3"/>
      <c r="IJW3"/>
      <c r="IJX3"/>
      <c r="IJY3"/>
      <c r="IJZ3"/>
      <c r="IKA3"/>
      <c r="IKB3"/>
      <c r="IKC3"/>
      <c r="IKD3"/>
      <c r="IKE3"/>
      <c r="IKF3"/>
      <c r="IKG3"/>
      <c r="IKH3"/>
      <c r="IKI3"/>
      <c r="IKJ3"/>
      <c r="IKK3"/>
      <c r="IKL3"/>
      <c r="IKM3"/>
      <c r="IKN3"/>
      <c r="IKO3"/>
      <c r="IKP3"/>
      <c r="IKQ3"/>
      <c r="IKR3"/>
      <c r="IKS3"/>
      <c r="IKT3"/>
      <c r="IKU3"/>
      <c r="IKV3"/>
      <c r="IKW3"/>
      <c r="IKX3"/>
      <c r="IKY3"/>
      <c r="IKZ3"/>
      <c r="ILA3"/>
      <c r="ILB3"/>
      <c r="ILC3"/>
      <c r="ILD3"/>
      <c r="ILE3"/>
      <c r="ILF3"/>
      <c r="ILG3"/>
      <c r="ILH3"/>
      <c r="ILI3"/>
      <c r="ILJ3"/>
      <c r="ILK3"/>
      <c r="ILL3"/>
      <c r="ILM3"/>
      <c r="ILN3"/>
      <c r="ILO3"/>
      <c r="ILP3"/>
      <c r="ILQ3"/>
      <c r="ILR3"/>
      <c r="ILS3"/>
      <c r="ILT3"/>
      <c r="ILU3"/>
      <c r="ILV3"/>
      <c r="ILW3"/>
      <c r="ILX3"/>
      <c r="ILY3"/>
      <c r="ILZ3"/>
      <c r="IMA3"/>
      <c r="IMB3"/>
      <c r="IMC3"/>
      <c r="IMD3"/>
      <c r="IME3"/>
      <c r="IMF3"/>
      <c r="IMG3"/>
      <c r="IMH3"/>
      <c r="IMI3"/>
      <c r="IMJ3"/>
      <c r="IMK3"/>
      <c r="IML3"/>
      <c r="IMM3"/>
      <c r="IMN3"/>
      <c r="IMO3"/>
      <c r="IMP3"/>
      <c r="IMQ3"/>
      <c r="IMR3"/>
      <c r="IMS3"/>
      <c r="IMT3"/>
      <c r="IMU3"/>
      <c r="IMV3"/>
      <c r="IMW3"/>
      <c r="IMX3"/>
      <c r="IMY3"/>
      <c r="IMZ3"/>
      <c r="INA3"/>
      <c r="INB3"/>
      <c r="INC3"/>
      <c r="IND3"/>
      <c r="INE3"/>
      <c r="INF3"/>
      <c r="ING3"/>
      <c r="INH3"/>
      <c r="INI3"/>
      <c r="INJ3"/>
      <c r="INK3"/>
      <c r="INL3"/>
      <c r="INM3"/>
      <c r="INN3"/>
      <c r="INO3"/>
      <c r="INP3"/>
      <c r="INQ3"/>
      <c r="INR3"/>
      <c r="INS3"/>
      <c r="INT3"/>
      <c r="INU3"/>
      <c r="INV3"/>
      <c r="INW3"/>
      <c r="INX3"/>
      <c r="INY3"/>
      <c r="INZ3"/>
      <c r="IOA3"/>
      <c r="IOB3"/>
      <c r="IOC3"/>
      <c r="IOD3"/>
      <c r="IOE3"/>
      <c r="IOF3"/>
      <c r="IOG3"/>
      <c r="IOH3"/>
      <c r="IOI3"/>
      <c r="IOJ3"/>
      <c r="IOK3"/>
      <c r="IOL3"/>
      <c r="IOM3"/>
      <c r="ION3"/>
      <c r="IOO3"/>
      <c r="IOP3"/>
      <c r="IOQ3"/>
      <c r="IOR3"/>
      <c r="IOS3"/>
      <c r="IOT3"/>
      <c r="IOU3"/>
      <c r="IOV3"/>
      <c r="IOW3"/>
      <c r="IOX3"/>
      <c r="IOY3"/>
      <c r="IOZ3"/>
      <c r="IPA3"/>
      <c r="IPB3"/>
      <c r="IPC3"/>
      <c r="IPD3"/>
      <c r="IPE3"/>
      <c r="IPF3"/>
      <c r="IPG3"/>
      <c r="IPH3"/>
      <c r="IPI3"/>
      <c r="IPJ3"/>
      <c r="IPK3"/>
      <c r="IPL3"/>
      <c r="IPM3"/>
      <c r="IPN3"/>
      <c r="IPO3"/>
      <c r="IPP3"/>
      <c r="IPQ3"/>
      <c r="IPR3"/>
      <c r="IPS3"/>
      <c r="IPT3"/>
      <c r="IPU3"/>
      <c r="IPV3"/>
      <c r="IPW3"/>
      <c r="IPX3"/>
      <c r="IPY3"/>
      <c r="IPZ3"/>
      <c r="IQA3"/>
      <c r="IQB3"/>
      <c r="IQC3"/>
      <c r="IQD3"/>
      <c r="IQE3"/>
      <c r="IQF3"/>
      <c r="IQG3"/>
      <c r="IQH3"/>
      <c r="IQI3"/>
      <c r="IQJ3"/>
      <c r="IQK3"/>
      <c r="IQL3"/>
      <c r="IQM3"/>
      <c r="IQN3"/>
      <c r="IQO3"/>
      <c r="IQP3"/>
      <c r="IQQ3"/>
      <c r="IQR3"/>
      <c r="IQS3"/>
      <c r="IQT3"/>
      <c r="IQU3"/>
      <c r="IQV3"/>
      <c r="IQW3"/>
      <c r="IQX3"/>
      <c r="IQY3"/>
      <c r="IQZ3"/>
      <c r="IRA3"/>
      <c r="IRB3"/>
      <c r="IRC3"/>
      <c r="IRD3"/>
      <c r="IRE3"/>
      <c r="IRF3"/>
      <c r="IRG3"/>
      <c r="IRH3"/>
      <c r="IRI3"/>
      <c r="IRJ3"/>
      <c r="IRK3"/>
      <c r="IRL3"/>
      <c r="IRM3"/>
      <c r="IRN3"/>
      <c r="IRO3"/>
      <c r="IRP3"/>
      <c r="IRQ3"/>
      <c r="IRR3"/>
      <c r="IRS3"/>
      <c r="IRT3"/>
      <c r="IRU3"/>
      <c r="IRV3"/>
      <c r="IRW3"/>
      <c r="IRX3"/>
      <c r="IRY3"/>
      <c r="IRZ3"/>
      <c r="ISA3"/>
      <c r="ISB3"/>
      <c r="ISC3"/>
      <c r="ISD3"/>
      <c r="ISE3"/>
      <c r="ISF3"/>
      <c r="ISG3"/>
      <c r="ISH3"/>
      <c r="ISI3"/>
      <c r="ISJ3"/>
      <c r="ISK3"/>
      <c r="ISL3"/>
      <c r="ISM3"/>
      <c r="ISN3"/>
      <c r="ISO3"/>
      <c r="ISP3"/>
      <c r="ISQ3"/>
      <c r="ISR3"/>
      <c r="ISS3"/>
      <c r="IST3"/>
      <c r="ISU3"/>
      <c r="ISV3"/>
      <c r="ISW3"/>
      <c r="ISX3"/>
      <c r="ISY3"/>
      <c r="ISZ3"/>
      <c r="ITA3"/>
      <c r="ITB3"/>
      <c r="ITC3"/>
      <c r="ITD3"/>
      <c r="ITE3"/>
      <c r="ITF3"/>
      <c r="ITG3"/>
      <c r="ITH3"/>
      <c r="ITI3"/>
      <c r="ITJ3"/>
      <c r="ITK3"/>
      <c r="ITL3"/>
      <c r="ITM3"/>
      <c r="ITN3"/>
      <c r="ITO3"/>
      <c r="ITP3"/>
      <c r="ITQ3"/>
      <c r="ITR3"/>
      <c r="ITS3"/>
      <c r="ITT3"/>
      <c r="ITU3"/>
      <c r="ITV3"/>
      <c r="ITW3"/>
      <c r="ITX3"/>
      <c r="ITY3"/>
      <c r="ITZ3"/>
      <c r="IUA3"/>
      <c r="IUB3"/>
      <c r="IUC3"/>
      <c r="IUD3"/>
      <c r="IUE3"/>
      <c r="IUF3"/>
      <c r="IUG3"/>
      <c r="IUH3"/>
      <c r="IUI3"/>
      <c r="IUJ3"/>
      <c r="IUK3"/>
      <c r="IUL3"/>
      <c r="IUM3"/>
      <c r="IUN3"/>
      <c r="IUO3"/>
      <c r="IUP3"/>
      <c r="IUQ3"/>
      <c r="IUR3"/>
      <c r="IUS3"/>
      <c r="IUT3"/>
      <c r="IUU3"/>
      <c r="IUV3"/>
      <c r="IUW3"/>
      <c r="IUX3"/>
      <c r="IUY3"/>
      <c r="IUZ3"/>
      <c r="IVA3"/>
      <c r="IVB3"/>
      <c r="IVC3"/>
      <c r="IVD3"/>
      <c r="IVE3"/>
      <c r="IVF3"/>
      <c r="IVG3"/>
      <c r="IVH3"/>
      <c r="IVI3"/>
      <c r="IVJ3"/>
      <c r="IVK3"/>
      <c r="IVL3"/>
      <c r="IVM3"/>
      <c r="IVN3"/>
      <c r="IVO3"/>
      <c r="IVP3"/>
      <c r="IVQ3"/>
      <c r="IVR3"/>
      <c r="IVS3"/>
      <c r="IVT3"/>
      <c r="IVU3"/>
      <c r="IVV3"/>
      <c r="IVW3"/>
      <c r="IVX3"/>
      <c r="IVY3"/>
      <c r="IVZ3"/>
      <c r="IWA3"/>
      <c r="IWB3"/>
      <c r="IWC3"/>
      <c r="IWD3"/>
      <c r="IWE3"/>
      <c r="IWF3"/>
      <c r="IWG3"/>
      <c r="IWH3"/>
      <c r="IWI3"/>
      <c r="IWJ3"/>
      <c r="IWK3"/>
      <c r="IWL3"/>
      <c r="IWM3"/>
      <c r="IWN3"/>
      <c r="IWO3"/>
      <c r="IWP3"/>
      <c r="IWQ3"/>
      <c r="IWR3"/>
      <c r="IWS3"/>
      <c r="IWT3"/>
      <c r="IWU3"/>
      <c r="IWV3"/>
      <c r="IWW3"/>
      <c r="IWX3"/>
      <c r="IWY3"/>
      <c r="IWZ3"/>
      <c r="IXA3"/>
      <c r="IXB3"/>
      <c r="IXC3"/>
      <c r="IXD3"/>
      <c r="IXE3"/>
      <c r="IXF3"/>
      <c r="IXG3"/>
      <c r="IXH3"/>
      <c r="IXI3"/>
      <c r="IXJ3"/>
      <c r="IXK3"/>
      <c r="IXL3"/>
      <c r="IXM3"/>
      <c r="IXN3"/>
      <c r="IXO3"/>
      <c r="IXP3"/>
      <c r="IXQ3"/>
      <c r="IXR3"/>
      <c r="IXS3"/>
      <c r="IXT3"/>
      <c r="IXU3"/>
      <c r="IXV3"/>
      <c r="IXW3"/>
      <c r="IXX3"/>
      <c r="IXY3"/>
      <c r="IXZ3"/>
      <c r="IYA3"/>
      <c r="IYB3"/>
      <c r="IYC3"/>
      <c r="IYD3"/>
      <c r="IYE3"/>
      <c r="IYF3"/>
      <c r="IYG3"/>
      <c r="IYH3"/>
      <c r="IYI3"/>
      <c r="IYJ3"/>
      <c r="IYK3"/>
      <c r="IYL3"/>
      <c r="IYM3"/>
      <c r="IYN3"/>
      <c r="IYO3"/>
      <c r="IYP3"/>
      <c r="IYQ3"/>
      <c r="IYR3"/>
      <c r="IYS3"/>
      <c r="IYT3"/>
      <c r="IYU3"/>
      <c r="IYV3"/>
      <c r="IYW3"/>
      <c r="IYX3"/>
      <c r="IYY3"/>
      <c r="IYZ3"/>
      <c r="IZA3"/>
      <c r="IZB3"/>
      <c r="IZC3"/>
      <c r="IZD3"/>
      <c r="IZE3"/>
      <c r="IZF3"/>
      <c r="IZG3"/>
      <c r="IZH3"/>
      <c r="IZI3"/>
      <c r="IZJ3"/>
      <c r="IZK3"/>
      <c r="IZL3"/>
      <c r="IZM3"/>
      <c r="IZN3"/>
      <c r="IZO3"/>
      <c r="IZP3"/>
      <c r="IZQ3"/>
      <c r="IZR3"/>
      <c r="IZS3"/>
      <c r="IZT3"/>
      <c r="IZU3"/>
      <c r="IZV3"/>
      <c r="IZW3"/>
      <c r="IZX3"/>
      <c r="IZY3"/>
      <c r="IZZ3"/>
      <c r="JAA3"/>
      <c r="JAB3"/>
      <c r="JAC3"/>
      <c r="JAD3"/>
      <c r="JAE3"/>
      <c r="JAF3"/>
      <c r="JAG3"/>
      <c r="JAH3"/>
      <c r="JAI3"/>
      <c r="JAJ3"/>
      <c r="JAK3"/>
      <c r="JAL3"/>
      <c r="JAM3"/>
      <c r="JAN3"/>
      <c r="JAO3"/>
      <c r="JAP3"/>
      <c r="JAQ3"/>
      <c r="JAR3"/>
      <c r="JAS3"/>
      <c r="JAT3"/>
      <c r="JAU3"/>
      <c r="JAV3"/>
      <c r="JAW3"/>
      <c r="JAX3"/>
      <c r="JAY3"/>
      <c r="JAZ3"/>
      <c r="JBA3"/>
      <c r="JBB3"/>
      <c r="JBC3"/>
      <c r="JBD3"/>
      <c r="JBE3"/>
      <c r="JBF3"/>
      <c r="JBG3"/>
      <c r="JBH3"/>
      <c r="JBI3"/>
      <c r="JBJ3"/>
      <c r="JBK3"/>
      <c r="JBL3"/>
      <c r="JBM3"/>
      <c r="JBN3"/>
      <c r="JBO3"/>
      <c r="JBP3"/>
      <c r="JBQ3"/>
      <c r="JBR3"/>
      <c r="JBS3"/>
      <c r="JBT3"/>
      <c r="JBU3"/>
      <c r="JBV3"/>
      <c r="JBW3"/>
      <c r="JBX3"/>
      <c r="JBY3"/>
      <c r="JBZ3"/>
      <c r="JCA3"/>
      <c r="JCB3"/>
      <c r="JCC3"/>
      <c r="JCD3"/>
      <c r="JCE3"/>
      <c r="JCF3"/>
      <c r="JCG3"/>
      <c r="JCH3"/>
      <c r="JCI3"/>
      <c r="JCJ3"/>
      <c r="JCK3"/>
      <c r="JCL3"/>
      <c r="JCM3"/>
      <c r="JCN3"/>
      <c r="JCO3"/>
      <c r="JCP3"/>
      <c r="JCQ3"/>
      <c r="JCR3"/>
      <c r="JCS3"/>
      <c r="JCT3"/>
      <c r="JCU3"/>
      <c r="JCV3"/>
      <c r="JCW3"/>
      <c r="JCX3"/>
      <c r="JCY3"/>
      <c r="JCZ3"/>
      <c r="JDA3"/>
      <c r="JDB3"/>
      <c r="JDC3"/>
      <c r="JDD3"/>
      <c r="JDE3"/>
      <c r="JDF3"/>
      <c r="JDG3"/>
      <c r="JDH3"/>
      <c r="JDI3"/>
      <c r="JDJ3"/>
      <c r="JDK3"/>
      <c r="JDL3"/>
      <c r="JDM3"/>
      <c r="JDN3"/>
      <c r="JDO3"/>
      <c r="JDP3"/>
      <c r="JDQ3"/>
      <c r="JDR3"/>
      <c r="JDS3"/>
      <c r="JDT3"/>
      <c r="JDU3"/>
      <c r="JDV3"/>
      <c r="JDW3"/>
      <c r="JDX3"/>
      <c r="JDY3"/>
      <c r="JDZ3"/>
      <c r="JEA3"/>
      <c r="JEB3"/>
      <c r="JEC3"/>
      <c r="JED3"/>
      <c r="JEE3"/>
      <c r="JEF3"/>
      <c r="JEG3"/>
      <c r="JEH3"/>
      <c r="JEI3"/>
      <c r="JEJ3"/>
      <c r="JEK3"/>
      <c r="JEL3"/>
      <c r="JEM3"/>
      <c r="JEN3"/>
      <c r="JEO3"/>
      <c r="JEP3"/>
      <c r="JEQ3"/>
      <c r="JER3"/>
      <c r="JES3"/>
      <c r="JET3"/>
      <c r="JEU3"/>
      <c r="JEV3"/>
      <c r="JEW3"/>
      <c r="JEX3"/>
      <c r="JEY3"/>
      <c r="JEZ3"/>
      <c r="JFA3"/>
      <c r="JFB3"/>
      <c r="JFC3"/>
      <c r="JFD3"/>
      <c r="JFE3"/>
      <c r="JFF3"/>
      <c r="JFG3"/>
      <c r="JFH3"/>
      <c r="JFI3"/>
      <c r="JFJ3"/>
      <c r="JFK3"/>
      <c r="JFL3"/>
      <c r="JFM3"/>
      <c r="JFN3"/>
      <c r="JFO3"/>
      <c r="JFP3"/>
      <c r="JFQ3"/>
      <c r="JFR3"/>
      <c r="JFS3"/>
      <c r="JFT3"/>
      <c r="JFU3"/>
      <c r="JFV3"/>
      <c r="JFW3"/>
      <c r="JFX3"/>
      <c r="JFY3"/>
      <c r="JFZ3"/>
      <c r="JGA3"/>
      <c r="JGB3"/>
      <c r="JGC3"/>
      <c r="JGD3"/>
      <c r="JGE3"/>
      <c r="JGF3"/>
      <c r="JGG3"/>
      <c r="JGH3"/>
      <c r="JGI3"/>
      <c r="JGJ3"/>
      <c r="JGK3"/>
      <c r="JGL3"/>
      <c r="JGM3"/>
      <c r="JGN3"/>
      <c r="JGO3"/>
      <c r="JGP3"/>
      <c r="JGQ3"/>
      <c r="JGR3"/>
      <c r="JGS3"/>
      <c r="JGT3"/>
      <c r="JGU3"/>
      <c r="JGV3"/>
      <c r="JGW3"/>
      <c r="JGX3"/>
      <c r="JGY3"/>
      <c r="JGZ3"/>
      <c r="JHA3"/>
      <c r="JHB3"/>
      <c r="JHC3"/>
      <c r="JHD3"/>
      <c r="JHE3"/>
      <c r="JHF3"/>
      <c r="JHG3"/>
      <c r="JHH3"/>
      <c r="JHI3"/>
      <c r="JHJ3"/>
      <c r="JHK3"/>
      <c r="JHL3"/>
      <c r="JHM3"/>
      <c r="JHN3"/>
      <c r="JHO3"/>
      <c r="JHP3"/>
      <c r="JHQ3"/>
      <c r="JHR3"/>
      <c r="JHS3"/>
      <c r="JHT3"/>
      <c r="JHU3"/>
      <c r="JHV3"/>
      <c r="JHW3"/>
      <c r="JHX3"/>
      <c r="JHY3"/>
      <c r="JHZ3"/>
      <c r="JIA3"/>
      <c r="JIB3"/>
      <c r="JIC3"/>
      <c r="JID3"/>
      <c r="JIE3"/>
      <c r="JIF3"/>
      <c r="JIG3"/>
      <c r="JIH3"/>
      <c r="JII3"/>
      <c r="JIJ3"/>
      <c r="JIK3"/>
      <c r="JIL3"/>
      <c r="JIM3"/>
      <c r="JIN3"/>
      <c r="JIO3"/>
      <c r="JIP3"/>
      <c r="JIQ3"/>
      <c r="JIR3"/>
      <c r="JIS3"/>
      <c r="JIT3"/>
      <c r="JIU3"/>
      <c r="JIV3"/>
      <c r="JIW3"/>
      <c r="JIX3"/>
      <c r="JIY3"/>
      <c r="JIZ3"/>
      <c r="JJA3"/>
      <c r="JJB3"/>
      <c r="JJC3"/>
      <c r="JJD3"/>
      <c r="JJE3"/>
      <c r="JJF3"/>
      <c r="JJG3"/>
      <c r="JJH3"/>
      <c r="JJI3"/>
      <c r="JJJ3"/>
      <c r="JJK3"/>
      <c r="JJL3"/>
      <c r="JJM3"/>
      <c r="JJN3"/>
      <c r="JJO3"/>
      <c r="JJP3"/>
      <c r="JJQ3"/>
      <c r="JJR3"/>
      <c r="JJS3"/>
      <c r="JJT3"/>
      <c r="JJU3"/>
      <c r="JJV3"/>
      <c r="JJW3"/>
      <c r="JJX3"/>
      <c r="JJY3"/>
      <c r="JJZ3"/>
      <c r="JKA3"/>
      <c r="JKB3"/>
      <c r="JKC3"/>
      <c r="JKD3"/>
      <c r="JKE3"/>
      <c r="JKF3"/>
      <c r="JKG3"/>
      <c r="JKH3"/>
      <c r="JKI3"/>
      <c r="JKJ3"/>
      <c r="JKK3"/>
      <c r="JKL3"/>
      <c r="JKM3"/>
      <c r="JKN3"/>
      <c r="JKO3"/>
      <c r="JKP3"/>
      <c r="JKQ3"/>
      <c r="JKR3"/>
      <c r="JKS3"/>
      <c r="JKT3"/>
      <c r="JKU3"/>
      <c r="JKV3"/>
      <c r="JKW3"/>
      <c r="JKX3"/>
      <c r="JKY3"/>
      <c r="JKZ3"/>
      <c r="JLA3"/>
      <c r="JLB3"/>
      <c r="JLC3"/>
      <c r="JLD3"/>
      <c r="JLE3"/>
      <c r="JLF3"/>
      <c r="JLG3"/>
      <c r="JLH3"/>
      <c r="JLI3"/>
      <c r="JLJ3"/>
      <c r="JLK3"/>
      <c r="JLL3"/>
      <c r="JLM3"/>
      <c r="JLN3"/>
      <c r="JLO3"/>
      <c r="JLP3"/>
      <c r="JLQ3"/>
      <c r="JLR3"/>
      <c r="JLS3"/>
      <c r="JLT3"/>
      <c r="JLU3"/>
      <c r="JLV3"/>
      <c r="JLW3"/>
      <c r="JLX3"/>
      <c r="JLY3"/>
      <c r="JLZ3"/>
      <c r="JMA3"/>
      <c r="JMB3"/>
      <c r="JMC3"/>
      <c r="JMD3"/>
      <c r="JME3"/>
      <c r="JMF3"/>
      <c r="JMG3"/>
      <c r="JMH3"/>
      <c r="JMI3"/>
      <c r="JMJ3"/>
      <c r="JMK3"/>
      <c r="JML3"/>
      <c r="JMM3"/>
      <c r="JMN3"/>
      <c r="JMO3"/>
      <c r="JMP3"/>
      <c r="JMQ3"/>
      <c r="JMR3"/>
      <c r="JMS3"/>
      <c r="JMT3"/>
      <c r="JMU3"/>
      <c r="JMV3"/>
      <c r="JMW3"/>
      <c r="JMX3"/>
      <c r="JMY3"/>
      <c r="JMZ3"/>
      <c r="JNA3"/>
      <c r="JNB3"/>
      <c r="JNC3"/>
      <c r="JND3"/>
      <c r="JNE3"/>
      <c r="JNF3"/>
      <c r="JNG3"/>
      <c r="JNH3"/>
      <c r="JNI3"/>
      <c r="JNJ3"/>
      <c r="JNK3"/>
      <c r="JNL3"/>
      <c r="JNM3"/>
      <c r="JNN3"/>
      <c r="JNO3"/>
      <c r="JNP3"/>
      <c r="JNQ3"/>
      <c r="JNR3"/>
      <c r="JNS3"/>
      <c r="JNT3"/>
      <c r="JNU3"/>
      <c r="JNV3"/>
      <c r="JNW3"/>
      <c r="JNX3"/>
      <c r="JNY3"/>
      <c r="JNZ3"/>
      <c r="JOA3"/>
      <c r="JOB3"/>
      <c r="JOC3"/>
      <c r="JOD3"/>
      <c r="JOE3"/>
      <c r="JOF3"/>
      <c r="JOG3"/>
      <c r="JOH3"/>
      <c r="JOI3"/>
      <c r="JOJ3"/>
      <c r="JOK3"/>
      <c r="JOL3"/>
      <c r="JOM3"/>
      <c r="JON3"/>
      <c r="JOO3"/>
      <c r="JOP3"/>
      <c r="JOQ3"/>
      <c r="JOR3"/>
      <c r="JOS3"/>
      <c r="JOT3"/>
      <c r="JOU3"/>
      <c r="JOV3"/>
      <c r="JOW3"/>
      <c r="JOX3"/>
      <c r="JOY3"/>
      <c r="JOZ3"/>
      <c r="JPA3"/>
      <c r="JPB3"/>
      <c r="JPC3"/>
      <c r="JPD3"/>
      <c r="JPE3"/>
      <c r="JPF3"/>
      <c r="JPG3"/>
      <c r="JPH3"/>
      <c r="JPI3"/>
      <c r="JPJ3"/>
      <c r="JPK3"/>
      <c r="JPL3"/>
      <c r="JPM3"/>
      <c r="JPN3"/>
      <c r="JPO3"/>
      <c r="JPP3"/>
      <c r="JPQ3"/>
      <c r="JPR3"/>
      <c r="JPS3"/>
      <c r="JPT3"/>
      <c r="JPU3"/>
      <c r="JPV3"/>
      <c r="JPW3"/>
      <c r="JPX3"/>
      <c r="JPY3"/>
      <c r="JPZ3"/>
      <c r="JQA3"/>
      <c r="JQB3"/>
      <c r="JQC3"/>
      <c r="JQD3"/>
      <c r="JQE3"/>
      <c r="JQF3"/>
      <c r="JQG3"/>
      <c r="JQH3"/>
      <c r="JQI3"/>
      <c r="JQJ3"/>
      <c r="JQK3"/>
      <c r="JQL3"/>
      <c r="JQM3"/>
      <c r="JQN3"/>
      <c r="JQO3"/>
      <c r="JQP3"/>
      <c r="JQQ3"/>
      <c r="JQR3"/>
      <c r="JQS3"/>
      <c r="JQT3"/>
      <c r="JQU3"/>
      <c r="JQV3"/>
      <c r="JQW3"/>
      <c r="JQX3"/>
      <c r="JQY3"/>
      <c r="JQZ3"/>
      <c r="JRA3"/>
      <c r="JRB3"/>
      <c r="JRC3"/>
      <c r="JRD3"/>
      <c r="JRE3"/>
      <c r="JRF3"/>
      <c r="JRG3"/>
      <c r="JRH3"/>
      <c r="JRI3"/>
      <c r="JRJ3"/>
      <c r="JRK3"/>
      <c r="JRL3"/>
      <c r="JRM3"/>
      <c r="JRN3"/>
      <c r="JRO3"/>
      <c r="JRP3"/>
      <c r="JRQ3"/>
      <c r="JRR3"/>
      <c r="JRS3"/>
      <c r="JRT3"/>
      <c r="JRU3"/>
      <c r="JRV3"/>
      <c r="JRW3"/>
      <c r="JRX3"/>
      <c r="JRY3"/>
      <c r="JRZ3"/>
      <c r="JSA3"/>
      <c r="JSB3"/>
      <c r="JSC3"/>
      <c r="JSD3"/>
      <c r="JSE3"/>
      <c r="JSF3"/>
      <c r="JSG3"/>
      <c r="JSH3"/>
      <c r="JSI3"/>
      <c r="JSJ3"/>
      <c r="JSK3"/>
      <c r="JSL3"/>
      <c r="JSM3"/>
      <c r="JSN3"/>
      <c r="JSO3"/>
      <c r="JSP3"/>
      <c r="JSQ3"/>
      <c r="JSR3"/>
      <c r="JSS3"/>
      <c r="JST3"/>
      <c r="JSU3"/>
      <c r="JSV3"/>
      <c r="JSW3"/>
      <c r="JSX3"/>
      <c r="JSY3"/>
      <c r="JSZ3"/>
      <c r="JTA3"/>
      <c r="JTB3"/>
      <c r="JTC3"/>
      <c r="JTD3"/>
      <c r="JTE3"/>
      <c r="JTF3"/>
      <c r="JTG3"/>
      <c r="JTH3"/>
      <c r="JTI3"/>
      <c r="JTJ3"/>
      <c r="JTK3"/>
      <c r="JTL3"/>
      <c r="JTM3"/>
      <c r="JTN3"/>
      <c r="JTO3"/>
      <c r="JTP3"/>
      <c r="JTQ3"/>
      <c r="JTR3"/>
      <c r="JTS3"/>
      <c r="JTT3"/>
      <c r="JTU3"/>
      <c r="JTV3"/>
      <c r="JTW3"/>
      <c r="JTX3"/>
      <c r="JTY3"/>
      <c r="JTZ3"/>
      <c r="JUA3"/>
      <c r="JUB3"/>
      <c r="JUC3"/>
      <c r="JUD3"/>
      <c r="JUE3"/>
      <c r="JUF3"/>
      <c r="JUG3"/>
      <c r="JUH3"/>
      <c r="JUI3"/>
      <c r="JUJ3"/>
      <c r="JUK3"/>
      <c r="JUL3"/>
      <c r="JUM3"/>
      <c r="JUN3"/>
      <c r="JUO3"/>
      <c r="JUP3"/>
      <c r="JUQ3"/>
      <c r="JUR3"/>
      <c r="JUS3"/>
      <c r="JUT3"/>
      <c r="JUU3"/>
      <c r="JUV3"/>
      <c r="JUW3"/>
      <c r="JUX3"/>
      <c r="JUY3"/>
      <c r="JUZ3"/>
      <c r="JVA3"/>
      <c r="JVB3"/>
      <c r="JVC3"/>
      <c r="JVD3"/>
      <c r="JVE3"/>
      <c r="JVF3"/>
      <c r="JVG3"/>
      <c r="JVH3"/>
      <c r="JVI3"/>
      <c r="JVJ3"/>
      <c r="JVK3"/>
      <c r="JVL3"/>
      <c r="JVM3"/>
      <c r="JVN3"/>
      <c r="JVO3"/>
      <c r="JVP3"/>
      <c r="JVQ3"/>
      <c r="JVR3"/>
      <c r="JVS3"/>
      <c r="JVT3"/>
      <c r="JVU3"/>
      <c r="JVV3"/>
      <c r="JVW3"/>
      <c r="JVX3"/>
      <c r="JVY3"/>
      <c r="JVZ3"/>
      <c r="JWA3"/>
      <c r="JWB3"/>
      <c r="JWC3"/>
      <c r="JWD3"/>
      <c r="JWE3"/>
      <c r="JWF3"/>
      <c r="JWG3"/>
      <c r="JWH3"/>
      <c r="JWI3"/>
      <c r="JWJ3"/>
      <c r="JWK3"/>
      <c r="JWL3"/>
      <c r="JWM3"/>
      <c r="JWN3"/>
      <c r="JWO3"/>
      <c r="JWP3"/>
      <c r="JWQ3"/>
      <c r="JWR3"/>
      <c r="JWS3"/>
      <c r="JWT3"/>
      <c r="JWU3"/>
      <c r="JWV3"/>
      <c r="JWW3"/>
      <c r="JWX3"/>
      <c r="JWY3"/>
      <c r="JWZ3"/>
      <c r="JXA3"/>
      <c r="JXB3"/>
      <c r="JXC3"/>
      <c r="JXD3"/>
      <c r="JXE3"/>
      <c r="JXF3"/>
      <c r="JXG3"/>
      <c r="JXH3"/>
      <c r="JXI3"/>
      <c r="JXJ3"/>
      <c r="JXK3"/>
      <c r="JXL3"/>
      <c r="JXM3"/>
      <c r="JXN3"/>
      <c r="JXO3"/>
      <c r="JXP3"/>
      <c r="JXQ3"/>
      <c r="JXR3"/>
      <c r="JXS3"/>
      <c r="JXT3"/>
      <c r="JXU3"/>
      <c r="JXV3"/>
      <c r="JXW3"/>
      <c r="JXX3"/>
      <c r="JXY3"/>
      <c r="JXZ3"/>
      <c r="JYA3"/>
      <c r="JYB3"/>
      <c r="JYC3"/>
      <c r="JYD3"/>
      <c r="JYE3"/>
      <c r="JYF3"/>
      <c r="JYG3"/>
      <c r="JYH3"/>
      <c r="JYI3"/>
      <c r="JYJ3"/>
      <c r="JYK3"/>
      <c r="JYL3"/>
      <c r="JYM3"/>
      <c r="JYN3"/>
      <c r="JYO3"/>
      <c r="JYP3"/>
      <c r="JYQ3"/>
      <c r="JYR3"/>
      <c r="JYS3"/>
      <c r="JYT3"/>
      <c r="JYU3"/>
      <c r="JYV3"/>
      <c r="JYW3"/>
      <c r="JYX3"/>
      <c r="JYY3"/>
      <c r="JYZ3"/>
      <c r="JZA3"/>
      <c r="JZB3"/>
      <c r="JZC3"/>
      <c r="JZD3"/>
      <c r="JZE3"/>
      <c r="JZF3"/>
      <c r="JZG3"/>
      <c r="JZH3"/>
      <c r="JZI3"/>
      <c r="JZJ3"/>
      <c r="JZK3"/>
      <c r="JZL3"/>
      <c r="JZM3"/>
      <c r="JZN3"/>
      <c r="JZO3"/>
      <c r="JZP3"/>
      <c r="JZQ3"/>
      <c r="JZR3"/>
      <c r="JZS3"/>
      <c r="JZT3"/>
      <c r="JZU3"/>
      <c r="JZV3"/>
      <c r="JZW3"/>
      <c r="JZX3"/>
      <c r="JZY3"/>
      <c r="JZZ3"/>
      <c r="KAA3"/>
      <c r="KAB3"/>
      <c r="KAC3"/>
      <c r="KAD3"/>
      <c r="KAE3"/>
      <c r="KAF3"/>
      <c r="KAG3"/>
      <c r="KAH3"/>
      <c r="KAI3"/>
      <c r="KAJ3"/>
      <c r="KAK3"/>
      <c r="KAL3"/>
      <c r="KAM3"/>
      <c r="KAN3"/>
      <c r="KAO3"/>
      <c r="KAP3"/>
      <c r="KAQ3"/>
      <c r="KAR3"/>
      <c r="KAS3"/>
      <c r="KAT3"/>
      <c r="KAU3"/>
      <c r="KAV3"/>
      <c r="KAW3"/>
      <c r="KAX3"/>
      <c r="KAY3"/>
      <c r="KAZ3"/>
      <c r="KBA3"/>
      <c r="KBB3"/>
      <c r="KBC3"/>
      <c r="KBD3"/>
      <c r="KBE3"/>
      <c r="KBF3"/>
      <c r="KBG3"/>
      <c r="KBH3"/>
      <c r="KBI3"/>
      <c r="KBJ3"/>
      <c r="KBK3"/>
      <c r="KBL3"/>
      <c r="KBM3"/>
      <c r="KBN3"/>
      <c r="KBO3"/>
      <c r="KBP3"/>
      <c r="KBQ3"/>
      <c r="KBR3"/>
      <c r="KBS3"/>
      <c r="KBT3"/>
      <c r="KBU3"/>
      <c r="KBV3"/>
      <c r="KBW3"/>
      <c r="KBX3"/>
      <c r="KBY3"/>
      <c r="KBZ3"/>
      <c r="KCA3"/>
      <c r="KCB3"/>
      <c r="KCC3"/>
      <c r="KCD3"/>
      <c r="KCE3"/>
      <c r="KCF3"/>
      <c r="KCG3"/>
      <c r="KCH3"/>
      <c r="KCI3"/>
      <c r="KCJ3"/>
      <c r="KCK3"/>
      <c r="KCL3"/>
      <c r="KCM3"/>
      <c r="KCN3"/>
      <c r="KCO3"/>
      <c r="KCP3"/>
      <c r="KCQ3"/>
      <c r="KCR3"/>
      <c r="KCS3"/>
      <c r="KCT3"/>
      <c r="KCU3"/>
      <c r="KCV3"/>
      <c r="KCW3"/>
      <c r="KCX3"/>
      <c r="KCY3"/>
      <c r="KCZ3"/>
      <c r="KDA3"/>
      <c r="KDB3"/>
      <c r="KDC3"/>
      <c r="KDD3"/>
      <c r="KDE3"/>
      <c r="KDF3"/>
      <c r="KDG3"/>
      <c r="KDH3"/>
      <c r="KDI3"/>
      <c r="KDJ3"/>
      <c r="KDK3"/>
      <c r="KDL3"/>
      <c r="KDM3"/>
      <c r="KDN3"/>
      <c r="KDO3"/>
      <c r="KDP3"/>
      <c r="KDQ3"/>
      <c r="KDR3"/>
      <c r="KDS3"/>
      <c r="KDT3"/>
      <c r="KDU3"/>
      <c r="KDV3"/>
      <c r="KDW3"/>
      <c r="KDX3"/>
      <c r="KDY3"/>
      <c r="KDZ3"/>
      <c r="KEA3"/>
      <c r="KEB3"/>
      <c r="KEC3"/>
      <c r="KED3"/>
      <c r="KEE3"/>
      <c r="KEF3"/>
      <c r="KEG3"/>
      <c r="KEH3"/>
      <c r="KEI3"/>
      <c r="KEJ3"/>
      <c r="KEK3"/>
      <c r="KEL3"/>
      <c r="KEM3"/>
      <c r="KEN3"/>
      <c r="KEO3"/>
      <c r="KEP3"/>
      <c r="KEQ3"/>
      <c r="KER3"/>
      <c r="KES3"/>
      <c r="KET3"/>
      <c r="KEU3"/>
      <c r="KEV3"/>
      <c r="KEW3"/>
      <c r="KEX3"/>
      <c r="KEY3"/>
      <c r="KEZ3"/>
      <c r="KFA3"/>
      <c r="KFB3"/>
      <c r="KFC3"/>
      <c r="KFD3"/>
      <c r="KFE3"/>
      <c r="KFF3"/>
      <c r="KFG3"/>
      <c r="KFH3"/>
      <c r="KFI3"/>
      <c r="KFJ3"/>
      <c r="KFK3"/>
      <c r="KFL3"/>
      <c r="KFM3"/>
      <c r="KFN3"/>
      <c r="KFO3"/>
      <c r="KFP3"/>
      <c r="KFQ3"/>
      <c r="KFR3"/>
      <c r="KFS3"/>
      <c r="KFT3"/>
      <c r="KFU3"/>
      <c r="KFV3"/>
      <c r="KFW3"/>
      <c r="KFX3"/>
      <c r="KFY3"/>
      <c r="KFZ3"/>
      <c r="KGA3"/>
      <c r="KGB3"/>
      <c r="KGC3"/>
      <c r="KGD3"/>
      <c r="KGE3"/>
      <c r="KGF3"/>
      <c r="KGG3"/>
      <c r="KGH3"/>
      <c r="KGI3"/>
      <c r="KGJ3"/>
      <c r="KGK3"/>
      <c r="KGL3"/>
      <c r="KGM3"/>
      <c r="KGN3"/>
      <c r="KGO3"/>
      <c r="KGP3"/>
      <c r="KGQ3"/>
      <c r="KGR3"/>
      <c r="KGS3"/>
      <c r="KGT3"/>
      <c r="KGU3"/>
      <c r="KGV3"/>
      <c r="KGW3"/>
      <c r="KGX3"/>
      <c r="KGY3"/>
      <c r="KGZ3"/>
      <c r="KHA3"/>
      <c r="KHB3"/>
      <c r="KHC3"/>
      <c r="KHD3"/>
      <c r="KHE3"/>
      <c r="KHF3"/>
      <c r="KHG3"/>
      <c r="KHH3"/>
      <c r="KHI3"/>
      <c r="KHJ3"/>
      <c r="KHK3"/>
      <c r="KHL3"/>
      <c r="KHM3"/>
      <c r="KHN3"/>
      <c r="KHO3"/>
      <c r="KHP3"/>
      <c r="KHQ3"/>
      <c r="KHR3"/>
      <c r="KHS3"/>
      <c r="KHT3"/>
      <c r="KHU3"/>
      <c r="KHV3"/>
      <c r="KHW3"/>
      <c r="KHX3"/>
      <c r="KHY3"/>
      <c r="KHZ3"/>
      <c r="KIA3"/>
      <c r="KIB3"/>
      <c r="KIC3"/>
      <c r="KID3"/>
      <c r="KIE3"/>
      <c r="KIF3"/>
      <c r="KIG3"/>
      <c r="KIH3"/>
      <c r="KII3"/>
      <c r="KIJ3"/>
      <c r="KIK3"/>
      <c r="KIL3"/>
      <c r="KIM3"/>
      <c r="KIN3"/>
      <c r="KIO3"/>
      <c r="KIP3"/>
      <c r="KIQ3"/>
      <c r="KIR3"/>
      <c r="KIS3"/>
      <c r="KIT3"/>
      <c r="KIU3"/>
      <c r="KIV3"/>
      <c r="KIW3"/>
      <c r="KIX3"/>
      <c r="KIY3"/>
      <c r="KIZ3"/>
      <c r="KJA3"/>
      <c r="KJB3"/>
      <c r="KJC3"/>
      <c r="KJD3"/>
      <c r="KJE3"/>
      <c r="KJF3"/>
      <c r="KJG3"/>
      <c r="KJH3"/>
      <c r="KJI3"/>
      <c r="KJJ3"/>
      <c r="KJK3"/>
      <c r="KJL3"/>
      <c r="KJM3"/>
      <c r="KJN3"/>
      <c r="KJO3"/>
      <c r="KJP3"/>
      <c r="KJQ3"/>
      <c r="KJR3"/>
      <c r="KJS3"/>
      <c r="KJT3"/>
      <c r="KJU3"/>
      <c r="KJV3"/>
      <c r="KJW3"/>
      <c r="KJX3"/>
      <c r="KJY3"/>
      <c r="KJZ3"/>
      <c r="KKA3"/>
      <c r="KKB3"/>
      <c r="KKC3"/>
      <c r="KKD3"/>
      <c r="KKE3"/>
      <c r="KKF3"/>
      <c r="KKG3"/>
      <c r="KKH3"/>
      <c r="KKI3"/>
      <c r="KKJ3"/>
      <c r="KKK3"/>
      <c r="KKL3"/>
      <c r="KKM3"/>
      <c r="KKN3"/>
      <c r="KKO3"/>
      <c r="KKP3"/>
      <c r="KKQ3"/>
      <c r="KKR3"/>
      <c r="KKS3"/>
      <c r="KKT3"/>
      <c r="KKU3"/>
      <c r="KKV3"/>
      <c r="KKW3"/>
      <c r="KKX3"/>
      <c r="KKY3"/>
      <c r="KKZ3"/>
      <c r="KLA3"/>
      <c r="KLB3"/>
      <c r="KLC3"/>
      <c r="KLD3"/>
      <c r="KLE3"/>
      <c r="KLF3"/>
      <c r="KLG3"/>
      <c r="KLH3"/>
      <c r="KLI3"/>
      <c r="KLJ3"/>
      <c r="KLK3"/>
      <c r="KLL3"/>
      <c r="KLM3"/>
      <c r="KLN3"/>
      <c r="KLO3"/>
      <c r="KLP3"/>
      <c r="KLQ3"/>
      <c r="KLR3"/>
      <c r="KLS3"/>
      <c r="KLT3"/>
      <c r="KLU3"/>
      <c r="KLV3"/>
      <c r="KLW3"/>
      <c r="KLX3"/>
      <c r="KLY3"/>
      <c r="KLZ3"/>
      <c r="KMA3"/>
      <c r="KMB3"/>
      <c r="KMC3"/>
      <c r="KMD3"/>
      <c r="KME3"/>
      <c r="KMF3"/>
      <c r="KMG3"/>
      <c r="KMH3"/>
      <c r="KMI3"/>
      <c r="KMJ3"/>
      <c r="KMK3"/>
      <c r="KML3"/>
      <c r="KMM3"/>
      <c r="KMN3"/>
      <c r="KMO3"/>
      <c r="KMP3"/>
      <c r="KMQ3"/>
      <c r="KMR3"/>
      <c r="KMS3"/>
      <c r="KMT3"/>
      <c r="KMU3"/>
      <c r="KMV3"/>
      <c r="KMW3"/>
      <c r="KMX3"/>
      <c r="KMY3"/>
      <c r="KMZ3"/>
      <c r="KNA3"/>
      <c r="KNB3"/>
      <c r="KNC3"/>
      <c r="KND3"/>
      <c r="KNE3"/>
      <c r="KNF3"/>
      <c r="KNG3"/>
      <c r="KNH3"/>
      <c r="KNI3"/>
      <c r="KNJ3"/>
      <c r="KNK3"/>
      <c r="KNL3"/>
      <c r="KNM3"/>
      <c r="KNN3"/>
      <c r="KNO3"/>
      <c r="KNP3"/>
      <c r="KNQ3"/>
      <c r="KNR3"/>
      <c r="KNS3"/>
      <c r="KNT3"/>
      <c r="KNU3"/>
      <c r="KNV3"/>
      <c r="KNW3"/>
      <c r="KNX3"/>
      <c r="KNY3"/>
      <c r="KNZ3"/>
      <c r="KOA3"/>
      <c r="KOB3"/>
      <c r="KOC3"/>
      <c r="KOD3"/>
      <c r="KOE3"/>
      <c r="KOF3"/>
      <c r="KOG3"/>
      <c r="KOH3"/>
      <c r="KOI3"/>
      <c r="KOJ3"/>
      <c r="KOK3"/>
      <c r="KOL3"/>
      <c r="KOM3"/>
      <c r="KON3"/>
      <c r="KOO3"/>
      <c r="KOP3"/>
      <c r="KOQ3"/>
      <c r="KOR3"/>
      <c r="KOS3"/>
      <c r="KOT3"/>
      <c r="KOU3"/>
      <c r="KOV3"/>
      <c r="KOW3"/>
      <c r="KOX3"/>
      <c r="KOY3"/>
      <c r="KOZ3"/>
      <c r="KPA3"/>
      <c r="KPB3"/>
      <c r="KPC3"/>
      <c r="KPD3"/>
      <c r="KPE3"/>
      <c r="KPF3"/>
      <c r="KPG3"/>
      <c r="KPH3"/>
      <c r="KPI3"/>
      <c r="KPJ3"/>
      <c r="KPK3"/>
      <c r="KPL3"/>
      <c r="KPM3"/>
      <c r="KPN3"/>
      <c r="KPO3"/>
      <c r="KPP3"/>
      <c r="KPQ3"/>
      <c r="KPR3"/>
      <c r="KPS3"/>
      <c r="KPT3"/>
      <c r="KPU3"/>
      <c r="KPV3"/>
      <c r="KPW3"/>
      <c r="KPX3"/>
      <c r="KPY3"/>
      <c r="KPZ3"/>
      <c r="KQA3"/>
      <c r="KQB3"/>
      <c r="KQC3"/>
      <c r="KQD3"/>
      <c r="KQE3"/>
      <c r="KQF3"/>
      <c r="KQG3"/>
      <c r="KQH3"/>
      <c r="KQI3"/>
      <c r="KQJ3"/>
      <c r="KQK3"/>
      <c r="KQL3"/>
      <c r="KQM3"/>
      <c r="KQN3"/>
      <c r="KQO3"/>
      <c r="KQP3"/>
      <c r="KQQ3"/>
      <c r="KQR3"/>
      <c r="KQS3"/>
      <c r="KQT3"/>
      <c r="KQU3"/>
      <c r="KQV3"/>
      <c r="KQW3"/>
      <c r="KQX3"/>
      <c r="KQY3"/>
      <c r="KQZ3"/>
      <c r="KRA3"/>
      <c r="KRB3"/>
      <c r="KRC3"/>
      <c r="KRD3"/>
      <c r="KRE3"/>
      <c r="KRF3"/>
      <c r="KRG3"/>
      <c r="KRH3"/>
      <c r="KRI3"/>
      <c r="KRJ3"/>
      <c r="KRK3"/>
      <c r="KRL3"/>
      <c r="KRM3"/>
      <c r="KRN3"/>
      <c r="KRO3"/>
      <c r="KRP3"/>
      <c r="KRQ3"/>
      <c r="KRR3"/>
      <c r="KRS3"/>
      <c r="KRT3"/>
      <c r="KRU3"/>
      <c r="KRV3"/>
      <c r="KRW3"/>
      <c r="KRX3"/>
      <c r="KRY3"/>
      <c r="KRZ3"/>
      <c r="KSA3"/>
      <c r="KSB3"/>
      <c r="KSC3"/>
      <c r="KSD3"/>
      <c r="KSE3"/>
      <c r="KSF3"/>
      <c r="KSG3"/>
      <c r="KSH3"/>
      <c r="KSI3"/>
      <c r="KSJ3"/>
      <c r="KSK3"/>
      <c r="KSL3"/>
      <c r="KSM3"/>
      <c r="KSN3"/>
      <c r="KSO3"/>
      <c r="KSP3"/>
      <c r="KSQ3"/>
      <c r="KSR3"/>
      <c r="KSS3"/>
      <c r="KST3"/>
      <c r="KSU3"/>
      <c r="KSV3"/>
      <c r="KSW3"/>
      <c r="KSX3"/>
      <c r="KSY3"/>
      <c r="KSZ3"/>
      <c r="KTA3"/>
      <c r="KTB3"/>
      <c r="KTC3"/>
      <c r="KTD3"/>
      <c r="KTE3"/>
      <c r="KTF3"/>
      <c r="KTG3"/>
      <c r="KTH3"/>
      <c r="KTI3"/>
      <c r="KTJ3"/>
      <c r="KTK3"/>
      <c r="KTL3"/>
      <c r="KTM3"/>
      <c r="KTN3"/>
      <c r="KTO3"/>
      <c r="KTP3"/>
      <c r="KTQ3"/>
      <c r="KTR3"/>
      <c r="KTS3"/>
      <c r="KTT3"/>
      <c r="KTU3"/>
      <c r="KTV3"/>
      <c r="KTW3"/>
      <c r="KTX3"/>
      <c r="KTY3"/>
      <c r="KTZ3"/>
      <c r="KUA3"/>
      <c r="KUB3"/>
      <c r="KUC3"/>
      <c r="KUD3"/>
      <c r="KUE3"/>
      <c r="KUF3"/>
      <c r="KUG3"/>
      <c r="KUH3"/>
      <c r="KUI3"/>
      <c r="KUJ3"/>
      <c r="KUK3"/>
      <c r="KUL3"/>
      <c r="KUM3"/>
      <c r="KUN3"/>
      <c r="KUO3"/>
      <c r="KUP3"/>
      <c r="KUQ3"/>
      <c r="KUR3"/>
      <c r="KUS3"/>
      <c r="KUT3"/>
      <c r="KUU3"/>
      <c r="KUV3"/>
      <c r="KUW3"/>
      <c r="KUX3"/>
      <c r="KUY3"/>
      <c r="KUZ3"/>
      <c r="KVA3"/>
      <c r="KVB3"/>
      <c r="KVC3"/>
      <c r="KVD3"/>
      <c r="KVE3"/>
      <c r="KVF3"/>
      <c r="KVG3"/>
      <c r="KVH3"/>
      <c r="KVI3"/>
      <c r="KVJ3"/>
      <c r="KVK3"/>
      <c r="KVL3"/>
      <c r="KVM3"/>
      <c r="KVN3"/>
      <c r="KVO3"/>
      <c r="KVP3"/>
      <c r="KVQ3"/>
      <c r="KVR3"/>
      <c r="KVS3"/>
      <c r="KVT3"/>
      <c r="KVU3"/>
      <c r="KVV3"/>
      <c r="KVW3"/>
      <c r="KVX3"/>
      <c r="KVY3"/>
      <c r="KVZ3"/>
      <c r="KWA3"/>
      <c r="KWB3"/>
      <c r="KWC3"/>
      <c r="KWD3"/>
      <c r="KWE3"/>
      <c r="KWF3"/>
      <c r="KWG3"/>
      <c r="KWH3"/>
      <c r="KWI3"/>
      <c r="KWJ3"/>
      <c r="KWK3"/>
      <c r="KWL3"/>
      <c r="KWM3"/>
      <c r="KWN3"/>
      <c r="KWO3"/>
      <c r="KWP3"/>
      <c r="KWQ3"/>
      <c r="KWR3"/>
      <c r="KWS3"/>
      <c r="KWT3"/>
      <c r="KWU3"/>
      <c r="KWV3"/>
      <c r="KWW3"/>
      <c r="KWX3"/>
      <c r="KWY3"/>
      <c r="KWZ3"/>
      <c r="KXA3"/>
      <c r="KXB3"/>
      <c r="KXC3"/>
      <c r="KXD3"/>
      <c r="KXE3"/>
      <c r="KXF3"/>
      <c r="KXG3"/>
      <c r="KXH3"/>
      <c r="KXI3"/>
      <c r="KXJ3"/>
      <c r="KXK3"/>
      <c r="KXL3"/>
      <c r="KXM3"/>
      <c r="KXN3"/>
      <c r="KXO3"/>
      <c r="KXP3"/>
      <c r="KXQ3"/>
      <c r="KXR3"/>
      <c r="KXS3"/>
      <c r="KXT3"/>
      <c r="KXU3"/>
      <c r="KXV3"/>
      <c r="KXW3"/>
      <c r="KXX3"/>
      <c r="KXY3"/>
      <c r="KXZ3"/>
      <c r="KYA3"/>
      <c r="KYB3"/>
      <c r="KYC3"/>
      <c r="KYD3"/>
      <c r="KYE3"/>
      <c r="KYF3"/>
      <c r="KYG3"/>
      <c r="KYH3"/>
      <c r="KYI3"/>
      <c r="KYJ3"/>
      <c r="KYK3"/>
      <c r="KYL3"/>
      <c r="KYM3"/>
      <c r="KYN3"/>
      <c r="KYO3"/>
      <c r="KYP3"/>
      <c r="KYQ3"/>
      <c r="KYR3"/>
      <c r="KYS3"/>
      <c r="KYT3"/>
      <c r="KYU3"/>
      <c r="KYV3"/>
      <c r="KYW3"/>
      <c r="KYX3"/>
      <c r="KYY3"/>
      <c r="KYZ3"/>
      <c r="KZA3"/>
      <c r="KZB3"/>
      <c r="KZC3"/>
      <c r="KZD3"/>
      <c r="KZE3"/>
      <c r="KZF3"/>
      <c r="KZG3"/>
      <c r="KZH3"/>
      <c r="KZI3"/>
      <c r="KZJ3"/>
      <c r="KZK3"/>
      <c r="KZL3"/>
      <c r="KZM3"/>
      <c r="KZN3"/>
      <c r="KZO3"/>
      <c r="KZP3"/>
      <c r="KZQ3"/>
      <c r="KZR3"/>
      <c r="KZS3"/>
      <c r="KZT3"/>
      <c r="KZU3"/>
      <c r="KZV3"/>
      <c r="KZW3"/>
      <c r="KZX3"/>
      <c r="KZY3"/>
      <c r="KZZ3"/>
      <c r="LAA3"/>
      <c r="LAB3"/>
      <c r="LAC3"/>
      <c r="LAD3"/>
      <c r="LAE3"/>
      <c r="LAF3"/>
      <c r="LAG3"/>
      <c r="LAH3"/>
      <c r="LAI3"/>
      <c r="LAJ3"/>
      <c r="LAK3"/>
      <c r="LAL3"/>
      <c r="LAM3"/>
      <c r="LAN3"/>
      <c r="LAO3"/>
      <c r="LAP3"/>
      <c r="LAQ3"/>
      <c r="LAR3"/>
      <c r="LAS3"/>
      <c r="LAT3"/>
      <c r="LAU3"/>
      <c r="LAV3"/>
      <c r="LAW3"/>
      <c r="LAX3"/>
      <c r="LAY3"/>
      <c r="LAZ3"/>
      <c r="LBA3"/>
      <c r="LBB3"/>
      <c r="LBC3"/>
      <c r="LBD3"/>
      <c r="LBE3"/>
      <c r="LBF3"/>
      <c r="LBG3"/>
      <c r="LBH3"/>
      <c r="LBI3"/>
      <c r="LBJ3"/>
      <c r="LBK3"/>
      <c r="LBL3"/>
      <c r="LBM3"/>
      <c r="LBN3"/>
      <c r="LBO3"/>
      <c r="LBP3"/>
      <c r="LBQ3"/>
      <c r="LBR3"/>
      <c r="LBS3"/>
      <c r="LBT3"/>
      <c r="LBU3"/>
      <c r="LBV3"/>
      <c r="LBW3"/>
      <c r="LBX3"/>
      <c r="LBY3"/>
      <c r="LBZ3"/>
      <c r="LCA3"/>
      <c r="LCB3"/>
      <c r="LCC3"/>
      <c r="LCD3"/>
      <c r="LCE3"/>
      <c r="LCF3"/>
      <c r="LCG3"/>
      <c r="LCH3"/>
      <c r="LCI3"/>
      <c r="LCJ3"/>
      <c r="LCK3"/>
      <c r="LCL3"/>
      <c r="LCM3"/>
      <c r="LCN3"/>
      <c r="LCO3"/>
      <c r="LCP3"/>
      <c r="LCQ3"/>
      <c r="LCR3"/>
      <c r="LCS3"/>
      <c r="LCT3"/>
      <c r="LCU3"/>
      <c r="LCV3"/>
      <c r="LCW3"/>
      <c r="LCX3"/>
      <c r="LCY3"/>
      <c r="LCZ3"/>
      <c r="LDA3"/>
      <c r="LDB3"/>
      <c r="LDC3"/>
      <c r="LDD3"/>
      <c r="LDE3"/>
      <c r="LDF3"/>
      <c r="LDG3"/>
      <c r="LDH3"/>
      <c r="LDI3"/>
      <c r="LDJ3"/>
      <c r="LDK3"/>
      <c r="LDL3"/>
      <c r="LDM3"/>
      <c r="LDN3"/>
      <c r="LDO3"/>
      <c r="LDP3"/>
      <c r="LDQ3"/>
      <c r="LDR3"/>
      <c r="LDS3"/>
      <c r="LDT3"/>
      <c r="LDU3"/>
      <c r="LDV3"/>
      <c r="LDW3"/>
      <c r="LDX3"/>
      <c r="LDY3"/>
      <c r="LDZ3"/>
      <c r="LEA3"/>
      <c r="LEB3"/>
      <c r="LEC3"/>
      <c r="LED3"/>
      <c r="LEE3"/>
      <c r="LEF3"/>
      <c r="LEG3"/>
      <c r="LEH3"/>
      <c r="LEI3"/>
      <c r="LEJ3"/>
      <c r="LEK3"/>
      <c r="LEL3"/>
      <c r="LEM3"/>
      <c r="LEN3"/>
      <c r="LEO3"/>
      <c r="LEP3"/>
      <c r="LEQ3"/>
      <c r="LER3"/>
      <c r="LES3"/>
      <c r="LET3"/>
      <c r="LEU3"/>
      <c r="LEV3"/>
      <c r="LEW3"/>
      <c r="LEX3"/>
      <c r="LEY3"/>
      <c r="LEZ3"/>
      <c r="LFA3"/>
      <c r="LFB3"/>
      <c r="LFC3"/>
      <c r="LFD3"/>
      <c r="LFE3"/>
      <c r="LFF3"/>
      <c r="LFG3"/>
      <c r="LFH3"/>
      <c r="LFI3"/>
      <c r="LFJ3"/>
      <c r="LFK3"/>
      <c r="LFL3"/>
      <c r="LFM3"/>
      <c r="LFN3"/>
      <c r="LFO3"/>
      <c r="LFP3"/>
      <c r="LFQ3"/>
      <c r="LFR3"/>
      <c r="LFS3"/>
      <c r="LFT3"/>
      <c r="LFU3"/>
      <c r="LFV3"/>
      <c r="LFW3"/>
      <c r="LFX3"/>
      <c r="LFY3"/>
      <c r="LFZ3"/>
      <c r="LGA3"/>
      <c r="LGB3"/>
      <c r="LGC3"/>
      <c r="LGD3"/>
      <c r="LGE3"/>
      <c r="LGF3"/>
      <c r="LGG3"/>
      <c r="LGH3"/>
      <c r="LGI3"/>
      <c r="LGJ3"/>
      <c r="LGK3"/>
      <c r="LGL3"/>
      <c r="LGM3"/>
      <c r="LGN3"/>
      <c r="LGO3"/>
      <c r="LGP3"/>
      <c r="LGQ3"/>
      <c r="LGR3"/>
      <c r="LGS3"/>
      <c r="LGT3"/>
      <c r="LGU3"/>
      <c r="LGV3"/>
      <c r="LGW3"/>
      <c r="LGX3"/>
      <c r="LGY3"/>
      <c r="LGZ3"/>
      <c r="LHA3"/>
      <c r="LHB3"/>
      <c r="LHC3"/>
      <c r="LHD3"/>
      <c r="LHE3"/>
      <c r="LHF3"/>
      <c r="LHG3"/>
      <c r="LHH3"/>
      <c r="LHI3"/>
      <c r="LHJ3"/>
      <c r="LHK3"/>
      <c r="LHL3"/>
      <c r="LHM3"/>
      <c r="LHN3"/>
      <c r="LHO3"/>
      <c r="LHP3"/>
      <c r="LHQ3"/>
      <c r="LHR3"/>
      <c r="LHS3"/>
      <c r="LHT3"/>
      <c r="LHU3"/>
      <c r="LHV3"/>
      <c r="LHW3"/>
      <c r="LHX3"/>
      <c r="LHY3"/>
      <c r="LHZ3"/>
      <c r="LIA3"/>
      <c r="LIB3"/>
      <c r="LIC3"/>
      <c r="LID3"/>
      <c r="LIE3"/>
      <c r="LIF3"/>
      <c r="LIG3"/>
      <c r="LIH3"/>
      <c r="LII3"/>
      <c r="LIJ3"/>
      <c r="LIK3"/>
      <c r="LIL3"/>
      <c r="LIM3"/>
      <c r="LIN3"/>
      <c r="LIO3"/>
      <c r="LIP3"/>
      <c r="LIQ3"/>
      <c r="LIR3"/>
      <c r="LIS3"/>
      <c r="LIT3"/>
      <c r="LIU3"/>
      <c r="LIV3"/>
      <c r="LIW3"/>
      <c r="LIX3"/>
      <c r="LIY3"/>
      <c r="LIZ3"/>
      <c r="LJA3"/>
      <c r="LJB3"/>
      <c r="LJC3"/>
      <c r="LJD3"/>
      <c r="LJE3"/>
      <c r="LJF3"/>
      <c r="LJG3"/>
      <c r="LJH3"/>
      <c r="LJI3"/>
      <c r="LJJ3"/>
      <c r="LJK3"/>
      <c r="LJL3"/>
      <c r="LJM3"/>
      <c r="LJN3"/>
      <c r="LJO3"/>
      <c r="LJP3"/>
      <c r="LJQ3"/>
      <c r="LJR3"/>
      <c r="LJS3"/>
      <c r="LJT3"/>
      <c r="LJU3"/>
      <c r="LJV3"/>
      <c r="LJW3"/>
      <c r="LJX3"/>
      <c r="LJY3"/>
      <c r="LJZ3"/>
      <c r="LKA3"/>
      <c r="LKB3"/>
      <c r="LKC3"/>
      <c r="LKD3"/>
      <c r="LKE3"/>
      <c r="LKF3"/>
      <c r="LKG3"/>
      <c r="LKH3"/>
      <c r="LKI3"/>
      <c r="LKJ3"/>
      <c r="LKK3"/>
      <c r="LKL3"/>
      <c r="LKM3"/>
      <c r="LKN3"/>
      <c r="LKO3"/>
      <c r="LKP3"/>
      <c r="LKQ3"/>
      <c r="LKR3"/>
      <c r="LKS3"/>
      <c r="LKT3"/>
      <c r="LKU3"/>
      <c r="LKV3"/>
      <c r="LKW3"/>
      <c r="LKX3"/>
      <c r="LKY3"/>
      <c r="LKZ3"/>
      <c r="LLA3"/>
      <c r="LLB3"/>
      <c r="LLC3"/>
      <c r="LLD3"/>
      <c r="LLE3"/>
      <c r="LLF3"/>
      <c r="LLG3"/>
      <c r="LLH3"/>
      <c r="LLI3"/>
      <c r="LLJ3"/>
      <c r="LLK3"/>
      <c r="LLL3"/>
      <c r="LLM3"/>
      <c r="LLN3"/>
      <c r="LLO3"/>
      <c r="LLP3"/>
      <c r="LLQ3"/>
      <c r="LLR3"/>
      <c r="LLS3"/>
      <c r="LLT3"/>
      <c r="LLU3"/>
      <c r="LLV3"/>
      <c r="LLW3"/>
      <c r="LLX3"/>
      <c r="LLY3"/>
      <c r="LLZ3"/>
      <c r="LMA3"/>
      <c r="LMB3"/>
      <c r="LMC3"/>
      <c r="LMD3"/>
      <c r="LME3"/>
      <c r="LMF3"/>
      <c r="LMG3"/>
      <c r="LMH3"/>
      <c r="LMI3"/>
      <c r="LMJ3"/>
      <c r="LMK3"/>
      <c r="LML3"/>
      <c r="LMM3"/>
      <c r="LMN3"/>
      <c r="LMO3"/>
      <c r="LMP3"/>
      <c r="LMQ3"/>
      <c r="LMR3"/>
      <c r="LMS3"/>
      <c r="LMT3"/>
      <c r="LMU3"/>
      <c r="LMV3"/>
      <c r="LMW3"/>
      <c r="LMX3"/>
      <c r="LMY3"/>
      <c r="LMZ3"/>
      <c r="LNA3"/>
      <c r="LNB3"/>
      <c r="LNC3"/>
      <c r="LND3"/>
      <c r="LNE3"/>
      <c r="LNF3"/>
      <c r="LNG3"/>
      <c r="LNH3"/>
      <c r="LNI3"/>
      <c r="LNJ3"/>
      <c r="LNK3"/>
      <c r="LNL3"/>
      <c r="LNM3"/>
      <c r="LNN3"/>
      <c r="LNO3"/>
      <c r="LNP3"/>
      <c r="LNQ3"/>
      <c r="LNR3"/>
      <c r="LNS3"/>
      <c r="LNT3"/>
      <c r="LNU3"/>
      <c r="LNV3"/>
      <c r="LNW3"/>
      <c r="LNX3"/>
      <c r="LNY3"/>
      <c r="LNZ3"/>
      <c r="LOA3"/>
      <c r="LOB3"/>
      <c r="LOC3"/>
      <c r="LOD3"/>
      <c r="LOE3"/>
      <c r="LOF3"/>
      <c r="LOG3"/>
      <c r="LOH3"/>
      <c r="LOI3"/>
      <c r="LOJ3"/>
      <c r="LOK3"/>
      <c r="LOL3"/>
      <c r="LOM3"/>
      <c r="LON3"/>
      <c r="LOO3"/>
      <c r="LOP3"/>
      <c r="LOQ3"/>
      <c r="LOR3"/>
      <c r="LOS3"/>
      <c r="LOT3"/>
      <c r="LOU3"/>
      <c r="LOV3"/>
      <c r="LOW3"/>
      <c r="LOX3"/>
      <c r="LOY3"/>
      <c r="LOZ3"/>
      <c r="LPA3"/>
      <c r="LPB3"/>
      <c r="LPC3"/>
      <c r="LPD3"/>
      <c r="LPE3"/>
      <c r="LPF3"/>
      <c r="LPG3"/>
      <c r="LPH3"/>
      <c r="LPI3"/>
      <c r="LPJ3"/>
      <c r="LPK3"/>
      <c r="LPL3"/>
      <c r="LPM3"/>
      <c r="LPN3"/>
      <c r="LPO3"/>
      <c r="LPP3"/>
      <c r="LPQ3"/>
      <c r="LPR3"/>
      <c r="LPS3"/>
      <c r="LPT3"/>
      <c r="LPU3"/>
      <c r="LPV3"/>
      <c r="LPW3"/>
      <c r="LPX3"/>
      <c r="LPY3"/>
      <c r="LPZ3"/>
      <c r="LQA3"/>
      <c r="LQB3"/>
      <c r="LQC3"/>
      <c r="LQD3"/>
      <c r="LQE3"/>
      <c r="LQF3"/>
      <c r="LQG3"/>
      <c r="LQH3"/>
      <c r="LQI3"/>
      <c r="LQJ3"/>
      <c r="LQK3"/>
      <c r="LQL3"/>
      <c r="LQM3"/>
      <c r="LQN3"/>
      <c r="LQO3"/>
      <c r="LQP3"/>
      <c r="LQQ3"/>
      <c r="LQR3"/>
      <c r="LQS3"/>
      <c r="LQT3"/>
      <c r="LQU3"/>
      <c r="LQV3"/>
      <c r="LQW3"/>
      <c r="LQX3"/>
      <c r="LQY3"/>
      <c r="LQZ3"/>
      <c r="LRA3"/>
      <c r="LRB3"/>
      <c r="LRC3"/>
      <c r="LRD3"/>
      <c r="LRE3"/>
      <c r="LRF3"/>
      <c r="LRG3"/>
      <c r="LRH3"/>
      <c r="LRI3"/>
      <c r="LRJ3"/>
      <c r="LRK3"/>
      <c r="LRL3"/>
      <c r="LRM3"/>
      <c r="LRN3"/>
      <c r="LRO3"/>
      <c r="LRP3"/>
      <c r="LRQ3"/>
      <c r="LRR3"/>
      <c r="LRS3"/>
      <c r="LRT3"/>
      <c r="LRU3"/>
      <c r="LRV3"/>
      <c r="LRW3"/>
      <c r="LRX3"/>
      <c r="LRY3"/>
      <c r="LRZ3"/>
      <c r="LSA3"/>
      <c r="LSB3"/>
      <c r="LSC3"/>
      <c r="LSD3"/>
      <c r="LSE3"/>
      <c r="LSF3"/>
      <c r="LSG3"/>
      <c r="LSH3"/>
      <c r="LSI3"/>
      <c r="LSJ3"/>
      <c r="LSK3"/>
      <c r="LSL3"/>
      <c r="LSM3"/>
      <c r="LSN3"/>
      <c r="LSO3"/>
      <c r="LSP3"/>
      <c r="LSQ3"/>
      <c r="LSR3"/>
      <c r="LSS3"/>
      <c r="LST3"/>
      <c r="LSU3"/>
      <c r="LSV3"/>
      <c r="LSW3"/>
      <c r="LSX3"/>
      <c r="LSY3"/>
      <c r="LSZ3"/>
      <c r="LTA3"/>
      <c r="LTB3"/>
      <c r="LTC3"/>
      <c r="LTD3"/>
      <c r="LTE3"/>
      <c r="LTF3"/>
      <c r="LTG3"/>
      <c r="LTH3"/>
      <c r="LTI3"/>
      <c r="LTJ3"/>
      <c r="LTK3"/>
      <c r="LTL3"/>
      <c r="LTM3"/>
      <c r="LTN3"/>
      <c r="LTO3"/>
      <c r="LTP3"/>
      <c r="LTQ3"/>
      <c r="LTR3"/>
      <c r="LTS3"/>
      <c r="LTT3"/>
      <c r="LTU3"/>
      <c r="LTV3"/>
      <c r="LTW3"/>
      <c r="LTX3"/>
      <c r="LTY3"/>
      <c r="LTZ3"/>
      <c r="LUA3"/>
      <c r="LUB3"/>
      <c r="LUC3"/>
      <c r="LUD3"/>
      <c r="LUE3"/>
      <c r="LUF3"/>
      <c r="LUG3"/>
      <c r="LUH3"/>
      <c r="LUI3"/>
      <c r="LUJ3"/>
      <c r="LUK3"/>
      <c r="LUL3"/>
      <c r="LUM3"/>
      <c r="LUN3"/>
      <c r="LUO3"/>
      <c r="LUP3"/>
      <c r="LUQ3"/>
      <c r="LUR3"/>
      <c r="LUS3"/>
      <c r="LUT3"/>
      <c r="LUU3"/>
      <c r="LUV3"/>
      <c r="LUW3"/>
      <c r="LUX3"/>
      <c r="LUY3"/>
      <c r="LUZ3"/>
      <c r="LVA3"/>
      <c r="LVB3"/>
      <c r="LVC3"/>
      <c r="LVD3"/>
      <c r="LVE3"/>
      <c r="LVF3"/>
      <c r="LVG3"/>
      <c r="LVH3"/>
      <c r="LVI3"/>
      <c r="LVJ3"/>
      <c r="LVK3"/>
      <c r="LVL3"/>
      <c r="LVM3"/>
      <c r="LVN3"/>
      <c r="LVO3"/>
      <c r="LVP3"/>
      <c r="LVQ3"/>
      <c r="LVR3"/>
      <c r="LVS3"/>
      <c r="LVT3"/>
      <c r="LVU3"/>
      <c r="LVV3"/>
      <c r="LVW3"/>
      <c r="LVX3"/>
      <c r="LVY3"/>
      <c r="LVZ3"/>
      <c r="LWA3"/>
      <c r="LWB3"/>
      <c r="LWC3"/>
      <c r="LWD3"/>
      <c r="LWE3"/>
      <c r="LWF3"/>
      <c r="LWG3"/>
      <c r="LWH3"/>
      <c r="LWI3"/>
      <c r="LWJ3"/>
      <c r="LWK3"/>
      <c r="LWL3"/>
      <c r="LWM3"/>
      <c r="LWN3"/>
      <c r="LWO3"/>
      <c r="LWP3"/>
      <c r="LWQ3"/>
      <c r="LWR3"/>
      <c r="LWS3"/>
      <c r="LWT3"/>
      <c r="LWU3"/>
      <c r="LWV3"/>
      <c r="LWW3"/>
      <c r="LWX3"/>
      <c r="LWY3"/>
      <c r="LWZ3"/>
      <c r="LXA3"/>
      <c r="LXB3"/>
      <c r="LXC3"/>
      <c r="LXD3"/>
      <c r="LXE3"/>
      <c r="LXF3"/>
      <c r="LXG3"/>
      <c r="LXH3"/>
      <c r="LXI3"/>
      <c r="LXJ3"/>
      <c r="LXK3"/>
      <c r="LXL3"/>
      <c r="LXM3"/>
      <c r="LXN3"/>
      <c r="LXO3"/>
      <c r="LXP3"/>
      <c r="LXQ3"/>
      <c r="LXR3"/>
      <c r="LXS3"/>
      <c r="LXT3"/>
      <c r="LXU3"/>
      <c r="LXV3"/>
      <c r="LXW3"/>
      <c r="LXX3"/>
      <c r="LXY3"/>
      <c r="LXZ3"/>
      <c r="LYA3"/>
      <c r="LYB3"/>
      <c r="LYC3"/>
      <c r="LYD3"/>
      <c r="LYE3"/>
      <c r="LYF3"/>
      <c r="LYG3"/>
      <c r="LYH3"/>
      <c r="LYI3"/>
      <c r="LYJ3"/>
      <c r="LYK3"/>
      <c r="LYL3"/>
      <c r="LYM3"/>
      <c r="LYN3"/>
      <c r="LYO3"/>
      <c r="LYP3"/>
      <c r="LYQ3"/>
      <c r="LYR3"/>
      <c r="LYS3"/>
      <c r="LYT3"/>
      <c r="LYU3"/>
      <c r="LYV3"/>
      <c r="LYW3"/>
      <c r="LYX3"/>
      <c r="LYY3"/>
      <c r="LYZ3"/>
      <c r="LZA3"/>
      <c r="LZB3"/>
      <c r="LZC3"/>
      <c r="LZD3"/>
      <c r="LZE3"/>
      <c r="LZF3"/>
      <c r="LZG3"/>
      <c r="LZH3"/>
      <c r="LZI3"/>
      <c r="LZJ3"/>
      <c r="LZK3"/>
      <c r="LZL3"/>
      <c r="LZM3"/>
      <c r="LZN3"/>
      <c r="LZO3"/>
      <c r="LZP3"/>
      <c r="LZQ3"/>
      <c r="LZR3"/>
      <c r="LZS3"/>
      <c r="LZT3"/>
      <c r="LZU3"/>
      <c r="LZV3"/>
      <c r="LZW3"/>
      <c r="LZX3"/>
      <c r="LZY3"/>
      <c r="LZZ3"/>
      <c r="MAA3"/>
      <c r="MAB3"/>
      <c r="MAC3"/>
      <c r="MAD3"/>
      <c r="MAE3"/>
      <c r="MAF3"/>
      <c r="MAG3"/>
      <c r="MAH3"/>
      <c r="MAI3"/>
      <c r="MAJ3"/>
      <c r="MAK3"/>
      <c r="MAL3"/>
      <c r="MAM3"/>
      <c r="MAN3"/>
      <c r="MAO3"/>
      <c r="MAP3"/>
      <c r="MAQ3"/>
      <c r="MAR3"/>
      <c r="MAS3"/>
      <c r="MAT3"/>
      <c r="MAU3"/>
      <c r="MAV3"/>
      <c r="MAW3"/>
      <c r="MAX3"/>
      <c r="MAY3"/>
      <c r="MAZ3"/>
      <c r="MBA3"/>
      <c r="MBB3"/>
      <c r="MBC3"/>
      <c r="MBD3"/>
      <c r="MBE3"/>
      <c r="MBF3"/>
      <c r="MBG3"/>
      <c r="MBH3"/>
      <c r="MBI3"/>
      <c r="MBJ3"/>
      <c r="MBK3"/>
      <c r="MBL3"/>
      <c r="MBM3"/>
      <c r="MBN3"/>
      <c r="MBO3"/>
      <c r="MBP3"/>
      <c r="MBQ3"/>
      <c r="MBR3"/>
      <c r="MBS3"/>
      <c r="MBT3"/>
      <c r="MBU3"/>
      <c r="MBV3"/>
      <c r="MBW3"/>
      <c r="MBX3"/>
      <c r="MBY3"/>
      <c r="MBZ3"/>
      <c r="MCA3"/>
      <c r="MCB3"/>
      <c r="MCC3"/>
      <c r="MCD3"/>
      <c r="MCE3"/>
      <c r="MCF3"/>
      <c r="MCG3"/>
      <c r="MCH3"/>
      <c r="MCI3"/>
      <c r="MCJ3"/>
      <c r="MCK3"/>
      <c r="MCL3"/>
      <c r="MCM3"/>
      <c r="MCN3"/>
      <c r="MCO3"/>
      <c r="MCP3"/>
      <c r="MCQ3"/>
      <c r="MCR3"/>
      <c r="MCS3"/>
      <c r="MCT3"/>
      <c r="MCU3"/>
      <c r="MCV3"/>
      <c r="MCW3"/>
      <c r="MCX3"/>
      <c r="MCY3"/>
      <c r="MCZ3"/>
      <c r="MDA3"/>
      <c r="MDB3"/>
      <c r="MDC3"/>
      <c r="MDD3"/>
      <c r="MDE3"/>
      <c r="MDF3"/>
      <c r="MDG3"/>
      <c r="MDH3"/>
      <c r="MDI3"/>
      <c r="MDJ3"/>
      <c r="MDK3"/>
      <c r="MDL3"/>
      <c r="MDM3"/>
      <c r="MDN3"/>
      <c r="MDO3"/>
      <c r="MDP3"/>
      <c r="MDQ3"/>
      <c r="MDR3"/>
      <c r="MDS3"/>
      <c r="MDT3"/>
      <c r="MDU3"/>
      <c r="MDV3"/>
      <c r="MDW3"/>
      <c r="MDX3"/>
      <c r="MDY3"/>
      <c r="MDZ3"/>
      <c r="MEA3"/>
      <c r="MEB3"/>
      <c r="MEC3"/>
      <c r="MED3"/>
      <c r="MEE3"/>
      <c r="MEF3"/>
      <c r="MEG3"/>
      <c r="MEH3"/>
      <c r="MEI3"/>
      <c r="MEJ3"/>
      <c r="MEK3"/>
      <c r="MEL3"/>
      <c r="MEM3"/>
      <c r="MEN3"/>
      <c r="MEO3"/>
      <c r="MEP3"/>
      <c r="MEQ3"/>
      <c r="MER3"/>
      <c r="MES3"/>
      <c r="MET3"/>
      <c r="MEU3"/>
      <c r="MEV3"/>
      <c r="MEW3"/>
      <c r="MEX3"/>
      <c r="MEY3"/>
      <c r="MEZ3"/>
      <c r="MFA3"/>
      <c r="MFB3"/>
      <c r="MFC3"/>
      <c r="MFD3"/>
      <c r="MFE3"/>
      <c r="MFF3"/>
      <c r="MFG3"/>
      <c r="MFH3"/>
      <c r="MFI3"/>
      <c r="MFJ3"/>
      <c r="MFK3"/>
      <c r="MFL3"/>
      <c r="MFM3"/>
      <c r="MFN3"/>
      <c r="MFO3"/>
      <c r="MFP3"/>
      <c r="MFQ3"/>
      <c r="MFR3"/>
      <c r="MFS3"/>
      <c r="MFT3"/>
      <c r="MFU3"/>
      <c r="MFV3"/>
      <c r="MFW3"/>
      <c r="MFX3"/>
      <c r="MFY3"/>
      <c r="MFZ3"/>
      <c r="MGA3"/>
      <c r="MGB3"/>
      <c r="MGC3"/>
      <c r="MGD3"/>
      <c r="MGE3"/>
      <c r="MGF3"/>
      <c r="MGG3"/>
      <c r="MGH3"/>
      <c r="MGI3"/>
      <c r="MGJ3"/>
      <c r="MGK3"/>
      <c r="MGL3"/>
      <c r="MGM3"/>
      <c r="MGN3"/>
      <c r="MGO3"/>
      <c r="MGP3"/>
      <c r="MGQ3"/>
      <c r="MGR3"/>
      <c r="MGS3"/>
      <c r="MGT3"/>
      <c r="MGU3"/>
      <c r="MGV3"/>
      <c r="MGW3"/>
      <c r="MGX3"/>
      <c r="MGY3"/>
      <c r="MGZ3"/>
      <c r="MHA3"/>
      <c r="MHB3"/>
      <c r="MHC3"/>
      <c r="MHD3"/>
      <c r="MHE3"/>
      <c r="MHF3"/>
      <c r="MHG3"/>
      <c r="MHH3"/>
      <c r="MHI3"/>
      <c r="MHJ3"/>
      <c r="MHK3"/>
      <c r="MHL3"/>
      <c r="MHM3"/>
      <c r="MHN3"/>
      <c r="MHO3"/>
      <c r="MHP3"/>
      <c r="MHQ3"/>
      <c r="MHR3"/>
      <c r="MHS3"/>
      <c r="MHT3"/>
      <c r="MHU3"/>
      <c r="MHV3"/>
      <c r="MHW3"/>
      <c r="MHX3"/>
      <c r="MHY3"/>
      <c r="MHZ3"/>
      <c r="MIA3"/>
      <c r="MIB3"/>
      <c r="MIC3"/>
      <c r="MID3"/>
      <c r="MIE3"/>
      <c r="MIF3"/>
      <c r="MIG3"/>
      <c r="MIH3"/>
      <c r="MII3"/>
      <c r="MIJ3"/>
      <c r="MIK3"/>
      <c r="MIL3"/>
      <c r="MIM3"/>
      <c r="MIN3"/>
      <c r="MIO3"/>
      <c r="MIP3"/>
      <c r="MIQ3"/>
      <c r="MIR3"/>
      <c r="MIS3"/>
      <c r="MIT3"/>
      <c r="MIU3"/>
      <c r="MIV3"/>
      <c r="MIW3"/>
      <c r="MIX3"/>
      <c r="MIY3"/>
      <c r="MIZ3"/>
      <c r="MJA3"/>
      <c r="MJB3"/>
      <c r="MJC3"/>
      <c r="MJD3"/>
      <c r="MJE3"/>
      <c r="MJF3"/>
      <c r="MJG3"/>
      <c r="MJH3"/>
      <c r="MJI3"/>
      <c r="MJJ3"/>
      <c r="MJK3"/>
      <c r="MJL3"/>
      <c r="MJM3"/>
      <c r="MJN3"/>
      <c r="MJO3"/>
      <c r="MJP3"/>
      <c r="MJQ3"/>
      <c r="MJR3"/>
      <c r="MJS3"/>
      <c r="MJT3"/>
      <c r="MJU3"/>
      <c r="MJV3"/>
      <c r="MJW3"/>
      <c r="MJX3"/>
      <c r="MJY3"/>
      <c r="MJZ3"/>
      <c r="MKA3"/>
      <c r="MKB3"/>
      <c r="MKC3"/>
      <c r="MKD3"/>
      <c r="MKE3"/>
      <c r="MKF3"/>
      <c r="MKG3"/>
      <c r="MKH3"/>
      <c r="MKI3"/>
      <c r="MKJ3"/>
      <c r="MKK3"/>
      <c r="MKL3"/>
      <c r="MKM3"/>
      <c r="MKN3"/>
      <c r="MKO3"/>
      <c r="MKP3"/>
      <c r="MKQ3"/>
      <c r="MKR3"/>
      <c r="MKS3"/>
      <c r="MKT3"/>
      <c r="MKU3"/>
      <c r="MKV3"/>
      <c r="MKW3"/>
      <c r="MKX3"/>
      <c r="MKY3"/>
      <c r="MKZ3"/>
      <c r="MLA3"/>
      <c r="MLB3"/>
      <c r="MLC3"/>
      <c r="MLD3"/>
      <c r="MLE3"/>
      <c r="MLF3"/>
      <c r="MLG3"/>
      <c r="MLH3"/>
      <c r="MLI3"/>
      <c r="MLJ3"/>
      <c r="MLK3"/>
      <c r="MLL3"/>
      <c r="MLM3"/>
      <c r="MLN3"/>
      <c r="MLO3"/>
      <c r="MLP3"/>
      <c r="MLQ3"/>
      <c r="MLR3"/>
      <c r="MLS3"/>
      <c r="MLT3"/>
      <c r="MLU3"/>
      <c r="MLV3"/>
      <c r="MLW3"/>
      <c r="MLX3"/>
      <c r="MLY3"/>
      <c r="MLZ3"/>
      <c r="MMA3"/>
      <c r="MMB3"/>
      <c r="MMC3"/>
      <c r="MMD3"/>
      <c r="MME3"/>
      <c r="MMF3"/>
      <c r="MMG3"/>
      <c r="MMH3"/>
      <c r="MMI3"/>
      <c r="MMJ3"/>
      <c r="MMK3"/>
      <c r="MML3"/>
      <c r="MMM3"/>
      <c r="MMN3"/>
      <c r="MMO3"/>
      <c r="MMP3"/>
      <c r="MMQ3"/>
      <c r="MMR3"/>
      <c r="MMS3"/>
      <c r="MMT3"/>
      <c r="MMU3"/>
      <c r="MMV3"/>
      <c r="MMW3"/>
      <c r="MMX3"/>
      <c r="MMY3"/>
      <c r="MMZ3"/>
      <c r="MNA3"/>
      <c r="MNB3"/>
      <c r="MNC3"/>
      <c r="MND3"/>
      <c r="MNE3"/>
      <c r="MNF3"/>
      <c r="MNG3"/>
      <c r="MNH3"/>
      <c r="MNI3"/>
      <c r="MNJ3"/>
      <c r="MNK3"/>
      <c r="MNL3"/>
      <c r="MNM3"/>
      <c r="MNN3"/>
      <c r="MNO3"/>
      <c r="MNP3"/>
      <c r="MNQ3"/>
      <c r="MNR3"/>
      <c r="MNS3"/>
      <c r="MNT3"/>
      <c r="MNU3"/>
      <c r="MNV3"/>
      <c r="MNW3"/>
      <c r="MNX3"/>
      <c r="MNY3"/>
      <c r="MNZ3"/>
      <c r="MOA3"/>
      <c r="MOB3"/>
      <c r="MOC3"/>
      <c r="MOD3"/>
      <c r="MOE3"/>
      <c r="MOF3"/>
      <c r="MOG3"/>
      <c r="MOH3"/>
      <c r="MOI3"/>
      <c r="MOJ3"/>
      <c r="MOK3"/>
      <c r="MOL3"/>
      <c r="MOM3"/>
      <c r="MON3"/>
      <c r="MOO3"/>
      <c r="MOP3"/>
      <c r="MOQ3"/>
      <c r="MOR3"/>
      <c r="MOS3"/>
      <c r="MOT3"/>
      <c r="MOU3"/>
      <c r="MOV3"/>
      <c r="MOW3"/>
      <c r="MOX3"/>
      <c r="MOY3"/>
      <c r="MOZ3"/>
      <c r="MPA3"/>
      <c r="MPB3"/>
      <c r="MPC3"/>
      <c r="MPD3"/>
      <c r="MPE3"/>
      <c r="MPF3"/>
      <c r="MPG3"/>
      <c r="MPH3"/>
      <c r="MPI3"/>
      <c r="MPJ3"/>
      <c r="MPK3"/>
      <c r="MPL3"/>
      <c r="MPM3"/>
      <c r="MPN3"/>
      <c r="MPO3"/>
      <c r="MPP3"/>
      <c r="MPQ3"/>
      <c r="MPR3"/>
      <c r="MPS3"/>
      <c r="MPT3"/>
      <c r="MPU3"/>
      <c r="MPV3"/>
      <c r="MPW3"/>
      <c r="MPX3"/>
      <c r="MPY3"/>
      <c r="MPZ3"/>
      <c r="MQA3"/>
      <c r="MQB3"/>
      <c r="MQC3"/>
      <c r="MQD3"/>
      <c r="MQE3"/>
      <c r="MQF3"/>
      <c r="MQG3"/>
      <c r="MQH3"/>
      <c r="MQI3"/>
      <c r="MQJ3"/>
      <c r="MQK3"/>
      <c r="MQL3"/>
      <c r="MQM3"/>
      <c r="MQN3"/>
      <c r="MQO3"/>
      <c r="MQP3"/>
      <c r="MQQ3"/>
      <c r="MQR3"/>
      <c r="MQS3"/>
      <c r="MQT3"/>
      <c r="MQU3"/>
      <c r="MQV3"/>
      <c r="MQW3"/>
      <c r="MQX3"/>
      <c r="MQY3"/>
      <c r="MQZ3"/>
      <c r="MRA3"/>
      <c r="MRB3"/>
      <c r="MRC3"/>
      <c r="MRD3"/>
      <c r="MRE3"/>
      <c r="MRF3"/>
      <c r="MRG3"/>
      <c r="MRH3"/>
      <c r="MRI3"/>
      <c r="MRJ3"/>
      <c r="MRK3"/>
      <c r="MRL3"/>
      <c r="MRM3"/>
      <c r="MRN3"/>
      <c r="MRO3"/>
      <c r="MRP3"/>
      <c r="MRQ3"/>
      <c r="MRR3"/>
      <c r="MRS3"/>
      <c r="MRT3"/>
      <c r="MRU3"/>
      <c r="MRV3"/>
      <c r="MRW3"/>
      <c r="MRX3"/>
      <c r="MRY3"/>
      <c r="MRZ3"/>
      <c r="MSA3"/>
      <c r="MSB3"/>
      <c r="MSC3"/>
      <c r="MSD3"/>
      <c r="MSE3"/>
      <c r="MSF3"/>
      <c r="MSG3"/>
      <c r="MSH3"/>
      <c r="MSI3"/>
      <c r="MSJ3"/>
      <c r="MSK3"/>
      <c r="MSL3"/>
      <c r="MSM3"/>
      <c r="MSN3"/>
      <c r="MSO3"/>
      <c r="MSP3"/>
      <c r="MSQ3"/>
      <c r="MSR3"/>
      <c r="MSS3"/>
      <c r="MST3"/>
      <c r="MSU3"/>
      <c r="MSV3"/>
      <c r="MSW3"/>
      <c r="MSX3"/>
      <c r="MSY3"/>
      <c r="MSZ3"/>
      <c r="MTA3"/>
      <c r="MTB3"/>
      <c r="MTC3"/>
      <c r="MTD3"/>
      <c r="MTE3"/>
      <c r="MTF3"/>
      <c r="MTG3"/>
      <c r="MTH3"/>
      <c r="MTI3"/>
      <c r="MTJ3"/>
      <c r="MTK3"/>
      <c r="MTL3"/>
      <c r="MTM3"/>
      <c r="MTN3"/>
      <c r="MTO3"/>
      <c r="MTP3"/>
      <c r="MTQ3"/>
      <c r="MTR3"/>
      <c r="MTS3"/>
      <c r="MTT3"/>
      <c r="MTU3"/>
      <c r="MTV3"/>
      <c r="MTW3"/>
      <c r="MTX3"/>
      <c r="MTY3"/>
      <c r="MTZ3"/>
      <c r="MUA3"/>
      <c r="MUB3"/>
      <c r="MUC3"/>
      <c r="MUD3"/>
      <c r="MUE3"/>
      <c r="MUF3"/>
      <c r="MUG3"/>
      <c r="MUH3"/>
      <c r="MUI3"/>
      <c r="MUJ3"/>
      <c r="MUK3"/>
      <c r="MUL3"/>
      <c r="MUM3"/>
      <c r="MUN3"/>
      <c r="MUO3"/>
      <c r="MUP3"/>
      <c r="MUQ3"/>
      <c r="MUR3"/>
      <c r="MUS3"/>
      <c r="MUT3"/>
      <c r="MUU3"/>
      <c r="MUV3"/>
      <c r="MUW3"/>
      <c r="MUX3"/>
      <c r="MUY3"/>
      <c r="MUZ3"/>
      <c r="MVA3"/>
      <c r="MVB3"/>
      <c r="MVC3"/>
      <c r="MVD3"/>
      <c r="MVE3"/>
      <c r="MVF3"/>
      <c r="MVG3"/>
      <c r="MVH3"/>
      <c r="MVI3"/>
      <c r="MVJ3"/>
      <c r="MVK3"/>
      <c r="MVL3"/>
      <c r="MVM3"/>
      <c r="MVN3"/>
      <c r="MVO3"/>
      <c r="MVP3"/>
      <c r="MVQ3"/>
      <c r="MVR3"/>
      <c r="MVS3"/>
      <c r="MVT3"/>
      <c r="MVU3"/>
      <c r="MVV3"/>
      <c r="MVW3"/>
      <c r="MVX3"/>
      <c r="MVY3"/>
      <c r="MVZ3"/>
      <c r="MWA3"/>
      <c r="MWB3"/>
      <c r="MWC3"/>
      <c r="MWD3"/>
      <c r="MWE3"/>
      <c r="MWF3"/>
      <c r="MWG3"/>
      <c r="MWH3"/>
      <c r="MWI3"/>
      <c r="MWJ3"/>
      <c r="MWK3"/>
      <c r="MWL3"/>
      <c r="MWM3"/>
      <c r="MWN3"/>
      <c r="MWO3"/>
      <c r="MWP3"/>
      <c r="MWQ3"/>
      <c r="MWR3"/>
      <c r="MWS3"/>
      <c r="MWT3"/>
      <c r="MWU3"/>
      <c r="MWV3"/>
      <c r="MWW3"/>
      <c r="MWX3"/>
      <c r="MWY3"/>
      <c r="MWZ3"/>
      <c r="MXA3"/>
      <c r="MXB3"/>
      <c r="MXC3"/>
      <c r="MXD3"/>
      <c r="MXE3"/>
      <c r="MXF3"/>
      <c r="MXG3"/>
      <c r="MXH3"/>
      <c r="MXI3"/>
      <c r="MXJ3"/>
      <c r="MXK3"/>
      <c r="MXL3"/>
      <c r="MXM3"/>
      <c r="MXN3"/>
      <c r="MXO3"/>
      <c r="MXP3"/>
      <c r="MXQ3"/>
      <c r="MXR3"/>
      <c r="MXS3"/>
      <c r="MXT3"/>
      <c r="MXU3"/>
      <c r="MXV3"/>
      <c r="MXW3"/>
      <c r="MXX3"/>
      <c r="MXY3"/>
      <c r="MXZ3"/>
      <c r="MYA3"/>
      <c r="MYB3"/>
      <c r="MYC3"/>
      <c r="MYD3"/>
      <c r="MYE3"/>
      <c r="MYF3"/>
      <c r="MYG3"/>
      <c r="MYH3"/>
      <c r="MYI3"/>
      <c r="MYJ3"/>
      <c r="MYK3"/>
      <c r="MYL3"/>
      <c r="MYM3"/>
      <c r="MYN3"/>
      <c r="MYO3"/>
      <c r="MYP3"/>
      <c r="MYQ3"/>
      <c r="MYR3"/>
      <c r="MYS3"/>
      <c r="MYT3"/>
      <c r="MYU3"/>
      <c r="MYV3"/>
      <c r="MYW3"/>
      <c r="MYX3"/>
      <c r="MYY3"/>
      <c r="MYZ3"/>
      <c r="MZA3"/>
      <c r="MZB3"/>
      <c r="MZC3"/>
      <c r="MZD3"/>
      <c r="MZE3"/>
      <c r="MZF3"/>
      <c r="MZG3"/>
      <c r="MZH3"/>
      <c r="MZI3"/>
      <c r="MZJ3"/>
      <c r="MZK3"/>
      <c r="MZL3"/>
      <c r="MZM3"/>
      <c r="MZN3"/>
      <c r="MZO3"/>
      <c r="MZP3"/>
      <c r="MZQ3"/>
      <c r="MZR3"/>
      <c r="MZS3"/>
      <c r="MZT3"/>
      <c r="MZU3"/>
      <c r="MZV3"/>
      <c r="MZW3"/>
      <c r="MZX3"/>
      <c r="MZY3"/>
      <c r="MZZ3"/>
      <c r="NAA3"/>
      <c r="NAB3"/>
      <c r="NAC3"/>
      <c r="NAD3"/>
      <c r="NAE3"/>
      <c r="NAF3"/>
      <c r="NAG3"/>
      <c r="NAH3"/>
      <c r="NAI3"/>
      <c r="NAJ3"/>
      <c r="NAK3"/>
      <c r="NAL3"/>
      <c r="NAM3"/>
      <c r="NAN3"/>
      <c r="NAO3"/>
      <c r="NAP3"/>
      <c r="NAQ3"/>
      <c r="NAR3"/>
      <c r="NAS3"/>
      <c r="NAT3"/>
      <c r="NAU3"/>
      <c r="NAV3"/>
      <c r="NAW3"/>
      <c r="NAX3"/>
      <c r="NAY3"/>
      <c r="NAZ3"/>
      <c r="NBA3"/>
      <c r="NBB3"/>
      <c r="NBC3"/>
      <c r="NBD3"/>
      <c r="NBE3"/>
      <c r="NBF3"/>
      <c r="NBG3"/>
      <c r="NBH3"/>
      <c r="NBI3"/>
      <c r="NBJ3"/>
      <c r="NBK3"/>
      <c r="NBL3"/>
      <c r="NBM3"/>
      <c r="NBN3"/>
      <c r="NBO3"/>
      <c r="NBP3"/>
      <c r="NBQ3"/>
      <c r="NBR3"/>
      <c r="NBS3"/>
      <c r="NBT3"/>
      <c r="NBU3"/>
      <c r="NBV3"/>
      <c r="NBW3"/>
      <c r="NBX3"/>
      <c r="NBY3"/>
      <c r="NBZ3"/>
      <c r="NCA3"/>
      <c r="NCB3"/>
      <c r="NCC3"/>
      <c r="NCD3"/>
      <c r="NCE3"/>
      <c r="NCF3"/>
      <c r="NCG3"/>
      <c r="NCH3"/>
      <c r="NCI3"/>
      <c r="NCJ3"/>
      <c r="NCK3"/>
      <c r="NCL3"/>
      <c r="NCM3"/>
      <c r="NCN3"/>
      <c r="NCO3"/>
      <c r="NCP3"/>
      <c r="NCQ3"/>
      <c r="NCR3"/>
      <c r="NCS3"/>
      <c r="NCT3"/>
      <c r="NCU3"/>
      <c r="NCV3"/>
      <c r="NCW3"/>
      <c r="NCX3"/>
      <c r="NCY3"/>
      <c r="NCZ3"/>
      <c r="NDA3"/>
      <c r="NDB3"/>
      <c r="NDC3"/>
      <c r="NDD3"/>
      <c r="NDE3"/>
      <c r="NDF3"/>
      <c r="NDG3"/>
      <c r="NDH3"/>
      <c r="NDI3"/>
      <c r="NDJ3"/>
      <c r="NDK3"/>
      <c r="NDL3"/>
      <c r="NDM3"/>
      <c r="NDN3"/>
      <c r="NDO3"/>
      <c r="NDP3"/>
      <c r="NDQ3"/>
      <c r="NDR3"/>
      <c r="NDS3"/>
      <c r="NDT3"/>
      <c r="NDU3"/>
      <c r="NDV3"/>
      <c r="NDW3"/>
      <c r="NDX3"/>
      <c r="NDY3"/>
      <c r="NDZ3"/>
      <c r="NEA3"/>
      <c r="NEB3"/>
      <c r="NEC3"/>
      <c r="NED3"/>
      <c r="NEE3"/>
      <c r="NEF3"/>
      <c r="NEG3"/>
      <c r="NEH3"/>
      <c r="NEI3"/>
      <c r="NEJ3"/>
      <c r="NEK3"/>
      <c r="NEL3"/>
      <c r="NEM3"/>
      <c r="NEN3"/>
      <c r="NEO3"/>
      <c r="NEP3"/>
      <c r="NEQ3"/>
      <c r="NER3"/>
      <c r="NES3"/>
      <c r="NET3"/>
      <c r="NEU3"/>
      <c r="NEV3"/>
      <c r="NEW3"/>
      <c r="NEX3"/>
      <c r="NEY3"/>
      <c r="NEZ3"/>
      <c r="NFA3"/>
      <c r="NFB3"/>
      <c r="NFC3"/>
      <c r="NFD3"/>
      <c r="NFE3"/>
      <c r="NFF3"/>
      <c r="NFG3"/>
      <c r="NFH3"/>
      <c r="NFI3"/>
      <c r="NFJ3"/>
      <c r="NFK3"/>
      <c r="NFL3"/>
      <c r="NFM3"/>
      <c r="NFN3"/>
      <c r="NFO3"/>
      <c r="NFP3"/>
      <c r="NFQ3"/>
      <c r="NFR3"/>
      <c r="NFS3"/>
      <c r="NFT3"/>
      <c r="NFU3"/>
      <c r="NFV3"/>
      <c r="NFW3"/>
      <c r="NFX3"/>
      <c r="NFY3"/>
      <c r="NFZ3"/>
      <c r="NGA3"/>
      <c r="NGB3"/>
      <c r="NGC3"/>
      <c r="NGD3"/>
      <c r="NGE3"/>
      <c r="NGF3"/>
      <c r="NGG3"/>
      <c r="NGH3"/>
      <c r="NGI3"/>
      <c r="NGJ3"/>
      <c r="NGK3"/>
      <c r="NGL3"/>
      <c r="NGM3"/>
      <c r="NGN3"/>
      <c r="NGO3"/>
      <c r="NGP3"/>
      <c r="NGQ3"/>
      <c r="NGR3"/>
      <c r="NGS3"/>
      <c r="NGT3"/>
      <c r="NGU3"/>
      <c r="NGV3"/>
      <c r="NGW3"/>
      <c r="NGX3"/>
      <c r="NGY3"/>
      <c r="NGZ3"/>
      <c r="NHA3"/>
      <c r="NHB3"/>
      <c r="NHC3"/>
      <c r="NHD3"/>
      <c r="NHE3"/>
      <c r="NHF3"/>
      <c r="NHG3"/>
      <c r="NHH3"/>
      <c r="NHI3"/>
      <c r="NHJ3"/>
      <c r="NHK3"/>
      <c r="NHL3"/>
      <c r="NHM3"/>
      <c r="NHN3"/>
      <c r="NHO3"/>
      <c r="NHP3"/>
      <c r="NHQ3"/>
      <c r="NHR3"/>
      <c r="NHS3"/>
      <c r="NHT3"/>
      <c r="NHU3"/>
      <c r="NHV3"/>
      <c r="NHW3"/>
      <c r="NHX3"/>
      <c r="NHY3"/>
      <c r="NHZ3"/>
      <c r="NIA3"/>
      <c r="NIB3"/>
      <c r="NIC3"/>
      <c r="NID3"/>
      <c r="NIE3"/>
      <c r="NIF3"/>
      <c r="NIG3"/>
      <c r="NIH3"/>
      <c r="NII3"/>
      <c r="NIJ3"/>
      <c r="NIK3"/>
      <c r="NIL3"/>
      <c r="NIM3"/>
      <c r="NIN3"/>
      <c r="NIO3"/>
      <c r="NIP3"/>
      <c r="NIQ3"/>
      <c r="NIR3"/>
      <c r="NIS3"/>
      <c r="NIT3"/>
      <c r="NIU3"/>
      <c r="NIV3"/>
      <c r="NIW3"/>
      <c r="NIX3"/>
      <c r="NIY3"/>
      <c r="NIZ3"/>
      <c r="NJA3"/>
      <c r="NJB3"/>
      <c r="NJC3"/>
      <c r="NJD3"/>
      <c r="NJE3"/>
      <c r="NJF3"/>
      <c r="NJG3"/>
      <c r="NJH3"/>
      <c r="NJI3"/>
      <c r="NJJ3"/>
      <c r="NJK3"/>
      <c r="NJL3"/>
      <c r="NJM3"/>
      <c r="NJN3"/>
      <c r="NJO3"/>
      <c r="NJP3"/>
      <c r="NJQ3"/>
      <c r="NJR3"/>
      <c r="NJS3"/>
      <c r="NJT3"/>
      <c r="NJU3"/>
      <c r="NJV3"/>
      <c r="NJW3"/>
      <c r="NJX3"/>
      <c r="NJY3"/>
      <c r="NJZ3"/>
      <c r="NKA3"/>
      <c r="NKB3"/>
      <c r="NKC3"/>
      <c r="NKD3"/>
      <c r="NKE3"/>
      <c r="NKF3"/>
      <c r="NKG3"/>
      <c r="NKH3"/>
      <c r="NKI3"/>
      <c r="NKJ3"/>
      <c r="NKK3"/>
      <c r="NKL3"/>
      <c r="NKM3"/>
      <c r="NKN3"/>
      <c r="NKO3"/>
      <c r="NKP3"/>
      <c r="NKQ3"/>
      <c r="NKR3"/>
      <c r="NKS3"/>
      <c r="NKT3"/>
      <c r="NKU3"/>
      <c r="NKV3"/>
      <c r="NKW3"/>
      <c r="NKX3"/>
      <c r="NKY3"/>
      <c r="NKZ3"/>
      <c r="NLA3"/>
      <c r="NLB3"/>
      <c r="NLC3"/>
      <c r="NLD3"/>
      <c r="NLE3"/>
      <c r="NLF3"/>
      <c r="NLG3"/>
      <c r="NLH3"/>
      <c r="NLI3"/>
      <c r="NLJ3"/>
      <c r="NLK3"/>
      <c r="NLL3"/>
      <c r="NLM3"/>
      <c r="NLN3"/>
      <c r="NLO3"/>
      <c r="NLP3"/>
      <c r="NLQ3"/>
      <c r="NLR3"/>
      <c r="NLS3"/>
      <c r="NLT3"/>
      <c r="NLU3"/>
      <c r="NLV3"/>
      <c r="NLW3"/>
      <c r="NLX3"/>
      <c r="NLY3"/>
      <c r="NLZ3"/>
      <c r="NMA3"/>
      <c r="NMB3"/>
      <c r="NMC3"/>
      <c r="NMD3"/>
      <c r="NME3"/>
      <c r="NMF3"/>
      <c r="NMG3"/>
      <c r="NMH3"/>
      <c r="NMI3"/>
      <c r="NMJ3"/>
      <c r="NMK3"/>
      <c r="NML3"/>
      <c r="NMM3"/>
      <c r="NMN3"/>
      <c r="NMO3"/>
      <c r="NMP3"/>
      <c r="NMQ3"/>
      <c r="NMR3"/>
      <c r="NMS3"/>
      <c r="NMT3"/>
      <c r="NMU3"/>
      <c r="NMV3"/>
      <c r="NMW3"/>
      <c r="NMX3"/>
      <c r="NMY3"/>
      <c r="NMZ3"/>
      <c r="NNA3"/>
      <c r="NNB3"/>
      <c r="NNC3"/>
      <c r="NND3"/>
      <c r="NNE3"/>
      <c r="NNF3"/>
      <c r="NNG3"/>
      <c r="NNH3"/>
      <c r="NNI3"/>
      <c r="NNJ3"/>
      <c r="NNK3"/>
      <c r="NNL3"/>
      <c r="NNM3"/>
      <c r="NNN3"/>
      <c r="NNO3"/>
      <c r="NNP3"/>
      <c r="NNQ3"/>
      <c r="NNR3"/>
      <c r="NNS3"/>
      <c r="NNT3"/>
      <c r="NNU3"/>
      <c r="NNV3"/>
      <c r="NNW3"/>
      <c r="NNX3"/>
      <c r="NNY3"/>
      <c r="NNZ3"/>
      <c r="NOA3"/>
      <c r="NOB3"/>
      <c r="NOC3"/>
      <c r="NOD3"/>
      <c r="NOE3"/>
      <c r="NOF3"/>
      <c r="NOG3"/>
      <c r="NOH3"/>
      <c r="NOI3"/>
      <c r="NOJ3"/>
      <c r="NOK3"/>
      <c r="NOL3"/>
      <c r="NOM3"/>
      <c r="NON3"/>
      <c r="NOO3"/>
      <c r="NOP3"/>
      <c r="NOQ3"/>
      <c r="NOR3"/>
      <c r="NOS3"/>
      <c r="NOT3"/>
      <c r="NOU3"/>
      <c r="NOV3"/>
      <c r="NOW3"/>
      <c r="NOX3"/>
      <c r="NOY3"/>
      <c r="NOZ3"/>
      <c r="NPA3"/>
      <c r="NPB3"/>
      <c r="NPC3"/>
      <c r="NPD3"/>
      <c r="NPE3"/>
      <c r="NPF3"/>
      <c r="NPG3"/>
      <c r="NPH3"/>
      <c r="NPI3"/>
      <c r="NPJ3"/>
      <c r="NPK3"/>
      <c r="NPL3"/>
      <c r="NPM3"/>
      <c r="NPN3"/>
      <c r="NPO3"/>
      <c r="NPP3"/>
      <c r="NPQ3"/>
      <c r="NPR3"/>
      <c r="NPS3"/>
      <c r="NPT3"/>
      <c r="NPU3"/>
      <c r="NPV3"/>
      <c r="NPW3"/>
      <c r="NPX3"/>
      <c r="NPY3"/>
      <c r="NPZ3"/>
      <c r="NQA3"/>
      <c r="NQB3"/>
      <c r="NQC3"/>
      <c r="NQD3"/>
      <c r="NQE3"/>
      <c r="NQF3"/>
      <c r="NQG3"/>
      <c r="NQH3"/>
      <c r="NQI3"/>
      <c r="NQJ3"/>
      <c r="NQK3"/>
      <c r="NQL3"/>
      <c r="NQM3"/>
      <c r="NQN3"/>
      <c r="NQO3"/>
      <c r="NQP3"/>
      <c r="NQQ3"/>
      <c r="NQR3"/>
      <c r="NQS3"/>
      <c r="NQT3"/>
      <c r="NQU3"/>
      <c r="NQV3"/>
      <c r="NQW3"/>
      <c r="NQX3"/>
      <c r="NQY3"/>
      <c r="NQZ3"/>
      <c r="NRA3"/>
      <c r="NRB3"/>
      <c r="NRC3"/>
      <c r="NRD3"/>
      <c r="NRE3"/>
      <c r="NRF3"/>
      <c r="NRG3"/>
      <c r="NRH3"/>
      <c r="NRI3"/>
      <c r="NRJ3"/>
      <c r="NRK3"/>
      <c r="NRL3"/>
      <c r="NRM3"/>
      <c r="NRN3"/>
      <c r="NRO3"/>
      <c r="NRP3"/>
      <c r="NRQ3"/>
      <c r="NRR3"/>
      <c r="NRS3"/>
      <c r="NRT3"/>
      <c r="NRU3"/>
      <c r="NRV3"/>
      <c r="NRW3"/>
      <c r="NRX3"/>
      <c r="NRY3"/>
      <c r="NRZ3"/>
      <c r="NSA3"/>
      <c r="NSB3"/>
      <c r="NSC3"/>
      <c r="NSD3"/>
      <c r="NSE3"/>
      <c r="NSF3"/>
      <c r="NSG3"/>
      <c r="NSH3"/>
      <c r="NSI3"/>
      <c r="NSJ3"/>
      <c r="NSK3"/>
      <c r="NSL3"/>
      <c r="NSM3"/>
      <c r="NSN3"/>
      <c r="NSO3"/>
      <c r="NSP3"/>
      <c r="NSQ3"/>
      <c r="NSR3"/>
      <c r="NSS3"/>
      <c r="NST3"/>
      <c r="NSU3"/>
      <c r="NSV3"/>
      <c r="NSW3"/>
      <c r="NSX3"/>
      <c r="NSY3"/>
      <c r="NSZ3"/>
      <c r="NTA3"/>
      <c r="NTB3"/>
      <c r="NTC3"/>
      <c r="NTD3"/>
      <c r="NTE3"/>
      <c r="NTF3"/>
      <c r="NTG3"/>
      <c r="NTH3"/>
      <c r="NTI3"/>
      <c r="NTJ3"/>
      <c r="NTK3"/>
      <c r="NTL3"/>
      <c r="NTM3"/>
      <c r="NTN3"/>
      <c r="NTO3"/>
      <c r="NTP3"/>
      <c r="NTQ3"/>
      <c r="NTR3"/>
      <c r="NTS3"/>
      <c r="NTT3"/>
      <c r="NTU3"/>
      <c r="NTV3"/>
      <c r="NTW3"/>
      <c r="NTX3"/>
      <c r="NTY3"/>
      <c r="NTZ3"/>
      <c r="NUA3"/>
      <c r="NUB3"/>
      <c r="NUC3"/>
      <c r="NUD3"/>
      <c r="NUE3"/>
      <c r="NUF3"/>
      <c r="NUG3"/>
      <c r="NUH3"/>
      <c r="NUI3"/>
      <c r="NUJ3"/>
      <c r="NUK3"/>
      <c r="NUL3"/>
      <c r="NUM3"/>
      <c r="NUN3"/>
      <c r="NUO3"/>
      <c r="NUP3"/>
      <c r="NUQ3"/>
      <c r="NUR3"/>
      <c r="NUS3"/>
      <c r="NUT3"/>
      <c r="NUU3"/>
      <c r="NUV3"/>
      <c r="NUW3"/>
      <c r="NUX3"/>
      <c r="NUY3"/>
      <c r="NUZ3"/>
      <c r="NVA3"/>
      <c r="NVB3"/>
      <c r="NVC3"/>
      <c r="NVD3"/>
      <c r="NVE3"/>
      <c r="NVF3"/>
      <c r="NVG3"/>
      <c r="NVH3"/>
      <c r="NVI3"/>
      <c r="NVJ3"/>
      <c r="NVK3"/>
      <c r="NVL3"/>
      <c r="NVM3"/>
      <c r="NVN3"/>
      <c r="NVO3"/>
      <c r="NVP3"/>
      <c r="NVQ3"/>
      <c r="NVR3"/>
      <c r="NVS3"/>
      <c r="NVT3"/>
      <c r="NVU3"/>
      <c r="NVV3"/>
      <c r="NVW3"/>
      <c r="NVX3"/>
      <c r="NVY3"/>
      <c r="NVZ3"/>
      <c r="NWA3"/>
      <c r="NWB3"/>
      <c r="NWC3"/>
      <c r="NWD3"/>
      <c r="NWE3"/>
      <c r="NWF3"/>
      <c r="NWG3"/>
      <c r="NWH3"/>
      <c r="NWI3"/>
      <c r="NWJ3"/>
      <c r="NWK3"/>
      <c r="NWL3"/>
      <c r="NWM3"/>
      <c r="NWN3"/>
      <c r="NWO3"/>
      <c r="NWP3"/>
      <c r="NWQ3"/>
      <c r="NWR3"/>
      <c r="NWS3"/>
      <c r="NWT3"/>
      <c r="NWU3"/>
      <c r="NWV3"/>
      <c r="NWW3"/>
      <c r="NWX3"/>
      <c r="NWY3"/>
      <c r="NWZ3"/>
      <c r="NXA3"/>
      <c r="NXB3"/>
      <c r="NXC3"/>
      <c r="NXD3"/>
      <c r="NXE3"/>
      <c r="NXF3"/>
      <c r="NXG3"/>
      <c r="NXH3"/>
      <c r="NXI3"/>
      <c r="NXJ3"/>
      <c r="NXK3"/>
      <c r="NXL3"/>
      <c r="NXM3"/>
      <c r="NXN3"/>
      <c r="NXO3"/>
      <c r="NXP3"/>
      <c r="NXQ3"/>
      <c r="NXR3"/>
      <c r="NXS3"/>
      <c r="NXT3"/>
      <c r="NXU3"/>
      <c r="NXV3"/>
      <c r="NXW3"/>
      <c r="NXX3"/>
      <c r="NXY3"/>
      <c r="NXZ3"/>
      <c r="NYA3"/>
      <c r="NYB3"/>
      <c r="NYC3"/>
      <c r="NYD3"/>
      <c r="NYE3"/>
      <c r="NYF3"/>
      <c r="NYG3"/>
      <c r="NYH3"/>
      <c r="NYI3"/>
      <c r="NYJ3"/>
      <c r="NYK3"/>
      <c r="NYL3"/>
      <c r="NYM3"/>
      <c r="NYN3"/>
      <c r="NYO3"/>
      <c r="NYP3"/>
      <c r="NYQ3"/>
      <c r="NYR3"/>
      <c r="NYS3"/>
      <c r="NYT3"/>
      <c r="NYU3"/>
      <c r="NYV3"/>
      <c r="NYW3"/>
      <c r="NYX3"/>
      <c r="NYY3"/>
      <c r="NYZ3"/>
      <c r="NZA3"/>
      <c r="NZB3"/>
      <c r="NZC3"/>
      <c r="NZD3"/>
      <c r="NZE3"/>
      <c r="NZF3"/>
      <c r="NZG3"/>
      <c r="NZH3"/>
      <c r="NZI3"/>
      <c r="NZJ3"/>
      <c r="NZK3"/>
      <c r="NZL3"/>
      <c r="NZM3"/>
      <c r="NZN3"/>
      <c r="NZO3"/>
      <c r="NZP3"/>
      <c r="NZQ3"/>
      <c r="NZR3"/>
      <c r="NZS3"/>
      <c r="NZT3"/>
      <c r="NZU3"/>
      <c r="NZV3"/>
      <c r="NZW3"/>
      <c r="NZX3"/>
      <c r="NZY3"/>
      <c r="NZZ3"/>
      <c r="OAA3"/>
      <c r="OAB3"/>
      <c r="OAC3"/>
      <c r="OAD3"/>
      <c r="OAE3"/>
      <c r="OAF3"/>
      <c r="OAG3"/>
      <c r="OAH3"/>
      <c r="OAI3"/>
      <c r="OAJ3"/>
      <c r="OAK3"/>
      <c r="OAL3"/>
      <c r="OAM3"/>
      <c r="OAN3"/>
      <c r="OAO3"/>
      <c r="OAP3"/>
      <c r="OAQ3"/>
      <c r="OAR3"/>
      <c r="OAS3"/>
      <c r="OAT3"/>
      <c r="OAU3"/>
      <c r="OAV3"/>
      <c r="OAW3"/>
      <c r="OAX3"/>
      <c r="OAY3"/>
      <c r="OAZ3"/>
      <c r="OBA3"/>
      <c r="OBB3"/>
      <c r="OBC3"/>
      <c r="OBD3"/>
      <c r="OBE3"/>
      <c r="OBF3"/>
      <c r="OBG3"/>
      <c r="OBH3"/>
      <c r="OBI3"/>
      <c r="OBJ3"/>
      <c r="OBK3"/>
      <c r="OBL3"/>
      <c r="OBM3"/>
      <c r="OBN3"/>
      <c r="OBO3"/>
      <c r="OBP3"/>
      <c r="OBQ3"/>
      <c r="OBR3"/>
      <c r="OBS3"/>
      <c r="OBT3"/>
      <c r="OBU3"/>
      <c r="OBV3"/>
      <c r="OBW3"/>
      <c r="OBX3"/>
      <c r="OBY3"/>
      <c r="OBZ3"/>
      <c r="OCA3"/>
      <c r="OCB3"/>
      <c r="OCC3"/>
      <c r="OCD3"/>
      <c r="OCE3"/>
      <c r="OCF3"/>
      <c r="OCG3"/>
      <c r="OCH3"/>
      <c r="OCI3"/>
      <c r="OCJ3"/>
      <c r="OCK3"/>
      <c r="OCL3"/>
      <c r="OCM3"/>
      <c r="OCN3"/>
      <c r="OCO3"/>
      <c r="OCP3"/>
      <c r="OCQ3"/>
      <c r="OCR3"/>
      <c r="OCS3"/>
      <c r="OCT3"/>
      <c r="OCU3"/>
      <c r="OCV3"/>
      <c r="OCW3"/>
      <c r="OCX3"/>
      <c r="OCY3"/>
      <c r="OCZ3"/>
      <c r="ODA3"/>
      <c r="ODB3"/>
      <c r="ODC3"/>
      <c r="ODD3"/>
      <c r="ODE3"/>
      <c r="ODF3"/>
      <c r="ODG3"/>
      <c r="ODH3"/>
      <c r="ODI3"/>
      <c r="ODJ3"/>
      <c r="ODK3"/>
      <c r="ODL3"/>
      <c r="ODM3"/>
      <c r="ODN3"/>
      <c r="ODO3"/>
      <c r="ODP3"/>
      <c r="ODQ3"/>
      <c r="ODR3"/>
      <c r="ODS3"/>
      <c r="ODT3"/>
      <c r="ODU3"/>
      <c r="ODV3"/>
      <c r="ODW3"/>
      <c r="ODX3"/>
      <c r="ODY3"/>
      <c r="ODZ3"/>
      <c r="OEA3"/>
      <c r="OEB3"/>
      <c r="OEC3"/>
      <c r="OED3"/>
      <c r="OEE3"/>
      <c r="OEF3"/>
      <c r="OEG3"/>
      <c r="OEH3"/>
      <c r="OEI3"/>
      <c r="OEJ3"/>
      <c r="OEK3"/>
      <c r="OEL3"/>
      <c r="OEM3"/>
      <c r="OEN3"/>
      <c r="OEO3"/>
      <c r="OEP3"/>
      <c r="OEQ3"/>
      <c r="OER3"/>
      <c r="OES3"/>
      <c r="OET3"/>
      <c r="OEU3"/>
      <c r="OEV3"/>
      <c r="OEW3"/>
      <c r="OEX3"/>
      <c r="OEY3"/>
      <c r="OEZ3"/>
      <c r="OFA3"/>
      <c r="OFB3"/>
      <c r="OFC3"/>
      <c r="OFD3"/>
      <c r="OFE3"/>
      <c r="OFF3"/>
      <c r="OFG3"/>
      <c r="OFH3"/>
      <c r="OFI3"/>
      <c r="OFJ3"/>
      <c r="OFK3"/>
      <c r="OFL3"/>
      <c r="OFM3"/>
      <c r="OFN3"/>
      <c r="OFO3"/>
      <c r="OFP3"/>
      <c r="OFQ3"/>
      <c r="OFR3"/>
      <c r="OFS3"/>
      <c r="OFT3"/>
      <c r="OFU3"/>
      <c r="OFV3"/>
      <c r="OFW3"/>
      <c r="OFX3"/>
      <c r="OFY3"/>
      <c r="OFZ3"/>
      <c r="OGA3"/>
      <c r="OGB3"/>
      <c r="OGC3"/>
      <c r="OGD3"/>
      <c r="OGE3"/>
      <c r="OGF3"/>
      <c r="OGG3"/>
      <c r="OGH3"/>
      <c r="OGI3"/>
      <c r="OGJ3"/>
      <c r="OGK3"/>
      <c r="OGL3"/>
      <c r="OGM3"/>
      <c r="OGN3"/>
      <c r="OGO3"/>
      <c r="OGP3"/>
      <c r="OGQ3"/>
      <c r="OGR3"/>
      <c r="OGS3"/>
      <c r="OGT3"/>
      <c r="OGU3"/>
      <c r="OGV3"/>
      <c r="OGW3"/>
      <c r="OGX3"/>
      <c r="OGY3"/>
      <c r="OGZ3"/>
      <c r="OHA3"/>
      <c r="OHB3"/>
      <c r="OHC3"/>
      <c r="OHD3"/>
      <c r="OHE3"/>
      <c r="OHF3"/>
      <c r="OHG3"/>
      <c r="OHH3"/>
      <c r="OHI3"/>
      <c r="OHJ3"/>
      <c r="OHK3"/>
      <c r="OHL3"/>
      <c r="OHM3"/>
      <c r="OHN3"/>
      <c r="OHO3"/>
      <c r="OHP3"/>
      <c r="OHQ3"/>
      <c r="OHR3"/>
      <c r="OHS3"/>
      <c r="OHT3"/>
      <c r="OHU3"/>
      <c r="OHV3"/>
      <c r="OHW3"/>
      <c r="OHX3"/>
      <c r="OHY3"/>
      <c r="OHZ3"/>
      <c r="OIA3"/>
      <c r="OIB3"/>
      <c r="OIC3"/>
      <c r="OID3"/>
      <c r="OIE3"/>
      <c r="OIF3"/>
      <c r="OIG3"/>
      <c r="OIH3"/>
      <c r="OII3"/>
      <c r="OIJ3"/>
      <c r="OIK3"/>
      <c r="OIL3"/>
      <c r="OIM3"/>
      <c r="OIN3"/>
      <c r="OIO3"/>
      <c r="OIP3"/>
      <c r="OIQ3"/>
      <c r="OIR3"/>
      <c r="OIS3"/>
      <c r="OIT3"/>
      <c r="OIU3"/>
      <c r="OIV3"/>
      <c r="OIW3"/>
      <c r="OIX3"/>
      <c r="OIY3"/>
      <c r="OIZ3"/>
      <c r="OJA3"/>
      <c r="OJB3"/>
      <c r="OJC3"/>
      <c r="OJD3"/>
      <c r="OJE3"/>
      <c r="OJF3"/>
      <c r="OJG3"/>
      <c r="OJH3"/>
      <c r="OJI3"/>
      <c r="OJJ3"/>
      <c r="OJK3"/>
      <c r="OJL3"/>
      <c r="OJM3"/>
      <c r="OJN3"/>
      <c r="OJO3"/>
      <c r="OJP3"/>
      <c r="OJQ3"/>
      <c r="OJR3"/>
      <c r="OJS3"/>
      <c r="OJT3"/>
      <c r="OJU3"/>
      <c r="OJV3"/>
      <c r="OJW3"/>
      <c r="OJX3"/>
      <c r="OJY3"/>
      <c r="OJZ3"/>
      <c r="OKA3"/>
      <c r="OKB3"/>
      <c r="OKC3"/>
      <c r="OKD3"/>
      <c r="OKE3"/>
      <c r="OKF3"/>
      <c r="OKG3"/>
      <c r="OKH3"/>
      <c r="OKI3"/>
      <c r="OKJ3"/>
      <c r="OKK3"/>
      <c r="OKL3"/>
      <c r="OKM3"/>
      <c r="OKN3"/>
      <c r="OKO3"/>
      <c r="OKP3"/>
      <c r="OKQ3"/>
      <c r="OKR3"/>
      <c r="OKS3"/>
      <c r="OKT3"/>
      <c r="OKU3"/>
      <c r="OKV3"/>
      <c r="OKW3"/>
      <c r="OKX3"/>
      <c r="OKY3"/>
      <c r="OKZ3"/>
      <c r="OLA3"/>
      <c r="OLB3"/>
      <c r="OLC3"/>
      <c r="OLD3"/>
      <c r="OLE3"/>
      <c r="OLF3"/>
      <c r="OLG3"/>
      <c r="OLH3"/>
      <c r="OLI3"/>
      <c r="OLJ3"/>
      <c r="OLK3"/>
      <c r="OLL3"/>
      <c r="OLM3"/>
      <c r="OLN3"/>
      <c r="OLO3"/>
      <c r="OLP3"/>
      <c r="OLQ3"/>
      <c r="OLR3"/>
      <c r="OLS3"/>
      <c r="OLT3"/>
      <c r="OLU3"/>
      <c r="OLV3"/>
      <c r="OLW3"/>
      <c r="OLX3"/>
      <c r="OLY3"/>
      <c r="OLZ3"/>
      <c r="OMA3"/>
      <c r="OMB3"/>
      <c r="OMC3"/>
      <c r="OMD3"/>
      <c r="OME3"/>
      <c r="OMF3"/>
      <c r="OMG3"/>
      <c r="OMH3"/>
      <c r="OMI3"/>
      <c r="OMJ3"/>
      <c r="OMK3"/>
      <c r="OML3"/>
      <c r="OMM3"/>
      <c r="OMN3"/>
      <c r="OMO3"/>
      <c r="OMP3"/>
      <c r="OMQ3"/>
      <c r="OMR3"/>
      <c r="OMS3"/>
      <c r="OMT3"/>
      <c r="OMU3"/>
      <c r="OMV3"/>
      <c r="OMW3"/>
      <c r="OMX3"/>
      <c r="OMY3"/>
      <c r="OMZ3"/>
      <c r="ONA3"/>
      <c r="ONB3"/>
      <c r="ONC3"/>
      <c r="OND3"/>
      <c r="ONE3"/>
      <c r="ONF3"/>
      <c r="ONG3"/>
      <c r="ONH3"/>
      <c r="ONI3"/>
      <c r="ONJ3"/>
      <c r="ONK3"/>
      <c r="ONL3"/>
      <c r="ONM3"/>
      <c r="ONN3"/>
      <c r="ONO3"/>
      <c r="ONP3"/>
      <c r="ONQ3"/>
      <c r="ONR3"/>
      <c r="ONS3"/>
      <c r="ONT3"/>
      <c r="ONU3"/>
      <c r="ONV3"/>
      <c r="ONW3"/>
      <c r="ONX3"/>
      <c r="ONY3"/>
      <c r="ONZ3"/>
      <c r="OOA3"/>
      <c r="OOB3"/>
      <c r="OOC3"/>
      <c r="OOD3"/>
      <c r="OOE3"/>
      <c r="OOF3"/>
      <c r="OOG3"/>
      <c r="OOH3"/>
      <c r="OOI3"/>
      <c r="OOJ3"/>
      <c r="OOK3"/>
      <c r="OOL3"/>
      <c r="OOM3"/>
      <c r="OON3"/>
      <c r="OOO3"/>
      <c r="OOP3"/>
      <c r="OOQ3"/>
      <c r="OOR3"/>
      <c r="OOS3"/>
      <c r="OOT3"/>
      <c r="OOU3"/>
      <c r="OOV3"/>
      <c r="OOW3"/>
      <c r="OOX3"/>
      <c r="OOY3"/>
      <c r="OOZ3"/>
      <c r="OPA3"/>
      <c r="OPB3"/>
      <c r="OPC3"/>
      <c r="OPD3"/>
      <c r="OPE3"/>
      <c r="OPF3"/>
      <c r="OPG3"/>
      <c r="OPH3"/>
      <c r="OPI3"/>
      <c r="OPJ3"/>
      <c r="OPK3"/>
      <c r="OPL3"/>
      <c r="OPM3"/>
      <c r="OPN3"/>
      <c r="OPO3"/>
      <c r="OPP3"/>
      <c r="OPQ3"/>
      <c r="OPR3"/>
      <c r="OPS3"/>
      <c r="OPT3"/>
      <c r="OPU3"/>
      <c r="OPV3"/>
      <c r="OPW3"/>
      <c r="OPX3"/>
      <c r="OPY3"/>
      <c r="OPZ3"/>
      <c r="OQA3"/>
      <c r="OQB3"/>
      <c r="OQC3"/>
      <c r="OQD3"/>
      <c r="OQE3"/>
      <c r="OQF3"/>
      <c r="OQG3"/>
      <c r="OQH3"/>
      <c r="OQI3"/>
      <c r="OQJ3"/>
      <c r="OQK3"/>
      <c r="OQL3"/>
      <c r="OQM3"/>
      <c r="OQN3"/>
      <c r="OQO3"/>
      <c r="OQP3"/>
      <c r="OQQ3"/>
      <c r="OQR3"/>
      <c r="OQS3"/>
      <c r="OQT3"/>
      <c r="OQU3"/>
      <c r="OQV3"/>
      <c r="OQW3"/>
      <c r="OQX3"/>
      <c r="OQY3"/>
      <c r="OQZ3"/>
      <c r="ORA3"/>
      <c r="ORB3"/>
      <c r="ORC3"/>
      <c r="ORD3"/>
      <c r="ORE3"/>
      <c r="ORF3"/>
      <c r="ORG3"/>
      <c r="ORH3"/>
      <c r="ORI3"/>
      <c r="ORJ3"/>
      <c r="ORK3"/>
      <c r="ORL3"/>
      <c r="ORM3"/>
      <c r="ORN3"/>
      <c r="ORO3"/>
      <c r="ORP3"/>
      <c r="ORQ3"/>
      <c r="ORR3"/>
      <c r="ORS3"/>
      <c r="ORT3"/>
      <c r="ORU3"/>
      <c r="ORV3"/>
      <c r="ORW3"/>
      <c r="ORX3"/>
      <c r="ORY3"/>
      <c r="ORZ3"/>
      <c r="OSA3"/>
      <c r="OSB3"/>
      <c r="OSC3"/>
      <c r="OSD3"/>
      <c r="OSE3"/>
      <c r="OSF3"/>
      <c r="OSG3"/>
      <c r="OSH3"/>
      <c r="OSI3"/>
      <c r="OSJ3"/>
      <c r="OSK3"/>
      <c r="OSL3"/>
      <c r="OSM3"/>
      <c r="OSN3"/>
      <c r="OSO3"/>
      <c r="OSP3"/>
      <c r="OSQ3"/>
      <c r="OSR3"/>
      <c r="OSS3"/>
      <c r="OST3"/>
      <c r="OSU3"/>
      <c r="OSV3"/>
      <c r="OSW3"/>
      <c r="OSX3"/>
      <c r="OSY3"/>
      <c r="OSZ3"/>
      <c r="OTA3"/>
      <c r="OTB3"/>
      <c r="OTC3"/>
      <c r="OTD3"/>
      <c r="OTE3"/>
      <c r="OTF3"/>
      <c r="OTG3"/>
      <c r="OTH3"/>
      <c r="OTI3"/>
      <c r="OTJ3"/>
      <c r="OTK3"/>
      <c r="OTL3"/>
      <c r="OTM3"/>
      <c r="OTN3"/>
      <c r="OTO3"/>
      <c r="OTP3"/>
      <c r="OTQ3"/>
      <c r="OTR3"/>
      <c r="OTS3"/>
      <c r="OTT3"/>
      <c r="OTU3"/>
      <c r="OTV3"/>
      <c r="OTW3"/>
      <c r="OTX3"/>
      <c r="OTY3"/>
      <c r="OTZ3"/>
      <c r="OUA3"/>
      <c r="OUB3"/>
      <c r="OUC3"/>
      <c r="OUD3"/>
      <c r="OUE3"/>
      <c r="OUF3"/>
      <c r="OUG3"/>
      <c r="OUH3"/>
      <c r="OUI3"/>
      <c r="OUJ3"/>
      <c r="OUK3"/>
      <c r="OUL3"/>
      <c r="OUM3"/>
      <c r="OUN3"/>
      <c r="OUO3"/>
      <c r="OUP3"/>
      <c r="OUQ3"/>
      <c r="OUR3"/>
      <c r="OUS3"/>
      <c r="OUT3"/>
      <c r="OUU3"/>
      <c r="OUV3"/>
      <c r="OUW3"/>
      <c r="OUX3"/>
      <c r="OUY3"/>
      <c r="OUZ3"/>
      <c r="OVA3"/>
      <c r="OVB3"/>
      <c r="OVC3"/>
      <c r="OVD3"/>
      <c r="OVE3"/>
      <c r="OVF3"/>
      <c r="OVG3"/>
      <c r="OVH3"/>
      <c r="OVI3"/>
      <c r="OVJ3"/>
      <c r="OVK3"/>
      <c r="OVL3"/>
      <c r="OVM3"/>
      <c r="OVN3"/>
      <c r="OVO3"/>
      <c r="OVP3"/>
      <c r="OVQ3"/>
      <c r="OVR3"/>
      <c r="OVS3"/>
      <c r="OVT3"/>
      <c r="OVU3"/>
      <c r="OVV3"/>
      <c r="OVW3"/>
      <c r="OVX3"/>
      <c r="OVY3"/>
      <c r="OVZ3"/>
      <c r="OWA3"/>
      <c r="OWB3"/>
      <c r="OWC3"/>
      <c r="OWD3"/>
      <c r="OWE3"/>
      <c r="OWF3"/>
      <c r="OWG3"/>
      <c r="OWH3"/>
      <c r="OWI3"/>
      <c r="OWJ3"/>
      <c r="OWK3"/>
      <c r="OWL3"/>
      <c r="OWM3"/>
      <c r="OWN3"/>
      <c r="OWO3"/>
      <c r="OWP3"/>
      <c r="OWQ3"/>
      <c r="OWR3"/>
      <c r="OWS3"/>
      <c r="OWT3"/>
      <c r="OWU3"/>
      <c r="OWV3"/>
      <c r="OWW3"/>
      <c r="OWX3"/>
      <c r="OWY3"/>
      <c r="OWZ3"/>
      <c r="OXA3"/>
      <c r="OXB3"/>
      <c r="OXC3"/>
      <c r="OXD3"/>
      <c r="OXE3"/>
      <c r="OXF3"/>
      <c r="OXG3"/>
      <c r="OXH3"/>
      <c r="OXI3"/>
      <c r="OXJ3"/>
      <c r="OXK3"/>
      <c r="OXL3"/>
      <c r="OXM3"/>
      <c r="OXN3"/>
      <c r="OXO3"/>
      <c r="OXP3"/>
      <c r="OXQ3"/>
      <c r="OXR3"/>
      <c r="OXS3"/>
      <c r="OXT3"/>
      <c r="OXU3"/>
      <c r="OXV3"/>
      <c r="OXW3"/>
      <c r="OXX3"/>
      <c r="OXY3"/>
      <c r="OXZ3"/>
      <c r="OYA3"/>
      <c r="OYB3"/>
      <c r="OYC3"/>
      <c r="OYD3"/>
      <c r="OYE3"/>
      <c r="OYF3"/>
      <c r="OYG3"/>
      <c r="OYH3"/>
      <c r="OYI3"/>
      <c r="OYJ3"/>
      <c r="OYK3"/>
      <c r="OYL3"/>
      <c r="OYM3"/>
      <c r="OYN3"/>
      <c r="OYO3"/>
      <c r="OYP3"/>
      <c r="OYQ3"/>
      <c r="OYR3"/>
      <c r="OYS3"/>
      <c r="OYT3"/>
      <c r="OYU3"/>
      <c r="OYV3"/>
      <c r="OYW3"/>
      <c r="OYX3"/>
      <c r="OYY3"/>
      <c r="OYZ3"/>
      <c r="OZA3"/>
      <c r="OZB3"/>
      <c r="OZC3"/>
      <c r="OZD3"/>
      <c r="OZE3"/>
      <c r="OZF3"/>
      <c r="OZG3"/>
      <c r="OZH3"/>
      <c r="OZI3"/>
      <c r="OZJ3"/>
      <c r="OZK3"/>
      <c r="OZL3"/>
      <c r="OZM3"/>
      <c r="OZN3"/>
      <c r="OZO3"/>
      <c r="OZP3"/>
      <c r="OZQ3"/>
      <c r="OZR3"/>
      <c r="OZS3"/>
      <c r="OZT3"/>
      <c r="OZU3"/>
      <c r="OZV3"/>
      <c r="OZW3"/>
      <c r="OZX3"/>
      <c r="OZY3"/>
      <c r="OZZ3"/>
      <c r="PAA3"/>
      <c r="PAB3"/>
      <c r="PAC3"/>
      <c r="PAD3"/>
      <c r="PAE3"/>
      <c r="PAF3"/>
      <c r="PAG3"/>
      <c r="PAH3"/>
      <c r="PAI3"/>
      <c r="PAJ3"/>
      <c r="PAK3"/>
      <c r="PAL3"/>
      <c r="PAM3"/>
      <c r="PAN3"/>
      <c r="PAO3"/>
      <c r="PAP3"/>
      <c r="PAQ3"/>
      <c r="PAR3"/>
      <c r="PAS3"/>
      <c r="PAT3"/>
      <c r="PAU3"/>
      <c r="PAV3"/>
      <c r="PAW3"/>
      <c r="PAX3"/>
      <c r="PAY3"/>
      <c r="PAZ3"/>
      <c r="PBA3"/>
      <c r="PBB3"/>
      <c r="PBC3"/>
      <c r="PBD3"/>
      <c r="PBE3"/>
      <c r="PBF3"/>
      <c r="PBG3"/>
      <c r="PBH3"/>
      <c r="PBI3"/>
      <c r="PBJ3"/>
      <c r="PBK3"/>
      <c r="PBL3"/>
      <c r="PBM3"/>
      <c r="PBN3"/>
      <c r="PBO3"/>
      <c r="PBP3"/>
      <c r="PBQ3"/>
      <c r="PBR3"/>
      <c r="PBS3"/>
      <c r="PBT3"/>
      <c r="PBU3"/>
      <c r="PBV3"/>
      <c r="PBW3"/>
      <c r="PBX3"/>
      <c r="PBY3"/>
      <c r="PBZ3"/>
      <c r="PCA3"/>
      <c r="PCB3"/>
      <c r="PCC3"/>
      <c r="PCD3"/>
      <c r="PCE3"/>
      <c r="PCF3"/>
      <c r="PCG3"/>
      <c r="PCH3"/>
      <c r="PCI3"/>
      <c r="PCJ3"/>
      <c r="PCK3"/>
      <c r="PCL3"/>
      <c r="PCM3"/>
      <c r="PCN3"/>
      <c r="PCO3"/>
      <c r="PCP3"/>
      <c r="PCQ3"/>
      <c r="PCR3"/>
      <c r="PCS3"/>
      <c r="PCT3"/>
      <c r="PCU3"/>
      <c r="PCV3"/>
      <c r="PCW3"/>
      <c r="PCX3"/>
      <c r="PCY3"/>
      <c r="PCZ3"/>
      <c r="PDA3"/>
      <c r="PDB3"/>
      <c r="PDC3"/>
      <c r="PDD3"/>
      <c r="PDE3"/>
      <c r="PDF3"/>
      <c r="PDG3"/>
      <c r="PDH3"/>
      <c r="PDI3"/>
      <c r="PDJ3"/>
      <c r="PDK3"/>
      <c r="PDL3"/>
      <c r="PDM3"/>
      <c r="PDN3"/>
      <c r="PDO3"/>
      <c r="PDP3"/>
      <c r="PDQ3"/>
      <c r="PDR3"/>
      <c r="PDS3"/>
      <c r="PDT3"/>
      <c r="PDU3"/>
      <c r="PDV3"/>
      <c r="PDW3"/>
      <c r="PDX3"/>
      <c r="PDY3"/>
      <c r="PDZ3"/>
      <c r="PEA3"/>
      <c r="PEB3"/>
      <c r="PEC3"/>
      <c r="PED3"/>
      <c r="PEE3"/>
      <c r="PEF3"/>
      <c r="PEG3"/>
      <c r="PEH3"/>
      <c r="PEI3"/>
      <c r="PEJ3"/>
      <c r="PEK3"/>
      <c r="PEL3"/>
      <c r="PEM3"/>
      <c r="PEN3"/>
      <c r="PEO3"/>
      <c r="PEP3"/>
      <c r="PEQ3"/>
      <c r="PER3"/>
      <c r="PES3"/>
      <c r="PET3"/>
      <c r="PEU3"/>
      <c r="PEV3"/>
      <c r="PEW3"/>
      <c r="PEX3"/>
      <c r="PEY3"/>
      <c r="PEZ3"/>
      <c r="PFA3"/>
      <c r="PFB3"/>
      <c r="PFC3"/>
      <c r="PFD3"/>
      <c r="PFE3"/>
      <c r="PFF3"/>
      <c r="PFG3"/>
      <c r="PFH3"/>
      <c r="PFI3"/>
      <c r="PFJ3"/>
      <c r="PFK3"/>
      <c r="PFL3"/>
      <c r="PFM3"/>
      <c r="PFN3"/>
      <c r="PFO3"/>
      <c r="PFP3"/>
      <c r="PFQ3"/>
      <c r="PFR3"/>
      <c r="PFS3"/>
      <c r="PFT3"/>
      <c r="PFU3"/>
      <c r="PFV3"/>
      <c r="PFW3"/>
      <c r="PFX3"/>
      <c r="PFY3"/>
      <c r="PFZ3"/>
      <c r="PGA3"/>
      <c r="PGB3"/>
      <c r="PGC3"/>
      <c r="PGD3"/>
      <c r="PGE3"/>
      <c r="PGF3"/>
      <c r="PGG3"/>
      <c r="PGH3"/>
      <c r="PGI3"/>
      <c r="PGJ3"/>
      <c r="PGK3"/>
      <c r="PGL3"/>
      <c r="PGM3"/>
      <c r="PGN3"/>
      <c r="PGO3"/>
      <c r="PGP3"/>
      <c r="PGQ3"/>
      <c r="PGR3"/>
      <c r="PGS3"/>
      <c r="PGT3"/>
      <c r="PGU3"/>
      <c r="PGV3"/>
      <c r="PGW3"/>
      <c r="PGX3"/>
      <c r="PGY3"/>
      <c r="PGZ3"/>
      <c r="PHA3"/>
      <c r="PHB3"/>
      <c r="PHC3"/>
      <c r="PHD3"/>
      <c r="PHE3"/>
      <c r="PHF3"/>
      <c r="PHG3"/>
      <c r="PHH3"/>
      <c r="PHI3"/>
      <c r="PHJ3"/>
      <c r="PHK3"/>
      <c r="PHL3"/>
      <c r="PHM3"/>
      <c r="PHN3"/>
      <c r="PHO3"/>
      <c r="PHP3"/>
      <c r="PHQ3"/>
      <c r="PHR3"/>
      <c r="PHS3"/>
      <c r="PHT3"/>
      <c r="PHU3"/>
      <c r="PHV3"/>
      <c r="PHW3"/>
      <c r="PHX3"/>
      <c r="PHY3"/>
      <c r="PHZ3"/>
      <c r="PIA3"/>
      <c r="PIB3"/>
      <c r="PIC3"/>
      <c r="PID3"/>
      <c r="PIE3"/>
      <c r="PIF3"/>
      <c r="PIG3"/>
      <c r="PIH3"/>
      <c r="PII3"/>
      <c r="PIJ3"/>
      <c r="PIK3"/>
      <c r="PIL3"/>
      <c r="PIM3"/>
      <c r="PIN3"/>
      <c r="PIO3"/>
      <c r="PIP3"/>
      <c r="PIQ3"/>
      <c r="PIR3"/>
      <c r="PIS3"/>
      <c r="PIT3"/>
      <c r="PIU3"/>
      <c r="PIV3"/>
      <c r="PIW3"/>
      <c r="PIX3"/>
      <c r="PIY3"/>
      <c r="PIZ3"/>
      <c r="PJA3"/>
      <c r="PJB3"/>
      <c r="PJC3"/>
      <c r="PJD3"/>
      <c r="PJE3"/>
      <c r="PJF3"/>
      <c r="PJG3"/>
      <c r="PJH3"/>
      <c r="PJI3"/>
      <c r="PJJ3"/>
      <c r="PJK3"/>
      <c r="PJL3"/>
      <c r="PJM3"/>
      <c r="PJN3"/>
      <c r="PJO3"/>
      <c r="PJP3"/>
      <c r="PJQ3"/>
      <c r="PJR3"/>
      <c r="PJS3"/>
      <c r="PJT3"/>
      <c r="PJU3"/>
      <c r="PJV3"/>
      <c r="PJW3"/>
      <c r="PJX3"/>
      <c r="PJY3"/>
      <c r="PJZ3"/>
      <c r="PKA3"/>
      <c r="PKB3"/>
      <c r="PKC3"/>
      <c r="PKD3"/>
      <c r="PKE3"/>
      <c r="PKF3"/>
      <c r="PKG3"/>
      <c r="PKH3"/>
      <c r="PKI3"/>
      <c r="PKJ3"/>
      <c r="PKK3"/>
      <c r="PKL3"/>
      <c r="PKM3"/>
      <c r="PKN3"/>
      <c r="PKO3"/>
      <c r="PKP3"/>
      <c r="PKQ3"/>
      <c r="PKR3"/>
      <c r="PKS3"/>
      <c r="PKT3"/>
      <c r="PKU3"/>
      <c r="PKV3"/>
      <c r="PKW3"/>
      <c r="PKX3"/>
      <c r="PKY3"/>
      <c r="PKZ3"/>
      <c r="PLA3"/>
      <c r="PLB3"/>
      <c r="PLC3"/>
      <c r="PLD3"/>
      <c r="PLE3"/>
      <c r="PLF3"/>
      <c r="PLG3"/>
      <c r="PLH3"/>
      <c r="PLI3"/>
      <c r="PLJ3"/>
      <c r="PLK3"/>
      <c r="PLL3"/>
      <c r="PLM3"/>
      <c r="PLN3"/>
      <c r="PLO3"/>
      <c r="PLP3"/>
      <c r="PLQ3"/>
      <c r="PLR3"/>
      <c r="PLS3"/>
      <c r="PLT3"/>
      <c r="PLU3"/>
      <c r="PLV3"/>
      <c r="PLW3"/>
      <c r="PLX3"/>
      <c r="PLY3"/>
      <c r="PLZ3"/>
      <c r="PMA3"/>
      <c r="PMB3"/>
      <c r="PMC3"/>
      <c r="PMD3"/>
      <c r="PME3"/>
      <c r="PMF3"/>
      <c r="PMG3"/>
      <c r="PMH3"/>
      <c r="PMI3"/>
      <c r="PMJ3"/>
      <c r="PMK3"/>
      <c r="PML3"/>
      <c r="PMM3"/>
      <c r="PMN3"/>
      <c r="PMO3"/>
      <c r="PMP3"/>
      <c r="PMQ3"/>
      <c r="PMR3"/>
      <c r="PMS3"/>
      <c r="PMT3"/>
      <c r="PMU3"/>
      <c r="PMV3"/>
      <c r="PMW3"/>
      <c r="PMX3"/>
      <c r="PMY3"/>
      <c r="PMZ3"/>
      <c r="PNA3"/>
      <c r="PNB3"/>
      <c r="PNC3"/>
      <c r="PND3"/>
      <c r="PNE3"/>
      <c r="PNF3"/>
      <c r="PNG3"/>
      <c r="PNH3"/>
      <c r="PNI3"/>
      <c r="PNJ3"/>
      <c r="PNK3"/>
      <c r="PNL3"/>
      <c r="PNM3"/>
      <c r="PNN3"/>
      <c r="PNO3"/>
      <c r="PNP3"/>
      <c r="PNQ3"/>
      <c r="PNR3"/>
      <c r="PNS3"/>
      <c r="PNT3"/>
      <c r="PNU3"/>
      <c r="PNV3"/>
      <c r="PNW3"/>
      <c r="PNX3"/>
      <c r="PNY3"/>
      <c r="PNZ3"/>
      <c r="POA3"/>
      <c r="POB3"/>
      <c r="POC3"/>
      <c r="POD3"/>
      <c r="POE3"/>
      <c r="POF3"/>
      <c r="POG3"/>
      <c r="POH3"/>
      <c r="POI3"/>
      <c r="POJ3"/>
      <c r="POK3"/>
      <c r="POL3"/>
      <c r="POM3"/>
      <c r="PON3"/>
      <c r="POO3"/>
      <c r="POP3"/>
      <c r="POQ3"/>
      <c r="POR3"/>
      <c r="POS3"/>
      <c r="POT3"/>
      <c r="POU3"/>
      <c r="POV3"/>
      <c r="POW3"/>
      <c r="POX3"/>
      <c r="POY3"/>
      <c r="POZ3"/>
      <c r="PPA3"/>
      <c r="PPB3"/>
      <c r="PPC3"/>
      <c r="PPD3"/>
      <c r="PPE3"/>
      <c r="PPF3"/>
      <c r="PPG3"/>
      <c r="PPH3"/>
      <c r="PPI3"/>
      <c r="PPJ3"/>
      <c r="PPK3"/>
      <c r="PPL3"/>
      <c r="PPM3"/>
      <c r="PPN3"/>
      <c r="PPO3"/>
      <c r="PPP3"/>
      <c r="PPQ3"/>
      <c r="PPR3"/>
      <c r="PPS3"/>
      <c r="PPT3"/>
      <c r="PPU3"/>
      <c r="PPV3"/>
      <c r="PPW3"/>
      <c r="PPX3"/>
      <c r="PPY3"/>
      <c r="PPZ3"/>
      <c r="PQA3"/>
      <c r="PQB3"/>
      <c r="PQC3"/>
      <c r="PQD3"/>
      <c r="PQE3"/>
      <c r="PQF3"/>
      <c r="PQG3"/>
      <c r="PQH3"/>
      <c r="PQI3"/>
      <c r="PQJ3"/>
      <c r="PQK3"/>
      <c r="PQL3"/>
      <c r="PQM3"/>
      <c r="PQN3"/>
      <c r="PQO3"/>
      <c r="PQP3"/>
      <c r="PQQ3"/>
      <c r="PQR3"/>
      <c r="PQS3"/>
      <c r="PQT3"/>
      <c r="PQU3"/>
      <c r="PQV3"/>
      <c r="PQW3"/>
      <c r="PQX3"/>
      <c r="PQY3"/>
      <c r="PQZ3"/>
      <c r="PRA3"/>
      <c r="PRB3"/>
      <c r="PRC3"/>
      <c r="PRD3"/>
      <c r="PRE3"/>
      <c r="PRF3"/>
      <c r="PRG3"/>
      <c r="PRH3"/>
      <c r="PRI3"/>
      <c r="PRJ3"/>
      <c r="PRK3"/>
      <c r="PRL3"/>
      <c r="PRM3"/>
      <c r="PRN3"/>
      <c r="PRO3"/>
      <c r="PRP3"/>
      <c r="PRQ3"/>
      <c r="PRR3"/>
      <c r="PRS3"/>
      <c r="PRT3"/>
      <c r="PRU3"/>
      <c r="PRV3"/>
      <c r="PRW3"/>
      <c r="PRX3"/>
      <c r="PRY3"/>
      <c r="PRZ3"/>
      <c r="PSA3"/>
      <c r="PSB3"/>
      <c r="PSC3"/>
      <c r="PSD3"/>
      <c r="PSE3"/>
      <c r="PSF3"/>
      <c r="PSG3"/>
      <c r="PSH3"/>
      <c r="PSI3"/>
      <c r="PSJ3"/>
      <c r="PSK3"/>
      <c r="PSL3"/>
      <c r="PSM3"/>
      <c r="PSN3"/>
      <c r="PSO3"/>
      <c r="PSP3"/>
      <c r="PSQ3"/>
      <c r="PSR3"/>
      <c r="PSS3"/>
      <c r="PST3"/>
      <c r="PSU3"/>
      <c r="PSV3"/>
      <c r="PSW3"/>
      <c r="PSX3"/>
      <c r="PSY3"/>
      <c r="PSZ3"/>
      <c r="PTA3"/>
      <c r="PTB3"/>
      <c r="PTC3"/>
      <c r="PTD3"/>
      <c r="PTE3"/>
      <c r="PTF3"/>
      <c r="PTG3"/>
      <c r="PTH3"/>
      <c r="PTI3"/>
      <c r="PTJ3"/>
      <c r="PTK3"/>
      <c r="PTL3"/>
      <c r="PTM3"/>
      <c r="PTN3"/>
      <c r="PTO3"/>
      <c r="PTP3"/>
      <c r="PTQ3"/>
      <c r="PTR3"/>
      <c r="PTS3"/>
      <c r="PTT3"/>
      <c r="PTU3"/>
      <c r="PTV3"/>
      <c r="PTW3"/>
      <c r="PTX3"/>
      <c r="PTY3"/>
      <c r="PTZ3"/>
      <c r="PUA3"/>
      <c r="PUB3"/>
      <c r="PUC3"/>
      <c r="PUD3"/>
      <c r="PUE3"/>
      <c r="PUF3"/>
      <c r="PUG3"/>
      <c r="PUH3"/>
      <c r="PUI3"/>
      <c r="PUJ3"/>
      <c r="PUK3"/>
      <c r="PUL3"/>
      <c r="PUM3"/>
      <c r="PUN3"/>
      <c r="PUO3"/>
      <c r="PUP3"/>
      <c r="PUQ3"/>
      <c r="PUR3"/>
      <c r="PUS3"/>
      <c r="PUT3"/>
      <c r="PUU3"/>
      <c r="PUV3"/>
      <c r="PUW3"/>
      <c r="PUX3"/>
      <c r="PUY3"/>
      <c r="PUZ3"/>
      <c r="PVA3"/>
      <c r="PVB3"/>
      <c r="PVC3"/>
      <c r="PVD3"/>
      <c r="PVE3"/>
      <c r="PVF3"/>
      <c r="PVG3"/>
      <c r="PVH3"/>
      <c r="PVI3"/>
      <c r="PVJ3"/>
      <c r="PVK3"/>
      <c r="PVL3"/>
      <c r="PVM3"/>
      <c r="PVN3"/>
      <c r="PVO3"/>
      <c r="PVP3"/>
      <c r="PVQ3"/>
      <c r="PVR3"/>
      <c r="PVS3"/>
      <c r="PVT3"/>
      <c r="PVU3"/>
      <c r="PVV3"/>
      <c r="PVW3"/>
      <c r="PVX3"/>
      <c r="PVY3"/>
      <c r="PVZ3"/>
      <c r="PWA3"/>
      <c r="PWB3"/>
      <c r="PWC3"/>
      <c r="PWD3"/>
      <c r="PWE3"/>
      <c r="PWF3"/>
      <c r="PWG3"/>
      <c r="PWH3"/>
      <c r="PWI3"/>
      <c r="PWJ3"/>
      <c r="PWK3"/>
      <c r="PWL3"/>
      <c r="PWM3"/>
      <c r="PWN3"/>
      <c r="PWO3"/>
      <c r="PWP3"/>
      <c r="PWQ3"/>
      <c r="PWR3"/>
      <c r="PWS3"/>
      <c r="PWT3"/>
      <c r="PWU3"/>
      <c r="PWV3"/>
      <c r="PWW3"/>
      <c r="PWX3"/>
      <c r="PWY3"/>
      <c r="PWZ3"/>
      <c r="PXA3"/>
      <c r="PXB3"/>
      <c r="PXC3"/>
      <c r="PXD3"/>
      <c r="PXE3"/>
      <c r="PXF3"/>
      <c r="PXG3"/>
      <c r="PXH3"/>
      <c r="PXI3"/>
      <c r="PXJ3"/>
      <c r="PXK3"/>
      <c r="PXL3"/>
      <c r="PXM3"/>
      <c r="PXN3"/>
      <c r="PXO3"/>
      <c r="PXP3"/>
      <c r="PXQ3"/>
      <c r="PXR3"/>
      <c r="PXS3"/>
      <c r="PXT3"/>
      <c r="PXU3"/>
      <c r="PXV3"/>
      <c r="PXW3"/>
      <c r="PXX3"/>
      <c r="PXY3"/>
      <c r="PXZ3"/>
      <c r="PYA3"/>
      <c r="PYB3"/>
      <c r="PYC3"/>
      <c r="PYD3"/>
      <c r="PYE3"/>
      <c r="PYF3"/>
      <c r="PYG3"/>
      <c r="PYH3"/>
      <c r="PYI3"/>
      <c r="PYJ3"/>
      <c r="PYK3"/>
      <c r="PYL3"/>
      <c r="PYM3"/>
      <c r="PYN3"/>
      <c r="PYO3"/>
      <c r="PYP3"/>
      <c r="PYQ3"/>
      <c r="PYR3"/>
      <c r="PYS3"/>
      <c r="PYT3"/>
      <c r="PYU3"/>
      <c r="PYV3"/>
      <c r="PYW3"/>
      <c r="PYX3"/>
      <c r="PYY3"/>
      <c r="PYZ3"/>
      <c r="PZA3"/>
      <c r="PZB3"/>
      <c r="PZC3"/>
      <c r="PZD3"/>
      <c r="PZE3"/>
      <c r="PZF3"/>
      <c r="PZG3"/>
      <c r="PZH3"/>
      <c r="PZI3"/>
      <c r="PZJ3"/>
      <c r="PZK3"/>
      <c r="PZL3"/>
      <c r="PZM3"/>
      <c r="PZN3"/>
      <c r="PZO3"/>
      <c r="PZP3"/>
      <c r="PZQ3"/>
      <c r="PZR3"/>
      <c r="PZS3"/>
      <c r="PZT3"/>
      <c r="PZU3"/>
      <c r="PZV3"/>
      <c r="PZW3"/>
      <c r="PZX3"/>
      <c r="PZY3"/>
      <c r="PZZ3"/>
      <c r="QAA3"/>
      <c r="QAB3"/>
      <c r="QAC3"/>
      <c r="QAD3"/>
      <c r="QAE3"/>
      <c r="QAF3"/>
      <c r="QAG3"/>
      <c r="QAH3"/>
      <c r="QAI3"/>
      <c r="QAJ3"/>
      <c r="QAK3"/>
      <c r="QAL3"/>
      <c r="QAM3"/>
      <c r="QAN3"/>
      <c r="QAO3"/>
      <c r="QAP3"/>
      <c r="QAQ3"/>
      <c r="QAR3"/>
      <c r="QAS3"/>
      <c r="QAT3"/>
      <c r="QAU3"/>
      <c r="QAV3"/>
      <c r="QAW3"/>
      <c r="QAX3"/>
      <c r="QAY3"/>
      <c r="QAZ3"/>
      <c r="QBA3"/>
      <c r="QBB3"/>
      <c r="QBC3"/>
      <c r="QBD3"/>
      <c r="QBE3"/>
      <c r="QBF3"/>
      <c r="QBG3"/>
      <c r="QBH3"/>
      <c r="QBI3"/>
      <c r="QBJ3"/>
      <c r="QBK3"/>
      <c r="QBL3"/>
      <c r="QBM3"/>
      <c r="QBN3"/>
      <c r="QBO3"/>
      <c r="QBP3"/>
      <c r="QBQ3"/>
      <c r="QBR3"/>
      <c r="QBS3"/>
      <c r="QBT3"/>
      <c r="QBU3"/>
      <c r="QBV3"/>
      <c r="QBW3"/>
      <c r="QBX3"/>
      <c r="QBY3"/>
      <c r="QBZ3"/>
      <c r="QCA3"/>
      <c r="QCB3"/>
      <c r="QCC3"/>
      <c r="QCD3"/>
      <c r="QCE3"/>
      <c r="QCF3"/>
      <c r="QCG3"/>
      <c r="QCH3"/>
      <c r="QCI3"/>
      <c r="QCJ3"/>
      <c r="QCK3"/>
      <c r="QCL3"/>
      <c r="QCM3"/>
      <c r="QCN3"/>
      <c r="QCO3"/>
      <c r="QCP3"/>
      <c r="QCQ3"/>
      <c r="QCR3"/>
      <c r="QCS3"/>
      <c r="QCT3"/>
      <c r="QCU3"/>
      <c r="QCV3"/>
      <c r="QCW3"/>
      <c r="QCX3"/>
      <c r="QCY3"/>
      <c r="QCZ3"/>
      <c r="QDA3"/>
      <c r="QDB3"/>
      <c r="QDC3"/>
      <c r="QDD3"/>
      <c r="QDE3"/>
      <c r="QDF3"/>
      <c r="QDG3"/>
      <c r="QDH3"/>
      <c r="QDI3"/>
      <c r="QDJ3"/>
      <c r="QDK3"/>
      <c r="QDL3"/>
      <c r="QDM3"/>
      <c r="QDN3"/>
      <c r="QDO3"/>
      <c r="QDP3"/>
      <c r="QDQ3"/>
      <c r="QDR3"/>
      <c r="QDS3"/>
      <c r="QDT3"/>
      <c r="QDU3"/>
      <c r="QDV3"/>
      <c r="QDW3"/>
      <c r="QDX3"/>
      <c r="QDY3"/>
      <c r="QDZ3"/>
      <c r="QEA3"/>
      <c r="QEB3"/>
      <c r="QEC3"/>
      <c r="QED3"/>
      <c r="QEE3"/>
      <c r="QEF3"/>
      <c r="QEG3"/>
      <c r="QEH3"/>
      <c r="QEI3"/>
      <c r="QEJ3"/>
      <c r="QEK3"/>
      <c r="QEL3"/>
      <c r="QEM3"/>
      <c r="QEN3"/>
      <c r="QEO3"/>
      <c r="QEP3"/>
      <c r="QEQ3"/>
      <c r="QER3"/>
      <c r="QES3"/>
      <c r="QET3"/>
      <c r="QEU3"/>
      <c r="QEV3"/>
      <c r="QEW3"/>
      <c r="QEX3"/>
      <c r="QEY3"/>
      <c r="QEZ3"/>
      <c r="QFA3"/>
      <c r="QFB3"/>
      <c r="QFC3"/>
      <c r="QFD3"/>
      <c r="QFE3"/>
      <c r="QFF3"/>
      <c r="QFG3"/>
      <c r="QFH3"/>
      <c r="QFI3"/>
      <c r="QFJ3"/>
      <c r="QFK3"/>
      <c r="QFL3"/>
      <c r="QFM3"/>
      <c r="QFN3"/>
      <c r="QFO3"/>
      <c r="QFP3"/>
      <c r="QFQ3"/>
      <c r="QFR3"/>
      <c r="QFS3"/>
      <c r="QFT3"/>
      <c r="QFU3"/>
      <c r="QFV3"/>
      <c r="QFW3"/>
      <c r="QFX3"/>
      <c r="QFY3"/>
      <c r="QFZ3"/>
      <c r="QGA3"/>
      <c r="QGB3"/>
      <c r="QGC3"/>
      <c r="QGD3"/>
      <c r="QGE3"/>
      <c r="QGF3"/>
      <c r="QGG3"/>
      <c r="QGH3"/>
      <c r="QGI3"/>
      <c r="QGJ3"/>
      <c r="QGK3"/>
      <c r="QGL3"/>
      <c r="QGM3"/>
      <c r="QGN3"/>
      <c r="QGO3"/>
      <c r="QGP3"/>
      <c r="QGQ3"/>
      <c r="QGR3"/>
      <c r="QGS3"/>
      <c r="QGT3"/>
      <c r="QGU3"/>
      <c r="QGV3"/>
      <c r="QGW3"/>
      <c r="QGX3"/>
      <c r="QGY3"/>
      <c r="QGZ3"/>
      <c r="QHA3"/>
      <c r="QHB3"/>
      <c r="QHC3"/>
      <c r="QHD3"/>
      <c r="QHE3"/>
      <c r="QHF3"/>
      <c r="QHG3"/>
      <c r="QHH3"/>
      <c r="QHI3"/>
      <c r="QHJ3"/>
      <c r="QHK3"/>
      <c r="QHL3"/>
      <c r="QHM3"/>
      <c r="QHN3"/>
      <c r="QHO3"/>
      <c r="QHP3"/>
      <c r="QHQ3"/>
      <c r="QHR3"/>
      <c r="QHS3"/>
      <c r="QHT3"/>
      <c r="QHU3"/>
      <c r="QHV3"/>
      <c r="QHW3"/>
      <c r="QHX3"/>
      <c r="QHY3"/>
      <c r="QHZ3"/>
      <c r="QIA3"/>
      <c r="QIB3"/>
      <c r="QIC3"/>
      <c r="QID3"/>
      <c r="QIE3"/>
      <c r="QIF3"/>
      <c r="QIG3"/>
      <c r="QIH3"/>
      <c r="QII3"/>
      <c r="QIJ3"/>
      <c r="QIK3"/>
      <c r="QIL3"/>
      <c r="QIM3"/>
      <c r="QIN3"/>
      <c r="QIO3"/>
      <c r="QIP3"/>
      <c r="QIQ3"/>
      <c r="QIR3"/>
      <c r="QIS3"/>
      <c r="QIT3"/>
      <c r="QIU3"/>
      <c r="QIV3"/>
      <c r="QIW3"/>
      <c r="QIX3"/>
      <c r="QIY3"/>
      <c r="QIZ3"/>
      <c r="QJA3"/>
      <c r="QJB3"/>
      <c r="QJC3"/>
      <c r="QJD3"/>
      <c r="QJE3"/>
      <c r="QJF3"/>
      <c r="QJG3"/>
      <c r="QJH3"/>
      <c r="QJI3"/>
      <c r="QJJ3"/>
      <c r="QJK3"/>
      <c r="QJL3"/>
      <c r="QJM3"/>
      <c r="QJN3"/>
      <c r="QJO3"/>
      <c r="QJP3"/>
      <c r="QJQ3"/>
      <c r="QJR3"/>
      <c r="QJS3"/>
      <c r="QJT3"/>
      <c r="QJU3"/>
      <c r="QJV3"/>
      <c r="QJW3"/>
      <c r="QJX3"/>
      <c r="QJY3"/>
      <c r="QJZ3"/>
      <c r="QKA3"/>
      <c r="QKB3"/>
      <c r="QKC3"/>
      <c r="QKD3"/>
      <c r="QKE3"/>
      <c r="QKF3"/>
      <c r="QKG3"/>
      <c r="QKH3"/>
      <c r="QKI3"/>
      <c r="QKJ3"/>
      <c r="QKK3"/>
      <c r="QKL3"/>
      <c r="QKM3"/>
      <c r="QKN3"/>
      <c r="QKO3"/>
      <c r="QKP3"/>
      <c r="QKQ3"/>
      <c r="QKR3"/>
      <c r="QKS3"/>
      <c r="QKT3"/>
      <c r="QKU3"/>
      <c r="QKV3"/>
      <c r="QKW3"/>
      <c r="QKX3"/>
      <c r="QKY3"/>
      <c r="QKZ3"/>
      <c r="QLA3"/>
      <c r="QLB3"/>
      <c r="QLC3"/>
      <c r="QLD3"/>
      <c r="QLE3"/>
      <c r="QLF3"/>
      <c r="QLG3"/>
      <c r="QLH3"/>
      <c r="QLI3"/>
      <c r="QLJ3"/>
      <c r="QLK3"/>
      <c r="QLL3"/>
      <c r="QLM3"/>
      <c r="QLN3"/>
      <c r="QLO3"/>
      <c r="QLP3"/>
      <c r="QLQ3"/>
      <c r="QLR3"/>
      <c r="QLS3"/>
      <c r="QLT3"/>
      <c r="QLU3"/>
      <c r="QLV3"/>
      <c r="QLW3"/>
      <c r="QLX3"/>
      <c r="QLY3"/>
      <c r="QLZ3"/>
      <c r="QMA3"/>
      <c r="QMB3"/>
      <c r="QMC3"/>
      <c r="QMD3"/>
      <c r="QME3"/>
      <c r="QMF3"/>
      <c r="QMG3"/>
      <c r="QMH3"/>
      <c r="QMI3"/>
      <c r="QMJ3"/>
      <c r="QMK3"/>
      <c r="QML3"/>
      <c r="QMM3"/>
      <c r="QMN3"/>
      <c r="QMO3"/>
      <c r="QMP3"/>
      <c r="QMQ3"/>
      <c r="QMR3"/>
      <c r="QMS3"/>
      <c r="QMT3"/>
      <c r="QMU3"/>
      <c r="QMV3"/>
      <c r="QMW3"/>
      <c r="QMX3"/>
      <c r="QMY3"/>
      <c r="QMZ3"/>
      <c r="QNA3"/>
      <c r="QNB3"/>
      <c r="QNC3"/>
      <c r="QND3"/>
      <c r="QNE3"/>
      <c r="QNF3"/>
      <c r="QNG3"/>
      <c r="QNH3"/>
      <c r="QNI3"/>
      <c r="QNJ3"/>
      <c r="QNK3"/>
      <c r="QNL3"/>
      <c r="QNM3"/>
      <c r="QNN3"/>
      <c r="QNO3"/>
      <c r="QNP3"/>
      <c r="QNQ3"/>
      <c r="QNR3"/>
      <c r="QNS3"/>
      <c r="QNT3"/>
      <c r="QNU3"/>
      <c r="QNV3"/>
      <c r="QNW3"/>
      <c r="QNX3"/>
      <c r="QNY3"/>
      <c r="QNZ3"/>
      <c r="QOA3"/>
      <c r="QOB3"/>
      <c r="QOC3"/>
      <c r="QOD3"/>
      <c r="QOE3"/>
      <c r="QOF3"/>
      <c r="QOG3"/>
      <c r="QOH3"/>
      <c r="QOI3"/>
      <c r="QOJ3"/>
      <c r="QOK3"/>
      <c r="QOL3"/>
      <c r="QOM3"/>
      <c r="QON3"/>
      <c r="QOO3"/>
      <c r="QOP3"/>
      <c r="QOQ3"/>
      <c r="QOR3"/>
      <c r="QOS3"/>
      <c r="QOT3"/>
      <c r="QOU3"/>
      <c r="QOV3"/>
      <c r="QOW3"/>
      <c r="QOX3"/>
      <c r="QOY3"/>
      <c r="QOZ3"/>
      <c r="QPA3"/>
      <c r="QPB3"/>
      <c r="QPC3"/>
      <c r="QPD3"/>
      <c r="QPE3"/>
      <c r="QPF3"/>
      <c r="QPG3"/>
      <c r="QPH3"/>
      <c r="QPI3"/>
      <c r="QPJ3"/>
      <c r="QPK3"/>
      <c r="QPL3"/>
      <c r="QPM3"/>
      <c r="QPN3"/>
      <c r="QPO3"/>
      <c r="QPP3"/>
      <c r="QPQ3"/>
      <c r="QPR3"/>
      <c r="QPS3"/>
      <c r="QPT3"/>
      <c r="QPU3"/>
      <c r="QPV3"/>
      <c r="QPW3"/>
      <c r="QPX3"/>
      <c r="QPY3"/>
      <c r="QPZ3"/>
      <c r="QQA3"/>
      <c r="QQB3"/>
      <c r="QQC3"/>
      <c r="QQD3"/>
      <c r="QQE3"/>
      <c r="QQF3"/>
      <c r="QQG3"/>
      <c r="QQH3"/>
      <c r="QQI3"/>
      <c r="QQJ3"/>
      <c r="QQK3"/>
      <c r="QQL3"/>
      <c r="QQM3"/>
      <c r="QQN3"/>
      <c r="QQO3"/>
      <c r="QQP3"/>
      <c r="QQQ3"/>
      <c r="QQR3"/>
      <c r="QQS3"/>
      <c r="QQT3"/>
      <c r="QQU3"/>
      <c r="QQV3"/>
      <c r="QQW3"/>
      <c r="QQX3"/>
      <c r="QQY3"/>
      <c r="QQZ3"/>
      <c r="QRA3"/>
      <c r="QRB3"/>
      <c r="QRC3"/>
      <c r="QRD3"/>
      <c r="QRE3"/>
      <c r="QRF3"/>
      <c r="QRG3"/>
      <c r="QRH3"/>
      <c r="QRI3"/>
      <c r="QRJ3"/>
      <c r="QRK3"/>
      <c r="QRL3"/>
      <c r="QRM3"/>
      <c r="QRN3"/>
      <c r="QRO3"/>
      <c r="QRP3"/>
      <c r="QRQ3"/>
      <c r="QRR3"/>
      <c r="QRS3"/>
      <c r="QRT3"/>
      <c r="QRU3"/>
      <c r="QRV3"/>
      <c r="QRW3"/>
      <c r="QRX3"/>
      <c r="QRY3"/>
      <c r="QRZ3"/>
      <c r="QSA3"/>
      <c r="QSB3"/>
      <c r="QSC3"/>
      <c r="QSD3"/>
      <c r="QSE3"/>
      <c r="QSF3"/>
      <c r="QSG3"/>
      <c r="QSH3"/>
      <c r="QSI3"/>
      <c r="QSJ3"/>
      <c r="QSK3"/>
      <c r="QSL3"/>
      <c r="QSM3"/>
      <c r="QSN3"/>
      <c r="QSO3"/>
      <c r="QSP3"/>
      <c r="QSQ3"/>
      <c r="QSR3"/>
      <c r="QSS3"/>
      <c r="QST3"/>
      <c r="QSU3"/>
      <c r="QSV3"/>
      <c r="QSW3"/>
      <c r="QSX3"/>
      <c r="QSY3"/>
      <c r="QSZ3"/>
      <c r="QTA3"/>
      <c r="QTB3"/>
      <c r="QTC3"/>
      <c r="QTD3"/>
      <c r="QTE3"/>
      <c r="QTF3"/>
      <c r="QTG3"/>
      <c r="QTH3"/>
      <c r="QTI3"/>
      <c r="QTJ3"/>
      <c r="QTK3"/>
      <c r="QTL3"/>
      <c r="QTM3"/>
      <c r="QTN3"/>
      <c r="QTO3"/>
      <c r="QTP3"/>
      <c r="QTQ3"/>
      <c r="QTR3"/>
      <c r="QTS3"/>
      <c r="QTT3"/>
      <c r="QTU3"/>
      <c r="QTV3"/>
      <c r="QTW3"/>
      <c r="QTX3"/>
      <c r="QTY3"/>
      <c r="QTZ3"/>
      <c r="QUA3"/>
      <c r="QUB3"/>
      <c r="QUC3"/>
      <c r="QUD3"/>
      <c r="QUE3"/>
      <c r="QUF3"/>
      <c r="QUG3"/>
      <c r="QUH3"/>
      <c r="QUI3"/>
      <c r="QUJ3"/>
      <c r="QUK3"/>
      <c r="QUL3"/>
      <c r="QUM3"/>
      <c r="QUN3"/>
      <c r="QUO3"/>
      <c r="QUP3"/>
      <c r="QUQ3"/>
      <c r="QUR3"/>
      <c r="QUS3"/>
      <c r="QUT3"/>
      <c r="QUU3"/>
      <c r="QUV3"/>
      <c r="QUW3"/>
      <c r="QUX3"/>
      <c r="QUY3"/>
      <c r="QUZ3"/>
      <c r="QVA3"/>
      <c r="QVB3"/>
      <c r="QVC3"/>
      <c r="QVD3"/>
      <c r="QVE3"/>
      <c r="QVF3"/>
      <c r="QVG3"/>
      <c r="QVH3"/>
      <c r="QVI3"/>
      <c r="QVJ3"/>
      <c r="QVK3"/>
      <c r="QVL3"/>
      <c r="QVM3"/>
      <c r="QVN3"/>
      <c r="QVO3"/>
      <c r="QVP3"/>
      <c r="QVQ3"/>
      <c r="QVR3"/>
      <c r="QVS3"/>
      <c r="QVT3"/>
      <c r="QVU3"/>
      <c r="QVV3"/>
      <c r="QVW3"/>
      <c r="QVX3"/>
      <c r="QVY3"/>
      <c r="QVZ3"/>
      <c r="QWA3"/>
      <c r="QWB3"/>
      <c r="QWC3"/>
      <c r="QWD3"/>
      <c r="QWE3"/>
      <c r="QWF3"/>
      <c r="QWG3"/>
      <c r="QWH3"/>
      <c r="QWI3"/>
      <c r="QWJ3"/>
      <c r="QWK3"/>
      <c r="QWL3"/>
      <c r="QWM3"/>
      <c r="QWN3"/>
      <c r="QWO3"/>
      <c r="QWP3"/>
      <c r="QWQ3"/>
      <c r="QWR3"/>
      <c r="QWS3"/>
      <c r="QWT3"/>
      <c r="QWU3"/>
      <c r="QWV3"/>
      <c r="QWW3"/>
      <c r="QWX3"/>
      <c r="QWY3"/>
      <c r="QWZ3"/>
      <c r="QXA3"/>
      <c r="QXB3"/>
      <c r="QXC3"/>
      <c r="QXD3"/>
      <c r="QXE3"/>
      <c r="QXF3"/>
      <c r="QXG3"/>
      <c r="QXH3"/>
      <c r="QXI3"/>
      <c r="QXJ3"/>
      <c r="QXK3"/>
      <c r="QXL3"/>
      <c r="QXM3"/>
      <c r="QXN3"/>
      <c r="QXO3"/>
      <c r="QXP3"/>
      <c r="QXQ3"/>
      <c r="QXR3"/>
      <c r="QXS3"/>
      <c r="QXT3"/>
      <c r="QXU3"/>
      <c r="QXV3"/>
      <c r="QXW3"/>
      <c r="QXX3"/>
      <c r="QXY3"/>
      <c r="QXZ3"/>
      <c r="QYA3"/>
      <c r="QYB3"/>
      <c r="QYC3"/>
      <c r="QYD3"/>
      <c r="QYE3"/>
      <c r="QYF3"/>
      <c r="QYG3"/>
      <c r="QYH3"/>
      <c r="QYI3"/>
      <c r="QYJ3"/>
      <c r="QYK3"/>
      <c r="QYL3"/>
      <c r="QYM3"/>
      <c r="QYN3"/>
      <c r="QYO3"/>
      <c r="QYP3"/>
      <c r="QYQ3"/>
      <c r="QYR3"/>
      <c r="QYS3"/>
      <c r="QYT3"/>
      <c r="QYU3"/>
      <c r="QYV3"/>
      <c r="QYW3"/>
      <c r="QYX3"/>
      <c r="QYY3"/>
      <c r="QYZ3"/>
      <c r="QZA3"/>
      <c r="QZB3"/>
      <c r="QZC3"/>
      <c r="QZD3"/>
      <c r="QZE3"/>
      <c r="QZF3"/>
      <c r="QZG3"/>
      <c r="QZH3"/>
      <c r="QZI3"/>
      <c r="QZJ3"/>
      <c r="QZK3"/>
      <c r="QZL3"/>
      <c r="QZM3"/>
      <c r="QZN3"/>
      <c r="QZO3"/>
      <c r="QZP3"/>
      <c r="QZQ3"/>
      <c r="QZR3"/>
      <c r="QZS3"/>
      <c r="QZT3"/>
      <c r="QZU3"/>
      <c r="QZV3"/>
      <c r="QZW3"/>
      <c r="QZX3"/>
      <c r="QZY3"/>
      <c r="QZZ3"/>
      <c r="RAA3"/>
      <c r="RAB3"/>
      <c r="RAC3"/>
      <c r="RAD3"/>
      <c r="RAE3"/>
      <c r="RAF3"/>
      <c r="RAG3"/>
      <c r="RAH3"/>
      <c r="RAI3"/>
      <c r="RAJ3"/>
      <c r="RAK3"/>
      <c r="RAL3"/>
      <c r="RAM3"/>
      <c r="RAN3"/>
      <c r="RAO3"/>
      <c r="RAP3"/>
      <c r="RAQ3"/>
      <c r="RAR3"/>
      <c r="RAS3"/>
      <c r="RAT3"/>
      <c r="RAU3"/>
      <c r="RAV3"/>
      <c r="RAW3"/>
      <c r="RAX3"/>
      <c r="RAY3"/>
      <c r="RAZ3"/>
      <c r="RBA3"/>
      <c r="RBB3"/>
      <c r="RBC3"/>
      <c r="RBD3"/>
      <c r="RBE3"/>
      <c r="RBF3"/>
      <c r="RBG3"/>
      <c r="RBH3"/>
      <c r="RBI3"/>
      <c r="RBJ3"/>
      <c r="RBK3"/>
      <c r="RBL3"/>
      <c r="RBM3"/>
      <c r="RBN3"/>
      <c r="RBO3"/>
      <c r="RBP3"/>
      <c r="RBQ3"/>
      <c r="RBR3"/>
      <c r="RBS3"/>
      <c r="RBT3"/>
      <c r="RBU3"/>
      <c r="RBV3"/>
      <c r="RBW3"/>
      <c r="RBX3"/>
      <c r="RBY3"/>
      <c r="RBZ3"/>
      <c r="RCA3"/>
      <c r="RCB3"/>
      <c r="RCC3"/>
      <c r="RCD3"/>
      <c r="RCE3"/>
      <c r="RCF3"/>
      <c r="RCG3"/>
      <c r="RCH3"/>
      <c r="RCI3"/>
      <c r="RCJ3"/>
      <c r="RCK3"/>
      <c r="RCL3"/>
      <c r="RCM3"/>
      <c r="RCN3"/>
      <c r="RCO3"/>
      <c r="RCP3"/>
      <c r="RCQ3"/>
      <c r="RCR3"/>
      <c r="RCS3"/>
      <c r="RCT3"/>
      <c r="RCU3"/>
      <c r="RCV3"/>
      <c r="RCW3"/>
      <c r="RCX3"/>
      <c r="RCY3"/>
      <c r="RCZ3"/>
      <c r="RDA3"/>
      <c r="RDB3"/>
      <c r="RDC3"/>
      <c r="RDD3"/>
      <c r="RDE3"/>
      <c r="RDF3"/>
      <c r="RDG3"/>
      <c r="RDH3"/>
      <c r="RDI3"/>
      <c r="RDJ3"/>
      <c r="RDK3"/>
      <c r="RDL3"/>
      <c r="RDM3"/>
      <c r="RDN3"/>
      <c r="RDO3"/>
      <c r="RDP3"/>
      <c r="RDQ3"/>
      <c r="RDR3"/>
      <c r="RDS3"/>
      <c r="RDT3"/>
      <c r="RDU3"/>
      <c r="RDV3"/>
      <c r="RDW3"/>
      <c r="RDX3"/>
      <c r="RDY3"/>
      <c r="RDZ3"/>
      <c r="REA3"/>
      <c r="REB3"/>
      <c r="REC3"/>
      <c r="RED3"/>
      <c r="REE3"/>
      <c r="REF3"/>
      <c r="REG3"/>
      <c r="REH3"/>
      <c r="REI3"/>
      <c r="REJ3"/>
      <c r="REK3"/>
      <c r="REL3"/>
      <c r="REM3"/>
      <c r="REN3"/>
      <c r="REO3"/>
      <c r="REP3"/>
      <c r="REQ3"/>
      <c r="RER3"/>
      <c r="RES3"/>
      <c r="RET3"/>
      <c r="REU3"/>
      <c r="REV3"/>
      <c r="REW3"/>
      <c r="REX3"/>
      <c r="REY3"/>
      <c r="REZ3"/>
      <c r="RFA3"/>
      <c r="RFB3"/>
      <c r="RFC3"/>
      <c r="RFD3"/>
      <c r="RFE3"/>
      <c r="RFF3"/>
      <c r="RFG3"/>
      <c r="RFH3"/>
      <c r="RFI3"/>
      <c r="RFJ3"/>
      <c r="RFK3"/>
      <c r="RFL3"/>
      <c r="RFM3"/>
      <c r="RFN3"/>
      <c r="RFO3"/>
      <c r="RFP3"/>
      <c r="RFQ3"/>
      <c r="RFR3"/>
      <c r="RFS3"/>
      <c r="RFT3"/>
      <c r="RFU3"/>
      <c r="RFV3"/>
      <c r="RFW3"/>
      <c r="RFX3"/>
      <c r="RFY3"/>
      <c r="RFZ3"/>
      <c r="RGA3"/>
      <c r="RGB3"/>
      <c r="RGC3"/>
      <c r="RGD3"/>
      <c r="RGE3"/>
      <c r="RGF3"/>
      <c r="RGG3"/>
      <c r="RGH3"/>
      <c r="RGI3"/>
      <c r="RGJ3"/>
      <c r="RGK3"/>
      <c r="RGL3"/>
      <c r="RGM3"/>
      <c r="RGN3"/>
      <c r="RGO3"/>
      <c r="RGP3"/>
      <c r="RGQ3"/>
      <c r="RGR3"/>
      <c r="RGS3"/>
      <c r="RGT3"/>
      <c r="RGU3"/>
      <c r="RGV3"/>
      <c r="RGW3"/>
      <c r="RGX3"/>
      <c r="RGY3"/>
      <c r="RGZ3"/>
      <c r="RHA3"/>
      <c r="RHB3"/>
      <c r="RHC3"/>
      <c r="RHD3"/>
      <c r="RHE3"/>
      <c r="RHF3"/>
      <c r="RHG3"/>
      <c r="RHH3"/>
      <c r="RHI3"/>
      <c r="RHJ3"/>
      <c r="RHK3"/>
      <c r="RHL3"/>
      <c r="RHM3"/>
      <c r="RHN3"/>
      <c r="RHO3"/>
      <c r="RHP3"/>
      <c r="RHQ3"/>
      <c r="RHR3"/>
      <c r="RHS3"/>
      <c r="RHT3"/>
      <c r="RHU3"/>
      <c r="RHV3"/>
      <c r="RHW3"/>
      <c r="RHX3"/>
      <c r="RHY3"/>
      <c r="RHZ3"/>
      <c r="RIA3"/>
      <c r="RIB3"/>
      <c r="RIC3"/>
      <c r="RID3"/>
      <c r="RIE3"/>
      <c r="RIF3"/>
      <c r="RIG3"/>
      <c r="RIH3"/>
      <c r="RII3"/>
      <c r="RIJ3"/>
      <c r="RIK3"/>
      <c r="RIL3"/>
      <c r="RIM3"/>
      <c r="RIN3"/>
      <c r="RIO3"/>
      <c r="RIP3"/>
      <c r="RIQ3"/>
      <c r="RIR3"/>
      <c r="RIS3"/>
      <c r="RIT3"/>
      <c r="RIU3"/>
      <c r="RIV3"/>
      <c r="RIW3"/>
      <c r="RIX3"/>
      <c r="RIY3"/>
      <c r="RIZ3"/>
      <c r="RJA3"/>
      <c r="RJB3"/>
      <c r="RJC3"/>
      <c r="RJD3"/>
      <c r="RJE3"/>
      <c r="RJF3"/>
      <c r="RJG3"/>
      <c r="RJH3"/>
      <c r="RJI3"/>
      <c r="RJJ3"/>
      <c r="RJK3"/>
      <c r="RJL3"/>
      <c r="RJM3"/>
      <c r="RJN3"/>
      <c r="RJO3"/>
      <c r="RJP3"/>
      <c r="RJQ3"/>
      <c r="RJR3"/>
      <c r="RJS3"/>
      <c r="RJT3"/>
      <c r="RJU3"/>
      <c r="RJV3"/>
      <c r="RJW3"/>
      <c r="RJX3"/>
      <c r="RJY3"/>
      <c r="RJZ3"/>
      <c r="RKA3"/>
      <c r="RKB3"/>
      <c r="RKC3"/>
      <c r="RKD3"/>
      <c r="RKE3"/>
      <c r="RKF3"/>
      <c r="RKG3"/>
      <c r="RKH3"/>
      <c r="RKI3"/>
      <c r="RKJ3"/>
      <c r="RKK3"/>
      <c r="RKL3"/>
      <c r="RKM3"/>
      <c r="RKN3"/>
      <c r="RKO3"/>
      <c r="RKP3"/>
      <c r="RKQ3"/>
      <c r="RKR3"/>
      <c r="RKS3"/>
      <c r="RKT3"/>
      <c r="RKU3"/>
      <c r="RKV3"/>
      <c r="RKW3"/>
      <c r="RKX3"/>
      <c r="RKY3"/>
      <c r="RKZ3"/>
      <c r="RLA3"/>
      <c r="RLB3"/>
      <c r="RLC3"/>
      <c r="RLD3"/>
      <c r="RLE3"/>
      <c r="RLF3"/>
      <c r="RLG3"/>
      <c r="RLH3"/>
      <c r="RLI3"/>
      <c r="RLJ3"/>
      <c r="RLK3"/>
      <c r="RLL3"/>
      <c r="RLM3"/>
      <c r="RLN3"/>
      <c r="RLO3"/>
      <c r="RLP3"/>
      <c r="RLQ3"/>
      <c r="RLR3"/>
      <c r="RLS3"/>
      <c r="RLT3"/>
      <c r="RLU3"/>
      <c r="RLV3"/>
      <c r="RLW3"/>
      <c r="RLX3"/>
      <c r="RLY3"/>
      <c r="RLZ3"/>
      <c r="RMA3"/>
      <c r="RMB3"/>
      <c r="RMC3"/>
      <c r="RMD3"/>
      <c r="RME3"/>
      <c r="RMF3"/>
      <c r="RMG3"/>
      <c r="RMH3"/>
      <c r="RMI3"/>
      <c r="RMJ3"/>
      <c r="RMK3"/>
      <c r="RML3"/>
      <c r="RMM3"/>
      <c r="RMN3"/>
      <c r="RMO3"/>
      <c r="RMP3"/>
      <c r="RMQ3"/>
      <c r="RMR3"/>
      <c r="RMS3"/>
      <c r="RMT3"/>
      <c r="RMU3"/>
      <c r="RMV3"/>
      <c r="RMW3"/>
      <c r="RMX3"/>
      <c r="RMY3"/>
      <c r="RMZ3"/>
      <c r="RNA3"/>
      <c r="RNB3"/>
      <c r="RNC3"/>
      <c r="RND3"/>
      <c r="RNE3"/>
      <c r="RNF3"/>
      <c r="RNG3"/>
      <c r="RNH3"/>
      <c r="RNI3"/>
      <c r="RNJ3"/>
      <c r="RNK3"/>
      <c r="RNL3"/>
      <c r="RNM3"/>
      <c r="RNN3"/>
      <c r="RNO3"/>
      <c r="RNP3"/>
      <c r="RNQ3"/>
      <c r="RNR3"/>
      <c r="RNS3"/>
      <c r="RNT3"/>
      <c r="RNU3"/>
      <c r="RNV3"/>
      <c r="RNW3"/>
      <c r="RNX3"/>
      <c r="RNY3"/>
      <c r="RNZ3"/>
      <c r="ROA3"/>
      <c r="ROB3"/>
      <c r="ROC3"/>
      <c r="ROD3"/>
      <c r="ROE3"/>
      <c r="ROF3"/>
      <c r="ROG3"/>
      <c r="ROH3"/>
      <c r="ROI3"/>
      <c r="ROJ3"/>
      <c r="ROK3"/>
      <c r="ROL3"/>
      <c r="ROM3"/>
      <c r="RON3"/>
      <c r="ROO3"/>
      <c r="ROP3"/>
      <c r="ROQ3"/>
      <c r="ROR3"/>
      <c r="ROS3"/>
      <c r="ROT3"/>
      <c r="ROU3"/>
      <c r="ROV3"/>
      <c r="ROW3"/>
      <c r="ROX3"/>
      <c r="ROY3"/>
      <c r="ROZ3"/>
      <c r="RPA3"/>
      <c r="RPB3"/>
      <c r="RPC3"/>
      <c r="RPD3"/>
      <c r="RPE3"/>
      <c r="RPF3"/>
      <c r="RPG3"/>
      <c r="RPH3"/>
      <c r="RPI3"/>
      <c r="RPJ3"/>
      <c r="RPK3"/>
      <c r="RPL3"/>
      <c r="RPM3"/>
      <c r="RPN3"/>
      <c r="RPO3"/>
      <c r="RPP3"/>
      <c r="RPQ3"/>
      <c r="RPR3"/>
      <c r="RPS3"/>
      <c r="RPT3"/>
      <c r="RPU3"/>
      <c r="RPV3"/>
      <c r="RPW3"/>
      <c r="RPX3"/>
      <c r="RPY3"/>
      <c r="RPZ3"/>
      <c r="RQA3"/>
      <c r="RQB3"/>
      <c r="RQC3"/>
      <c r="RQD3"/>
      <c r="RQE3"/>
      <c r="RQF3"/>
      <c r="RQG3"/>
      <c r="RQH3"/>
      <c r="RQI3"/>
      <c r="RQJ3"/>
      <c r="RQK3"/>
      <c r="RQL3"/>
      <c r="RQM3"/>
      <c r="RQN3"/>
      <c r="RQO3"/>
      <c r="RQP3"/>
      <c r="RQQ3"/>
      <c r="RQR3"/>
      <c r="RQS3"/>
      <c r="RQT3"/>
      <c r="RQU3"/>
      <c r="RQV3"/>
      <c r="RQW3"/>
      <c r="RQX3"/>
      <c r="RQY3"/>
      <c r="RQZ3"/>
      <c r="RRA3"/>
      <c r="RRB3"/>
      <c r="RRC3"/>
      <c r="RRD3"/>
      <c r="RRE3"/>
      <c r="RRF3"/>
      <c r="RRG3"/>
      <c r="RRH3"/>
      <c r="RRI3"/>
      <c r="RRJ3"/>
      <c r="RRK3"/>
      <c r="RRL3"/>
      <c r="RRM3"/>
      <c r="RRN3"/>
      <c r="RRO3"/>
      <c r="RRP3"/>
      <c r="RRQ3"/>
      <c r="RRR3"/>
      <c r="RRS3"/>
      <c r="RRT3"/>
      <c r="RRU3"/>
      <c r="RRV3"/>
      <c r="RRW3"/>
      <c r="RRX3"/>
      <c r="RRY3"/>
      <c r="RRZ3"/>
      <c r="RSA3"/>
      <c r="RSB3"/>
      <c r="RSC3"/>
      <c r="RSD3"/>
      <c r="RSE3"/>
      <c r="RSF3"/>
      <c r="RSG3"/>
      <c r="RSH3"/>
      <c r="RSI3"/>
      <c r="RSJ3"/>
      <c r="RSK3"/>
      <c r="RSL3"/>
      <c r="RSM3"/>
      <c r="RSN3"/>
      <c r="RSO3"/>
      <c r="RSP3"/>
      <c r="RSQ3"/>
      <c r="RSR3"/>
      <c r="RSS3"/>
      <c r="RST3"/>
      <c r="RSU3"/>
      <c r="RSV3"/>
      <c r="RSW3"/>
      <c r="RSX3"/>
      <c r="RSY3"/>
      <c r="RSZ3"/>
      <c r="RTA3"/>
      <c r="RTB3"/>
      <c r="RTC3"/>
      <c r="RTD3"/>
      <c r="RTE3"/>
      <c r="RTF3"/>
      <c r="RTG3"/>
      <c r="RTH3"/>
      <c r="RTI3"/>
      <c r="RTJ3"/>
      <c r="RTK3"/>
      <c r="RTL3"/>
      <c r="RTM3"/>
      <c r="RTN3"/>
      <c r="RTO3"/>
      <c r="RTP3"/>
      <c r="RTQ3"/>
      <c r="RTR3"/>
      <c r="RTS3"/>
      <c r="RTT3"/>
      <c r="RTU3"/>
      <c r="RTV3"/>
      <c r="RTW3"/>
      <c r="RTX3"/>
      <c r="RTY3"/>
      <c r="RTZ3"/>
      <c r="RUA3"/>
      <c r="RUB3"/>
      <c r="RUC3"/>
      <c r="RUD3"/>
      <c r="RUE3"/>
      <c r="RUF3"/>
      <c r="RUG3"/>
      <c r="RUH3"/>
      <c r="RUI3"/>
      <c r="RUJ3"/>
      <c r="RUK3"/>
      <c r="RUL3"/>
      <c r="RUM3"/>
      <c r="RUN3"/>
      <c r="RUO3"/>
      <c r="RUP3"/>
      <c r="RUQ3"/>
      <c r="RUR3"/>
      <c r="RUS3"/>
      <c r="RUT3"/>
      <c r="RUU3"/>
      <c r="RUV3"/>
      <c r="RUW3"/>
      <c r="RUX3"/>
      <c r="RUY3"/>
      <c r="RUZ3"/>
      <c r="RVA3"/>
      <c r="RVB3"/>
      <c r="RVC3"/>
      <c r="RVD3"/>
      <c r="RVE3"/>
      <c r="RVF3"/>
      <c r="RVG3"/>
      <c r="RVH3"/>
      <c r="RVI3"/>
      <c r="RVJ3"/>
      <c r="RVK3"/>
      <c r="RVL3"/>
      <c r="RVM3"/>
      <c r="RVN3"/>
      <c r="RVO3"/>
      <c r="RVP3"/>
      <c r="RVQ3"/>
      <c r="RVR3"/>
      <c r="RVS3"/>
      <c r="RVT3"/>
      <c r="RVU3"/>
      <c r="RVV3"/>
      <c r="RVW3"/>
      <c r="RVX3"/>
      <c r="RVY3"/>
      <c r="RVZ3"/>
      <c r="RWA3"/>
      <c r="RWB3"/>
      <c r="RWC3"/>
      <c r="RWD3"/>
      <c r="RWE3"/>
      <c r="RWF3"/>
      <c r="RWG3"/>
      <c r="RWH3"/>
      <c r="RWI3"/>
      <c r="RWJ3"/>
      <c r="RWK3"/>
      <c r="RWL3"/>
      <c r="RWM3"/>
      <c r="RWN3"/>
      <c r="RWO3"/>
      <c r="RWP3"/>
      <c r="RWQ3"/>
      <c r="RWR3"/>
      <c r="RWS3"/>
      <c r="RWT3"/>
      <c r="RWU3"/>
      <c r="RWV3"/>
      <c r="RWW3"/>
      <c r="RWX3"/>
      <c r="RWY3"/>
      <c r="RWZ3"/>
      <c r="RXA3"/>
      <c r="RXB3"/>
      <c r="RXC3"/>
      <c r="RXD3"/>
      <c r="RXE3"/>
      <c r="RXF3"/>
      <c r="RXG3"/>
      <c r="RXH3"/>
      <c r="RXI3"/>
      <c r="RXJ3"/>
      <c r="RXK3"/>
      <c r="RXL3"/>
      <c r="RXM3"/>
      <c r="RXN3"/>
      <c r="RXO3"/>
      <c r="RXP3"/>
      <c r="RXQ3"/>
      <c r="RXR3"/>
      <c r="RXS3"/>
      <c r="RXT3"/>
      <c r="RXU3"/>
      <c r="RXV3"/>
      <c r="RXW3"/>
      <c r="RXX3"/>
      <c r="RXY3"/>
      <c r="RXZ3"/>
      <c r="RYA3"/>
      <c r="RYB3"/>
      <c r="RYC3"/>
      <c r="RYD3"/>
      <c r="RYE3"/>
      <c r="RYF3"/>
      <c r="RYG3"/>
      <c r="RYH3"/>
      <c r="RYI3"/>
      <c r="RYJ3"/>
      <c r="RYK3"/>
      <c r="RYL3"/>
      <c r="RYM3"/>
      <c r="RYN3"/>
      <c r="RYO3"/>
      <c r="RYP3"/>
      <c r="RYQ3"/>
      <c r="RYR3"/>
      <c r="RYS3"/>
      <c r="RYT3"/>
      <c r="RYU3"/>
      <c r="RYV3"/>
      <c r="RYW3"/>
      <c r="RYX3"/>
      <c r="RYY3"/>
      <c r="RYZ3"/>
      <c r="RZA3"/>
      <c r="RZB3"/>
      <c r="RZC3"/>
      <c r="RZD3"/>
      <c r="RZE3"/>
      <c r="RZF3"/>
      <c r="RZG3"/>
      <c r="RZH3"/>
      <c r="RZI3"/>
      <c r="RZJ3"/>
      <c r="RZK3"/>
      <c r="RZL3"/>
      <c r="RZM3"/>
      <c r="RZN3"/>
      <c r="RZO3"/>
      <c r="RZP3"/>
      <c r="RZQ3"/>
      <c r="RZR3"/>
      <c r="RZS3"/>
      <c r="RZT3"/>
      <c r="RZU3"/>
      <c r="RZV3"/>
      <c r="RZW3"/>
      <c r="RZX3"/>
      <c r="RZY3"/>
      <c r="RZZ3"/>
      <c r="SAA3"/>
      <c r="SAB3"/>
      <c r="SAC3"/>
      <c r="SAD3"/>
      <c r="SAE3"/>
      <c r="SAF3"/>
      <c r="SAG3"/>
      <c r="SAH3"/>
      <c r="SAI3"/>
      <c r="SAJ3"/>
      <c r="SAK3"/>
      <c r="SAL3"/>
      <c r="SAM3"/>
      <c r="SAN3"/>
      <c r="SAO3"/>
      <c r="SAP3"/>
      <c r="SAQ3"/>
      <c r="SAR3"/>
      <c r="SAS3"/>
      <c r="SAT3"/>
      <c r="SAU3"/>
      <c r="SAV3"/>
      <c r="SAW3"/>
      <c r="SAX3"/>
      <c r="SAY3"/>
      <c r="SAZ3"/>
      <c r="SBA3"/>
      <c r="SBB3"/>
      <c r="SBC3"/>
      <c r="SBD3"/>
      <c r="SBE3"/>
      <c r="SBF3"/>
      <c r="SBG3"/>
      <c r="SBH3"/>
      <c r="SBI3"/>
      <c r="SBJ3"/>
      <c r="SBK3"/>
      <c r="SBL3"/>
      <c r="SBM3"/>
      <c r="SBN3"/>
      <c r="SBO3"/>
      <c r="SBP3"/>
      <c r="SBQ3"/>
      <c r="SBR3"/>
      <c r="SBS3"/>
      <c r="SBT3"/>
      <c r="SBU3"/>
      <c r="SBV3"/>
      <c r="SBW3"/>
      <c r="SBX3"/>
      <c r="SBY3"/>
      <c r="SBZ3"/>
      <c r="SCA3"/>
      <c r="SCB3"/>
      <c r="SCC3"/>
      <c r="SCD3"/>
      <c r="SCE3"/>
      <c r="SCF3"/>
      <c r="SCG3"/>
      <c r="SCH3"/>
      <c r="SCI3"/>
      <c r="SCJ3"/>
      <c r="SCK3"/>
      <c r="SCL3"/>
      <c r="SCM3"/>
      <c r="SCN3"/>
      <c r="SCO3"/>
      <c r="SCP3"/>
      <c r="SCQ3"/>
      <c r="SCR3"/>
      <c r="SCS3"/>
      <c r="SCT3"/>
      <c r="SCU3"/>
      <c r="SCV3"/>
      <c r="SCW3"/>
      <c r="SCX3"/>
      <c r="SCY3"/>
      <c r="SCZ3"/>
      <c r="SDA3"/>
      <c r="SDB3"/>
      <c r="SDC3"/>
      <c r="SDD3"/>
      <c r="SDE3"/>
      <c r="SDF3"/>
      <c r="SDG3"/>
      <c r="SDH3"/>
      <c r="SDI3"/>
      <c r="SDJ3"/>
      <c r="SDK3"/>
      <c r="SDL3"/>
      <c r="SDM3"/>
      <c r="SDN3"/>
      <c r="SDO3"/>
      <c r="SDP3"/>
      <c r="SDQ3"/>
      <c r="SDR3"/>
      <c r="SDS3"/>
      <c r="SDT3"/>
      <c r="SDU3"/>
      <c r="SDV3"/>
      <c r="SDW3"/>
      <c r="SDX3"/>
      <c r="SDY3"/>
      <c r="SDZ3"/>
      <c r="SEA3"/>
      <c r="SEB3"/>
      <c r="SEC3"/>
      <c r="SED3"/>
      <c r="SEE3"/>
      <c r="SEF3"/>
      <c r="SEG3"/>
      <c r="SEH3"/>
      <c r="SEI3"/>
      <c r="SEJ3"/>
      <c r="SEK3"/>
      <c r="SEL3"/>
      <c r="SEM3"/>
      <c r="SEN3"/>
      <c r="SEO3"/>
      <c r="SEP3"/>
      <c r="SEQ3"/>
      <c r="SER3"/>
      <c r="SES3"/>
      <c r="SET3"/>
      <c r="SEU3"/>
      <c r="SEV3"/>
      <c r="SEW3"/>
      <c r="SEX3"/>
      <c r="SEY3"/>
      <c r="SEZ3"/>
      <c r="SFA3"/>
      <c r="SFB3"/>
      <c r="SFC3"/>
      <c r="SFD3"/>
      <c r="SFE3"/>
      <c r="SFF3"/>
      <c r="SFG3"/>
      <c r="SFH3"/>
      <c r="SFI3"/>
      <c r="SFJ3"/>
      <c r="SFK3"/>
      <c r="SFL3"/>
      <c r="SFM3"/>
      <c r="SFN3"/>
      <c r="SFO3"/>
      <c r="SFP3"/>
      <c r="SFQ3"/>
      <c r="SFR3"/>
      <c r="SFS3"/>
      <c r="SFT3"/>
      <c r="SFU3"/>
      <c r="SFV3"/>
      <c r="SFW3"/>
      <c r="SFX3"/>
      <c r="SFY3"/>
      <c r="SFZ3"/>
      <c r="SGA3"/>
      <c r="SGB3"/>
      <c r="SGC3"/>
      <c r="SGD3"/>
      <c r="SGE3"/>
      <c r="SGF3"/>
      <c r="SGG3"/>
      <c r="SGH3"/>
      <c r="SGI3"/>
      <c r="SGJ3"/>
      <c r="SGK3"/>
      <c r="SGL3"/>
      <c r="SGM3"/>
      <c r="SGN3"/>
      <c r="SGO3"/>
      <c r="SGP3"/>
      <c r="SGQ3"/>
      <c r="SGR3"/>
      <c r="SGS3"/>
      <c r="SGT3"/>
      <c r="SGU3"/>
      <c r="SGV3"/>
      <c r="SGW3"/>
      <c r="SGX3"/>
      <c r="SGY3"/>
      <c r="SGZ3"/>
      <c r="SHA3"/>
      <c r="SHB3"/>
      <c r="SHC3"/>
      <c r="SHD3"/>
      <c r="SHE3"/>
      <c r="SHF3"/>
      <c r="SHG3"/>
      <c r="SHH3"/>
      <c r="SHI3"/>
      <c r="SHJ3"/>
      <c r="SHK3"/>
      <c r="SHL3"/>
      <c r="SHM3"/>
      <c r="SHN3"/>
      <c r="SHO3"/>
      <c r="SHP3"/>
      <c r="SHQ3"/>
      <c r="SHR3"/>
      <c r="SHS3"/>
      <c r="SHT3"/>
      <c r="SHU3"/>
      <c r="SHV3"/>
      <c r="SHW3"/>
      <c r="SHX3"/>
      <c r="SHY3"/>
      <c r="SHZ3"/>
      <c r="SIA3"/>
      <c r="SIB3"/>
      <c r="SIC3"/>
      <c r="SID3"/>
      <c r="SIE3"/>
      <c r="SIF3"/>
      <c r="SIG3"/>
      <c r="SIH3"/>
      <c r="SII3"/>
      <c r="SIJ3"/>
      <c r="SIK3"/>
      <c r="SIL3"/>
      <c r="SIM3"/>
      <c r="SIN3"/>
      <c r="SIO3"/>
      <c r="SIP3"/>
      <c r="SIQ3"/>
      <c r="SIR3"/>
      <c r="SIS3"/>
      <c r="SIT3"/>
      <c r="SIU3"/>
      <c r="SIV3"/>
      <c r="SIW3"/>
      <c r="SIX3"/>
      <c r="SIY3"/>
      <c r="SIZ3"/>
      <c r="SJA3"/>
      <c r="SJB3"/>
      <c r="SJC3"/>
      <c r="SJD3"/>
      <c r="SJE3"/>
      <c r="SJF3"/>
      <c r="SJG3"/>
      <c r="SJH3"/>
      <c r="SJI3"/>
      <c r="SJJ3"/>
      <c r="SJK3"/>
      <c r="SJL3"/>
      <c r="SJM3"/>
      <c r="SJN3"/>
      <c r="SJO3"/>
      <c r="SJP3"/>
      <c r="SJQ3"/>
      <c r="SJR3"/>
      <c r="SJS3"/>
      <c r="SJT3"/>
      <c r="SJU3"/>
      <c r="SJV3"/>
      <c r="SJW3"/>
      <c r="SJX3"/>
      <c r="SJY3"/>
      <c r="SJZ3"/>
      <c r="SKA3"/>
      <c r="SKB3"/>
      <c r="SKC3"/>
      <c r="SKD3"/>
      <c r="SKE3"/>
      <c r="SKF3"/>
      <c r="SKG3"/>
      <c r="SKH3"/>
      <c r="SKI3"/>
      <c r="SKJ3"/>
      <c r="SKK3"/>
      <c r="SKL3"/>
      <c r="SKM3"/>
      <c r="SKN3"/>
      <c r="SKO3"/>
      <c r="SKP3"/>
      <c r="SKQ3"/>
      <c r="SKR3"/>
      <c r="SKS3"/>
      <c r="SKT3"/>
      <c r="SKU3"/>
      <c r="SKV3"/>
      <c r="SKW3"/>
      <c r="SKX3"/>
      <c r="SKY3"/>
      <c r="SKZ3"/>
      <c r="SLA3"/>
      <c r="SLB3"/>
      <c r="SLC3"/>
      <c r="SLD3"/>
      <c r="SLE3"/>
      <c r="SLF3"/>
      <c r="SLG3"/>
      <c r="SLH3"/>
      <c r="SLI3"/>
      <c r="SLJ3"/>
      <c r="SLK3"/>
      <c r="SLL3"/>
      <c r="SLM3"/>
      <c r="SLN3"/>
      <c r="SLO3"/>
      <c r="SLP3"/>
      <c r="SLQ3"/>
      <c r="SLR3"/>
      <c r="SLS3"/>
      <c r="SLT3"/>
      <c r="SLU3"/>
      <c r="SLV3"/>
      <c r="SLW3"/>
      <c r="SLX3"/>
      <c r="SLY3"/>
      <c r="SLZ3"/>
      <c r="SMA3"/>
      <c r="SMB3"/>
      <c r="SMC3"/>
      <c r="SMD3"/>
      <c r="SME3"/>
      <c r="SMF3"/>
      <c r="SMG3"/>
      <c r="SMH3"/>
      <c r="SMI3"/>
      <c r="SMJ3"/>
      <c r="SMK3"/>
      <c r="SML3"/>
      <c r="SMM3"/>
      <c r="SMN3"/>
      <c r="SMO3"/>
      <c r="SMP3"/>
      <c r="SMQ3"/>
      <c r="SMR3"/>
      <c r="SMS3"/>
      <c r="SMT3"/>
      <c r="SMU3"/>
      <c r="SMV3"/>
      <c r="SMW3"/>
      <c r="SMX3"/>
      <c r="SMY3"/>
      <c r="SMZ3"/>
      <c r="SNA3"/>
      <c r="SNB3"/>
      <c r="SNC3"/>
      <c r="SND3"/>
      <c r="SNE3"/>
      <c r="SNF3"/>
      <c r="SNG3"/>
      <c r="SNH3"/>
      <c r="SNI3"/>
      <c r="SNJ3"/>
      <c r="SNK3"/>
      <c r="SNL3"/>
      <c r="SNM3"/>
      <c r="SNN3"/>
      <c r="SNO3"/>
      <c r="SNP3"/>
      <c r="SNQ3"/>
      <c r="SNR3"/>
      <c r="SNS3"/>
      <c r="SNT3"/>
      <c r="SNU3"/>
      <c r="SNV3"/>
      <c r="SNW3"/>
      <c r="SNX3"/>
      <c r="SNY3"/>
      <c r="SNZ3"/>
      <c r="SOA3"/>
      <c r="SOB3"/>
      <c r="SOC3"/>
      <c r="SOD3"/>
      <c r="SOE3"/>
      <c r="SOF3"/>
      <c r="SOG3"/>
      <c r="SOH3"/>
      <c r="SOI3"/>
      <c r="SOJ3"/>
      <c r="SOK3"/>
      <c r="SOL3"/>
      <c r="SOM3"/>
      <c r="SON3"/>
      <c r="SOO3"/>
      <c r="SOP3"/>
      <c r="SOQ3"/>
      <c r="SOR3"/>
      <c r="SOS3"/>
      <c r="SOT3"/>
      <c r="SOU3"/>
      <c r="SOV3"/>
      <c r="SOW3"/>
      <c r="SOX3"/>
      <c r="SOY3"/>
      <c r="SOZ3"/>
      <c r="SPA3"/>
      <c r="SPB3"/>
      <c r="SPC3"/>
      <c r="SPD3"/>
      <c r="SPE3"/>
      <c r="SPF3"/>
      <c r="SPG3"/>
      <c r="SPH3"/>
      <c r="SPI3"/>
      <c r="SPJ3"/>
      <c r="SPK3"/>
      <c r="SPL3"/>
      <c r="SPM3"/>
      <c r="SPN3"/>
      <c r="SPO3"/>
      <c r="SPP3"/>
      <c r="SPQ3"/>
      <c r="SPR3"/>
      <c r="SPS3"/>
      <c r="SPT3"/>
      <c r="SPU3"/>
      <c r="SPV3"/>
      <c r="SPW3"/>
      <c r="SPX3"/>
      <c r="SPY3"/>
      <c r="SPZ3"/>
      <c r="SQA3"/>
      <c r="SQB3"/>
      <c r="SQC3"/>
      <c r="SQD3"/>
      <c r="SQE3"/>
      <c r="SQF3"/>
      <c r="SQG3"/>
      <c r="SQH3"/>
      <c r="SQI3"/>
      <c r="SQJ3"/>
      <c r="SQK3"/>
      <c r="SQL3"/>
      <c r="SQM3"/>
      <c r="SQN3"/>
      <c r="SQO3"/>
      <c r="SQP3"/>
      <c r="SQQ3"/>
      <c r="SQR3"/>
      <c r="SQS3"/>
      <c r="SQT3"/>
      <c r="SQU3"/>
      <c r="SQV3"/>
      <c r="SQW3"/>
      <c r="SQX3"/>
      <c r="SQY3"/>
      <c r="SQZ3"/>
      <c r="SRA3"/>
      <c r="SRB3"/>
      <c r="SRC3"/>
      <c r="SRD3"/>
      <c r="SRE3"/>
      <c r="SRF3"/>
      <c r="SRG3"/>
      <c r="SRH3"/>
      <c r="SRI3"/>
      <c r="SRJ3"/>
      <c r="SRK3"/>
      <c r="SRL3"/>
      <c r="SRM3"/>
      <c r="SRN3"/>
      <c r="SRO3"/>
      <c r="SRP3"/>
      <c r="SRQ3"/>
      <c r="SRR3"/>
      <c r="SRS3"/>
      <c r="SRT3"/>
      <c r="SRU3"/>
      <c r="SRV3"/>
      <c r="SRW3"/>
      <c r="SRX3"/>
      <c r="SRY3"/>
      <c r="SRZ3"/>
      <c r="SSA3"/>
      <c r="SSB3"/>
      <c r="SSC3"/>
      <c r="SSD3"/>
      <c r="SSE3"/>
      <c r="SSF3"/>
      <c r="SSG3"/>
      <c r="SSH3"/>
      <c r="SSI3"/>
      <c r="SSJ3"/>
      <c r="SSK3"/>
      <c r="SSL3"/>
      <c r="SSM3"/>
      <c r="SSN3"/>
      <c r="SSO3"/>
      <c r="SSP3"/>
      <c r="SSQ3"/>
      <c r="SSR3"/>
      <c r="SSS3"/>
      <c r="SST3"/>
      <c r="SSU3"/>
      <c r="SSV3"/>
      <c r="SSW3"/>
      <c r="SSX3"/>
      <c r="SSY3"/>
      <c r="SSZ3"/>
      <c r="STA3"/>
      <c r="STB3"/>
      <c r="STC3"/>
      <c r="STD3"/>
      <c r="STE3"/>
      <c r="STF3"/>
      <c r="STG3"/>
      <c r="STH3"/>
      <c r="STI3"/>
      <c r="STJ3"/>
      <c r="STK3"/>
      <c r="STL3"/>
      <c r="STM3"/>
      <c r="STN3"/>
      <c r="STO3"/>
      <c r="STP3"/>
      <c r="STQ3"/>
      <c r="STR3"/>
      <c r="STS3"/>
      <c r="STT3"/>
      <c r="STU3"/>
      <c r="STV3"/>
      <c r="STW3"/>
      <c r="STX3"/>
      <c r="STY3"/>
      <c r="STZ3"/>
      <c r="SUA3"/>
      <c r="SUB3"/>
      <c r="SUC3"/>
      <c r="SUD3"/>
      <c r="SUE3"/>
      <c r="SUF3"/>
      <c r="SUG3"/>
      <c r="SUH3"/>
      <c r="SUI3"/>
      <c r="SUJ3"/>
      <c r="SUK3"/>
      <c r="SUL3"/>
      <c r="SUM3"/>
      <c r="SUN3"/>
      <c r="SUO3"/>
      <c r="SUP3"/>
      <c r="SUQ3"/>
      <c r="SUR3"/>
      <c r="SUS3"/>
      <c r="SUT3"/>
      <c r="SUU3"/>
      <c r="SUV3"/>
      <c r="SUW3"/>
      <c r="SUX3"/>
      <c r="SUY3"/>
      <c r="SUZ3"/>
      <c r="SVA3"/>
      <c r="SVB3"/>
      <c r="SVC3"/>
      <c r="SVD3"/>
      <c r="SVE3"/>
      <c r="SVF3"/>
      <c r="SVG3"/>
      <c r="SVH3"/>
      <c r="SVI3"/>
      <c r="SVJ3"/>
      <c r="SVK3"/>
      <c r="SVL3"/>
      <c r="SVM3"/>
      <c r="SVN3"/>
      <c r="SVO3"/>
      <c r="SVP3"/>
      <c r="SVQ3"/>
      <c r="SVR3"/>
      <c r="SVS3"/>
      <c r="SVT3"/>
      <c r="SVU3"/>
      <c r="SVV3"/>
      <c r="SVW3"/>
      <c r="SVX3"/>
      <c r="SVY3"/>
      <c r="SVZ3"/>
      <c r="SWA3"/>
      <c r="SWB3"/>
      <c r="SWC3"/>
      <c r="SWD3"/>
      <c r="SWE3"/>
      <c r="SWF3"/>
      <c r="SWG3"/>
      <c r="SWH3"/>
      <c r="SWI3"/>
      <c r="SWJ3"/>
      <c r="SWK3"/>
      <c r="SWL3"/>
      <c r="SWM3"/>
      <c r="SWN3"/>
      <c r="SWO3"/>
      <c r="SWP3"/>
      <c r="SWQ3"/>
      <c r="SWR3"/>
      <c r="SWS3"/>
      <c r="SWT3"/>
      <c r="SWU3"/>
      <c r="SWV3"/>
      <c r="SWW3"/>
      <c r="SWX3"/>
      <c r="SWY3"/>
      <c r="SWZ3"/>
      <c r="SXA3"/>
      <c r="SXB3"/>
      <c r="SXC3"/>
      <c r="SXD3"/>
      <c r="SXE3"/>
      <c r="SXF3"/>
      <c r="SXG3"/>
      <c r="SXH3"/>
      <c r="SXI3"/>
      <c r="SXJ3"/>
      <c r="SXK3"/>
      <c r="SXL3"/>
      <c r="SXM3"/>
      <c r="SXN3"/>
      <c r="SXO3"/>
      <c r="SXP3"/>
      <c r="SXQ3"/>
      <c r="SXR3"/>
      <c r="SXS3"/>
      <c r="SXT3"/>
      <c r="SXU3"/>
      <c r="SXV3"/>
      <c r="SXW3"/>
      <c r="SXX3"/>
      <c r="SXY3"/>
      <c r="SXZ3"/>
      <c r="SYA3"/>
      <c r="SYB3"/>
      <c r="SYC3"/>
      <c r="SYD3"/>
      <c r="SYE3"/>
      <c r="SYF3"/>
      <c r="SYG3"/>
      <c r="SYH3"/>
      <c r="SYI3"/>
      <c r="SYJ3"/>
      <c r="SYK3"/>
      <c r="SYL3"/>
      <c r="SYM3"/>
      <c r="SYN3"/>
      <c r="SYO3"/>
      <c r="SYP3"/>
      <c r="SYQ3"/>
      <c r="SYR3"/>
      <c r="SYS3"/>
      <c r="SYT3"/>
      <c r="SYU3"/>
      <c r="SYV3"/>
      <c r="SYW3"/>
      <c r="SYX3"/>
      <c r="SYY3"/>
      <c r="SYZ3"/>
      <c r="SZA3"/>
      <c r="SZB3"/>
      <c r="SZC3"/>
      <c r="SZD3"/>
      <c r="SZE3"/>
      <c r="SZF3"/>
      <c r="SZG3"/>
      <c r="SZH3"/>
      <c r="SZI3"/>
      <c r="SZJ3"/>
      <c r="SZK3"/>
      <c r="SZL3"/>
      <c r="SZM3"/>
      <c r="SZN3"/>
      <c r="SZO3"/>
      <c r="SZP3"/>
      <c r="SZQ3"/>
      <c r="SZR3"/>
      <c r="SZS3"/>
      <c r="SZT3"/>
      <c r="SZU3"/>
      <c r="SZV3"/>
      <c r="SZW3"/>
      <c r="SZX3"/>
      <c r="SZY3"/>
      <c r="SZZ3"/>
      <c r="TAA3"/>
      <c r="TAB3"/>
      <c r="TAC3"/>
      <c r="TAD3"/>
      <c r="TAE3"/>
      <c r="TAF3"/>
      <c r="TAG3"/>
      <c r="TAH3"/>
      <c r="TAI3"/>
      <c r="TAJ3"/>
      <c r="TAK3"/>
      <c r="TAL3"/>
      <c r="TAM3"/>
      <c r="TAN3"/>
      <c r="TAO3"/>
      <c r="TAP3"/>
      <c r="TAQ3"/>
      <c r="TAR3"/>
      <c r="TAS3"/>
      <c r="TAT3"/>
      <c r="TAU3"/>
      <c r="TAV3"/>
      <c r="TAW3"/>
      <c r="TAX3"/>
      <c r="TAY3"/>
      <c r="TAZ3"/>
      <c r="TBA3"/>
      <c r="TBB3"/>
      <c r="TBC3"/>
      <c r="TBD3"/>
      <c r="TBE3"/>
      <c r="TBF3"/>
      <c r="TBG3"/>
      <c r="TBH3"/>
      <c r="TBI3"/>
      <c r="TBJ3"/>
      <c r="TBK3"/>
      <c r="TBL3"/>
      <c r="TBM3"/>
      <c r="TBN3"/>
      <c r="TBO3"/>
      <c r="TBP3"/>
      <c r="TBQ3"/>
      <c r="TBR3"/>
      <c r="TBS3"/>
      <c r="TBT3"/>
      <c r="TBU3"/>
      <c r="TBV3"/>
      <c r="TBW3"/>
      <c r="TBX3"/>
      <c r="TBY3"/>
      <c r="TBZ3"/>
      <c r="TCA3"/>
      <c r="TCB3"/>
      <c r="TCC3"/>
      <c r="TCD3"/>
      <c r="TCE3"/>
      <c r="TCF3"/>
      <c r="TCG3"/>
      <c r="TCH3"/>
      <c r="TCI3"/>
      <c r="TCJ3"/>
      <c r="TCK3"/>
      <c r="TCL3"/>
      <c r="TCM3"/>
      <c r="TCN3"/>
      <c r="TCO3"/>
      <c r="TCP3"/>
      <c r="TCQ3"/>
      <c r="TCR3"/>
      <c r="TCS3"/>
      <c r="TCT3"/>
      <c r="TCU3"/>
      <c r="TCV3"/>
      <c r="TCW3"/>
      <c r="TCX3"/>
      <c r="TCY3"/>
      <c r="TCZ3"/>
      <c r="TDA3"/>
      <c r="TDB3"/>
      <c r="TDC3"/>
      <c r="TDD3"/>
      <c r="TDE3"/>
      <c r="TDF3"/>
      <c r="TDG3"/>
      <c r="TDH3"/>
      <c r="TDI3"/>
      <c r="TDJ3"/>
      <c r="TDK3"/>
      <c r="TDL3"/>
      <c r="TDM3"/>
      <c r="TDN3"/>
      <c r="TDO3"/>
      <c r="TDP3"/>
      <c r="TDQ3"/>
      <c r="TDR3"/>
      <c r="TDS3"/>
      <c r="TDT3"/>
      <c r="TDU3"/>
      <c r="TDV3"/>
      <c r="TDW3"/>
      <c r="TDX3"/>
      <c r="TDY3"/>
      <c r="TDZ3"/>
      <c r="TEA3"/>
      <c r="TEB3"/>
      <c r="TEC3"/>
      <c r="TED3"/>
      <c r="TEE3"/>
      <c r="TEF3"/>
      <c r="TEG3"/>
      <c r="TEH3"/>
      <c r="TEI3"/>
      <c r="TEJ3"/>
      <c r="TEK3"/>
      <c r="TEL3"/>
      <c r="TEM3"/>
      <c r="TEN3"/>
      <c r="TEO3"/>
      <c r="TEP3"/>
      <c r="TEQ3"/>
      <c r="TER3"/>
      <c r="TES3"/>
      <c r="TET3"/>
      <c r="TEU3"/>
      <c r="TEV3"/>
      <c r="TEW3"/>
      <c r="TEX3"/>
      <c r="TEY3"/>
      <c r="TEZ3"/>
      <c r="TFA3"/>
      <c r="TFB3"/>
      <c r="TFC3"/>
      <c r="TFD3"/>
      <c r="TFE3"/>
      <c r="TFF3"/>
      <c r="TFG3"/>
      <c r="TFH3"/>
      <c r="TFI3"/>
      <c r="TFJ3"/>
      <c r="TFK3"/>
      <c r="TFL3"/>
      <c r="TFM3"/>
      <c r="TFN3"/>
      <c r="TFO3"/>
      <c r="TFP3"/>
      <c r="TFQ3"/>
      <c r="TFR3"/>
      <c r="TFS3"/>
      <c r="TFT3"/>
      <c r="TFU3"/>
      <c r="TFV3"/>
      <c r="TFW3"/>
      <c r="TFX3"/>
      <c r="TFY3"/>
      <c r="TFZ3"/>
      <c r="TGA3"/>
      <c r="TGB3"/>
      <c r="TGC3"/>
      <c r="TGD3"/>
      <c r="TGE3"/>
      <c r="TGF3"/>
      <c r="TGG3"/>
      <c r="TGH3"/>
      <c r="TGI3"/>
      <c r="TGJ3"/>
      <c r="TGK3"/>
      <c r="TGL3"/>
      <c r="TGM3"/>
      <c r="TGN3"/>
      <c r="TGO3"/>
      <c r="TGP3"/>
      <c r="TGQ3"/>
      <c r="TGR3"/>
      <c r="TGS3"/>
      <c r="TGT3"/>
      <c r="TGU3"/>
      <c r="TGV3"/>
      <c r="TGW3"/>
      <c r="TGX3"/>
      <c r="TGY3"/>
      <c r="TGZ3"/>
      <c r="THA3"/>
      <c r="THB3"/>
      <c r="THC3"/>
      <c r="THD3"/>
      <c r="THE3"/>
      <c r="THF3"/>
      <c r="THG3"/>
      <c r="THH3"/>
      <c r="THI3"/>
      <c r="THJ3"/>
      <c r="THK3"/>
      <c r="THL3"/>
      <c r="THM3"/>
      <c r="THN3"/>
      <c r="THO3"/>
      <c r="THP3"/>
      <c r="THQ3"/>
      <c r="THR3"/>
      <c r="THS3"/>
      <c r="THT3"/>
      <c r="THU3"/>
      <c r="THV3"/>
      <c r="THW3"/>
      <c r="THX3"/>
      <c r="THY3"/>
      <c r="THZ3"/>
      <c r="TIA3"/>
      <c r="TIB3"/>
      <c r="TIC3"/>
      <c r="TID3"/>
      <c r="TIE3"/>
      <c r="TIF3"/>
      <c r="TIG3"/>
      <c r="TIH3"/>
      <c r="TII3"/>
      <c r="TIJ3"/>
      <c r="TIK3"/>
      <c r="TIL3"/>
      <c r="TIM3"/>
      <c r="TIN3"/>
      <c r="TIO3"/>
      <c r="TIP3"/>
      <c r="TIQ3"/>
      <c r="TIR3"/>
      <c r="TIS3"/>
      <c r="TIT3"/>
      <c r="TIU3"/>
      <c r="TIV3"/>
      <c r="TIW3"/>
      <c r="TIX3"/>
      <c r="TIY3"/>
      <c r="TIZ3"/>
      <c r="TJA3"/>
      <c r="TJB3"/>
      <c r="TJC3"/>
      <c r="TJD3"/>
      <c r="TJE3"/>
      <c r="TJF3"/>
      <c r="TJG3"/>
      <c r="TJH3"/>
      <c r="TJI3"/>
      <c r="TJJ3"/>
      <c r="TJK3"/>
      <c r="TJL3"/>
      <c r="TJM3"/>
      <c r="TJN3"/>
      <c r="TJO3"/>
      <c r="TJP3"/>
      <c r="TJQ3"/>
      <c r="TJR3"/>
      <c r="TJS3"/>
      <c r="TJT3"/>
      <c r="TJU3"/>
      <c r="TJV3"/>
      <c r="TJW3"/>
      <c r="TJX3"/>
      <c r="TJY3"/>
      <c r="TJZ3"/>
      <c r="TKA3"/>
      <c r="TKB3"/>
      <c r="TKC3"/>
      <c r="TKD3"/>
      <c r="TKE3"/>
      <c r="TKF3"/>
      <c r="TKG3"/>
      <c r="TKH3"/>
      <c r="TKI3"/>
      <c r="TKJ3"/>
      <c r="TKK3"/>
      <c r="TKL3"/>
      <c r="TKM3"/>
      <c r="TKN3"/>
      <c r="TKO3"/>
      <c r="TKP3"/>
      <c r="TKQ3"/>
      <c r="TKR3"/>
      <c r="TKS3"/>
      <c r="TKT3"/>
      <c r="TKU3"/>
      <c r="TKV3"/>
      <c r="TKW3"/>
      <c r="TKX3"/>
      <c r="TKY3"/>
      <c r="TKZ3"/>
      <c r="TLA3"/>
      <c r="TLB3"/>
      <c r="TLC3"/>
      <c r="TLD3"/>
      <c r="TLE3"/>
      <c r="TLF3"/>
      <c r="TLG3"/>
      <c r="TLH3"/>
      <c r="TLI3"/>
      <c r="TLJ3"/>
      <c r="TLK3"/>
      <c r="TLL3"/>
      <c r="TLM3"/>
      <c r="TLN3"/>
      <c r="TLO3"/>
      <c r="TLP3"/>
      <c r="TLQ3"/>
      <c r="TLR3"/>
      <c r="TLS3"/>
      <c r="TLT3"/>
      <c r="TLU3"/>
      <c r="TLV3"/>
      <c r="TLW3"/>
      <c r="TLX3"/>
      <c r="TLY3"/>
      <c r="TLZ3"/>
      <c r="TMA3"/>
      <c r="TMB3"/>
      <c r="TMC3"/>
      <c r="TMD3"/>
      <c r="TME3"/>
      <c r="TMF3"/>
      <c r="TMG3"/>
      <c r="TMH3"/>
      <c r="TMI3"/>
      <c r="TMJ3"/>
      <c r="TMK3"/>
      <c r="TML3"/>
      <c r="TMM3"/>
      <c r="TMN3"/>
      <c r="TMO3"/>
      <c r="TMP3"/>
      <c r="TMQ3"/>
      <c r="TMR3"/>
      <c r="TMS3"/>
      <c r="TMT3"/>
      <c r="TMU3"/>
      <c r="TMV3"/>
      <c r="TMW3"/>
      <c r="TMX3"/>
      <c r="TMY3"/>
      <c r="TMZ3"/>
      <c r="TNA3"/>
      <c r="TNB3"/>
      <c r="TNC3"/>
      <c r="TND3"/>
      <c r="TNE3"/>
      <c r="TNF3"/>
      <c r="TNG3"/>
      <c r="TNH3"/>
      <c r="TNI3"/>
      <c r="TNJ3"/>
      <c r="TNK3"/>
      <c r="TNL3"/>
      <c r="TNM3"/>
      <c r="TNN3"/>
      <c r="TNO3"/>
      <c r="TNP3"/>
      <c r="TNQ3"/>
      <c r="TNR3"/>
      <c r="TNS3"/>
      <c r="TNT3"/>
      <c r="TNU3"/>
      <c r="TNV3"/>
      <c r="TNW3"/>
      <c r="TNX3"/>
      <c r="TNY3"/>
      <c r="TNZ3"/>
      <c r="TOA3"/>
      <c r="TOB3"/>
      <c r="TOC3"/>
      <c r="TOD3"/>
      <c r="TOE3"/>
      <c r="TOF3"/>
      <c r="TOG3"/>
      <c r="TOH3"/>
      <c r="TOI3"/>
      <c r="TOJ3"/>
      <c r="TOK3"/>
      <c r="TOL3"/>
      <c r="TOM3"/>
      <c r="TON3"/>
      <c r="TOO3"/>
      <c r="TOP3"/>
      <c r="TOQ3"/>
      <c r="TOR3"/>
      <c r="TOS3"/>
      <c r="TOT3"/>
      <c r="TOU3"/>
      <c r="TOV3"/>
      <c r="TOW3"/>
      <c r="TOX3"/>
      <c r="TOY3"/>
      <c r="TOZ3"/>
      <c r="TPA3"/>
      <c r="TPB3"/>
      <c r="TPC3"/>
      <c r="TPD3"/>
      <c r="TPE3"/>
      <c r="TPF3"/>
      <c r="TPG3"/>
      <c r="TPH3"/>
      <c r="TPI3"/>
      <c r="TPJ3"/>
      <c r="TPK3"/>
      <c r="TPL3"/>
      <c r="TPM3"/>
      <c r="TPN3"/>
      <c r="TPO3"/>
      <c r="TPP3"/>
      <c r="TPQ3"/>
      <c r="TPR3"/>
      <c r="TPS3"/>
      <c r="TPT3"/>
      <c r="TPU3"/>
      <c r="TPV3"/>
      <c r="TPW3"/>
      <c r="TPX3"/>
      <c r="TPY3"/>
      <c r="TPZ3"/>
      <c r="TQA3"/>
      <c r="TQB3"/>
      <c r="TQC3"/>
      <c r="TQD3"/>
      <c r="TQE3"/>
      <c r="TQF3"/>
      <c r="TQG3"/>
      <c r="TQH3"/>
      <c r="TQI3"/>
      <c r="TQJ3"/>
      <c r="TQK3"/>
      <c r="TQL3"/>
      <c r="TQM3"/>
      <c r="TQN3"/>
      <c r="TQO3"/>
      <c r="TQP3"/>
      <c r="TQQ3"/>
      <c r="TQR3"/>
      <c r="TQS3"/>
      <c r="TQT3"/>
      <c r="TQU3"/>
      <c r="TQV3"/>
      <c r="TQW3"/>
      <c r="TQX3"/>
      <c r="TQY3"/>
      <c r="TQZ3"/>
      <c r="TRA3"/>
      <c r="TRB3"/>
      <c r="TRC3"/>
      <c r="TRD3"/>
      <c r="TRE3"/>
      <c r="TRF3"/>
      <c r="TRG3"/>
      <c r="TRH3"/>
      <c r="TRI3"/>
      <c r="TRJ3"/>
      <c r="TRK3"/>
      <c r="TRL3"/>
      <c r="TRM3"/>
      <c r="TRN3"/>
      <c r="TRO3"/>
      <c r="TRP3"/>
      <c r="TRQ3"/>
      <c r="TRR3"/>
      <c r="TRS3"/>
      <c r="TRT3"/>
      <c r="TRU3"/>
      <c r="TRV3"/>
      <c r="TRW3"/>
      <c r="TRX3"/>
      <c r="TRY3"/>
      <c r="TRZ3"/>
      <c r="TSA3"/>
      <c r="TSB3"/>
      <c r="TSC3"/>
      <c r="TSD3"/>
      <c r="TSE3"/>
      <c r="TSF3"/>
      <c r="TSG3"/>
      <c r="TSH3"/>
      <c r="TSI3"/>
      <c r="TSJ3"/>
      <c r="TSK3"/>
      <c r="TSL3"/>
      <c r="TSM3"/>
      <c r="TSN3"/>
      <c r="TSO3"/>
      <c r="TSP3"/>
      <c r="TSQ3"/>
      <c r="TSR3"/>
      <c r="TSS3"/>
      <c r="TST3"/>
      <c r="TSU3"/>
      <c r="TSV3"/>
      <c r="TSW3"/>
      <c r="TSX3"/>
      <c r="TSY3"/>
      <c r="TSZ3"/>
      <c r="TTA3"/>
      <c r="TTB3"/>
      <c r="TTC3"/>
      <c r="TTD3"/>
      <c r="TTE3"/>
      <c r="TTF3"/>
      <c r="TTG3"/>
      <c r="TTH3"/>
      <c r="TTI3"/>
      <c r="TTJ3"/>
      <c r="TTK3"/>
      <c r="TTL3"/>
      <c r="TTM3"/>
      <c r="TTN3"/>
      <c r="TTO3"/>
      <c r="TTP3"/>
      <c r="TTQ3"/>
      <c r="TTR3"/>
      <c r="TTS3"/>
      <c r="TTT3"/>
      <c r="TTU3"/>
      <c r="TTV3"/>
      <c r="TTW3"/>
      <c r="TTX3"/>
      <c r="TTY3"/>
      <c r="TTZ3"/>
      <c r="TUA3"/>
      <c r="TUB3"/>
      <c r="TUC3"/>
      <c r="TUD3"/>
      <c r="TUE3"/>
      <c r="TUF3"/>
      <c r="TUG3"/>
      <c r="TUH3"/>
      <c r="TUI3"/>
      <c r="TUJ3"/>
      <c r="TUK3"/>
      <c r="TUL3"/>
      <c r="TUM3"/>
      <c r="TUN3"/>
      <c r="TUO3"/>
      <c r="TUP3"/>
      <c r="TUQ3"/>
      <c r="TUR3"/>
      <c r="TUS3"/>
      <c r="TUT3"/>
      <c r="TUU3"/>
      <c r="TUV3"/>
      <c r="TUW3"/>
      <c r="TUX3"/>
      <c r="TUY3"/>
      <c r="TUZ3"/>
      <c r="TVA3"/>
      <c r="TVB3"/>
      <c r="TVC3"/>
      <c r="TVD3"/>
      <c r="TVE3"/>
      <c r="TVF3"/>
      <c r="TVG3"/>
      <c r="TVH3"/>
      <c r="TVI3"/>
      <c r="TVJ3"/>
      <c r="TVK3"/>
      <c r="TVL3"/>
      <c r="TVM3"/>
      <c r="TVN3"/>
      <c r="TVO3"/>
      <c r="TVP3"/>
      <c r="TVQ3"/>
      <c r="TVR3"/>
      <c r="TVS3"/>
      <c r="TVT3"/>
      <c r="TVU3"/>
      <c r="TVV3"/>
      <c r="TVW3"/>
      <c r="TVX3"/>
      <c r="TVY3"/>
      <c r="TVZ3"/>
      <c r="TWA3"/>
      <c r="TWB3"/>
      <c r="TWC3"/>
      <c r="TWD3"/>
      <c r="TWE3"/>
      <c r="TWF3"/>
      <c r="TWG3"/>
      <c r="TWH3"/>
      <c r="TWI3"/>
      <c r="TWJ3"/>
      <c r="TWK3"/>
      <c r="TWL3"/>
      <c r="TWM3"/>
      <c r="TWN3"/>
      <c r="TWO3"/>
      <c r="TWP3"/>
      <c r="TWQ3"/>
      <c r="TWR3"/>
      <c r="TWS3"/>
      <c r="TWT3"/>
      <c r="TWU3"/>
      <c r="TWV3"/>
      <c r="TWW3"/>
      <c r="TWX3"/>
      <c r="TWY3"/>
      <c r="TWZ3"/>
      <c r="TXA3"/>
      <c r="TXB3"/>
      <c r="TXC3"/>
      <c r="TXD3"/>
      <c r="TXE3"/>
      <c r="TXF3"/>
      <c r="TXG3"/>
      <c r="TXH3"/>
      <c r="TXI3"/>
      <c r="TXJ3"/>
      <c r="TXK3"/>
      <c r="TXL3"/>
      <c r="TXM3"/>
      <c r="TXN3"/>
      <c r="TXO3"/>
      <c r="TXP3"/>
      <c r="TXQ3"/>
      <c r="TXR3"/>
      <c r="TXS3"/>
      <c r="TXT3"/>
      <c r="TXU3"/>
      <c r="TXV3"/>
      <c r="TXW3"/>
      <c r="TXX3"/>
      <c r="TXY3"/>
      <c r="TXZ3"/>
      <c r="TYA3"/>
      <c r="TYB3"/>
      <c r="TYC3"/>
      <c r="TYD3"/>
      <c r="TYE3"/>
      <c r="TYF3"/>
      <c r="TYG3"/>
      <c r="TYH3"/>
      <c r="TYI3"/>
      <c r="TYJ3"/>
      <c r="TYK3"/>
      <c r="TYL3"/>
      <c r="TYM3"/>
      <c r="TYN3"/>
      <c r="TYO3"/>
      <c r="TYP3"/>
      <c r="TYQ3"/>
      <c r="TYR3"/>
      <c r="TYS3"/>
      <c r="TYT3"/>
      <c r="TYU3"/>
      <c r="TYV3"/>
      <c r="TYW3"/>
      <c r="TYX3"/>
      <c r="TYY3"/>
      <c r="TYZ3"/>
      <c r="TZA3"/>
      <c r="TZB3"/>
      <c r="TZC3"/>
      <c r="TZD3"/>
      <c r="TZE3"/>
      <c r="TZF3"/>
      <c r="TZG3"/>
      <c r="TZH3"/>
      <c r="TZI3"/>
      <c r="TZJ3"/>
      <c r="TZK3"/>
      <c r="TZL3"/>
      <c r="TZM3"/>
      <c r="TZN3"/>
      <c r="TZO3"/>
      <c r="TZP3"/>
      <c r="TZQ3"/>
      <c r="TZR3"/>
      <c r="TZS3"/>
      <c r="TZT3"/>
      <c r="TZU3"/>
      <c r="TZV3"/>
      <c r="TZW3"/>
      <c r="TZX3"/>
      <c r="TZY3"/>
      <c r="TZZ3"/>
      <c r="UAA3"/>
      <c r="UAB3"/>
      <c r="UAC3"/>
      <c r="UAD3"/>
      <c r="UAE3"/>
      <c r="UAF3"/>
      <c r="UAG3"/>
      <c r="UAH3"/>
      <c r="UAI3"/>
      <c r="UAJ3"/>
      <c r="UAK3"/>
      <c r="UAL3"/>
      <c r="UAM3"/>
      <c r="UAN3"/>
      <c r="UAO3"/>
      <c r="UAP3"/>
      <c r="UAQ3"/>
      <c r="UAR3"/>
      <c r="UAS3"/>
      <c r="UAT3"/>
      <c r="UAU3"/>
      <c r="UAV3"/>
      <c r="UAW3"/>
      <c r="UAX3"/>
      <c r="UAY3"/>
      <c r="UAZ3"/>
      <c r="UBA3"/>
      <c r="UBB3"/>
      <c r="UBC3"/>
      <c r="UBD3"/>
      <c r="UBE3"/>
      <c r="UBF3"/>
      <c r="UBG3"/>
      <c r="UBH3"/>
      <c r="UBI3"/>
      <c r="UBJ3"/>
      <c r="UBK3"/>
      <c r="UBL3"/>
      <c r="UBM3"/>
      <c r="UBN3"/>
      <c r="UBO3"/>
      <c r="UBP3"/>
      <c r="UBQ3"/>
      <c r="UBR3"/>
      <c r="UBS3"/>
      <c r="UBT3"/>
      <c r="UBU3"/>
      <c r="UBV3"/>
      <c r="UBW3"/>
      <c r="UBX3"/>
      <c r="UBY3"/>
      <c r="UBZ3"/>
      <c r="UCA3"/>
      <c r="UCB3"/>
      <c r="UCC3"/>
      <c r="UCD3"/>
      <c r="UCE3"/>
      <c r="UCF3"/>
      <c r="UCG3"/>
      <c r="UCH3"/>
      <c r="UCI3"/>
      <c r="UCJ3"/>
      <c r="UCK3"/>
      <c r="UCL3"/>
      <c r="UCM3"/>
      <c r="UCN3"/>
      <c r="UCO3"/>
      <c r="UCP3"/>
      <c r="UCQ3"/>
      <c r="UCR3"/>
      <c r="UCS3"/>
      <c r="UCT3"/>
      <c r="UCU3"/>
      <c r="UCV3"/>
      <c r="UCW3"/>
      <c r="UCX3"/>
      <c r="UCY3"/>
      <c r="UCZ3"/>
      <c r="UDA3"/>
      <c r="UDB3"/>
      <c r="UDC3"/>
      <c r="UDD3"/>
      <c r="UDE3"/>
      <c r="UDF3"/>
      <c r="UDG3"/>
      <c r="UDH3"/>
      <c r="UDI3"/>
      <c r="UDJ3"/>
      <c r="UDK3"/>
      <c r="UDL3"/>
      <c r="UDM3"/>
      <c r="UDN3"/>
      <c r="UDO3"/>
      <c r="UDP3"/>
      <c r="UDQ3"/>
      <c r="UDR3"/>
      <c r="UDS3"/>
      <c r="UDT3"/>
      <c r="UDU3"/>
      <c r="UDV3"/>
      <c r="UDW3"/>
      <c r="UDX3"/>
      <c r="UDY3"/>
      <c r="UDZ3"/>
      <c r="UEA3"/>
      <c r="UEB3"/>
      <c r="UEC3"/>
      <c r="UED3"/>
      <c r="UEE3"/>
      <c r="UEF3"/>
      <c r="UEG3"/>
      <c r="UEH3"/>
      <c r="UEI3"/>
      <c r="UEJ3"/>
      <c r="UEK3"/>
      <c r="UEL3"/>
      <c r="UEM3"/>
      <c r="UEN3"/>
      <c r="UEO3"/>
      <c r="UEP3"/>
      <c r="UEQ3"/>
      <c r="UER3"/>
      <c r="UES3"/>
      <c r="UET3"/>
      <c r="UEU3"/>
      <c r="UEV3"/>
      <c r="UEW3"/>
      <c r="UEX3"/>
      <c r="UEY3"/>
      <c r="UEZ3"/>
      <c r="UFA3"/>
      <c r="UFB3"/>
      <c r="UFC3"/>
      <c r="UFD3"/>
      <c r="UFE3"/>
      <c r="UFF3"/>
      <c r="UFG3"/>
      <c r="UFH3"/>
      <c r="UFI3"/>
      <c r="UFJ3"/>
      <c r="UFK3"/>
      <c r="UFL3"/>
      <c r="UFM3"/>
      <c r="UFN3"/>
      <c r="UFO3"/>
      <c r="UFP3"/>
      <c r="UFQ3"/>
      <c r="UFR3"/>
      <c r="UFS3"/>
      <c r="UFT3"/>
      <c r="UFU3"/>
      <c r="UFV3"/>
      <c r="UFW3"/>
      <c r="UFX3"/>
      <c r="UFY3"/>
      <c r="UFZ3"/>
      <c r="UGA3"/>
      <c r="UGB3"/>
      <c r="UGC3"/>
      <c r="UGD3"/>
      <c r="UGE3"/>
      <c r="UGF3"/>
      <c r="UGG3"/>
      <c r="UGH3"/>
      <c r="UGI3"/>
      <c r="UGJ3"/>
      <c r="UGK3"/>
      <c r="UGL3"/>
      <c r="UGM3"/>
      <c r="UGN3"/>
      <c r="UGO3"/>
      <c r="UGP3"/>
      <c r="UGQ3"/>
      <c r="UGR3"/>
      <c r="UGS3"/>
      <c r="UGT3"/>
      <c r="UGU3"/>
      <c r="UGV3"/>
      <c r="UGW3"/>
      <c r="UGX3"/>
      <c r="UGY3"/>
      <c r="UGZ3"/>
      <c r="UHA3"/>
      <c r="UHB3"/>
      <c r="UHC3"/>
      <c r="UHD3"/>
      <c r="UHE3"/>
      <c r="UHF3"/>
      <c r="UHG3"/>
      <c r="UHH3"/>
      <c r="UHI3"/>
      <c r="UHJ3"/>
      <c r="UHK3"/>
      <c r="UHL3"/>
      <c r="UHM3"/>
      <c r="UHN3"/>
      <c r="UHO3"/>
      <c r="UHP3"/>
      <c r="UHQ3"/>
      <c r="UHR3"/>
      <c r="UHS3"/>
      <c r="UHT3"/>
      <c r="UHU3"/>
      <c r="UHV3"/>
      <c r="UHW3"/>
      <c r="UHX3"/>
      <c r="UHY3"/>
      <c r="UHZ3"/>
      <c r="UIA3"/>
      <c r="UIB3"/>
      <c r="UIC3"/>
      <c r="UID3"/>
      <c r="UIE3"/>
      <c r="UIF3"/>
      <c r="UIG3"/>
      <c r="UIH3"/>
      <c r="UII3"/>
      <c r="UIJ3"/>
      <c r="UIK3"/>
      <c r="UIL3"/>
      <c r="UIM3"/>
      <c r="UIN3"/>
      <c r="UIO3"/>
      <c r="UIP3"/>
      <c r="UIQ3"/>
      <c r="UIR3"/>
      <c r="UIS3"/>
      <c r="UIT3"/>
      <c r="UIU3"/>
      <c r="UIV3"/>
      <c r="UIW3"/>
      <c r="UIX3"/>
      <c r="UIY3"/>
      <c r="UIZ3"/>
      <c r="UJA3"/>
      <c r="UJB3"/>
      <c r="UJC3"/>
      <c r="UJD3"/>
      <c r="UJE3"/>
      <c r="UJF3"/>
      <c r="UJG3"/>
      <c r="UJH3"/>
      <c r="UJI3"/>
      <c r="UJJ3"/>
      <c r="UJK3"/>
      <c r="UJL3"/>
      <c r="UJM3"/>
      <c r="UJN3"/>
      <c r="UJO3"/>
      <c r="UJP3"/>
      <c r="UJQ3"/>
      <c r="UJR3"/>
      <c r="UJS3"/>
      <c r="UJT3"/>
      <c r="UJU3"/>
      <c r="UJV3"/>
      <c r="UJW3"/>
      <c r="UJX3"/>
      <c r="UJY3"/>
      <c r="UJZ3"/>
      <c r="UKA3"/>
      <c r="UKB3"/>
      <c r="UKC3"/>
      <c r="UKD3"/>
      <c r="UKE3"/>
      <c r="UKF3"/>
      <c r="UKG3"/>
      <c r="UKH3"/>
      <c r="UKI3"/>
      <c r="UKJ3"/>
      <c r="UKK3"/>
      <c r="UKL3"/>
      <c r="UKM3"/>
      <c r="UKN3"/>
      <c r="UKO3"/>
      <c r="UKP3"/>
      <c r="UKQ3"/>
      <c r="UKR3"/>
      <c r="UKS3"/>
      <c r="UKT3"/>
      <c r="UKU3"/>
      <c r="UKV3"/>
      <c r="UKW3"/>
      <c r="UKX3"/>
      <c r="UKY3"/>
      <c r="UKZ3"/>
      <c r="ULA3"/>
      <c r="ULB3"/>
      <c r="ULC3"/>
      <c r="ULD3"/>
      <c r="ULE3"/>
      <c r="ULF3"/>
      <c r="ULG3"/>
      <c r="ULH3"/>
      <c r="ULI3"/>
      <c r="ULJ3"/>
      <c r="ULK3"/>
      <c r="ULL3"/>
      <c r="ULM3"/>
      <c r="ULN3"/>
      <c r="ULO3"/>
      <c r="ULP3"/>
      <c r="ULQ3"/>
      <c r="ULR3"/>
      <c r="ULS3"/>
      <c r="ULT3"/>
      <c r="ULU3"/>
      <c r="ULV3"/>
      <c r="ULW3"/>
      <c r="ULX3"/>
      <c r="ULY3"/>
      <c r="ULZ3"/>
      <c r="UMA3"/>
      <c r="UMB3"/>
      <c r="UMC3"/>
      <c r="UMD3"/>
      <c r="UME3"/>
      <c r="UMF3"/>
      <c r="UMG3"/>
      <c r="UMH3"/>
      <c r="UMI3"/>
      <c r="UMJ3"/>
      <c r="UMK3"/>
      <c r="UML3"/>
      <c r="UMM3"/>
      <c r="UMN3"/>
      <c r="UMO3"/>
      <c r="UMP3"/>
      <c r="UMQ3"/>
      <c r="UMR3"/>
      <c r="UMS3"/>
      <c r="UMT3"/>
      <c r="UMU3"/>
      <c r="UMV3"/>
      <c r="UMW3"/>
      <c r="UMX3"/>
      <c r="UMY3"/>
      <c r="UMZ3"/>
      <c r="UNA3"/>
      <c r="UNB3"/>
      <c r="UNC3"/>
      <c r="UND3"/>
      <c r="UNE3"/>
      <c r="UNF3"/>
      <c r="UNG3"/>
      <c r="UNH3"/>
      <c r="UNI3"/>
      <c r="UNJ3"/>
      <c r="UNK3"/>
      <c r="UNL3"/>
      <c r="UNM3"/>
      <c r="UNN3"/>
      <c r="UNO3"/>
      <c r="UNP3"/>
      <c r="UNQ3"/>
      <c r="UNR3"/>
      <c r="UNS3"/>
      <c r="UNT3"/>
      <c r="UNU3"/>
      <c r="UNV3"/>
      <c r="UNW3"/>
      <c r="UNX3"/>
      <c r="UNY3"/>
      <c r="UNZ3"/>
      <c r="UOA3"/>
      <c r="UOB3"/>
      <c r="UOC3"/>
      <c r="UOD3"/>
      <c r="UOE3"/>
      <c r="UOF3"/>
      <c r="UOG3"/>
      <c r="UOH3"/>
      <c r="UOI3"/>
      <c r="UOJ3"/>
      <c r="UOK3"/>
      <c r="UOL3"/>
      <c r="UOM3"/>
      <c r="UON3"/>
      <c r="UOO3"/>
      <c r="UOP3"/>
      <c r="UOQ3"/>
      <c r="UOR3"/>
      <c r="UOS3"/>
      <c r="UOT3"/>
      <c r="UOU3"/>
      <c r="UOV3"/>
      <c r="UOW3"/>
      <c r="UOX3"/>
      <c r="UOY3"/>
      <c r="UOZ3"/>
      <c r="UPA3"/>
      <c r="UPB3"/>
      <c r="UPC3"/>
      <c r="UPD3"/>
      <c r="UPE3"/>
      <c r="UPF3"/>
      <c r="UPG3"/>
      <c r="UPH3"/>
      <c r="UPI3"/>
      <c r="UPJ3"/>
      <c r="UPK3"/>
      <c r="UPL3"/>
      <c r="UPM3"/>
      <c r="UPN3"/>
      <c r="UPO3"/>
      <c r="UPP3"/>
      <c r="UPQ3"/>
      <c r="UPR3"/>
      <c r="UPS3"/>
      <c r="UPT3"/>
      <c r="UPU3"/>
      <c r="UPV3"/>
      <c r="UPW3"/>
      <c r="UPX3"/>
      <c r="UPY3"/>
      <c r="UPZ3"/>
      <c r="UQA3"/>
      <c r="UQB3"/>
      <c r="UQC3"/>
      <c r="UQD3"/>
      <c r="UQE3"/>
      <c r="UQF3"/>
      <c r="UQG3"/>
      <c r="UQH3"/>
      <c r="UQI3"/>
      <c r="UQJ3"/>
      <c r="UQK3"/>
      <c r="UQL3"/>
      <c r="UQM3"/>
      <c r="UQN3"/>
      <c r="UQO3"/>
      <c r="UQP3"/>
      <c r="UQQ3"/>
      <c r="UQR3"/>
      <c r="UQS3"/>
      <c r="UQT3"/>
      <c r="UQU3"/>
      <c r="UQV3"/>
      <c r="UQW3"/>
      <c r="UQX3"/>
      <c r="UQY3"/>
      <c r="UQZ3"/>
      <c r="URA3"/>
      <c r="URB3"/>
      <c r="URC3"/>
      <c r="URD3"/>
      <c r="URE3"/>
      <c r="URF3"/>
      <c r="URG3"/>
      <c r="URH3"/>
      <c r="URI3"/>
      <c r="URJ3"/>
      <c r="URK3"/>
      <c r="URL3"/>
      <c r="URM3"/>
      <c r="URN3"/>
      <c r="URO3"/>
      <c r="URP3"/>
      <c r="URQ3"/>
      <c r="URR3"/>
      <c r="URS3"/>
      <c r="URT3"/>
      <c r="URU3"/>
      <c r="URV3"/>
      <c r="URW3"/>
      <c r="URX3"/>
      <c r="URY3"/>
      <c r="URZ3"/>
      <c r="USA3"/>
      <c r="USB3"/>
      <c r="USC3"/>
      <c r="USD3"/>
      <c r="USE3"/>
      <c r="USF3"/>
      <c r="USG3"/>
      <c r="USH3"/>
      <c r="USI3"/>
      <c r="USJ3"/>
      <c r="USK3"/>
      <c r="USL3"/>
      <c r="USM3"/>
      <c r="USN3"/>
      <c r="USO3"/>
      <c r="USP3"/>
      <c r="USQ3"/>
      <c r="USR3"/>
      <c r="USS3"/>
      <c r="UST3"/>
      <c r="USU3"/>
      <c r="USV3"/>
      <c r="USW3"/>
      <c r="USX3"/>
      <c r="USY3"/>
      <c r="USZ3"/>
      <c r="UTA3"/>
      <c r="UTB3"/>
      <c r="UTC3"/>
      <c r="UTD3"/>
      <c r="UTE3"/>
      <c r="UTF3"/>
      <c r="UTG3"/>
      <c r="UTH3"/>
      <c r="UTI3"/>
      <c r="UTJ3"/>
      <c r="UTK3"/>
      <c r="UTL3"/>
      <c r="UTM3"/>
      <c r="UTN3"/>
      <c r="UTO3"/>
      <c r="UTP3"/>
      <c r="UTQ3"/>
      <c r="UTR3"/>
      <c r="UTS3"/>
      <c r="UTT3"/>
      <c r="UTU3"/>
      <c r="UTV3"/>
      <c r="UTW3"/>
      <c r="UTX3"/>
      <c r="UTY3"/>
      <c r="UTZ3"/>
      <c r="UUA3"/>
      <c r="UUB3"/>
      <c r="UUC3"/>
      <c r="UUD3"/>
      <c r="UUE3"/>
      <c r="UUF3"/>
      <c r="UUG3"/>
      <c r="UUH3"/>
      <c r="UUI3"/>
      <c r="UUJ3"/>
      <c r="UUK3"/>
      <c r="UUL3"/>
      <c r="UUM3"/>
      <c r="UUN3"/>
      <c r="UUO3"/>
      <c r="UUP3"/>
      <c r="UUQ3"/>
      <c r="UUR3"/>
      <c r="UUS3"/>
      <c r="UUT3"/>
      <c r="UUU3"/>
      <c r="UUV3"/>
      <c r="UUW3"/>
      <c r="UUX3"/>
      <c r="UUY3"/>
      <c r="UUZ3"/>
      <c r="UVA3"/>
      <c r="UVB3"/>
      <c r="UVC3"/>
      <c r="UVD3"/>
      <c r="UVE3"/>
      <c r="UVF3"/>
      <c r="UVG3"/>
      <c r="UVH3"/>
      <c r="UVI3"/>
      <c r="UVJ3"/>
      <c r="UVK3"/>
      <c r="UVL3"/>
      <c r="UVM3"/>
      <c r="UVN3"/>
      <c r="UVO3"/>
      <c r="UVP3"/>
      <c r="UVQ3"/>
      <c r="UVR3"/>
      <c r="UVS3"/>
      <c r="UVT3"/>
      <c r="UVU3"/>
      <c r="UVV3"/>
      <c r="UVW3"/>
      <c r="UVX3"/>
      <c r="UVY3"/>
      <c r="UVZ3"/>
      <c r="UWA3"/>
      <c r="UWB3"/>
      <c r="UWC3"/>
      <c r="UWD3"/>
      <c r="UWE3"/>
      <c r="UWF3"/>
      <c r="UWG3"/>
      <c r="UWH3"/>
      <c r="UWI3"/>
      <c r="UWJ3"/>
      <c r="UWK3"/>
      <c r="UWL3"/>
      <c r="UWM3"/>
      <c r="UWN3"/>
      <c r="UWO3"/>
      <c r="UWP3"/>
      <c r="UWQ3"/>
      <c r="UWR3"/>
      <c r="UWS3"/>
      <c r="UWT3"/>
      <c r="UWU3"/>
      <c r="UWV3"/>
      <c r="UWW3"/>
      <c r="UWX3"/>
      <c r="UWY3"/>
      <c r="UWZ3"/>
      <c r="UXA3"/>
      <c r="UXB3"/>
      <c r="UXC3"/>
      <c r="UXD3"/>
      <c r="UXE3"/>
      <c r="UXF3"/>
      <c r="UXG3"/>
      <c r="UXH3"/>
      <c r="UXI3"/>
      <c r="UXJ3"/>
      <c r="UXK3"/>
      <c r="UXL3"/>
      <c r="UXM3"/>
      <c r="UXN3"/>
      <c r="UXO3"/>
      <c r="UXP3"/>
      <c r="UXQ3"/>
      <c r="UXR3"/>
      <c r="UXS3"/>
      <c r="UXT3"/>
      <c r="UXU3"/>
      <c r="UXV3"/>
      <c r="UXW3"/>
      <c r="UXX3"/>
      <c r="UXY3"/>
      <c r="UXZ3"/>
      <c r="UYA3"/>
      <c r="UYB3"/>
      <c r="UYC3"/>
      <c r="UYD3"/>
      <c r="UYE3"/>
      <c r="UYF3"/>
      <c r="UYG3"/>
      <c r="UYH3"/>
      <c r="UYI3"/>
      <c r="UYJ3"/>
      <c r="UYK3"/>
      <c r="UYL3"/>
      <c r="UYM3"/>
      <c r="UYN3"/>
      <c r="UYO3"/>
      <c r="UYP3"/>
      <c r="UYQ3"/>
      <c r="UYR3"/>
      <c r="UYS3"/>
      <c r="UYT3"/>
      <c r="UYU3"/>
      <c r="UYV3"/>
      <c r="UYW3"/>
      <c r="UYX3"/>
      <c r="UYY3"/>
      <c r="UYZ3"/>
      <c r="UZA3"/>
      <c r="UZB3"/>
      <c r="UZC3"/>
      <c r="UZD3"/>
      <c r="UZE3"/>
      <c r="UZF3"/>
      <c r="UZG3"/>
      <c r="UZH3"/>
      <c r="UZI3"/>
      <c r="UZJ3"/>
      <c r="UZK3"/>
      <c r="UZL3"/>
      <c r="UZM3"/>
      <c r="UZN3"/>
      <c r="UZO3"/>
      <c r="UZP3"/>
      <c r="UZQ3"/>
      <c r="UZR3"/>
      <c r="UZS3"/>
      <c r="UZT3"/>
      <c r="UZU3"/>
      <c r="UZV3"/>
      <c r="UZW3"/>
      <c r="UZX3"/>
      <c r="UZY3"/>
      <c r="UZZ3"/>
      <c r="VAA3"/>
      <c r="VAB3"/>
      <c r="VAC3"/>
      <c r="VAD3"/>
      <c r="VAE3"/>
      <c r="VAF3"/>
      <c r="VAG3"/>
      <c r="VAH3"/>
      <c r="VAI3"/>
      <c r="VAJ3"/>
      <c r="VAK3"/>
      <c r="VAL3"/>
      <c r="VAM3"/>
      <c r="VAN3"/>
      <c r="VAO3"/>
      <c r="VAP3"/>
      <c r="VAQ3"/>
      <c r="VAR3"/>
      <c r="VAS3"/>
      <c r="VAT3"/>
      <c r="VAU3"/>
      <c r="VAV3"/>
      <c r="VAW3"/>
      <c r="VAX3"/>
      <c r="VAY3"/>
      <c r="VAZ3"/>
      <c r="VBA3"/>
      <c r="VBB3"/>
      <c r="VBC3"/>
      <c r="VBD3"/>
      <c r="VBE3"/>
      <c r="VBF3"/>
      <c r="VBG3"/>
      <c r="VBH3"/>
      <c r="VBI3"/>
      <c r="VBJ3"/>
      <c r="VBK3"/>
      <c r="VBL3"/>
      <c r="VBM3"/>
      <c r="VBN3"/>
      <c r="VBO3"/>
      <c r="VBP3"/>
      <c r="VBQ3"/>
      <c r="VBR3"/>
      <c r="VBS3"/>
      <c r="VBT3"/>
      <c r="VBU3"/>
      <c r="VBV3"/>
      <c r="VBW3"/>
      <c r="VBX3"/>
      <c r="VBY3"/>
      <c r="VBZ3"/>
      <c r="VCA3"/>
      <c r="VCB3"/>
      <c r="VCC3"/>
      <c r="VCD3"/>
      <c r="VCE3"/>
      <c r="VCF3"/>
      <c r="VCG3"/>
      <c r="VCH3"/>
      <c r="VCI3"/>
      <c r="VCJ3"/>
      <c r="VCK3"/>
      <c r="VCL3"/>
      <c r="VCM3"/>
      <c r="VCN3"/>
      <c r="VCO3"/>
      <c r="VCP3"/>
      <c r="VCQ3"/>
      <c r="VCR3"/>
      <c r="VCS3"/>
      <c r="VCT3"/>
      <c r="VCU3"/>
      <c r="VCV3"/>
      <c r="VCW3"/>
      <c r="VCX3"/>
      <c r="VCY3"/>
      <c r="VCZ3"/>
      <c r="VDA3"/>
      <c r="VDB3"/>
      <c r="VDC3"/>
      <c r="VDD3"/>
      <c r="VDE3"/>
      <c r="VDF3"/>
      <c r="VDG3"/>
      <c r="VDH3"/>
      <c r="VDI3"/>
      <c r="VDJ3"/>
      <c r="VDK3"/>
      <c r="VDL3"/>
      <c r="VDM3"/>
      <c r="VDN3"/>
      <c r="VDO3"/>
      <c r="VDP3"/>
      <c r="VDQ3"/>
      <c r="VDR3"/>
      <c r="VDS3"/>
      <c r="VDT3"/>
      <c r="VDU3"/>
      <c r="VDV3"/>
      <c r="VDW3"/>
      <c r="VDX3"/>
      <c r="VDY3"/>
      <c r="VDZ3"/>
      <c r="VEA3"/>
      <c r="VEB3"/>
      <c r="VEC3"/>
      <c r="VED3"/>
      <c r="VEE3"/>
      <c r="VEF3"/>
      <c r="VEG3"/>
      <c r="VEH3"/>
      <c r="VEI3"/>
      <c r="VEJ3"/>
      <c r="VEK3"/>
      <c r="VEL3"/>
      <c r="VEM3"/>
      <c r="VEN3"/>
      <c r="VEO3"/>
      <c r="VEP3"/>
      <c r="VEQ3"/>
      <c r="VER3"/>
      <c r="VES3"/>
      <c r="VET3"/>
      <c r="VEU3"/>
      <c r="VEV3"/>
      <c r="VEW3"/>
      <c r="VEX3"/>
      <c r="VEY3"/>
      <c r="VEZ3"/>
      <c r="VFA3"/>
      <c r="VFB3"/>
      <c r="VFC3"/>
      <c r="VFD3"/>
      <c r="VFE3"/>
      <c r="VFF3"/>
      <c r="VFG3"/>
      <c r="VFH3"/>
      <c r="VFI3"/>
      <c r="VFJ3"/>
      <c r="VFK3"/>
      <c r="VFL3"/>
      <c r="VFM3"/>
      <c r="VFN3"/>
      <c r="VFO3"/>
      <c r="VFP3"/>
      <c r="VFQ3"/>
      <c r="VFR3"/>
      <c r="VFS3"/>
      <c r="VFT3"/>
      <c r="VFU3"/>
      <c r="VFV3"/>
      <c r="VFW3"/>
      <c r="VFX3"/>
      <c r="VFY3"/>
      <c r="VFZ3"/>
      <c r="VGA3"/>
      <c r="VGB3"/>
      <c r="VGC3"/>
      <c r="VGD3"/>
      <c r="VGE3"/>
      <c r="VGF3"/>
      <c r="VGG3"/>
      <c r="VGH3"/>
      <c r="VGI3"/>
      <c r="VGJ3"/>
      <c r="VGK3"/>
      <c r="VGL3"/>
      <c r="VGM3"/>
      <c r="VGN3"/>
      <c r="VGO3"/>
      <c r="VGP3"/>
      <c r="VGQ3"/>
      <c r="VGR3"/>
      <c r="VGS3"/>
      <c r="VGT3"/>
      <c r="VGU3"/>
      <c r="VGV3"/>
      <c r="VGW3"/>
      <c r="VGX3"/>
      <c r="VGY3"/>
      <c r="VGZ3"/>
      <c r="VHA3"/>
      <c r="VHB3"/>
      <c r="VHC3"/>
      <c r="VHD3"/>
      <c r="VHE3"/>
      <c r="VHF3"/>
      <c r="VHG3"/>
      <c r="VHH3"/>
      <c r="VHI3"/>
      <c r="VHJ3"/>
      <c r="VHK3"/>
      <c r="VHL3"/>
      <c r="VHM3"/>
      <c r="VHN3"/>
      <c r="VHO3"/>
      <c r="VHP3"/>
      <c r="VHQ3"/>
      <c r="VHR3"/>
      <c r="VHS3"/>
      <c r="VHT3"/>
      <c r="VHU3"/>
      <c r="VHV3"/>
      <c r="VHW3"/>
      <c r="VHX3"/>
      <c r="VHY3"/>
      <c r="VHZ3"/>
      <c r="VIA3"/>
      <c r="VIB3"/>
      <c r="VIC3"/>
      <c r="VID3"/>
      <c r="VIE3"/>
      <c r="VIF3"/>
      <c r="VIG3"/>
      <c r="VIH3"/>
      <c r="VII3"/>
      <c r="VIJ3"/>
      <c r="VIK3"/>
      <c r="VIL3"/>
      <c r="VIM3"/>
      <c r="VIN3"/>
      <c r="VIO3"/>
      <c r="VIP3"/>
      <c r="VIQ3"/>
      <c r="VIR3"/>
      <c r="VIS3"/>
      <c r="VIT3"/>
      <c r="VIU3"/>
      <c r="VIV3"/>
      <c r="VIW3"/>
      <c r="VIX3"/>
      <c r="VIY3"/>
      <c r="VIZ3"/>
      <c r="VJA3"/>
      <c r="VJB3"/>
      <c r="VJC3"/>
      <c r="VJD3"/>
      <c r="VJE3"/>
      <c r="VJF3"/>
      <c r="VJG3"/>
      <c r="VJH3"/>
      <c r="VJI3"/>
      <c r="VJJ3"/>
      <c r="VJK3"/>
      <c r="VJL3"/>
      <c r="VJM3"/>
      <c r="VJN3"/>
      <c r="VJO3"/>
      <c r="VJP3"/>
      <c r="VJQ3"/>
      <c r="VJR3"/>
      <c r="VJS3"/>
      <c r="VJT3"/>
      <c r="VJU3"/>
      <c r="VJV3"/>
      <c r="VJW3"/>
      <c r="VJX3"/>
      <c r="VJY3"/>
      <c r="VJZ3"/>
      <c r="VKA3"/>
      <c r="VKB3"/>
      <c r="VKC3"/>
      <c r="VKD3"/>
      <c r="VKE3"/>
      <c r="VKF3"/>
      <c r="VKG3"/>
      <c r="VKH3"/>
      <c r="VKI3"/>
      <c r="VKJ3"/>
      <c r="VKK3"/>
      <c r="VKL3"/>
      <c r="VKM3"/>
      <c r="VKN3"/>
      <c r="VKO3"/>
      <c r="VKP3"/>
      <c r="VKQ3"/>
      <c r="VKR3"/>
      <c r="VKS3"/>
      <c r="VKT3"/>
      <c r="VKU3"/>
      <c r="VKV3"/>
      <c r="VKW3"/>
      <c r="VKX3"/>
      <c r="VKY3"/>
      <c r="VKZ3"/>
      <c r="VLA3"/>
      <c r="VLB3"/>
      <c r="VLC3"/>
      <c r="VLD3"/>
      <c r="VLE3"/>
      <c r="VLF3"/>
      <c r="VLG3"/>
      <c r="VLH3"/>
      <c r="VLI3"/>
      <c r="VLJ3"/>
      <c r="VLK3"/>
      <c r="VLL3"/>
      <c r="VLM3"/>
      <c r="VLN3"/>
      <c r="VLO3"/>
      <c r="VLP3"/>
      <c r="VLQ3"/>
      <c r="VLR3"/>
      <c r="VLS3"/>
      <c r="VLT3"/>
      <c r="VLU3"/>
      <c r="VLV3"/>
      <c r="VLW3"/>
      <c r="VLX3"/>
      <c r="VLY3"/>
      <c r="VLZ3"/>
      <c r="VMA3"/>
      <c r="VMB3"/>
      <c r="VMC3"/>
      <c r="VMD3"/>
      <c r="VME3"/>
      <c r="VMF3"/>
      <c r="VMG3"/>
      <c r="VMH3"/>
      <c r="VMI3"/>
      <c r="VMJ3"/>
      <c r="VMK3"/>
      <c r="VML3"/>
      <c r="VMM3"/>
      <c r="VMN3"/>
      <c r="VMO3"/>
      <c r="VMP3"/>
      <c r="VMQ3"/>
      <c r="VMR3"/>
      <c r="VMS3"/>
      <c r="VMT3"/>
      <c r="VMU3"/>
      <c r="VMV3"/>
      <c r="VMW3"/>
      <c r="VMX3"/>
      <c r="VMY3"/>
      <c r="VMZ3"/>
      <c r="VNA3"/>
      <c r="VNB3"/>
      <c r="VNC3"/>
      <c r="VND3"/>
      <c r="VNE3"/>
      <c r="VNF3"/>
      <c r="VNG3"/>
      <c r="VNH3"/>
      <c r="VNI3"/>
      <c r="VNJ3"/>
      <c r="VNK3"/>
      <c r="VNL3"/>
      <c r="VNM3"/>
      <c r="VNN3"/>
      <c r="VNO3"/>
      <c r="VNP3"/>
      <c r="VNQ3"/>
      <c r="VNR3"/>
      <c r="VNS3"/>
      <c r="VNT3"/>
      <c r="VNU3"/>
      <c r="VNV3"/>
      <c r="VNW3"/>
      <c r="VNX3"/>
      <c r="VNY3"/>
      <c r="VNZ3"/>
      <c r="VOA3"/>
      <c r="VOB3"/>
      <c r="VOC3"/>
      <c r="VOD3"/>
      <c r="VOE3"/>
      <c r="VOF3"/>
      <c r="VOG3"/>
      <c r="VOH3"/>
      <c r="VOI3"/>
      <c r="VOJ3"/>
      <c r="VOK3"/>
      <c r="VOL3"/>
      <c r="VOM3"/>
      <c r="VON3"/>
      <c r="VOO3"/>
      <c r="VOP3"/>
      <c r="VOQ3"/>
      <c r="VOR3"/>
      <c r="VOS3"/>
      <c r="VOT3"/>
      <c r="VOU3"/>
      <c r="VOV3"/>
      <c r="VOW3"/>
      <c r="VOX3"/>
      <c r="VOY3"/>
      <c r="VOZ3"/>
      <c r="VPA3"/>
      <c r="VPB3"/>
      <c r="VPC3"/>
      <c r="VPD3"/>
      <c r="VPE3"/>
      <c r="VPF3"/>
      <c r="VPG3"/>
      <c r="VPH3"/>
      <c r="VPI3"/>
      <c r="VPJ3"/>
      <c r="VPK3"/>
      <c r="VPL3"/>
      <c r="VPM3"/>
      <c r="VPN3"/>
      <c r="VPO3"/>
      <c r="VPP3"/>
      <c r="VPQ3"/>
      <c r="VPR3"/>
      <c r="VPS3"/>
      <c r="VPT3"/>
      <c r="VPU3"/>
      <c r="VPV3"/>
      <c r="VPW3"/>
      <c r="VPX3"/>
      <c r="VPY3"/>
      <c r="VPZ3"/>
      <c r="VQA3"/>
      <c r="VQB3"/>
      <c r="VQC3"/>
      <c r="VQD3"/>
      <c r="VQE3"/>
      <c r="VQF3"/>
      <c r="VQG3"/>
      <c r="VQH3"/>
      <c r="VQI3"/>
      <c r="VQJ3"/>
      <c r="VQK3"/>
      <c r="VQL3"/>
      <c r="VQM3"/>
      <c r="VQN3"/>
      <c r="VQO3"/>
      <c r="VQP3"/>
      <c r="VQQ3"/>
      <c r="VQR3"/>
      <c r="VQS3"/>
      <c r="VQT3"/>
      <c r="VQU3"/>
      <c r="VQV3"/>
      <c r="VQW3"/>
      <c r="VQX3"/>
      <c r="VQY3"/>
      <c r="VQZ3"/>
      <c r="VRA3"/>
      <c r="VRB3"/>
      <c r="VRC3"/>
      <c r="VRD3"/>
      <c r="VRE3"/>
      <c r="VRF3"/>
      <c r="VRG3"/>
      <c r="VRH3"/>
      <c r="VRI3"/>
      <c r="VRJ3"/>
      <c r="VRK3"/>
      <c r="VRL3"/>
      <c r="VRM3"/>
      <c r="VRN3"/>
      <c r="VRO3"/>
      <c r="VRP3"/>
      <c r="VRQ3"/>
      <c r="VRR3"/>
      <c r="VRS3"/>
      <c r="VRT3"/>
      <c r="VRU3"/>
      <c r="VRV3"/>
      <c r="VRW3"/>
      <c r="VRX3"/>
      <c r="VRY3"/>
      <c r="VRZ3"/>
      <c r="VSA3"/>
      <c r="VSB3"/>
      <c r="VSC3"/>
      <c r="VSD3"/>
      <c r="VSE3"/>
      <c r="VSF3"/>
      <c r="VSG3"/>
      <c r="VSH3"/>
      <c r="VSI3"/>
      <c r="VSJ3"/>
      <c r="VSK3"/>
      <c r="VSL3"/>
      <c r="VSM3"/>
      <c r="VSN3"/>
      <c r="VSO3"/>
      <c r="VSP3"/>
      <c r="VSQ3"/>
      <c r="VSR3"/>
      <c r="VSS3"/>
      <c r="VST3"/>
      <c r="VSU3"/>
      <c r="VSV3"/>
      <c r="VSW3"/>
      <c r="VSX3"/>
      <c r="VSY3"/>
      <c r="VSZ3"/>
      <c r="VTA3"/>
      <c r="VTB3"/>
      <c r="VTC3"/>
      <c r="VTD3"/>
      <c r="VTE3"/>
      <c r="VTF3"/>
      <c r="VTG3"/>
      <c r="VTH3"/>
      <c r="VTI3"/>
      <c r="VTJ3"/>
      <c r="VTK3"/>
      <c r="VTL3"/>
      <c r="VTM3"/>
      <c r="VTN3"/>
      <c r="VTO3"/>
      <c r="VTP3"/>
      <c r="VTQ3"/>
      <c r="VTR3"/>
      <c r="VTS3"/>
      <c r="VTT3"/>
      <c r="VTU3"/>
      <c r="VTV3"/>
      <c r="VTW3"/>
      <c r="VTX3"/>
      <c r="VTY3"/>
      <c r="VTZ3"/>
      <c r="VUA3"/>
      <c r="VUB3"/>
      <c r="VUC3"/>
      <c r="VUD3"/>
      <c r="VUE3"/>
      <c r="VUF3"/>
      <c r="VUG3"/>
      <c r="VUH3"/>
      <c r="VUI3"/>
      <c r="VUJ3"/>
      <c r="VUK3"/>
      <c r="VUL3"/>
      <c r="VUM3"/>
      <c r="VUN3"/>
      <c r="VUO3"/>
      <c r="VUP3"/>
      <c r="VUQ3"/>
      <c r="VUR3"/>
      <c r="VUS3"/>
      <c r="VUT3"/>
      <c r="VUU3"/>
      <c r="VUV3"/>
      <c r="VUW3"/>
      <c r="VUX3"/>
      <c r="VUY3"/>
      <c r="VUZ3"/>
      <c r="VVA3"/>
      <c r="VVB3"/>
      <c r="VVC3"/>
      <c r="VVD3"/>
      <c r="VVE3"/>
      <c r="VVF3"/>
      <c r="VVG3"/>
      <c r="VVH3"/>
      <c r="VVI3"/>
      <c r="VVJ3"/>
      <c r="VVK3"/>
      <c r="VVL3"/>
      <c r="VVM3"/>
      <c r="VVN3"/>
      <c r="VVO3"/>
      <c r="VVP3"/>
      <c r="VVQ3"/>
      <c r="VVR3"/>
      <c r="VVS3"/>
      <c r="VVT3"/>
      <c r="VVU3"/>
      <c r="VVV3"/>
      <c r="VVW3"/>
      <c r="VVX3"/>
      <c r="VVY3"/>
      <c r="VVZ3"/>
      <c r="VWA3"/>
      <c r="VWB3"/>
      <c r="VWC3"/>
      <c r="VWD3"/>
      <c r="VWE3"/>
      <c r="VWF3"/>
      <c r="VWG3"/>
      <c r="VWH3"/>
      <c r="VWI3"/>
      <c r="VWJ3"/>
      <c r="VWK3"/>
      <c r="VWL3"/>
      <c r="VWM3"/>
      <c r="VWN3"/>
      <c r="VWO3"/>
      <c r="VWP3"/>
      <c r="VWQ3"/>
      <c r="VWR3"/>
      <c r="VWS3"/>
      <c r="VWT3"/>
      <c r="VWU3"/>
      <c r="VWV3"/>
      <c r="VWW3"/>
      <c r="VWX3"/>
      <c r="VWY3"/>
      <c r="VWZ3"/>
      <c r="VXA3"/>
      <c r="VXB3"/>
      <c r="VXC3"/>
      <c r="VXD3"/>
      <c r="VXE3"/>
      <c r="VXF3"/>
      <c r="VXG3"/>
      <c r="VXH3"/>
      <c r="VXI3"/>
      <c r="VXJ3"/>
      <c r="VXK3"/>
      <c r="VXL3"/>
      <c r="VXM3"/>
      <c r="VXN3"/>
      <c r="VXO3"/>
      <c r="VXP3"/>
      <c r="VXQ3"/>
      <c r="VXR3"/>
      <c r="VXS3"/>
      <c r="VXT3"/>
      <c r="VXU3"/>
      <c r="VXV3"/>
      <c r="VXW3"/>
      <c r="VXX3"/>
      <c r="VXY3"/>
      <c r="VXZ3"/>
      <c r="VYA3"/>
      <c r="VYB3"/>
      <c r="VYC3"/>
      <c r="VYD3"/>
      <c r="VYE3"/>
      <c r="VYF3"/>
      <c r="VYG3"/>
      <c r="VYH3"/>
      <c r="VYI3"/>
      <c r="VYJ3"/>
      <c r="VYK3"/>
      <c r="VYL3"/>
      <c r="VYM3"/>
      <c r="VYN3"/>
      <c r="VYO3"/>
      <c r="VYP3"/>
      <c r="VYQ3"/>
      <c r="VYR3"/>
      <c r="VYS3"/>
      <c r="VYT3"/>
      <c r="VYU3"/>
      <c r="VYV3"/>
      <c r="VYW3"/>
      <c r="VYX3"/>
      <c r="VYY3"/>
      <c r="VYZ3"/>
      <c r="VZA3"/>
      <c r="VZB3"/>
      <c r="VZC3"/>
      <c r="VZD3"/>
      <c r="VZE3"/>
      <c r="VZF3"/>
      <c r="VZG3"/>
      <c r="VZH3"/>
      <c r="VZI3"/>
      <c r="VZJ3"/>
      <c r="VZK3"/>
      <c r="VZL3"/>
      <c r="VZM3"/>
      <c r="VZN3"/>
      <c r="VZO3"/>
      <c r="VZP3"/>
      <c r="VZQ3"/>
      <c r="VZR3"/>
      <c r="VZS3"/>
      <c r="VZT3"/>
      <c r="VZU3"/>
      <c r="VZV3"/>
      <c r="VZW3"/>
      <c r="VZX3"/>
      <c r="VZY3"/>
      <c r="VZZ3"/>
      <c r="WAA3"/>
      <c r="WAB3"/>
      <c r="WAC3"/>
      <c r="WAD3"/>
      <c r="WAE3"/>
      <c r="WAF3"/>
      <c r="WAG3"/>
      <c r="WAH3"/>
      <c r="WAI3"/>
      <c r="WAJ3"/>
      <c r="WAK3"/>
      <c r="WAL3"/>
      <c r="WAM3"/>
      <c r="WAN3"/>
      <c r="WAO3"/>
      <c r="WAP3"/>
      <c r="WAQ3"/>
      <c r="WAR3"/>
      <c r="WAS3"/>
      <c r="WAT3"/>
      <c r="WAU3"/>
      <c r="WAV3"/>
      <c r="WAW3"/>
      <c r="WAX3"/>
      <c r="WAY3"/>
      <c r="WAZ3"/>
      <c r="WBA3"/>
      <c r="WBB3"/>
      <c r="WBC3"/>
      <c r="WBD3"/>
      <c r="WBE3"/>
      <c r="WBF3"/>
      <c r="WBG3"/>
      <c r="WBH3"/>
      <c r="WBI3"/>
      <c r="WBJ3"/>
      <c r="WBK3"/>
      <c r="WBL3"/>
      <c r="WBM3"/>
      <c r="WBN3"/>
      <c r="WBO3"/>
      <c r="WBP3"/>
      <c r="WBQ3"/>
      <c r="WBR3"/>
      <c r="WBS3"/>
      <c r="WBT3"/>
      <c r="WBU3"/>
      <c r="WBV3"/>
      <c r="WBW3"/>
      <c r="WBX3"/>
      <c r="WBY3"/>
      <c r="WBZ3"/>
      <c r="WCA3"/>
      <c r="WCB3"/>
      <c r="WCC3"/>
      <c r="WCD3"/>
      <c r="WCE3"/>
      <c r="WCF3"/>
      <c r="WCG3"/>
      <c r="WCH3"/>
      <c r="WCI3"/>
      <c r="WCJ3"/>
      <c r="WCK3"/>
      <c r="WCL3"/>
      <c r="WCM3"/>
      <c r="WCN3"/>
      <c r="WCO3"/>
      <c r="WCP3"/>
      <c r="WCQ3"/>
      <c r="WCR3"/>
      <c r="WCS3"/>
      <c r="WCT3"/>
      <c r="WCU3"/>
      <c r="WCV3"/>
      <c r="WCW3"/>
      <c r="WCX3"/>
      <c r="WCY3"/>
      <c r="WCZ3"/>
      <c r="WDA3"/>
      <c r="WDB3"/>
      <c r="WDC3"/>
      <c r="WDD3"/>
      <c r="WDE3"/>
      <c r="WDF3"/>
      <c r="WDG3"/>
      <c r="WDH3"/>
      <c r="WDI3"/>
      <c r="WDJ3"/>
      <c r="WDK3"/>
      <c r="WDL3"/>
      <c r="WDM3"/>
      <c r="WDN3"/>
      <c r="WDO3"/>
      <c r="WDP3"/>
      <c r="WDQ3"/>
      <c r="WDR3"/>
      <c r="WDS3"/>
      <c r="WDT3"/>
      <c r="WDU3"/>
      <c r="WDV3"/>
      <c r="WDW3"/>
      <c r="WDX3"/>
      <c r="WDY3"/>
      <c r="WDZ3"/>
      <c r="WEA3"/>
      <c r="WEB3"/>
      <c r="WEC3"/>
      <c r="WED3"/>
      <c r="WEE3"/>
      <c r="WEF3"/>
      <c r="WEG3"/>
      <c r="WEH3"/>
      <c r="WEI3"/>
      <c r="WEJ3"/>
      <c r="WEK3"/>
      <c r="WEL3"/>
      <c r="WEM3"/>
      <c r="WEN3"/>
      <c r="WEO3"/>
      <c r="WEP3"/>
      <c r="WEQ3"/>
      <c r="WER3"/>
      <c r="WES3"/>
      <c r="WET3"/>
      <c r="WEU3"/>
      <c r="WEV3"/>
      <c r="WEW3"/>
      <c r="WEX3"/>
      <c r="WEY3"/>
      <c r="WEZ3"/>
      <c r="WFA3"/>
      <c r="WFB3"/>
      <c r="WFC3"/>
      <c r="WFD3"/>
      <c r="WFE3"/>
      <c r="WFF3"/>
      <c r="WFG3"/>
      <c r="WFH3"/>
      <c r="WFI3"/>
      <c r="WFJ3"/>
      <c r="WFK3"/>
      <c r="WFL3"/>
      <c r="WFM3"/>
      <c r="WFN3"/>
      <c r="WFO3"/>
      <c r="WFP3"/>
      <c r="WFQ3"/>
      <c r="WFR3"/>
      <c r="WFS3"/>
      <c r="WFT3"/>
      <c r="WFU3"/>
      <c r="WFV3"/>
      <c r="WFW3"/>
      <c r="WFX3"/>
      <c r="WFY3"/>
      <c r="WFZ3"/>
      <c r="WGA3"/>
      <c r="WGB3"/>
      <c r="WGC3"/>
      <c r="WGD3"/>
      <c r="WGE3"/>
      <c r="WGF3"/>
      <c r="WGG3"/>
      <c r="WGH3"/>
      <c r="WGI3"/>
      <c r="WGJ3"/>
      <c r="WGK3"/>
      <c r="WGL3"/>
      <c r="WGM3"/>
      <c r="WGN3"/>
      <c r="WGO3"/>
      <c r="WGP3"/>
      <c r="WGQ3"/>
      <c r="WGR3"/>
      <c r="WGS3"/>
      <c r="WGT3"/>
      <c r="WGU3"/>
      <c r="WGV3"/>
      <c r="WGW3"/>
      <c r="WGX3"/>
      <c r="WGY3"/>
      <c r="WGZ3"/>
      <c r="WHA3"/>
      <c r="WHB3"/>
      <c r="WHC3"/>
      <c r="WHD3"/>
      <c r="WHE3"/>
      <c r="WHF3"/>
      <c r="WHG3"/>
      <c r="WHH3"/>
      <c r="WHI3"/>
      <c r="WHJ3"/>
      <c r="WHK3"/>
      <c r="WHL3"/>
      <c r="WHM3"/>
      <c r="WHN3"/>
      <c r="WHO3"/>
      <c r="WHP3"/>
      <c r="WHQ3"/>
      <c r="WHR3"/>
      <c r="WHS3"/>
      <c r="WHT3"/>
      <c r="WHU3"/>
      <c r="WHV3"/>
      <c r="WHW3"/>
      <c r="WHX3"/>
      <c r="WHY3"/>
      <c r="WHZ3"/>
      <c r="WIA3"/>
      <c r="WIB3"/>
      <c r="WIC3"/>
      <c r="WID3"/>
      <c r="WIE3"/>
      <c r="WIF3"/>
      <c r="WIG3"/>
      <c r="WIH3"/>
      <c r="WII3"/>
      <c r="WIJ3"/>
      <c r="WIK3"/>
      <c r="WIL3"/>
      <c r="WIM3"/>
      <c r="WIN3"/>
      <c r="WIO3"/>
      <c r="WIP3"/>
      <c r="WIQ3"/>
      <c r="WIR3"/>
      <c r="WIS3"/>
      <c r="WIT3"/>
      <c r="WIU3"/>
      <c r="WIV3"/>
      <c r="WIW3"/>
      <c r="WIX3"/>
      <c r="WIY3"/>
      <c r="WIZ3"/>
      <c r="WJA3"/>
      <c r="WJB3"/>
      <c r="WJC3"/>
      <c r="WJD3"/>
      <c r="WJE3"/>
      <c r="WJF3"/>
      <c r="WJG3"/>
      <c r="WJH3"/>
      <c r="WJI3"/>
      <c r="WJJ3"/>
      <c r="WJK3"/>
      <c r="WJL3"/>
      <c r="WJM3"/>
      <c r="WJN3"/>
      <c r="WJO3"/>
      <c r="WJP3"/>
      <c r="WJQ3"/>
      <c r="WJR3"/>
      <c r="WJS3"/>
      <c r="WJT3"/>
      <c r="WJU3"/>
      <c r="WJV3"/>
      <c r="WJW3"/>
      <c r="WJX3"/>
      <c r="WJY3"/>
      <c r="WJZ3"/>
      <c r="WKA3"/>
      <c r="WKB3"/>
      <c r="WKC3"/>
      <c r="WKD3"/>
      <c r="WKE3"/>
      <c r="WKF3"/>
      <c r="WKG3"/>
      <c r="WKH3"/>
      <c r="WKI3"/>
      <c r="WKJ3"/>
      <c r="WKK3"/>
      <c r="WKL3"/>
      <c r="WKM3"/>
      <c r="WKN3"/>
      <c r="WKO3"/>
      <c r="WKP3"/>
      <c r="WKQ3"/>
      <c r="WKR3"/>
      <c r="WKS3"/>
      <c r="WKT3"/>
      <c r="WKU3"/>
      <c r="WKV3"/>
      <c r="WKW3"/>
      <c r="WKX3"/>
      <c r="WKY3"/>
      <c r="WKZ3"/>
      <c r="WLA3"/>
      <c r="WLB3"/>
      <c r="WLC3"/>
      <c r="WLD3"/>
      <c r="WLE3"/>
      <c r="WLF3"/>
      <c r="WLG3"/>
      <c r="WLH3"/>
      <c r="WLI3"/>
      <c r="WLJ3"/>
      <c r="WLK3"/>
      <c r="WLL3"/>
      <c r="WLM3"/>
      <c r="WLN3"/>
      <c r="WLO3"/>
      <c r="WLP3"/>
      <c r="WLQ3"/>
      <c r="WLR3"/>
      <c r="WLS3"/>
      <c r="WLT3"/>
      <c r="WLU3"/>
      <c r="WLV3"/>
      <c r="WLW3"/>
      <c r="WLX3"/>
      <c r="WLY3"/>
      <c r="WLZ3"/>
      <c r="WMA3"/>
      <c r="WMB3"/>
      <c r="WMC3"/>
      <c r="WMD3"/>
      <c r="WME3"/>
      <c r="WMF3"/>
      <c r="WMG3"/>
      <c r="WMH3"/>
      <c r="WMI3"/>
      <c r="WMJ3"/>
      <c r="WMK3"/>
      <c r="WML3"/>
      <c r="WMM3"/>
      <c r="WMN3"/>
      <c r="WMO3"/>
      <c r="WMP3"/>
      <c r="WMQ3"/>
      <c r="WMR3"/>
      <c r="WMS3"/>
      <c r="WMT3"/>
      <c r="WMU3"/>
      <c r="WMV3"/>
      <c r="WMW3"/>
      <c r="WMX3"/>
      <c r="WMY3"/>
      <c r="WMZ3"/>
      <c r="WNA3"/>
      <c r="WNB3"/>
      <c r="WNC3"/>
      <c r="WND3"/>
      <c r="WNE3"/>
      <c r="WNF3"/>
      <c r="WNG3"/>
      <c r="WNH3"/>
      <c r="WNI3"/>
      <c r="WNJ3"/>
      <c r="WNK3"/>
      <c r="WNL3"/>
      <c r="WNM3"/>
      <c r="WNN3"/>
      <c r="WNO3"/>
      <c r="WNP3"/>
      <c r="WNQ3"/>
      <c r="WNR3"/>
      <c r="WNS3"/>
      <c r="WNT3"/>
      <c r="WNU3"/>
      <c r="WNV3"/>
      <c r="WNW3"/>
      <c r="WNX3"/>
      <c r="WNY3"/>
      <c r="WNZ3"/>
      <c r="WOA3"/>
      <c r="WOB3"/>
      <c r="WOC3"/>
      <c r="WOD3"/>
      <c r="WOE3"/>
      <c r="WOF3"/>
      <c r="WOG3"/>
      <c r="WOH3"/>
      <c r="WOI3"/>
      <c r="WOJ3"/>
      <c r="WOK3"/>
      <c r="WOL3"/>
      <c r="WOM3"/>
      <c r="WON3"/>
      <c r="WOO3"/>
      <c r="WOP3"/>
      <c r="WOQ3"/>
      <c r="WOR3"/>
      <c r="WOS3"/>
      <c r="WOT3"/>
      <c r="WOU3"/>
      <c r="WOV3"/>
      <c r="WOW3"/>
      <c r="WOX3"/>
      <c r="WOY3"/>
      <c r="WOZ3"/>
      <c r="WPA3"/>
      <c r="WPB3"/>
      <c r="WPC3"/>
      <c r="WPD3"/>
      <c r="WPE3"/>
      <c r="WPF3"/>
      <c r="WPG3"/>
      <c r="WPH3"/>
      <c r="WPI3"/>
      <c r="WPJ3"/>
      <c r="WPK3"/>
      <c r="WPL3"/>
      <c r="WPM3"/>
      <c r="WPN3"/>
      <c r="WPO3"/>
      <c r="WPP3"/>
      <c r="WPQ3"/>
      <c r="WPR3"/>
      <c r="WPS3"/>
      <c r="WPT3"/>
      <c r="WPU3"/>
      <c r="WPV3"/>
      <c r="WPW3"/>
      <c r="WPX3"/>
      <c r="WPY3"/>
      <c r="WPZ3"/>
      <c r="WQA3"/>
      <c r="WQB3"/>
      <c r="WQC3"/>
      <c r="WQD3"/>
      <c r="WQE3"/>
      <c r="WQF3"/>
      <c r="WQG3"/>
      <c r="WQH3"/>
      <c r="WQI3"/>
      <c r="WQJ3"/>
      <c r="WQK3"/>
      <c r="WQL3"/>
      <c r="WQM3"/>
      <c r="WQN3"/>
      <c r="WQO3"/>
      <c r="WQP3"/>
      <c r="WQQ3"/>
      <c r="WQR3"/>
      <c r="WQS3"/>
      <c r="WQT3"/>
      <c r="WQU3"/>
      <c r="WQV3"/>
      <c r="WQW3"/>
      <c r="WQX3"/>
      <c r="WQY3"/>
      <c r="WQZ3"/>
      <c r="WRA3"/>
      <c r="WRB3"/>
      <c r="WRC3"/>
      <c r="WRD3"/>
      <c r="WRE3"/>
      <c r="WRF3"/>
      <c r="WRG3"/>
      <c r="WRH3"/>
      <c r="WRI3"/>
      <c r="WRJ3"/>
      <c r="WRK3"/>
      <c r="WRL3"/>
      <c r="WRM3"/>
      <c r="WRN3"/>
      <c r="WRO3"/>
      <c r="WRP3"/>
      <c r="WRQ3"/>
      <c r="WRR3"/>
      <c r="WRS3"/>
      <c r="WRT3"/>
      <c r="WRU3"/>
      <c r="WRV3"/>
      <c r="WRW3"/>
      <c r="WRX3"/>
      <c r="WRY3"/>
      <c r="WRZ3"/>
      <c r="WSA3"/>
      <c r="WSB3"/>
      <c r="WSC3"/>
      <c r="WSD3"/>
      <c r="WSE3"/>
      <c r="WSF3"/>
      <c r="WSG3"/>
      <c r="WSH3"/>
      <c r="WSI3"/>
      <c r="WSJ3"/>
      <c r="WSK3"/>
      <c r="WSL3"/>
      <c r="WSM3"/>
      <c r="WSN3"/>
      <c r="WSO3"/>
      <c r="WSP3"/>
      <c r="WSQ3"/>
      <c r="WSR3"/>
      <c r="WSS3"/>
      <c r="WST3"/>
      <c r="WSU3"/>
      <c r="WSV3"/>
      <c r="WSW3"/>
      <c r="WSX3"/>
      <c r="WSY3"/>
      <c r="WSZ3"/>
      <c r="WTA3"/>
      <c r="WTB3"/>
      <c r="WTC3"/>
      <c r="WTD3"/>
      <c r="WTE3"/>
      <c r="WTF3"/>
      <c r="WTG3"/>
      <c r="WTH3"/>
      <c r="WTI3"/>
      <c r="WTJ3"/>
      <c r="WTK3"/>
      <c r="WTL3"/>
      <c r="WTM3"/>
      <c r="WTN3"/>
      <c r="WTO3"/>
      <c r="WTP3"/>
      <c r="WTQ3"/>
      <c r="WTR3"/>
      <c r="WTS3"/>
      <c r="WTT3"/>
      <c r="WTU3"/>
      <c r="WTV3"/>
      <c r="WTW3"/>
      <c r="WTX3"/>
      <c r="WTY3"/>
      <c r="WTZ3"/>
      <c r="WUA3"/>
      <c r="WUB3"/>
      <c r="WUC3"/>
      <c r="WUD3"/>
      <c r="WUE3"/>
      <c r="WUF3"/>
      <c r="WUG3"/>
      <c r="WUH3"/>
      <c r="WUI3"/>
      <c r="WUJ3"/>
      <c r="WUK3"/>
      <c r="WUL3"/>
      <c r="WUM3"/>
      <c r="WUN3"/>
      <c r="WUO3"/>
      <c r="WUP3"/>
      <c r="WUQ3"/>
      <c r="WUR3"/>
      <c r="WUS3"/>
      <c r="WUT3"/>
      <c r="WUU3"/>
      <c r="WUV3"/>
      <c r="WUW3"/>
      <c r="WUX3"/>
      <c r="WUY3"/>
      <c r="WUZ3"/>
      <c r="WVA3"/>
      <c r="WVB3"/>
      <c r="WVC3"/>
      <c r="WVD3"/>
      <c r="WVE3"/>
      <c r="WVF3"/>
      <c r="WVG3"/>
      <c r="WVH3"/>
      <c r="WVI3"/>
      <c r="WVJ3"/>
      <c r="WVK3"/>
      <c r="WVL3"/>
      <c r="WVM3"/>
      <c r="WVN3"/>
      <c r="WVO3"/>
      <c r="WVP3"/>
      <c r="WVQ3"/>
      <c r="WVR3"/>
      <c r="WVS3"/>
      <c r="WVT3"/>
      <c r="WVU3"/>
      <c r="WVV3"/>
      <c r="WVW3"/>
      <c r="WVX3"/>
      <c r="WVY3"/>
      <c r="WVZ3"/>
      <c r="WWA3"/>
      <c r="WWB3"/>
      <c r="WWC3"/>
      <c r="WWD3"/>
      <c r="WWE3"/>
      <c r="WWF3"/>
      <c r="WWG3"/>
      <c r="WWH3"/>
      <c r="WWI3"/>
      <c r="WWJ3"/>
      <c r="WWK3"/>
      <c r="WWL3"/>
      <c r="WWM3"/>
      <c r="WWN3"/>
      <c r="WWO3"/>
      <c r="WWP3"/>
      <c r="WWQ3"/>
      <c r="WWR3"/>
      <c r="WWS3"/>
      <c r="WWT3"/>
      <c r="WWU3"/>
      <c r="WWV3"/>
      <c r="WWW3"/>
      <c r="WWX3"/>
      <c r="WWY3"/>
      <c r="WWZ3"/>
      <c r="WXA3"/>
      <c r="WXB3"/>
      <c r="WXC3"/>
      <c r="WXD3"/>
      <c r="WXE3"/>
      <c r="WXF3"/>
      <c r="WXG3"/>
      <c r="WXH3"/>
      <c r="WXI3"/>
      <c r="WXJ3"/>
      <c r="WXK3"/>
      <c r="WXL3"/>
      <c r="WXM3"/>
      <c r="WXN3"/>
      <c r="WXO3"/>
      <c r="WXP3"/>
      <c r="WXQ3"/>
      <c r="WXR3"/>
      <c r="WXS3"/>
      <c r="WXT3"/>
      <c r="WXU3"/>
      <c r="WXV3"/>
      <c r="WXW3"/>
      <c r="WXX3"/>
      <c r="WXY3"/>
      <c r="WXZ3"/>
      <c r="WYA3"/>
      <c r="WYB3"/>
      <c r="WYC3"/>
      <c r="WYD3"/>
      <c r="WYE3"/>
      <c r="WYF3"/>
      <c r="WYG3"/>
      <c r="WYH3"/>
      <c r="WYI3"/>
      <c r="WYJ3"/>
      <c r="WYK3"/>
      <c r="WYL3"/>
      <c r="WYM3"/>
      <c r="WYN3"/>
      <c r="WYO3"/>
      <c r="WYP3"/>
      <c r="WYQ3"/>
      <c r="WYR3"/>
      <c r="WYS3"/>
      <c r="WYT3"/>
      <c r="WYU3"/>
      <c r="WYV3"/>
      <c r="WYW3"/>
      <c r="WYX3"/>
      <c r="WYY3"/>
      <c r="WYZ3"/>
      <c r="WZA3"/>
      <c r="WZB3"/>
      <c r="WZC3"/>
      <c r="WZD3"/>
      <c r="WZE3"/>
      <c r="WZF3"/>
      <c r="WZG3"/>
      <c r="WZH3"/>
      <c r="WZI3"/>
      <c r="WZJ3"/>
      <c r="WZK3"/>
      <c r="WZL3"/>
      <c r="WZM3"/>
      <c r="WZN3"/>
      <c r="WZO3"/>
      <c r="WZP3"/>
      <c r="WZQ3"/>
      <c r="WZR3"/>
      <c r="WZS3"/>
      <c r="WZT3"/>
      <c r="WZU3"/>
      <c r="WZV3"/>
      <c r="WZW3"/>
      <c r="WZX3"/>
      <c r="WZY3"/>
      <c r="WZZ3"/>
      <c r="XAA3"/>
      <c r="XAB3"/>
      <c r="XAC3"/>
      <c r="XAD3"/>
      <c r="XAE3"/>
      <c r="XAF3"/>
      <c r="XAG3"/>
      <c r="XAH3"/>
      <c r="XAI3"/>
      <c r="XAJ3"/>
      <c r="XAK3"/>
      <c r="XAL3"/>
      <c r="XAM3"/>
      <c r="XAN3"/>
      <c r="XAO3"/>
      <c r="XAP3"/>
      <c r="XAQ3"/>
      <c r="XAR3"/>
      <c r="XAS3"/>
      <c r="XAT3"/>
      <c r="XAU3"/>
      <c r="XAV3"/>
      <c r="XAW3"/>
      <c r="XAX3"/>
      <c r="XAY3"/>
      <c r="XAZ3"/>
      <c r="XBA3"/>
      <c r="XBB3"/>
      <c r="XBC3"/>
      <c r="XBD3"/>
      <c r="XBE3"/>
      <c r="XBF3"/>
      <c r="XBG3"/>
      <c r="XBH3"/>
      <c r="XBI3"/>
      <c r="XBJ3"/>
      <c r="XBK3"/>
      <c r="XBL3"/>
      <c r="XBM3"/>
      <c r="XBN3"/>
      <c r="XBO3"/>
      <c r="XBP3"/>
      <c r="XBQ3"/>
      <c r="XBR3"/>
      <c r="XBS3"/>
      <c r="XBT3"/>
      <c r="XBU3"/>
      <c r="XBV3"/>
      <c r="XBW3"/>
      <c r="XBX3"/>
      <c r="XBY3"/>
      <c r="XBZ3"/>
      <c r="XCA3"/>
      <c r="XCB3"/>
      <c r="XCC3"/>
      <c r="XCD3"/>
      <c r="XCE3"/>
      <c r="XCF3"/>
      <c r="XCG3"/>
      <c r="XCH3"/>
      <c r="XCI3"/>
      <c r="XCJ3"/>
      <c r="XCK3"/>
      <c r="XCL3"/>
      <c r="XCM3"/>
      <c r="XCN3"/>
      <c r="XCO3"/>
      <c r="XCP3"/>
      <c r="XCQ3"/>
      <c r="XCR3"/>
      <c r="XCS3"/>
      <c r="XCT3"/>
      <c r="XCU3"/>
      <c r="XCV3"/>
      <c r="XCW3"/>
      <c r="XCX3"/>
      <c r="XCY3"/>
      <c r="XCZ3"/>
      <c r="XDA3"/>
      <c r="XDB3"/>
      <c r="XDC3"/>
      <c r="XDD3"/>
      <c r="XDE3"/>
      <c r="XDF3"/>
      <c r="XDG3"/>
      <c r="XDH3"/>
      <c r="XDI3"/>
      <c r="XDJ3"/>
      <c r="XDK3"/>
      <c r="XDL3"/>
      <c r="XDM3"/>
      <c r="XDN3"/>
      <c r="XDO3"/>
      <c r="XDP3"/>
      <c r="XDQ3"/>
      <c r="XDR3"/>
      <c r="XDS3"/>
      <c r="XDT3"/>
      <c r="XDU3"/>
      <c r="XDV3"/>
      <c r="XDW3"/>
      <c r="XDX3"/>
      <c r="XDY3"/>
      <c r="XDZ3"/>
      <c r="XEA3"/>
      <c r="XEB3"/>
      <c r="XEC3"/>
      <c r="XED3"/>
      <c r="XEE3"/>
      <c r="XEF3"/>
      <c r="XEG3"/>
      <c r="XEH3"/>
      <c r="XEI3"/>
      <c r="XEJ3"/>
      <c r="XEK3"/>
      <c r="XEL3"/>
      <c r="XEM3"/>
      <c r="XEN3"/>
      <c r="XEO3"/>
      <c r="XEP3"/>
      <c r="XEQ3"/>
      <c r="XER3"/>
      <c r="XES3"/>
      <c r="XET3"/>
      <c r="XEU3"/>
      <c r="XEV3"/>
      <c r="XEW3"/>
      <c r="XEX3"/>
      <c r="XEY3"/>
      <c r="XEZ3"/>
      <c r="XFA3"/>
      <c r="XFB3"/>
      <c r="XFC3"/>
    </row>
    <row r="4" spans="1:16383" ht="29.25" customHeight="1" x14ac:dyDescent="0.2">
      <c r="A4" s="483" t="s">
        <v>2</v>
      </c>
      <c r="B4" s="484"/>
      <c r="C4" s="484"/>
      <c r="D4" s="484"/>
      <c r="E4" s="484"/>
      <c r="F4" s="484"/>
      <c r="G4" s="484"/>
      <c r="H4" s="484"/>
      <c r="I4" s="484"/>
      <c r="J4" s="484"/>
      <c r="K4" s="484"/>
      <c r="L4" s="553"/>
      <c r="M4" s="586"/>
      <c r="N4" s="484"/>
      <c r="O4" s="484"/>
      <c r="P4" s="484"/>
      <c r="Q4" s="484"/>
      <c r="R4" s="552" t="s">
        <v>5</v>
      </c>
      <c r="S4" s="53"/>
      <c r="T4" s="53"/>
      <c r="U4" s="484"/>
      <c r="V4" s="484"/>
      <c r="W4" s="484"/>
      <c r="X4" s="484"/>
      <c r="Y4" s="484"/>
      <c r="Z4" s="484"/>
      <c r="AA4" s="484"/>
      <c r="AB4" s="484"/>
      <c r="AC4" s="484"/>
      <c r="AD4" s="484"/>
      <c r="AE4" s="484"/>
      <c r="AF4" s="484"/>
      <c r="AG4" s="484"/>
      <c r="AH4" s="484"/>
      <c r="AI4" s="484"/>
      <c r="AJ4" s="484"/>
      <c r="AK4" s="484"/>
      <c r="AL4" s="484"/>
      <c r="AM4" s="484"/>
      <c r="AN4" s="484"/>
      <c r="AO4" s="484"/>
      <c r="AP4" s="484"/>
      <c r="AQ4" s="484"/>
      <c r="AR4" s="484"/>
      <c r="AS4" s="484"/>
      <c r="AT4" s="484"/>
      <c r="AU4" s="484"/>
      <c r="AV4" s="484"/>
      <c r="AW4" s="484"/>
      <c r="AX4" s="484"/>
      <c r="AY4" s="484"/>
      <c r="AZ4" s="484"/>
      <c r="BA4" s="484"/>
      <c r="BB4" s="484"/>
      <c r="BC4" s="484"/>
      <c r="BD4" s="484"/>
      <c r="BE4" s="484"/>
      <c r="BF4" s="484"/>
      <c r="BG4" s="484"/>
      <c r="BH4" s="484"/>
      <c r="BI4" s="484"/>
      <c r="BJ4" s="563" t="s">
        <v>6</v>
      </c>
      <c r="BK4" s="563"/>
      <c r="BL4" s="563"/>
      <c r="BM4" s="564"/>
    </row>
    <row r="5" spans="1:16383" ht="40.5" customHeight="1" thickBot="1" x14ac:dyDescent="0.25">
      <c r="A5" s="485"/>
      <c r="B5" s="460"/>
      <c r="C5" s="460"/>
      <c r="D5" s="460"/>
      <c r="E5" s="460"/>
      <c r="F5" s="460"/>
      <c r="G5" s="460"/>
      <c r="H5" s="460"/>
      <c r="I5" s="460"/>
      <c r="J5" s="460"/>
      <c r="K5" s="460"/>
      <c r="L5" s="585"/>
      <c r="M5" s="482" t="s">
        <v>9</v>
      </c>
      <c r="N5" s="476"/>
      <c r="O5" s="476"/>
      <c r="P5" s="476"/>
      <c r="Q5" s="476"/>
      <c r="R5" s="476"/>
      <c r="S5" s="191"/>
      <c r="T5" s="191"/>
      <c r="U5" s="460" t="s">
        <v>10</v>
      </c>
      <c r="V5" s="460"/>
      <c r="W5" s="460"/>
      <c r="X5" s="460" t="s">
        <v>11</v>
      </c>
      <c r="Y5" s="460"/>
      <c r="Z5" s="460"/>
      <c r="AA5" s="460"/>
      <c r="AB5" s="460"/>
      <c r="AC5" s="460"/>
      <c r="AD5" s="460"/>
      <c r="AE5" s="460"/>
      <c r="AF5" s="460"/>
      <c r="AG5" s="460"/>
      <c r="AH5" s="460"/>
      <c r="AI5" s="460"/>
      <c r="AJ5" s="460"/>
      <c r="AK5" s="460"/>
      <c r="AL5" s="460"/>
      <c r="AM5" s="460"/>
      <c r="AN5" s="476" t="s">
        <v>12</v>
      </c>
      <c r="AO5" s="476"/>
      <c r="AP5" s="476"/>
      <c r="AQ5" s="476"/>
      <c r="AR5" s="476"/>
      <c r="AS5" s="476"/>
      <c r="AT5" s="476"/>
      <c r="AU5" s="476"/>
      <c r="AV5" s="476"/>
      <c r="AW5" s="476"/>
      <c r="AX5" s="191"/>
      <c r="AY5" s="476" t="s">
        <v>13</v>
      </c>
      <c r="AZ5" s="476"/>
      <c r="BA5" s="476" t="s">
        <v>14</v>
      </c>
      <c r="BB5" s="476"/>
      <c r="BC5" s="191"/>
      <c r="BD5" s="191"/>
      <c r="BE5" s="191"/>
      <c r="BF5" s="191"/>
      <c r="BG5" s="476" t="s">
        <v>15</v>
      </c>
      <c r="BH5" s="476"/>
      <c r="BI5" s="476"/>
      <c r="BJ5" s="565"/>
      <c r="BK5" s="565"/>
      <c r="BL5" s="565"/>
      <c r="BM5" s="566"/>
    </row>
    <row r="6" spans="1:16383" ht="108" customHeight="1" thickBot="1" x14ac:dyDescent="0.25">
      <c r="A6" s="61" t="s">
        <v>16</v>
      </c>
      <c r="B6" s="62" t="s">
        <v>17</v>
      </c>
      <c r="C6" s="62" t="s">
        <v>18</v>
      </c>
      <c r="D6" s="62" t="s">
        <v>584</v>
      </c>
      <c r="E6" s="62" t="s">
        <v>585</v>
      </c>
      <c r="F6" s="62" t="s">
        <v>586</v>
      </c>
      <c r="G6" s="62" t="s">
        <v>587</v>
      </c>
      <c r="H6" s="62" t="s">
        <v>588</v>
      </c>
      <c r="I6" s="62" t="s">
        <v>589</v>
      </c>
      <c r="J6" s="62" t="s">
        <v>590</v>
      </c>
      <c r="K6" s="62" t="s">
        <v>591</v>
      </c>
      <c r="L6" s="62" t="s">
        <v>24</v>
      </c>
      <c r="M6" s="63" t="s">
        <v>25</v>
      </c>
      <c r="N6" s="63"/>
      <c r="O6" s="63" t="s">
        <v>26</v>
      </c>
      <c r="P6" s="63"/>
      <c r="Q6" s="63" t="s">
        <v>27</v>
      </c>
      <c r="R6" s="62" t="s">
        <v>48</v>
      </c>
      <c r="S6" s="62" t="s">
        <v>592</v>
      </c>
      <c r="T6" s="62" t="s">
        <v>10</v>
      </c>
      <c r="U6" s="62" t="s">
        <v>28</v>
      </c>
      <c r="V6" s="62" t="s">
        <v>593</v>
      </c>
      <c r="W6" s="62" t="s">
        <v>30</v>
      </c>
      <c r="X6" s="62" t="s">
        <v>31</v>
      </c>
      <c r="Y6" s="62"/>
      <c r="Z6" s="62" t="s">
        <v>32</v>
      </c>
      <c r="AA6" s="62"/>
      <c r="AB6" s="62" t="s">
        <v>33</v>
      </c>
      <c r="AC6" s="62"/>
      <c r="AD6" s="62" t="s">
        <v>34</v>
      </c>
      <c r="AE6" s="62"/>
      <c r="AF6" s="62" t="s">
        <v>35</v>
      </c>
      <c r="AG6" s="62"/>
      <c r="AH6" s="62" t="s">
        <v>36</v>
      </c>
      <c r="AI6" s="62"/>
      <c r="AJ6" s="62" t="s">
        <v>37</v>
      </c>
      <c r="AK6" s="62"/>
      <c r="AL6" s="62" t="s">
        <v>38</v>
      </c>
      <c r="AM6" s="62" t="s">
        <v>39</v>
      </c>
      <c r="AN6" s="62" t="s">
        <v>594</v>
      </c>
      <c r="AO6" s="62"/>
      <c r="AP6" s="62" t="s">
        <v>595</v>
      </c>
      <c r="AQ6" s="62"/>
      <c r="AR6" s="62" t="s">
        <v>596</v>
      </c>
      <c r="AS6" s="62"/>
      <c r="AT6" s="62" t="s">
        <v>597</v>
      </c>
      <c r="AU6" s="62"/>
      <c r="AV6" s="62"/>
      <c r="AW6" s="62" t="s">
        <v>598</v>
      </c>
      <c r="AX6" s="62" t="s">
        <v>41</v>
      </c>
      <c r="AY6" s="62" t="s">
        <v>42</v>
      </c>
      <c r="AZ6" s="62" t="s">
        <v>43</v>
      </c>
      <c r="BA6" s="62" t="s">
        <v>44</v>
      </c>
      <c r="BB6" s="62" t="s">
        <v>45</v>
      </c>
      <c r="BC6" s="62" t="s">
        <v>46</v>
      </c>
      <c r="BD6" s="62" t="s">
        <v>47</v>
      </c>
      <c r="BE6" s="62"/>
      <c r="BF6" s="62"/>
      <c r="BG6" s="62" t="s">
        <v>25</v>
      </c>
      <c r="BH6" s="62" t="s">
        <v>26</v>
      </c>
      <c r="BI6" s="62" t="s">
        <v>27</v>
      </c>
      <c r="BJ6" s="62" t="s">
        <v>599</v>
      </c>
      <c r="BK6" s="62" t="s">
        <v>600</v>
      </c>
      <c r="BL6" s="62" t="s">
        <v>601</v>
      </c>
      <c r="BM6" s="64" t="s">
        <v>602</v>
      </c>
    </row>
    <row r="7" spans="1:16383" ht="65" customHeight="1" x14ac:dyDescent="0.2">
      <c r="A7" s="587">
        <v>1</v>
      </c>
      <c r="B7" s="588"/>
      <c r="C7" s="589" t="str">
        <f>IFERROR(VLOOKUP(B7,Listados!B$3:C$20,2,FALSE),"")</f>
        <v/>
      </c>
      <c r="D7" s="44"/>
      <c r="E7" s="44"/>
      <c r="F7" s="569"/>
      <c r="G7" s="569"/>
      <c r="H7" s="28"/>
      <c r="I7" s="28"/>
      <c r="J7" s="28"/>
      <c r="K7" s="29"/>
      <c r="L7" s="30"/>
      <c r="M7" s="588"/>
      <c r="N7" s="571" t="e">
        <f>+VLOOKUP(M7,Listados!$K$8:$L$12,2,0)</f>
        <v>#N/A</v>
      </c>
      <c r="O7" s="572"/>
      <c r="P7" s="571" t="e">
        <f>+VLOOKUP(O7,Listados!$K$13:$L$17,2,0)</f>
        <v>#N/A</v>
      </c>
      <c r="Q7" s="371" t="str">
        <f>IF(AND(M7&lt;&gt;"",O7&lt;&gt;""),VLOOKUP(M7&amp;O7,Listados!$M$3:$N$27,2,FALSE),"")</f>
        <v/>
      </c>
      <c r="R7" s="371" t="e">
        <f>+VLOOKUP(Q7,Listados!$P$3:$Q$6,2,FALSE)</f>
        <v>#N/A</v>
      </c>
      <c r="S7" s="45"/>
      <c r="T7" s="45"/>
      <c r="U7" s="56" t="s">
        <v>603</v>
      </c>
      <c r="V7" s="56"/>
      <c r="W7" s="57"/>
      <c r="X7" s="45"/>
      <c r="Y7" s="45"/>
      <c r="Z7" s="45"/>
      <c r="AA7" s="45"/>
      <c r="AB7" s="45"/>
      <c r="AC7" s="45"/>
      <c r="AD7" s="45"/>
      <c r="AE7" s="45"/>
      <c r="AF7" s="45"/>
      <c r="AG7" s="45"/>
      <c r="AH7" s="45"/>
      <c r="AI7" s="45"/>
      <c r="AJ7" s="45"/>
      <c r="AK7" s="55" t="str">
        <f>+IF(AJ7="Completa",10,IF(AJ7="Incompleta",5,""))</f>
        <v/>
      </c>
      <c r="AL7" s="54" t="str">
        <f>IF((SUM(Y7,AA7,AC7,AE7,AG7,AI7,AK7)=0),"",(SUM(Y7,AA7,AC7,AE7,AG7,AI7,AK7)))</f>
        <v/>
      </c>
      <c r="AM7" s="54" t="str">
        <f>IF(AL7&lt;=85,"Débil",IF(AL7&lt;=95,"Moderado",IF(AL7=100,"Fuerte","")))</f>
        <v/>
      </c>
      <c r="AN7" s="58"/>
      <c r="AO7" s="58"/>
      <c r="AP7" s="58"/>
      <c r="AQ7" s="58"/>
      <c r="AR7" s="58"/>
      <c r="AS7" s="58"/>
      <c r="AT7" s="58"/>
      <c r="AU7" s="59" t="str">
        <f>IFERROR(VLOOKUP(AT7,'Seguridad Información'!$I$61:$J$65,2,0),"")</f>
        <v/>
      </c>
      <c r="AV7" s="59"/>
      <c r="AW7" s="19" t="str">
        <f>IFERROR(AVERAGE(AO7,AQ7,AS7,AU7),"")</f>
        <v/>
      </c>
      <c r="AX7" s="54" t="str">
        <f>IF(AW7&lt;=80,"Débil",IF(AW7&lt;=90,"Moderado",IF(AW7=100,"Fuerte","")))</f>
        <v/>
      </c>
      <c r="AY7" s="19" t="str">
        <f>IFERROR(VLOOKUP((CONCATENATE(AM7,AX7)),Listados!$U$3:$V$11,2,FALSE),"")</f>
        <v/>
      </c>
      <c r="AZ7" s="54">
        <f>IF(ISBLANK(AY7),"",IF(AY7="Débil", 0, IF(AY7="Moderado",50,100)))</f>
        <v>100</v>
      </c>
      <c r="BA7" s="582">
        <f>AVERAGE(AZ7:AZ12)</f>
        <v>100</v>
      </c>
      <c r="BB7" s="582" t="str">
        <f>IF(BA7&lt;=50, "Débil", IF(BA7&lt;=99,"Moderado","Fuerte"))</f>
        <v>Fuerte</v>
      </c>
      <c r="BC7" s="60">
        <f>+IF(AND(W7="Preventivo",BB7="Fuerte"),2,IF(AND(W7="Preventivo",BB7="Moderado"),1,0))</f>
        <v>0</v>
      </c>
      <c r="BD7" s="60">
        <f>+IF(AND(W7="Detectivo/Correctivo",$BB7="Fuerte"),2,IF(AND(W7="Detectivo/Correctivo",$BB7="Moderado"),1,IF(AND(W7="Preventivo",$BB7="Fuerte"),1,0)))</f>
        <v>0</v>
      </c>
      <c r="BE7" s="60" t="e">
        <f>+N7-BC7</f>
        <v>#N/A</v>
      </c>
      <c r="BF7" s="60" t="e">
        <f>+P7-BD7</f>
        <v>#N/A</v>
      </c>
      <c r="BG7" s="371" t="e">
        <f>+VLOOKUP(MIN(BE7,BE8,BE9,BE10,BE11,BE12),Listados!$J$18:$K$24,2,TRUE)</f>
        <v>#N/A</v>
      </c>
      <c r="BH7" s="371" t="e">
        <f>+VLOOKUP(MIN(BF7,BF8,BF9,BF10,BF11,BF12),Listados!$J$26:$K$32,2,TRUE)</f>
        <v>#N/A</v>
      </c>
      <c r="BI7" s="371" t="e">
        <f>IF(AND(BG7&lt;&gt;"",BH7&lt;&gt;""),VLOOKUP(BG7&amp;BH7,Listados!$M$3:$N$27,2,FALSE),"")</f>
        <v>#N/A</v>
      </c>
      <c r="BJ7" s="369" t="e">
        <f>+IF($R7="Asumir el riesgo","NA","")</f>
        <v>#N/A</v>
      </c>
      <c r="BK7" s="369" t="e">
        <f>+IF($R7="Asumir el riesgo","NA","")</f>
        <v>#N/A</v>
      </c>
      <c r="BL7" s="369" t="e">
        <f>+IF($R7="Asumir el riesgo","NA","")</f>
        <v>#N/A</v>
      </c>
      <c r="BM7" s="598" t="e">
        <f>+IF($R7="Asumir el riesgo","NA","")</f>
        <v>#N/A</v>
      </c>
    </row>
    <row r="8" spans="1:16383" ht="65" customHeight="1" x14ac:dyDescent="0.2">
      <c r="A8" s="575"/>
      <c r="B8" s="577"/>
      <c r="C8" s="578"/>
      <c r="D8" s="267"/>
      <c r="E8" s="267"/>
      <c r="F8" s="567"/>
      <c r="G8" s="567"/>
      <c r="H8" s="257"/>
      <c r="I8" s="257"/>
      <c r="J8" s="257"/>
      <c r="K8" s="268"/>
      <c r="L8" s="269"/>
      <c r="M8" s="577"/>
      <c r="N8" s="570"/>
      <c r="O8" s="573"/>
      <c r="P8" s="570"/>
      <c r="Q8" s="407"/>
      <c r="R8" s="407"/>
      <c r="S8" s="225"/>
      <c r="T8" s="225"/>
      <c r="U8" s="240" t="s">
        <v>603</v>
      </c>
      <c r="V8" s="240"/>
      <c r="W8" s="241"/>
      <c r="X8" s="225"/>
      <c r="Y8" s="225"/>
      <c r="Z8" s="225"/>
      <c r="AA8" s="225"/>
      <c r="AB8" s="225"/>
      <c r="AC8" s="225"/>
      <c r="AD8" s="225"/>
      <c r="AE8" s="225"/>
      <c r="AF8" s="225"/>
      <c r="AG8" s="225"/>
      <c r="AH8" s="225"/>
      <c r="AI8" s="225"/>
      <c r="AJ8" s="225"/>
      <c r="AK8" s="226" t="str">
        <f t="shared" ref="AK8:AK71" si="0">+IF(AJ8="Completa",10,IF(AJ8="Incompleta",5,""))</f>
        <v/>
      </c>
      <c r="AL8" s="270" t="str">
        <f>IF((SUM(Y8,AA8,AC8,AE8,AG8,AI8,AK8)=0),"",(SUM(Y8,AA8,AC8,AE8,AG8,AI8,AK8)))</f>
        <v/>
      </c>
      <c r="AM8" s="270" t="str">
        <f>IF(AL8&lt;=85,"Débil",IF(AL8&lt;=95,"Moderado",IF(AL8=100,"Fuerte","")))</f>
        <v/>
      </c>
      <c r="AN8" s="271"/>
      <c r="AO8" s="271"/>
      <c r="AP8" s="271"/>
      <c r="AQ8" s="271"/>
      <c r="AR8" s="271"/>
      <c r="AS8" s="271"/>
      <c r="AT8" s="271"/>
      <c r="AU8" s="266" t="str">
        <f>IFERROR(VLOOKUP(AT8,'Seguridad Información'!$I$61:$J$65,2,0),"")</f>
        <v/>
      </c>
      <c r="AV8" s="266"/>
      <c r="AW8" s="272" t="str">
        <f t="shared" ref="AW8:AW70" si="1">IFERROR(AVERAGE(AO8,AQ8,AS8,AU8),"")</f>
        <v/>
      </c>
      <c r="AX8" s="270" t="str">
        <f t="shared" ref="AX8:AX71" si="2">IF(AW8&lt;=80,"Débil",IF(AW8&lt;=90,"Moderado",IF(AW8=100,"Fuerte","")))</f>
        <v/>
      </c>
      <c r="AY8" s="272" t="str">
        <f>IFERROR(VLOOKUP((CONCATENATE(AM8,AX8)),Listados!$U$3:$V$11,2,FALSE),"")</f>
        <v/>
      </c>
      <c r="AZ8" s="270">
        <f>IF(ISBLANK(AY8),"",IF(AY8="Débil", 0, IF(AY8="Moderado",50,100)))</f>
        <v>100</v>
      </c>
      <c r="BA8" s="574"/>
      <c r="BB8" s="574"/>
      <c r="BC8" s="273">
        <f>+IF(AND(W8="Preventivo",BB7="Fuerte"),2,IF(AND(W8="Preventivo",BB7="Moderado"),1,0))</f>
        <v>0</v>
      </c>
      <c r="BD8" s="273">
        <f>+IF(AND(W8="Detectivo/Correctivo",$BB7="Fuerte"),2,IF(AND(W8="Detectivo/Correctivo",$BB8="Moderado"),1,IF(AND(W8="Preventivo",$BB7="Fuerte"),1,0)))</f>
        <v>0</v>
      </c>
      <c r="BE8" s="273" t="e">
        <f>+N7-BC8</f>
        <v>#N/A</v>
      </c>
      <c r="BF8" s="273" t="e">
        <f>+P7-BD8</f>
        <v>#N/A</v>
      </c>
      <c r="BG8" s="407"/>
      <c r="BH8" s="407"/>
      <c r="BI8" s="407"/>
      <c r="BJ8" s="410"/>
      <c r="BK8" s="410"/>
      <c r="BL8" s="410"/>
      <c r="BM8" s="599"/>
    </row>
    <row r="9" spans="1:16383" ht="65" customHeight="1" x14ac:dyDescent="0.2">
      <c r="A9" s="575"/>
      <c r="B9" s="577"/>
      <c r="C9" s="578"/>
      <c r="D9" s="267"/>
      <c r="E9" s="267"/>
      <c r="F9" s="567"/>
      <c r="G9" s="567"/>
      <c r="H9" s="257"/>
      <c r="I9" s="257"/>
      <c r="J9" s="257"/>
      <c r="K9" s="268"/>
      <c r="L9" s="269"/>
      <c r="M9" s="577"/>
      <c r="N9" s="570"/>
      <c r="O9" s="573"/>
      <c r="P9" s="570"/>
      <c r="Q9" s="407"/>
      <c r="R9" s="407"/>
      <c r="S9" s="225"/>
      <c r="T9" s="225"/>
      <c r="U9" s="240" t="s">
        <v>603</v>
      </c>
      <c r="V9" s="240"/>
      <c r="W9" s="241"/>
      <c r="X9" s="225"/>
      <c r="Y9" s="225" t="str">
        <f t="shared" ref="Y9:Y71" si="3">+IF(X9="si",15,"")</f>
        <v/>
      </c>
      <c r="Z9" s="225"/>
      <c r="AA9" s="225" t="str">
        <f t="shared" ref="AA9:AA71" si="4">+IF(Z9="si",15,"")</f>
        <v/>
      </c>
      <c r="AB9" s="225"/>
      <c r="AC9" s="225" t="str">
        <f t="shared" ref="AC9:AC71" si="5">+IF(AB9="si",15,"")</f>
        <v/>
      </c>
      <c r="AD9" s="225"/>
      <c r="AE9" s="225" t="str">
        <f t="shared" ref="AE9:AE71" si="6">+IF(AD9="si",15,"")</f>
        <v/>
      </c>
      <c r="AF9" s="225"/>
      <c r="AG9" s="225" t="str">
        <f t="shared" ref="AG9:AG71" si="7">+IF(AF9="si",15,"")</f>
        <v/>
      </c>
      <c r="AH9" s="225"/>
      <c r="AI9" s="225" t="str">
        <f t="shared" ref="AI9:AI71" si="8">+IF(AH9="si",15,"")</f>
        <v/>
      </c>
      <c r="AJ9" s="225"/>
      <c r="AK9" s="226" t="str">
        <f t="shared" si="0"/>
        <v/>
      </c>
      <c r="AL9" s="270" t="str">
        <f>IF((SUM(Y9,AA9,AC9,AE9,AG9,AI9,AK9)=0),"",(SUM(Y9,AA9,AC9,AE9,AG9,AI9,AK9)))</f>
        <v/>
      </c>
      <c r="AM9" s="270" t="str">
        <f t="shared" ref="AM9:AM71" si="9">IF(AL9&lt;=85,"Débil",IF(AL9&lt;=95,"Moderado",IF(AL9=100,"Fuerte","")))</f>
        <v/>
      </c>
      <c r="AN9" s="271"/>
      <c r="AO9" s="271"/>
      <c r="AP9" s="271"/>
      <c r="AQ9" s="271"/>
      <c r="AR9" s="271"/>
      <c r="AS9" s="271"/>
      <c r="AT9" s="271"/>
      <c r="AU9" s="266" t="str">
        <f>IFERROR(VLOOKUP(AT9,'Seguridad Información'!$I$61:$J$65,2,0),"")</f>
        <v/>
      </c>
      <c r="AV9" s="266"/>
      <c r="AW9" s="272" t="str">
        <f t="shared" si="1"/>
        <v/>
      </c>
      <c r="AX9" s="270" t="str">
        <f t="shared" si="2"/>
        <v/>
      </c>
      <c r="AY9" s="272" t="str">
        <f>IFERROR(VLOOKUP((CONCATENATE(AM9,AX9)),Listados!$U$3:$V$11,2,FALSE),"")</f>
        <v/>
      </c>
      <c r="AZ9" s="270">
        <f t="shared" ref="AZ9:AZ72" si="10">IF(ISBLANK(AY9),"",IF(AY9="Débil", 0, IF(AY9="Moderado",50,100)))</f>
        <v>100</v>
      </c>
      <c r="BA9" s="574"/>
      <c r="BB9" s="574"/>
      <c r="BC9" s="273">
        <f>+IF(AND(W9="Preventivo",BB7="Fuerte"),2,IF(AND(W9="Preventivo",BB7="Moderado"),1,0))</f>
        <v>0</v>
      </c>
      <c r="BD9" s="273">
        <f>+IF(AND(W9="Detectivo/Correctivo",$BB7="Fuerte"),2,IF(AND(W9="Detectivo/Correctivo",$BB9="Moderado"),1,IF(AND(W9="Preventivo",$BB7="Fuerte"),1,0)))</f>
        <v>0</v>
      </c>
      <c r="BE9" s="273" t="e">
        <f>+N7-BC9</f>
        <v>#N/A</v>
      </c>
      <c r="BF9" s="273" t="e">
        <f>+P7-BD9</f>
        <v>#N/A</v>
      </c>
      <c r="BG9" s="407"/>
      <c r="BH9" s="407"/>
      <c r="BI9" s="407"/>
      <c r="BJ9" s="410"/>
      <c r="BK9" s="410"/>
      <c r="BL9" s="410"/>
      <c r="BM9" s="599"/>
    </row>
    <row r="10" spans="1:16383" ht="65" customHeight="1" x14ac:dyDescent="0.2">
      <c r="A10" s="575"/>
      <c r="B10" s="577"/>
      <c r="C10" s="578"/>
      <c r="D10" s="267"/>
      <c r="E10" s="267"/>
      <c r="F10" s="567"/>
      <c r="G10" s="567"/>
      <c r="H10" s="257"/>
      <c r="I10" s="257"/>
      <c r="J10" s="257"/>
      <c r="K10" s="268"/>
      <c r="L10" s="269"/>
      <c r="M10" s="577"/>
      <c r="N10" s="570"/>
      <c r="O10" s="573"/>
      <c r="P10" s="570"/>
      <c r="Q10" s="407"/>
      <c r="R10" s="407"/>
      <c r="S10" s="225"/>
      <c r="T10" s="225"/>
      <c r="U10" s="240" t="s">
        <v>603</v>
      </c>
      <c r="V10" s="240"/>
      <c r="W10" s="241"/>
      <c r="X10" s="225"/>
      <c r="Y10" s="225" t="str">
        <f t="shared" si="3"/>
        <v/>
      </c>
      <c r="Z10" s="225"/>
      <c r="AA10" s="225" t="str">
        <f t="shared" si="4"/>
        <v/>
      </c>
      <c r="AB10" s="225"/>
      <c r="AC10" s="225" t="str">
        <f t="shared" si="5"/>
        <v/>
      </c>
      <c r="AD10" s="225"/>
      <c r="AE10" s="225" t="str">
        <f t="shared" si="6"/>
        <v/>
      </c>
      <c r="AF10" s="225"/>
      <c r="AG10" s="225" t="str">
        <f t="shared" si="7"/>
        <v/>
      </c>
      <c r="AH10" s="225"/>
      <c r="AI10" s="225" t="str">
        <f t="shared" si="8"/>
        <v/>
      </c>
      <c r="AJ10" s="225"/>
      <c r="AK10" s="226" t="str">
        <f t="shared" si="0"/>
        <v/>
      </c>
      <c r="AL10" s="270" t="str">
        <f t="shared" ref="AL10:AL71" si="11">IF((SUM(Y10,AA10,AC10,AE10,AG10,AI10,AK10)=0),"",(SUM(Y10,AA10,AC10,AE10,AG10,AI10,AK10)))</f>
        <v/>
      </c>
      <c r="AM10" s="270" t="str">
        <f t="shared" si="9"/>
        <v/>
      </c>
      <c r="AN10" s="271"/>
      <c r="AO10" s="271"/>
      <c r="AP10" s="271"/>
      <c r="AQ10" s="271"/>
      <c r="AR10" s="271"/>
      <c r="AS10" s="271"/>
      <c r="AT10" s="271"/>
      <c r="AU10" s="266" t="str">
        <f>IFERROR(VLOOKUP(AT10,'Seguridad Información'!$I$61:$J$65,2,0),"")</f>
        <v/>
      </c>
      <c r="AV10" s="266"/>
      <c r="AW10" s="272" t="str">
        <f t="shared" si="1"/>
        <v/>
      </c>
      <c r="AX10" s="270" t="str">
        <f t="shared" si="2"/>
        <v/>
      </c>
      <c r="AY10" s="272" t="str">
        <f>IFERROR(VLOOKUP((CONCATENATE(AM10,AX10)),Listados!$U$3:$V$11,2,FALSE),"")</f>
        <v/>
      </c>
      <c r="AZ10" s="270">
        <f t="shared" si="10"/>
        <v>100</v>
      </c>
      <c r="BA10" s="574"/>
      <c r="BB10" s="574"/>
      <c r="BC10" s="273">
        <f>+IF(AND(W10="Preventivo",BB7="Fuerte"),2,IF(AND(W10="Preventivo",BB7="Moderado"),1,0))</f>
        <v>0</v>
      </c>
      <c r="BD10" s="273">
        <f>+IF(AND(W10="Detectivo/Correctivo",$BB7="Fuerte"),2,IF(AND(W10="Detectivo/Correctivo",$BB10="Moderado"),1,IF(AND(W10="Preventivo",$BB7="Fuerte"),1,0)))</f>
        <v>0</v>
      </c>
      <c r="BE10" s="273" t="e">
        <f>+N7-BC10</f>
        <v>#N/A</v>
      </c>
      <c r="BF10" s="273" t="e">
        <f>+P7-BD10</f>
        <v>#N/A</v>
      </c>
      <c r="BG10" s="407"/>
      <c r="BH10" s="407"/>
      <c r="BI10" s="407"/>
      <c r="BJ10" s="410"/>
      <c r="BK10" s="410"/>
      <c r="BL10" s="410"/>
      <c r="BM10" s="599"/>
    </row>
    <row r="11" spans="1:16383" ht="65" customHeight="1" x14ac:dyDescent="0.2">
      <c r="A11" s="575"/>
      <c r="B11" s="577"/>
      <c r="C11" s="578"/>
      <c r="D11" s="267"/>
      <c r="E11" s="267"/>
      <c r="F11" s="567"/>
      <c r="G11" s="567"/>
      <c r="H11" s="257"/>
      <c r="I11" s="257"/>
      <c r="J11" s="257"/>
      <c r="K11" s="268"/>
      <c r="L11" s="269"/>
      <c r="M11" s="577"/>
      <c r="N11" s="570"/>
      <c r="O11" s="573"/>
      <c r="P11" s="570"/>
      <c r="Q11" s="407"/>
      <c r="R11" s="407"/>
      <c r="S11" s="225"/>
      <c r="T11" s="225"/>
      <c r="U11" s="240" t="s">
        <v>603</v>
      </c>
      <c r="V11" s="240"/>
      <c r="W11" s="241"/>
      <c r="X11" s="225"/>
      <c r="Y11" s="225" t="str">
        <f t="shared" si="3"/>
        <v/>
      </c>
      <c r="Z11" s="225"/>
      <c r="AA11" s="225" t="str">
        <f t="shared" si="4"/>
        <v/>
      </c>
      <c r="AB11" s="225"/>
      <c r="AC11" s="225" t="str">
        <f t="shared" si="5"/>
        <v/>
      </c>
      <c r="AD11" s="225"/>
      <c r="AE11" s="225" t="str">
        <f t="shared" si="6"/>
        <v/>
      </c>
      <c r="AF11" s="225"/>
      <c r="AG11" s="225" t="str">
        <f t="shared" si="7"/>
        <v/>
      </c>
      <c r="AH11" s="225"/>
      <c r="AI11" s="225" t="str">
        <f t="shared" si="8"/>
        <v/>
      </c>
      <c r="AJ11" s="225"/>
      <c r="AK11" s="226" t="str">
        <f t="shared" si="0"/>
        <v/>
      </c>
      <c r="AL11" s="270" t="str">
        <f t="shared" si="11"/>
        <v/>
      </c>
      <c r="AM11" s="270" t="str">
        <f t="shared" si="9"/>
        <v/>
      </c>
      <c r="AN11" s="271"/>
      <c r="AO11" s="271"/>
      <c r="AP11" s="271"/>
      <c r="AQ11" s="271"/>
      <c r="AR11" s="271"/>
      <c r="AS11" s="271"/>
      <c r="AT11" s="271"/>
      <c r="AU11" s="266" t="str">
        <f>IFERROR(VLOOKUP(AT11,'Seguridad Información'!$I$61:$J$65,2,0),"")</f>
        <v/>
      </c>
      <c r="AV11" s="266"/>
      <c r="AW11" s="272" t="str">
        <f t="shared" si="1"/>
        <v/>
      </c>
      <c r="AX11" s="270" t="str">
        <f t="shared" si="2"/>
        <v/>
      </c>
      <c r="AY11" s="272" t="str">
        <f>IFERROR(VLOOKUP((CONCATENATE(AM11,AX11)),Listados!$U$3:$V$11,2,FALSE),"")</f>
        <v/>
      </c>
      <c r="AZ11" s="270">
        <f t="shared" si="10"/>
        <v>100</v>
      </c>
      <c r="BA11" s="574"/>
      <c r="BB11" s="574"/>
      <c r="BC11" s="273">
        <f>+IF(AND(W11="Preventivo",BB7="Fuerte"),2,IF(AND(W11="Preventivo",BB7="Moderado"),1,0))</f>
        <v>0</v>
      </c>
      <c r="BD11" s="273">
        <f>+IF(AND(W11="Detectivo/Correctivo",$BB7="Fuerte"),2,IF(AND(W11="Detectivo/Correctivo",$BB11="Moderado"),1,IF(AND(W11="Preventivo",$BB7="Fuerte"),1,0)))</f>
        <v>0</v>
      </c>
      <c r="BE11" s="273" t="e">
        <f>+N7-BC11</f>
        <v>#N/A</v>
      </c>
      <c r="BF11" s="273" t="e">
        <f>+P7-BD11</f>
        <v>#N/A</v>
      </c>
      <c r="BG11" s="407"/>
      <c r="BH11" s="407"/>
      <c r="BI11" s="407"/>
      <c r="BJ11" s="410"/>
      <c r="BK11" s="410"/>
      <c r="BL11" s="410"/>
      <c r="BM11" s="599"/>
    </row>
    <row r="12" spans="1:16383" ht="65" customHeight="1" x14ac:dyDescent="0.2">
      <c r="A12" s="575"/>
      <c r="B12" s="577"/>
      <c r="C12" s="578"/>
      <c r="D12" s="267"/>
      <c r="E12" s="267"/>
      <c r="F12" s="567"/>
      <c r="G12" s="567"/>
      <c r="H12" s="257"/>
      <c r="I12" s="257"/>
      <c r="J12" s="257"/>
      <c r="K12" s="268"/>
      <c r="L12" s="269"/>
      <c r="M12" s="577"/>
      <c r="N12" s="570"/>
      <c r="O12" s="573"/>
      <c r="P12" s="570"/>
      <c r="Q12" s="407"/>
      <c r="R12" s="407"/>
      <c r="S12" s="225"/>
      <c r="T12" s="225"/>
      <c r="U12" s="240" t="s">
        <v>603</v>
      </c>
      <c r="V12" s="240"/>
      <c r="W12" s="241"/>
      <c r="X12" s="225"/>
      <c r="Y12" s="225" t="str">
        <f t="shared" si="3"/>
        <v/>
      </c>
      <c r="Z12" s="225"/>
      <c r="AA12" s="225" t="str">
        <f t="shared" si="4"/>
        <v/>
      </c>
      <c r="AB12" s="225"/>
      <c r="AC12" s="225" t="str">
        <f t="shared" si="5"/>
        <v/>
      </c>
      <c r="AD12" s="225"/>
      <c r="AE12" s="225" t="str">
        <f t="shared" si="6"/>
        <v/>
      </c>
      <c r="AF12" s="225"/>
      <c r="AG12" s="225" t="str">
        <f t="shared" si="7"/>
        <v/>
      </c>
      <c r="AH12" s="225"/>
      <c r="AI12" s="225" t="str">
        <f t="shared" si="8"/>
        <v/>
      </c>
      <c r="AJ12" s="225"/>
      <c r="AK12" s="226" t="str">
        <f t="shared" si="0"/>
        <v/>
      </c>
      <c r="AL12" s="270" t="str">
        <f t="shared" si="11"/>
        <v/>
      </c>
      <c r="AM12" s="270" t="str">
        <f t="shared" si="9"/>
        <v/>
      </c>
      <c r="AN12" s="271"/>
      <c r="AO12" s="271"/>
      <c r="AP12" s="271"/>
      <c r="AQ12" s="271"/>
      <c r="AR12" s="271"/>
      <c r="AS12" s="271"/>
      <c r="AT12" s="271"/>
      <c r="AU12" s="266" t="str">
        <f>IFERROR(VLOOKUP(AT12,'Seguridad Información'!$I$61:$J$65,2,0),"")</f>
        <v/>
      </c>
      <c r="AV12" s="266"/>
      <c r="AW12" s="272" t="str">
        <f t="shared" si="1"/>
        <v/>
      </c>
      <c r="AX12" s="270" t="str">
        <f t="shared" si="2"/>
        <v/>
      </c>
      <c r="AY12" s="272" t="str">
        <f>IFERROR(VLOOKUP((CONCATENATE(AM12,AX12)),Listados!$U$3:$V$11,2,FALSE),"")</f>
        <v/>
      </c>
      <c r="AZ12" s="270">
        <f t="shared" si="10"/>
        <v>100</v>
      </c>
      <c r="BA12" s="574"/>
      <c r="BB12" s="574"/>
      <c r="BC12" s="273">
        <f>+IF(AND(W12="Preventivo",BB7="Fuerte"),2,IF(AND(W12="Preventivo",BB7="Moderado"),1,0))</f>
        <v>0</v>
      </c>
      <c r="BD12" s="273">
        <f>+IF(AND(W12="Detectivo/Correctivo",$BB7="Fuerte"),2,IF(AND(W12="Detectivo/Correctivo",$BB12="Moderado"),1,IF(AND(W12="Preventivo",$BB7="Fuerte"),1,0)))</f>
        <v>0</v>
      </c>
      <c r="BE12" s="273" t="e">
        <f>+N7-BC12</f>
        <v>#N/A</v>
      </c>
      <c r="BF12" s="273" t="e">
        <f>+P7-BD12</f>
        <v>#N/A</v>
      </c>
      <c r="BG12" s="407"/>
      <c r="BH12" s="407"/>
      <c r="BI12" s="407"/>
      <c r="BJ12" s="410"/>
      <c r="BK12" s="410"/>
      <c r="BL12" s="410"/>
      <c r="BM12" s="599"/>
    </row>
    <row r="13" spans="1:16383" ht="65" customHeight="1" x14ac:dyDescent="0.2">
      <c r="A13" s="575">
        <v>2</v>
      </c>
      <c r="B13" s="576"/>
      <c r="C13" s="578" t="str">
        <f>IFERROR(VLOOKUP(B13,Listados!B$3:C$20,2,FALSE),"")</f>
        <v/>
      </c>
      <c r="D13" s="267"/>
      <c r="E13" s="267"/>
      <c r="F13" s="567"/>
      <c r="G13" s="567"/>
      <c r="H13" s="257"/>
      <c r="I13" s="257"/>
      <c r="J13" s="257"/>
      <c r="K13" s="268"/>
      <c r="L13" s="269"/>
      <c r="M13" s="577"/>
      <c r="N13" s="570" t="e">
        <f>+VLOOKUP(M13,Listados!$K$8:$L$12,2,0)</f>
        <v>#N/A</v>
      </c>
      <c r="O13" s="573"/>
      <c r="P13" s="570" t="e">
        <f>+VLOOKUP(O13,Listados!$K$13:$L$17,2,0)</f>
        <v>#N/A</v>
      </c>
      <c r="Q13" s="407" t="str">
        <f>IF(AND(M13&lt;&gt;"",O13&lt;&gt;""),VLOOKUP(M13&amp;O13,Listados!$M$3:$N$27,2,FALSE),"")</f>
        <v/>
      </c>
      <c r="R13" s="407" t="e">
        <f>+VLOOKUP(Q13,Listados!$P$3:$Q$6,2,FALSE)</f>
        <v>#N/A</v>
      </c>
      <c r="S13" s="225"/>
      <c r="T13" s="225"/>
      <c r="U13" s="240" t="s">
        <v>603</v>
      </c>
      <c r="V13" s="240"/>
      <c r="W13" s="274"/>
      <c r="X13" s="274"/>
      <c r="Y13" s="225" t="str">
        <f t="shared" si="3"/>
        <v/>
      </c>
      <c r="Z13" s="274"/>
      <c r="AA13" s="225" t="str">
        <f t="shared" si="4"/>
        <v/>
      </c>
      <c r="AB13" s="225"/>
      <c r="AC13" s="225" t="str">
        <f t="shared" si="5"/>
        <v/>
      </c>
      <c r="AD13" s="225"/>
      <c r="AE13" s="225" t="str">
        <f t="shared" si="6"/>
        <v/>
      </c>
      <c r="AF13" s="225"/>
      <c r="AG13" s="225" t="str">
        <f t="shared" si="7"/>
        <v/>
      </c>
      <c r="AH13" s="225"/>
      <c r="AI13" s="225" t="str">
        <f t="shared" si="8"/>
        <v/>
      </c>
      <c r="AJ13" s="225"/>
      <c r="AK13" s="226" t="str">
        <f t="shared" si="0"/>
        <v/>
      </c>
      <c r="AL13" s="270" t="str">
        <f t="shared" si="11"/>
        <v/>
      </c>
      <c r="AM13" s="270" t="str">
        <f t="shared" si="9"/>
        <v/>
      </c>
      <c r="AN13" s="271"/>
      <c r="AO13" s="271"/>
      <c r="AP13" s="271"/>
      <c r="AQ13" s="271"/>
      <c r="AR13" s="271"/>
      <c r="AS13" s="271"/>
      <c r="AT13" s="271"/>
      <c r="AU13" s="266" t="str">
        <f>IFERROR(VLOOKUP(AT13,'Seguridad Información'!$I$61:$J$65,2,0),"")</f>
        <v/>
      </c>
      <c r="AV13" s="266"/>
      <c r="AW13" s="272" t="str">
        <f t="shared" si="1"/>
        <v/>
      </c>
      <c r="AX13" s="270" t="str">
        <f t="shared" si="2"/>
        <v/>
      </c>
      <c r="AY13" s="272" t="str">
        <f>IFERROR(VLOOKUP((CONCATENATE(AM13,AX13)),Listados!$U$3:$V$11,2,FALSE),"")</f>
        <v/>
      </c>
      <c r="AZ13" s="270">
        <f t="shared" si="10"/>
        <v>100</v>
      </c>
      <c r="BA13" s="574">
        <f>AVERAGE(AZ13:AZ18)</f>
        <v>100</v>
      </c>
      <c r="BB13" s="574" t="str">
        <f>IF(BA13&lt;=50, "Débil", IF(BA13&lt;=99,"Moderado","Fuerte"))</f>
        <v>Fuerte</v>
      </c>
      <c r="BC13" s="273">
        <f>+IF(AND(W13="Preventivo",BB13="Fuerte"),2,IF(AND(W13="Preventivo",BB13="Moderado"),1,0))</f>
        <v>0</v>
      </c>
      <c r="BD13" s="273">
        <f>+IF(AND(W13="Detectivo/Correctivo",$BB13="Fuerte"),2,IF(AND(W13="Detectivo/Correctivo",$BB13="Moderado"),1,IF(AND(W13="Preventivo",$BB13="Fuerte"),1,0)))</f>
        <v>0</v>
      </c>
      <c r="BE13" s="273" t="e">
        <f>+N13-BC13</f>
        <v>#N/A</v>
      </c>
      <c r="BF13" s="273" t="e">
        <f>+P13-BD13</f>
        <v>#N/A</v>
      </c>
      <c r="BG13" s="407" t="e">
        <f>+VLOOKUP(MIN(BE13,BE14,BE15,BE16,BE17,BE18),Listados!$J$18:$K$24,2,TRUE)</f>
        <v>#N/A</v>
      </c>
      <c r="BH13" s="407" t="e">
        <f>+VLOOKUP(MIN(BF13,BF14,BF15,BF16,BF17,BF18),Listados!$J$26:$K$32,2,TRUE)</f>
        <v>#N/A</v>
      </c>
      <c r="BI13" s="407" t="e">
        <f>IF(AND(BG13&lt;&gt;"",BH13&lt;&gt;""),VLOOKUP(BG13&amp;BH13,Listados!$M$3:$N$27,2,FALSE),"")</f>
        <v>#N/A</v>
      </c>
      <c r="BJ13" s="410" t="e">
        <f>+IF($R13="Asumir el riesgo","NA","")</f>
        <v>#N/A</v>
      </c>
      <c r="BK13" s="410" t="e">
        <f>+IF($R13="Asumir el riesgo","NA","")</f>
        <v>#N/A</v>
      </c>
      <c r="BL13" s="410" t="e">
        <f>+IF($R13="Asumir el riesgo","NA","")</f>
        <v>#N/A</v>
      </c>
      <c r="BM13" s="599" t="e">
        <f>+IF($R13="Asumir el riesgo","NA","")</f>
        <v>#N/A</v>
      </c>
    </row>
    <row r="14" spans="1:16383" ht="65" customHeight="1" x14ac:dyDescent="0.2">
      <c r="A14" s="575"/>
      <c r="B14" s="576"/>
      <c r="C14" s="578"/>
      <c r="D14" s="267"/>
      <c r="E14" s="267"/>
      <c r="F14" s="567"/>
      <c r="G14" s="567"/>
      <c r="H14" s="257"/>
      <c r="I14" s="257"/>
      <c r="J14" s="257"/>
      <c r="K14" s="268"/>
      <c r="L14" s="269"/>
      <c r="M14" s="577"/>
      <c r="N14" s="570"/>
      <c r="O14" s="573"/>
      <c r="P14" s="570"/>
      <c r="Q14" s="407"/>
      <c r="R14" s="407"/>
      <c r="S14" s="225"/>
      <c r="T14" s="225"/>
      <c r="U14" s="240" t="s">
        <v>603</v>
      </c>
      <c r="V14" s="240"/>
      <c r="W14" s="274"/>
      <c r="X14" s="274"/>
      <c r="Y14" s="225" t="str">
        <f t="shared" si="3"/>
        <v/>
      </c>
      <c r="Z14" s="274"/>
      <c r="AA14" s="225" t="str">
        <f t="shared" si="4"/>
        <v/>
      </c>
      <c r="AB14" s="225"/>
      <c r="AC14" s="225" t="str">
        <f t="shared" si="5"/>
        <v/>
      </c>
      <c r="AD14" s="225"/>
      <c r="AE14" s="225" t="str">
        <f t="shared" si="6"/>
        <v/>
      </c>
      <c r="AF14" s="225"/>
      <c r="AG14" s="225" t="str">
        <f t="shared" si="7"/>
        <v/>
      </c>
      <c r="AH14" s="225"/>
      <c r="AI14" s="225" t="str">
        <f t="shared" si="8"/>
        <v/>
      </c>
      <c r="AJ14" s="225"/>
      <c r="AK14" s="226" t="str">
        <f t="shared" si="0"/>
        <v/>
      </c>
      <c r="AL14" s="270" t="str">
        <f t="shared" si="11"/>
        <v/>
      </c>
      <c r="AM14" s="270" t="str">
        <f t="shared" si="9"/>
        <v/>
      </c>
      <c r="AN14" s="271"/>
      <c r="AO14" s="271"/>
      <c r="AP14" s="271"/>
      <c r="AQ14" s="271"/>
      <c r="AR14" s="271"/>
      <c r="AS14" s="271"/>
      <c r="AT14" s="271"/>
      <c r="AU14" s="266" t="str">
        <f>IFERROR(VLOOKUP(AT14,'Seguridad Información'!$I$61:$J$65,2,0),"")</f>
        <v/>
      </c>
      <c r="AV14" s="266"/>
      <c r="AW14" s="272" t="str">
        <f t="shared" si="1"/>
        <v/>
      </c>
      <c r="AX14" s="270" t="str">
        <f t="shared" si="2"/>
        <v/>
      </c>
      <c r="AY14" s="272" t="str">
        <f>IFERROR(VLOOKUP((CONCATENATE(AM14,AX14)),Listados!$U$3:$V$11,2,FALSE),"")</f>
        <v/>
      </c>
      <c r="AZ14" s="270">
        <f t="shared" si="10"/>
        <v>100</v>
      </c>
      <c r="BA14" s="574"/>
      <c r="BB14" s="574"/>
      <c r="BC14" s="273">
        <f>+IF(AND(W14="Preventivo",BB13="Fuerte"),2,IF(AND(W14="Preventivo",BB13="Moderado"),1,0))</f>
        <v>0</v>
      </c>
      <c r="BD14" s="273">
        <f>+IF(AND(W14="Detectivo/Correctivo",$BB13="Fuerte"),2,IF(AND(W14="Detectivo/Correctivo",$BB14="Moderado"),1,IF(AND(W14="Preventivo",$BB13="Fuerte"),1,0)))</f>
        <v>0</v>
      </c>
      <c r="BE14" s="273" t="e">
        <f>+N13-BC14</f>
        <v>#N/A</v>
      </c>
      <c r="BF14" s="273" t="e">
        <f>+P13-BD14</f>
        <v>#N/A</v>
      </c>
      <c r="BG14" s="407"/>
      <c r="BH14" s="407"/>
      <c r="BI14" s="407"/>
      <c r="BJ14" s="410"/>
      <c r="BK14" s="410"/>
      <c r="BL14" s="410"/>
      <c r="BM14" s="599"/>
    </row>
    <row r="15" spans="1:16383" ht="65" customHeight="1" x14ac:dyDescent="0.2">
      <c r="A15" s="575"/>
      <c r="B15" s="576"/>
      <c r="C15" s="578"/>
      <c r="D15" s="267"/>
      <c r="E15" s="267"/>
      <c r="F15" s="567"/>
      <c r="G15" s="567"/>
      <c r="H15" s="257"/>
      <c r="I15" s="257"/>
      <c r="J15" s="257"/>
      <c r="K15" s="268"/>
      <c r="L15" s="269"/>
      <c r="M15" s="577"/>
      <c r="N15" s="570"/>
      <c r="O15" s="573"/>
      <c r="P15" s="570"/>
      <c r="Q15" s="407"/>
      <c r="R15" s="407"/>
      <c r="S15" s="225"/>
      <c r="T15" s="225"/>
      <c r="U15" s="240" t="s">
        <v>603</v>
      </c>
      <c r="V15" s="240"/>
      <c r="W15" s="274"/>
      <c r="X15" s="274"/>
      <c r="Y15" s="225" t="str">
        <f t="shared" si="3"/>
        <v/>
      </c>
      <c r="Z15" s="274"/>
      <c r="AA15" s="225" t="str">
        <f t="shared" si="4"/>
        <v/>
      </c>
      <c r="AB15" s="225"/>
      <c r="AC15" s="225" t="str">
        <f t="shared" si="5"/>
        <v/>
      </c>
      <c r="AD15" s="225"/>
      <c r="AE15" s="225" t="str">
        <f t="shared" si="6"/>
        <v/>
      </c>
      <c r="AF15" s="225"/>
      <c r="AG15" s="225" t="str">
        <f t="shared" si="7"/>
        <v/>
      </c>
      <c r="AH15" s="225"/>
      <c r="AI15" s="225" t="str">
        <f t="shared" si="8"/>
        <v/>
      </c>
      <c r="AJ15" s="225"/>
      <c r="AK15" s="226" t="str">
        <f t="shared" si="0"/>
        <v/>
      </c>
      <c r="AL15" s="270" t="str">
        <f t="shared" si="11"/>
        <v/>
      </c>
      <c r="AM15" s="270" t="str">
        <f t="shared" si="9"/>
        <v/>
      </c>
      <c r="AN15" s="271"/>
      <c r="AO15" s="271"/>
      <c r="AP15" s="271"/>
      <c r="AQ15" s="271"/>
      <c r="AR15" s="271"/>
      <c r="AS15" s="271"/>
      <c r="AT15" s="271"/>
      <c r="AU15" s="266" t="str">
        <f>IFERROR(VLOOKUP(AT15,'Seguridad Información'!$I$61:$J$65,2,0),"")</f>
        <v/>
      </c>
      <c r="AV15" s="266"/>
      <c r="AW15" s="272" t="str">
        <f t="shared" si="1"/>
        <v/>
      </c>
      <c r="AX15" s="270" t="str">
        <f t="shared" si="2"/>
        <v/>
      </c>
      <c r="AY15" s="272" t="str">
        <f>IFERROR(VLOOKUP((CONCATENATE(AM15,AX15)),Listados!$U$3:$V$11,2,FALSE),"")</f>
        <v/>
      </c>
      <c r="AZ15" s="270">
        <f t="shared" si="10"/>
        <v>100</v>
      </c>
      <c r="BA15" s="574"/>
      <c r="BB15" s="574"/>
      <c r="BC15" s="273">
        <f>+IF(AND(W15="Preventivo",BB13="Fuerte"),2,IF(AND(W15="Preventivo",BB13="Moderado"),1,0))</f>
        <v>0</v>
      </c>
      <c r="BD15" s="273">
        <f>+IF(AND(W15="Detectivo/Correctivo",$BB13="Fuerte"),2,IF(AND(W15="Detectivo/Correctivo",$BB15="Moderado"),1,IF(AND(W15="Preventivo",$BB13="Fuerte"),1,0)))</f>
        <v>0</v>
      </c>
      <c r="BE15" s="273" t="e">
        <f>+N13-BC15</f>
        <v>#N/A</v>
      </c>
      <c r="BF15" s="273" t="e">
        <f>+P13-BD15</f>
        <v>#N/A</v>
      </c>
      <c r="BG15" s="407"/>
      <c r="BH15" s="407"/>
      <c r="BI15" s="407"/>
      <c r="BJ15" s="410"/>
      <c r="BK15" s="410"/>
      <c r="BL15" s="410"/>
      <c r="BM15" s="599"/>
    </row>
    <row r="16" spans="1:16383" ht="65" customHeight="1" x14ac:dyDescent="0.2">
      <c r="A16" s="575"/>
      <c r="B16" s="576"/>
      <c r="C16" s="578"/>
      <c r="D16" s="267"/>
      <c r="E16" s="267"/>
      <c r="F16" s="567"/>
      <c r="G16" s="567"/>
      <c r="H16" s="257"/>
      <c r="I16" s="257"/>
      <c r="J16" s="257"/>
      <c r="K16" s="268"/>
      <c r="L16" s="269"/>
      <c r="M16" s="577"/>
      <c r="N16" s="570"/>
      <c r="O16" s="573"/>
      <c r="P16" s="570"/>
      <c r="Q16" s="407"/>
      <c r="R16" s="407"/>
      <c r="S16" s="225"/>
      <c r="T16" s="225"/>
      <c r="U16" s="240" t="s">
        <v>603</v>
      </c>
      <c r="V16" s="240"/>
      <c r="W16" s="274"/>
      <c r="X16" s="274"/>
      <c r="Y16" s="225" t="str">
        <f t="shared" si="3"/>
        <v/>
      </c>
      <c r="Z16" s="274"/>
      <c r="AA16" s="225" t="str">
        <f t="shared" si="4"/>
        <v/>
      </c>
      <c r="AB16" s="225"/>
      <c r="AC16" s="225" t="str">
        <f t="shared" si="5"/>
        <v/>
      </c>
      <c r="AD16" s="225"/>
      <c r="AE16" s="225" t="str">
        <f t="shared" si="6"/>
        <v/>
      </c>
      <c r="AF16" s="225"/>
      <c r="AG16" s="225" t="str">
        <f t="shared" si="7"/>
        <v/>
      </c>
      <c r="AH16" s="225"/>
      <c r="AI16" s="225" t="str">
        <f t="shared" si="8"/>
        <v/>
      </c>
      <c r="AJ16" s="225"/>
      <c r="AK16" s="226" t="str">
        <f t="shared" si="0"/>
        <v/>
      </c>
      <c r="AL16" s="270" t="str">
        <f t="shared" si="11"/>
        <v/>
      </c>
      <c r="AM16" s="270" t="str">
        <f t="shared" si="9"/>
        <v/>
      </c>
      <c r="AN16" s="271"/>
      <c r="AO16" s="271"/>
      <c r="AP16" s="271"/>
      <c r="AQ16" s="271"/>
      <c r="AR16" s="271"/>
      <c r="AS16" s="271"/>
      <c r="AT16" s="271"/>
      <c r="AU16" s="266" t="str">
        <f>IFERROR(VLOOKUP(AT16,'Seguridad Información'!$I$61:$J$65,2,0),"")</f>
        <v/>
      </c>
      <c r="AV16" s="266"/>
      <c r="AW16" s="272" t="str">
        <f t="shared" si="1"/>
        <v/>
      </c>
      <c r="AX16" s="270" t="str">
        <f t="shared" si="2"/>
        <v/>
      </c>
      <c r="AY16" s="272" t="str">
        <f>IFERROR(VLOOKUP((CONCATENATE(AM16,AX16)),Listados!$U$3:$V$11,2,FALSE),"")</f>
        <v/>
      </c>
      <c r="AZ16" s="270">
        <f t="shared" si="10"/>
        <v>100</v>
      </c>
      <c r="BA16" s="574"/>
      <c r="BB16" s="574"/>
      <c r="BC16" s="273">
        <f>+IF(AND(W16="Preventivo",BB13="Fuerte"),2,IF(AND(W16="Preventivo",BB13="Moderado"),1,0))</f>
        <v>0</v>
      </c>
      <c r="BD16" s="273">
        <f>+IF(AND(W16="Detectivo/Correctivo",$BB13="Fuerte"),2,IF(AND(W16="Detectivo/Correctivo",$BB16="Moderado"),1,IF(AND(W16="Preventivo",$BB13="Fuerte"),1,0)))</f>
        <v>0</v>
      </c>
      <c r="BE16" s="273" t="e">
        <f>+N13-BC16</f>
        <v>#N/A</v>
      </c>
      <c r="BF16" s="273" t="e">
        <f>+P13-BD16</f>
        <v>#N/A</v>
      </c>
      <c r="BG16" s="407"/>
      <c r="BH16" s="407"/>
      <c r="BI16" s="407"/>
      <c r="BJ16" s="410"/>
      <c r="BK16" s="410"/>
      <c r="BL16" s="410"/>
      <c r="BM16" s="599"/>
    </row>
    <row r="17" spans="1:65" ht="65" customHeight="1" x14ac:dyDescent="0.2">
      <c r="A17" s="575"/>
      <c r="B17" s="576"/>
      <c r="C17" s="578"/>
      <c r="D17" s="267"/>
      <c r="E17" s="267"/>
      <c r="F17" s="567"/>
      <c r="G17" s="567"/>
      <c r="H17" s="257"/>
      <c r="I17" s="257"/>
      <c r="J17" s="257"/>
      <c r="K17" s="268"/>
      <c r="L17" s="269"/>
      <c r="M17" s="577"/>
      <c r="N17" s="570"/>
      <c r="O17" s="573"/>
      <c r="P17" s="570"/>
      <c r="Q17" s="407"/>
      <c r="R17" s="407"/>
      <c r="S17" s="225"/>
      <c r="T17" s="225"/>
      <c r="U17" s="240" t="s">
        <v>603</v>
      </c>
      <c r="V17" s="240"/>
      <c r="W17" s="274"/>
      <c r="X17" s="274"/>
      <c r="Y17" s="225" t="str">
        <f t="shared" si="3"/>
        <v/>
      </c>
      <c r="Z17" s="274"/>
      <c r="AA17" s="225" t="str">
        <f t="shared" si="4"/>
        <v/>
      </c>
      <c r="AB17" s="225"/>
      <c r="AC17" s="225" t="str">
        <f t="shared" si="5"/>
        <v/>
      </c>
      <c r="AD17" s="225"/>
      <c r="AE17" s="225" t="str">
        <f t="shared" si="6"/>
        <v/>
      </c>
      <c r="AF17" s="225"/>
      <c r="AG17" s="225" t="str">
        <f t="shared" si="7"/>
        <v/>
      </c>
      <c r="AH17" s="225"/>
      <c r="AI17" s="225" t="str">
        <f t="shared" si="8"/>
        <v/>
      </c>
      <c r="AJ17" s="225"/>
      <c r="AK17" s="226" t="str">
        <f t="shared" si="0"/>
        <v/>
      </c>
      <c r="AL17" s="270" t="str">
        <f t="shared" si="11"/>
        <v/>
      </c>
      <c r="AM17" s="270" t="str">
        <f t="shared" si="9"/>
        <v/>
      </c>
      <c r="AN17" s="271"/>
      <c r="AO17" s="271"/>
      <c r="AP17" s="271"/>
      <c r="AQ17" s="271"/>
      <c r="AR17" s="271"/>
      <c r="AS17" s="271"/>
      <c r="AT17" s="271"/>
      <c r="AU17" s="266" t="str">
        <f>IFERROR(VLOOKUP(AT17,'Seguridad Información'!$I$61:$J$65,2,0),"")</f>
        <v/>
      </c>
      <c r="AV17" s="266"/>
      <c r="AW17" s="272" t="str">
        <f t="shared" si="1"/>
        <v/>
      </c>
      <c r="AX17" s="270" t="str">
        <f t="shared" si="2"/>
        <v/>
      </c>
      <c r="AY17" s="272" t="str">
        <f>IFERROR(VLOOKUP((CONCATENATE(AM17,AX17)),Listados!$U$3:$V$11,2,FALSE),"")</f>
        <v/>
      </c>
      <c r="AZ17" s="270">
        <f t="shared" si="10"/>
        <v>100</v>
      </c>
      <c r="BA17" s="574"/>
      <c r="BB17" s="574"/>
      <c r="BC17" s="273">
        <f>+IF(AND(W17="Preventivo",BB13="Fuerte"),2,IF(AND(W17="Preventivo",BB13="Moderado"),1,0))</f>
        <v>0</v>
      </c>
      <c r="BD17" s="273">
        <f>+IF(AND(W17="Detectivo/Correctivo",$BB13="Fuerte"),2,IF(AND(W17="Detectivo/Correctivo",$BB17="Moderado"),1,IF(AND(W17="Preventivo",$BB13="Fuerte"),1,0)))</f>
        <v>0</v>
      </c>
      <c r="BE17" s="273" t="e">
        <f>+N13-BC17</f>
        <v>#N/A</v>
      </c>
      <c r="BF17" s="273" t="e">
        <f>+P13-BD17</f>
        <v>#N/A</v>
      </c>
      <c r="BG17" s="407"/>
      <c r="BH17" s="407"/>
      <c r="BI17" s="407"/>
      <c r="BJ17" s="410"/>
      <c r="BK17" s="410"/>
      <c r="BL17" s="410"/>
      <c r="BM17" s="599"/>
    </row>
    <row r="18" spans="1:65" ht="65" customHeight="1" x14ac:dyDescent="0.2">
      <c r="A18" s="575"/>
      <c r="B18" s="576"/>
      <c r="C18" s="578"/>
      <c r="D18" s="267"/>
      <c r="E18" s="267"/>
      <c r="F18" s="567"/>
      <c r="G18" s="567"/>
      <c r="H18" s="257"/>
      <c r="I18" s="257"/>
      <c r="J18" s="257"/>
      <c r="K18" s="268"/>
      <c r="L18" s="269"/>
      <c r="M18" s="577"/>
      <c r="N18" s="570"/>
      <c r="O18" s="573"/>
      <c r="P18" s="570"/>
      <c r="Q18" s="407"/>
      <c r="R18" s="407"/>
      <c r="S18" s="225"/>
      <c r="T18" s="225"/>
      <c r="U18" s="240" t="s">
        <v>603</v>
      </c>
      <c r="V18" s="240"/>
      <c r="W18" s="274"/>
      <c r="X18" s="274"/>
      <c r="Y18" s="225" t="str">
        <f t="shared" si="3"/>
        <v/>
      </c>
      <c r="Z18" s="274"/>
      <c r="AA18" s="225" t="str">
        <f t="shared" si="4"/>
        <v/>
      </c>
      <c r="AB18" s="225"/>
      <c r="AC18" s="225" t="str">
        <f t="shared" si="5"/>
        <v/>
      </c>
      <c r="AD18" s="225"/>
      <c r="AE18" s="225" t="str">
        <f t="shared" si="6"/>
        <v/>
      </c>
      <c r="AF18" s="225"/>
      <c r="AG18" s="225" t="str">
        <f t="shared" si="7"/>
        <v/>
      </c>
      <c r="AH18" s="225"/>
      <c r="AI18" s="225" t="str">
        <f t="shared" si="8"/>
        <v/>
      </c>
      <c r="AJ18" s="225"/>
      <c r="AK18" s="226" t="str">
        <f t="shared" si="0"/>
        <v/>
      </c>
      <c r="AL18" s="270" t="str">
        <f t="shared" si="11"/>
        <v/>
      </c>
      <c r="AM18" s="270" t="str">
        <f t="shared" si="9"/>
        <v/>
      </c>
      <c r="AN18" s="271"/>
      <c r="AO18" s="271"/>
      <c r="AP18" s="271"/>
      <c r="AQ18" s="271"/>
      <c r="AR18" s="271"/>
      <c r="AS18" s="271"/>
      <c r="AT18" s="271"/>
      <c r="AU18" s="266" t="str">
        <f>IFERROR(VLOOKUP(AT18,'Seguridad Información'!$I$61:$J$65,2,0),"")</f>
        <v/>
      </c>
      <c r="AV18" s="266"/>
      <c r="AW18" s="272" t="str">
        <f t="shared" si="1"/>
        <v/>
      </c>
      <c r="AX18" s="270" t="str">
        <f t="shared" si="2"/>
        <v/>
      </c>
      <c r="AY18" s="272" t="str">
        <f>IFERROR(VLOOKUP((CONCATENATE(AM18,AX18)),Listados!$U$3:$V$11,2,FALSE),"")</f>
        <v/>
      </c>
      <c r="AZ18" s="270">
        <f t="shared" si="10"/>
        <v>100</v>
      </c>
      <c r="BA18" s="574"/>
      <c r="BB18" s="574"/>
      <c r="BC18" s="273">
        <f>+IF(AND(W18="Preventivo",BB13="Fuerte"),2,IF(AND(W18="Preventivo",BB13="Moderado"),1,0))</f>
        <v>0</v>
      </c>
      <c r="BD18" s="273">
        <f>+IF(AND(W18="Detectivo/Correctivo",$BB13="Fuerte"),2,IF(AND(W18="Detectivo/Correctivo",$BB18="Moderado"),1,IF(AND(W18="Preventivo",$BB13="Fuerte"),1,0)))</f>
        <v>0</v>
      </c>
      <c r="BE18" s="273" t="e">
        <f>+N13-BC18</f>
        <v>#N/A</v>
      </c>
      <c r="BF18" s="273" t="e">
        <f>+P13-BD18</f>
        <v>#N/A</v>
      </c>
      <c r="BG18" s="407"/>
      <c r="BH18" s="407"/>
      <c r="BI18" s="407"/>
      <c r="BJ18" s="410"/>
      <c r="BK18" s="410"/>
      <c r="BL18" s="410"/>
      <c r="BM18" s="599"/>
    </row>
    <row r="19" spans="1:65" ht="65" customHeight="1" x14ac:dyDescent="0.2">
      <c r="A19" s="575">
        <v>3</v>
      </c>
      <c r="B19" s="576"/>
      <c r="C19" s="578" t="str">
        <f>IFERROR(VLOOKUP(B19,Listados!B$3:C$20,2,FALSE),"")</f>
        <v/>
      </c>
      <c r="D19" s="267"/>
      <c r="E19" s="267"/>
      <c r="F19" s="567"/>
      <c r="G19" s="579"/>
      <c r="H19" s="257"/>
      <c r="I19" s="257"/>
      <c r="J19" s="257"/>
      <c r="K19" s="268"/>
      <c r="L19" s="269"/>
      <c r="M19" s="577"/>
      <c r="N19" s="570" t="e">
        <f>+VLOOKUP(M19,Listados!$K$8:$L$12,2,0)</f>
        <v>#N/A</v>
      </c>
      <c r="O19" s="573"/>
      <c r="P19" s="570" t="e">
        <f>+VLOOKUP(O19,Listados!$K$13:$L$17,2,0)</f>
        <v>#N/A</v>
      </c>
      <c r="Q19" s="407" t="str">
        <f>IF(AND(M19&lt;&gt;"",O19&lt;&gt;""),VLOOKUP(M19&amp;O19,Listados!$M$3:$N$27,2,FALSE),"")</f>
        <v/>
      </c>
      <c r="R19" s="407" t="e">
        <f>+VLOOKUP(Q19,Listados!$P$3:$Q$6,2,FALSE)</f>
        <v>#N/A</v>
      </c>
      <c r="S19" s="225"/>
      <c r="T19" s="225"/>
      <c r="U19" s="240" t="s">
        <v>603</v>
      </c>
      <c r="V19" s="240"/>
      <c r="W19" s="274" t="s">
        <v>72</v>
      </c>
      <c r="X19" s="274" t="s">
        <v>604</v>
      </c>
      <c r="Y19" s="225" t="str">
        <f t="shared" si="3"/>
        <v/>
      </c>
      <c r="Z19" s="274" t="s">
        <v>604</v>
      </c>
      <c r="AA19" s="225" t="str">
        <f t="shared" si="4"/>
        <v/>
      </c>
      <c r="AB19" s="225" t="s">
        <v>604</v>
      </c>
      <c r="AC19" s="225" t="str">
        <f t="shared" si="5"/>
        <v/>
      </c>
      <c r="AD19" s="225" t="s">
        <v>604</v>
      </c>
      <c r="AE19" s="225" t="str">
        <f t="shared" si="6"/>
        <v/>
      </c>
      <c r="AF19" s="225" t="s">
        <v>604</v>
      </c>
      <c r="AG19" s="225" t="str">
        <f t="shared" si="7"/>
        <v/>
      </c>
      <c r="AH19" s="225" t="s">
        <v>604</v>
      </c>
      <c r="AI19" s="225" t="str">
        <f t="shared" si="8"/>
        <v/>
      </c>
      <c r="AJ19" s="225" t="s">
        <v>605</v>
      </c>
      <c r="AK19" s="226">
        <f t="shared" si="0"/>
        <v>5</v>
      </c>
      <c r="AL19" s="270">
        <f t="shared" si="11"/>
        <v>5</v>
      </c>
      <c r="AM19" s="270" t="str">
        <f t="shared" si="9"/>
        <v>Débil</v>
      </c>
      <c r="AN19" s="271"/>
      <c r="AO19" s="271"/>
      <c r="AP19" s="271"/>
      <c r="AQ19" s="271"/>
      <c r="AR19" s="271"/>
      <c r="AS19" s="271"/>
      <c r="AT19" s="271"/>
      <c r="AU19" s="266" t="str">
        <f>IFERROR(VLOOKUP(AT19,'Seguridad Información'!$I$61:$J$65,2,0),"")</f>
        <v/>
      </c>
      <c r="AV19" s="266"/>
      <c r="AW19" s="272" t="str">
        <f t="shared" si="1"/>
        <v/>
      </c>
      <c r="AX19" s="270" t="str">
        <f t="shared" si="2"/>
        <v/>
      </c>
      <c r="AY19" s="272" t="str">
        <f>IFERROR(VLOOKUP((CONCATENATE(AM19,AX19)),Listados!$U$3:$V$11,2,FALSE),"")</f>
        <v/>
      </c>
      <c r="AZ19" s="270">
        <f t="shared" si="10"/>
        <v>100</v>
      </c>
      <c r="BA19" s="574">
        <f>AVERAGE(AZ19:AZ24)</f>
        <v>100</v>
      </c>
      <c r="BB19" s="574" t="str">
        <f>IF(BA19&lt;=50, "Débil", IF(BA19&lt;=99,"Moderado","Fuerte"))</f>
        <v>Fuerte</v>
      </c>
      <c r="BC19" s="273">
        <f>+IF(AND(W19="Preventivo",BB19="Fuerte"),2,IF(AND(W19="Preventivo",BB19="Moderado"),1,0))</f>
        <v>2</v>
      </c>
      <c r="BD19" s="273">
        <f>+IF(AND(W19="Detectivo/Correctivo",$BB19="Fuerte"),2,IF(AND(W19="Detectivo/Correctivo",$BB19="Moderado"),1,IF(AND(W19="Preventivo",$BB19="Fuerte"),1,0)))</f>
        <v>1</v>
      </c>
      <c r="BE19" s="273" t="e">
        <f>+N19-BC19</f>
        <v>#N/A</v>
      </c>
      <c r="BF19" s="273" t="e">
        <f>+P19-BD19</f>
        <v>#N/A</v>
      </c>
      <c r="BG19" s="407" t="e">
        <f>+VLOOKUP(MIN(BE19,BE20,BE21,BE22,BE23,BE24),Listados!$J$18:$K$24,2,TRUE)</f>
        <v>#N/A</v>
      </c>
      <c r="BH19" s="407" t="e">
        <f>+VLOOKUP(MIN(BF19,BF20,BF21,BF22,BF23,BF24),Listados!$J$26:$K$32,2,TRUE)</f>
        <v>#N/A</v>
      </c>
      <c r="BI19" s="407" t="e">
        <f>IF(AND(BG19&lt;&gt;"",BH19&lt;&gt;""),VLOOKUP(BG19&amp;BH19,Listados!$M$3:$N$27,2,FALSE),"")</f>
        <v>#N/A</v>
      </c>
      <c r="BJ19" s="410" t="e">
        <f>+IF($R19="Asumir el riesgo","NA","")</f>
        <v>#N/A</v>
      </c>
      <c r="BK19" s="410" t="e">
        <f>+IF($R19="Asumir el riesgo","NA","")</f>
        <v>#N/A</v>
      </c>
      <c r="BL19" s="410" t="e">
        <f>+IF($R19="Asumir el riesgo","NA","")</f>
        <v>#N/A</v>
      </c>
      <c r="BM19" s="599" t="e">
        <f>+IF($R19="Asumir el riesgo","NA","")</f>
        <v>#N/A</v>
      </c>
    </row>
    <row r="20" spans="1:65" ht="65" customHeight="1" x14ac:dyDescent="0.2">
      <c r="A20" s="575"/>
      <c r="B20" s="576"/>
      <c r="C20" s="578"/>
      <c r="D20" s="267"/>
      <c r="E20" s="267"/>
      <c r="F20" s="567"/>
      <c r="G20" s="579"/>
      <c r="H20" s="257"/>
      <c r="I20" s="257"/>
      <c r="J20" s="257"/>
      <c r="K20" s="268"/>
      <c r="L20" s="269"/>
      <c r="M20" s="577"/>
      <c r="N20" s="570"/>
      <c r="O20" s="573"/>
      <c r="P20" s="570"/>
      <c r="Q20" s="407"/>
      <c r="R20" s="407"/>
      <c r="S20" s="225"/>
      <c r="T20" s="225"/>
      <c r="U20" s="240" t="s">
        <v>603</v>
      </c>
      <c r="V20" s="240"/>
      <c r="W20" s="274" t="s">
        <v>583</v>
      </c>
      <c r="X20" s="274" t="s">
        <v>73</v>
      </c>
      <c r="Y20" s="225">
        <f t="shared" si="3"/>
        <v>15</v>
      </c>
      <c r="Z20" s="274" t="s">
        <v>426</v>
      </c>
      <c r="AA20" s="225">
        <f t="shared" si="4"/>
        <v>15</v>
      </c>
      <c r="AB20" s="225" t="s">
        <v>426</v>
      </c>
      <c r="AC20" s="225">
        <f t="shared" si="5"/>
        <v>15</v>
      </c>
      <c r="AD20" s="225" t="s">
        <v>426</v>
      </c>
      <c r="AE20" s="225">
        <f t="shared" si="6"/>
        <v>15</v>
      </c>
      <c r="AF20" s="225" t="s">
        <v>426</v>
      </c>
      <c r="AG20" s="225">
        <f t="shared" si="7"/>
        <v>15</v>
      </c>
      <c r="AH20" s="225" t="s">
        <v>426</v>
      </c>
      <c r="AI20" s="225">
        <f t="shared" si="8"/>
        <v>15</v>
      </c>
      <c r="AJ20" s="225" t="s">
        <v>74</v>
      </c>
      <c r="AK20" s="226">
        <f t="shared" si="0"/>
        <v>10</v>
      </c>
      <c r="AL20" s="270">
        <f t="shared" si="11"/>
        <v>100</v>
      </c>
      <c r="AM20" s="270" t="str">
        <f t="shared" si="9"/>
        <v>Fuerte</v>
      </c>
      <c r="AN20" s="271"/>
      <c r="AO20" s="271"/>
      <c r="AP20" s="271"/>
      <c r="AQ20" s="271"/>
      <c r="AR20" s="271"/>
      <c r="AS20" s="271"/>
      <c r="AT20" s="271"/>
      <c r="AU20" s="266" t="str">
        <f>IFERROR(VLOOKUP(AT20,'Seguridad Información'!$I$61:$J$65,2,0),"")</f>
        <v/>
      </c>
      <c r="AV20" s="266"/>
      <c r="AW20" s="272" t="str">
        <f t="shared" si="1"/>
        <v/>
      </c>
      <c r="AX20" s="270" t="str">
        <f t="shared" si="2"/>
        <v/>
      </c>
      <c r="AY20" s="272" t="str">
        <f>IFERROR(VLOOKUP((CONCATENATE(AM20,AX20)),Listados!$U$3:$V$11,2,FALSE),"")</f>
        <v/>
      </c>
      <c r="AZ20" s="270">
        <f t="shared" si="10"/>
        <v>100</v>
      </c>
      <c r="BA20" s="574"/>
      <c r="BB20" s="574"/>
      <c r="BC20" s="273">
        <f>+IF(AND(W20="Preventivo",BB19="Fuerte"),2,IF(AND(W20="Preventivo",BB19="Moderado"),1,0))</f>
        <v>0</v>
      </c>
      <c r="BD20" s="273">
        <f>+IF(AND(W20="Detectivo/Correctivo",$BB19="Fuerte"),2,IF(AND(W20="Detectivo/Correctivo",$BB20="Moderado"),1,IF(AND(W20="Preventivo",$BB19="Fuerte"),1,0)))</f>
        <v>2</v>
      </c>
      <c r="BE20" s="273" t="e">
        <f>+N19-BC20</f>
        <v>#N/A</v>
      </c>
      <c r="BF20" s="273" t="e">
        <f>+P19-BD20</f>
        <v>#N/A</v>
      </c>
      <c r="BG20" s="407"/>
      <c r="BH20" s="407"/>
      <c r="BI20" s="407"/>
      <c r="BJ20" s="410"/>
      <c r="BK20" s="410"/>
      <c r="BL20" s="410"/>
      <c r="BM20" s="599"/>
    </row>
    <row r="21" spans="1:65" ht="65" customHeight="1" x14ac:dyDescent="0.2">
      <c r="A21" s="575"/>
      <c r="B21" s="576"/>
      <c r="C21" s="578"/>
      <c r="D21" s="267"/>
      <c r="E21" s="267"/>
      <c r="F21" s="567"/>
      <c r="G21" s="579"/>
      <c r="H21" s="257"/>
      <c r="I21" s="257"/>
      <c r="J21" s="257"/>
      <c r="K21" s="268"/>
      <c r="L21" s="269"/>
      <c r="M21" s="577"/>
      <c r="N21" s="570"/>
      <c r="O21" s="573"/>
      <c r="P21" s="570"/>
      <c r="Q21" s="407"/>
      <c r="R21" s="407"/>
      <c r="S21" s="225"/>
      <c r="T21" s="225"/>
      <c r="U21" s="240" t="s">
        <v>603</v>
      </c>
      <c r="V21" s="240"/>
      <c r="W21" s="274"/>
      <c r="X21" s="274"/>
      <c r="Y21" s="225" t="str">
        <f t="shared" si="3"/>
        <v/>
      </c>
      <c r="Z21" s="274"/>
      <c r="AA21" s="225" t="str">
        <f t="shared" si="4"/>
        <v/>
      </c>
      <c r="AB21" s="225"/>
      <c r="AC21" s="225" t="str">
        <f t="shared" si="5"/>
        <v/>
      </c>
      <c r="AD21" s="225"/>
      <c r="AE21" s="225" t="str">
        <f t="shared" si="6"/>
        <v/>
      </c>
      <c r="AF21" s="225"/>
      <c r="AG21" s="225" t="str">
        <f t="shared" si="7"/>
        <v/>
      </c>
      <c r="AH21" s="225"/>
      <c r="AI21" s="225" t="str">
        <f t="shared" si="8"/>
        <v/>
      </c>
      <c r="AJ21" s="225"/>
      <c r="AK21" s="226" t="str">
        <f t="shared" si="0"/>
        <v/>
      </c>
      <c r="AL21" s="270" t="str">
        <f t="shared" si="11"/>
        <v/>
      </c>
      <c r="AM21" s="270" t="str">
        <f t="shared" si="9"/>
        <v/>
      </c>
      <c r="AN21" s="271"/>
      <c r="AO21" s="271"/>
      <c r="AP21" s="271"/>
      <c r="AQ21" s="271"/>
      <c r="AR21" s="271"/>
      <c r="AS21" s="271"/>
      <c r="AT21" s="271"/>
      <c r="AU21" s="266" t="str">
        <f>IFERROR(VLOOKUP(AT21,'Seguridad Información'!$I$61:$J$65,2,0),"")</f>
        <v/>
      </c>
      <c r="AV21" s="266"/>
      <c r="AW21" s="272" t="str">
        <f t="shared" si="1"/>
        <v/>
      </c>
      <c r="AX21" s="270" t="str">
        <f t="shared" si="2"/>
        <v/>
      </c>
      <c r="AY21" s="272" t="str">
        <f>IFERROR(VLOOKUP((CONCATENATE(AM21,AX21)),Listados!$U$3:$V$11,2,FALSE),"")</f>
        <v/>
      </c>
      <c r="AZ21" s="270">
        <f t="shared" si="10"/>
        <v>100</v>
      </c>
      <c r="BA21" s="574"/>
      <c r="BB21" s="574"/>
      <c r="BC21" s="273">
        <f>+IF(AND(W21="Preventivo",BB19="Fuerte"),2,IF(AND(W21="Preventivo",BB19="Moderado"),1,0))</f>
        <v>0</v>
      </c>
      <c r="BD21" s="273">
        <f>+IF(AND(W21="Detectivo/Correctivo",$BB19="Fuerte"),2,IF(AND(W21="Detectivo/Correctivo",$BB21="Moderado"),1,IF(AND(W21="Preventivo",$BB19="Fuerte"),1,0)))</f>
        <v>0</v>
      </c>
      <c r="BE21" s="273" t="e">
        <f>+N19-BC21</f>
        <v>#N/A</v>
      </c>
      <c r="BF21" s="273" t="e">
        <f>+P19-BD21</f>
        <v>#N/A</v>
      </c>
      <c r="BG21" s="407"/>
      <c r="BH21" s="407"/>
      <c r="BI21" s="407"/>
      <c r="BJ21" s="410"/>
      <c r="BK21" s="410"/>
      <c r="BL21" s="410"/>
      <c r="BM21" s="599"/>
    </row>
    <row r="22" spans="1:65" ht="65" customHeight="1" x14ac:dyDescent="0.2">
      <c r="A22" s="575"/>
      <c r="B22" s="576"/>
      <c r="C22" s="578"/>
      <c r="D22" s="267"/>
      <c r="E22" s="267"/>
      <c r="F22" s="567"/>
      <c r="G22" s="579"/>
      <c r="H22" s="257"/>
      <c r="I22" s="257"/>
      <c r="J22" s="257"/>
      <c r="K22" s="268"/>
      <c r="L22" s="269"/>
      <c r="M22" s="577"/>
      <c r="N22" s="570"/>
      <c r="O22" s="573"/>
      <c r="P22" s="570"/>
      <c r="Q22" s="407"/>
      <c r="R22" s="407"/>
      <c r="S22" s="225"/>
      <c r="T22" s="225"/>
      <c r="U22" s="240" t="s">
        <v>603</v>
      </c>
      <c r="V22" s="240"/>
      <c r="W22" s="274"/>
      <c r="X22" s="274"/>
      <c r="Y22" s="225" t="str">
        <f t="shared" si="3"/>
        <v/>
      </c>
      <c r="Z22" s="274"/>
      <c r="AA22" s="225" t="str">
        <f t="shared" si="4"/>
        <v/>
      </c>
      <c r="AB22" s="225"/>
      <c r="AC22" s="225" t="str">
        <f t="shared" si="5"/>
        <v/>
      </c>
      <c r="AD22" s="225"/>
      <c r="AE22" s="225" t="str">
        <f t="shared" si="6"/>
        <v/>
      </c>
      <c r="AF22" s="225"/>
      <c r="AG22" s="225" t="str">
        <f t="shared" si="7"/>
        <v/>
      </c>
      <c r="AH22" s="225"/>
      <c r="AI22" s="225" t="str">
        <f t="shared" si="8"/>
        <v/>
      </c>
      <c r="AJ22" s="225"/>
      <c r="AK22" s="226" t="str">
        <f t="shared" si="0"/>
        <v/>
      </c>
      <c r="AL22" s="270" t="str">
        <f t="shared" si="11"/>
        <v/>
      </c>
      <c r="AM22" s="270" t="str">
        <f t="shared" si="9"/>
        <v/>
      </c>
      <c r="AN22" s="271"/>
      <c r="AO22" s="271"/>
      <c r="AP22" s="271"/>
      <c r="AQ22" s="271"/>
      <c r="AR22" s="271"/>
      <c r="AS22" s="271"/>
      <c r="AT22" s="271"/>
      <c r="AU22" s="266" t="str">
        <f>IFERROR(VLOOKUP(AT22,'Seguridad Información'!$I$61:$J$65,2,0),"")</f>
        <v/>
      </c>
      <c r="AV22" s="266"/>
      <c r="AW22" s="272" t="str">
        <f t="shared" si="1"/>
        <v/>
      </c>
      <c r="AX22" s="270" t="str">
        <f t="shared" si="2"/>
        <v/>
      </c>
      <c r="AY22" s="272" t="str">
        <f>IFERROR(VLOOKUP((CONCATENATE(AM22,AX22)),Listados!$U$3:$V$11,2,FALSE),"")</f>
        <v/>
      </c>
      <c r="AZ22" s="270">
        <f t="shared" si="10"/>
        <v>100</v>
      </c>
      <c r="BA22" s="574"/>
      <c r="BB22" s="574"/>
      <c r="BC22" s="273">
        <f>+IF(AND(W22="Preventivo",BB19="Fuerte"),2,IF(AND(W22="Preventivo",BB19="Moderado"),1,0))</f>
        <v>0</v>
      </c>
      <c r="BD22" s="273">
        <f>+IF(AND(W22="Detectivo/Correctivo",$BB19="Fuerte"),2,IF(AND(W22="Detectivo/Correctivo",$BB22="Moderado"),1,IF(AND(W22="Preventivo",$BB19="Fuerte"),1,0)))</f>
        <v>0</v>
      </c>
      <c r="BE22" s="273" t="e">
        <f>+N19-BC22</f>
        <v>#N/A</v>
      </c>
      <c r="BF22" s="273" t="e">
        <f>+P19-BD22</f>
        <v>#N/A</v>
      </c>
      <c r="BG22" s="407"/>
      <c r="BH22" s="407"/>
      <c r="BI22" s="407"/>
      <c r="BJ22" s="410"/>
      <c r="BK22" s="410"/>
      <c r="BL22" s="410"/>
      <c r="BM22" s="599"/>
    </row>
    <row r="23" spans="1:65" ht="65" customHeight="1" x14ac:dyDescent="0.2">
      <c r="A23" s="575"/>
      <c r="B23" s="576"/>
      <c r="C23" s="578"/>
      <c r="D23" s="267"/>
      <c r="E23" s="267"/>
      <c r="F23" s="567"/>
      <c r="G23" s="579"/>
      <c r="H23" s="257"/>
      <c r="I23" s="257"/>
      <c r="J23" s="257"/>
      <c r="K23" s="268"/>
      <c r="L23" s="269"/>
      <c r="M23" s="577"/>
      <c r="N23" s="570"/>
      <c r="O23" s="573"/>
      <c r="P23" s="570"/>
      <c r="Q23" s="407"/>
      <c r="R23" s="407"/>
      <c r="S23" s="225"/>
      <c r="T23" s="225"/>
      <c r="U23" s="240" t="s">
        <v>603</v>
      </c>
      <c r="V23" s="240"/>
      <c r="W23" s="274"/>
      <c r="X23" s="274"/>
      <c r="Y23" s="225" t="str">
        <f t="shared" si="3"/>
        <v/>
      </c>
      <c r="Z23" s="274"/>
      <c r="AA23" s="225" t="str">
        <f t="shared" si="4"/>
        <v/>
      </c>
      <c r="AB23" s="225"/>
      <c r="AC23" s="225" t="str">
        <f t="shared" si="5"/>
        <v/>
      </c>
      <c r="AD23" s="225"/>
      <c r="AE23" s="225" t="str">
        <f t="shared" si="6"/>
        <v/>
      </c>
      <c r="AF23" s="225"/>
      <c r="AG23" s="225" t="str">
        <f t="shared" si="7"/>
        <v/>
      </c>
      <c r="AH23" s="225"/>
      <c r="AI23" s="225" t="str">
        <f t="shared" si="8"/>
        <v/>
      </c>
      <c r="AJ23" s="225"/>
      <c r="AK23" s="226" t="str">
        <f t="shared" si="0"/>
        <v/>
      </c>
      <c r="AL23" s="270" t="str">
        <f t="shared" si="11"/>
        <v/>
      </c>
      <c r="AM23" s="270" t="str">
        <f t="shared" si="9"/>
        <v/>
      </c>
      <c r="AN23" s="271"/>
      <c r="AO23" s="271"/>
      <c r="AP23" s="271"/>
      <c r="AQ23" s="271"/>
      <c r="AR23" s="271"/>
      <c r="AS23" s="271"/>
      <c r="AT23" s="271"/>
      <c r="AU23" s="266" t="str">
        <f>IFERROR(VLOOKUP(AT23,'Seguridad Información'!$I$61:$J$65,2,0),"")</f>
        <v/>
      </c>
      <c r="AV23" s="266"/>
      <c r="AW23" s="272" t="str">
        <f t="shared" si="1"/>
        <v/>
      </c>
      <c r="AX23" s="270" t="str">
        <f t="shared" si="2"/>
        <v/>
      </c>
      <c r="AY23" s="272" t="str">
        <f>IFERROR(VLOOKUP((CONCATENATE(AM23,AX23)),Listados!$U$3:$V$11,2,FALSE),"")</f>
        <v/>
      </c>
      <c r="AZ23" s="270">
        <f t="shared" si="10"/>
        <v>100</v>
      </c>
      <c r="BA23" s="574"/>
      <c r="BB23" s="574"/>
      <c r="BC23" s="273">
        <f>+IF(AND(W23="Preventivo",BB19="Fuerte"),2,IF(AND(W23="Preventivo",BB19="Moderado"),1,0))</f>
        <v>0</v>
      </c>
      <c r="BD23" s="273">
        <f>+IF(AND(W23="Detectivo/Correctivo",$BB19="Fuerte"),2,IF(AND(W23="Detectivo/Correctivo",$BB23="Moderado"),1,IF(AND(W23="Preventivo",$BB19="Fuerte"),1,0)))</f>
        <v>0</v>
      </c>
      <c r="BE23" s="273" t="e">
        <f>+N19-BC23</f>
        <v>#N/A</v>
      </c>
      <c r="BF23" s="273" t="e">
        <f>+P19-BD23</f>
        <v>#N/A</v>
      </c>
      <c r="BG23" s="407"/>
      <c r="BH23" s="407"/>
      <c r="BI23" s="407"/>
      <c r="BJ23" s="410"/>
      <c r="BK23" s="410"/>
      <c r="BL23" s="410"/>
      <c r="BM23" s="599"/>
    </row>
    <row r="24" spans="1:65" ht="65" customHeight="1" x14ac:dyDescent="0.2">
      <c r="A24" s="575"/>
      <c r="B24" s="576"/>
      <c r="C24" s="578"/>
      <c r="D24" s="267"/>
      <c r="E24" s="267"/>
      <c r="F24" s="567"/>
      <c r="G24" s="579"/>
      <c r="H24" s="257"/>
      <c r="I24" s="257"/>
      <c r="J24" s="257"/>
      <c r="K24" s="268"/>
      <c r="L24" s="269"/>
      <c r="M24" s="577"/>
      <c r="N24" s="570"/>
      <c r="O24" s="573"/>
      <c r="P24" s="570"/>
      <c r="Q24" s="407"/>
      <c r="R24" s="407"/>
      <c r="S24" s="225"/>
      <c r="T24" s="225"/>
      <c r="U24" s="240" t="s">
        <v>603</v>
      </c>
      <c r="V24" s="240"/>
      <c r="W24" s="274"/>
      <c r="X24" s="274"/>
      <c r="Y24" s="225" t="str">
        <f t="shared" si="3"/>
        <v/>
      </c>
      <c r="Z24" s="274"/>
      <c r="AA24" s="225" t="str">
        <f t="shared" si="4"/>
        <v/>
      </c>
      <c r="AB24" s="225"/>
      <c r="AC24" s="225" t="str">
        <f t="shared" si="5"/>
        <v/>
      </c>
      <c r="AD24" s="225"/>
      <c r="AE24" s="225" t="str">
        <f t="shared" si="6"/>
        <v/>
      </c>
      <c r="AF24" s="225"/>
      <c r="AG24" s="225" t="str">
        <f t="shared" si="7"/>
        <v/>
      </c>
      <c r="AH24" s="225"/>
      <c r="AI24" s="225" t="str">
        <f t="shared" si="8"/>
        <v/>
      </c>
      <c r="AJ24" s="225"/>
      <c r="AK24" s="226" t="str">
        <f t="shared" si="0"/>
        <v/>
      </c>
      <c r="AL24" s="270" t="str">
        <f t="shared" si="11"/>
        <v/>
      </c>
      <c r="AM24" s="270" t="str">
        <f t="shared" si="9"/>
        <v/>
      </c>
      <c r="AN24" s="271"/>
      <c r="AO24" s="271"/>
      <c r="AP24" s="271"/>
      <c r="AQ24" s="271"/>
      <c r="AR24" s="271"/>
      <c r="AS24" s="271"/>
      <c r="AT24" s="271"/>
      <c r="AU24" s="266" t="str">
        <f>IFERROR(VLOOKUP(AT24,'Seguridad Información'!$I$61:$J$65,2,0),"")</f>
        <v/>
      </c>
      <c r="AV24" s="266"/>
      <c r="AW24" s="272" t="str">
        <f t="shared" si="1"/>
        <v/>
      </c>
      <c r="AX24" s="270" t="str">
        <f t="shared" si="2"/>
        <v/>
      </c>
      <c r="AY24" s="272" t="str">
        <f>IFERROR(VLOOKUP((CONCATENATE(AM24,AX24)),Listados!$U$3:$V$11,2,FALSE),"")</f>
        <v/>
      </c>
      <c r="AZ24" s="270">
        <f t="shared" si="10"/>
        <v>100</v>
      </c>
      <c r="BA24" s="574"/>
      <c r="BB24" s="574"/>
      <c r="BC24" s="273">
        <f>+IF(AND(W24="Preventivo",BB19="Fuerte"),2,IF(AND(W24="Preventivo",BB19="Moderado"),1,0))</f>
        <v>0</v>
      </c>
      <c r="BD24" s="273">
        <f>+IF(AND(W24="Detectivo/Correctivo",$BB19="Fuerte"),2,IF(AND(W24="Detectivo/Correctivo",$BB24="Moderado"),1,IF(AND(W24="Preventivo",$BB19="Fuerte"),1,0)))</f>
        <v>0</v>
      </c>
      <c r="BE24" s="273" t="e">
        <f>+N19-BC24</f>
        <v>#N/A</v>
      </c>
      <c r="BF24" s="273" t="e">
        <f>+P19-BD24</f>
        <v>#N/A</v>
      </c>
      <c r="BG24" s="407"/>
      <c r="BH24" s="407"/>
      <c r="BI24" s="407"/>
      <c r="BJ24" s="410"/>
      <c r="BK24" s="410"/>
      <c r="BL24" s="410"/>
      <c r="BM24" s="599"/>
    </row>
    <row r="25" spans="1:65" ht="65" customHeight="1" x14ac:dyDescent="0.2">
      <c r="A25" s="575">
        <v>4</v>
      </c>
      <c r="B25" s="576"/>
      <c r="C25" s="578" t="str">
        <f>IFERROR(VLOOKUP(B25,Listados!B$3:C$20,2,FALSE),"")</f>
        <v/>
      </c>
      <c r="D25" s="267"/>
      <c r="E25" s="267"/>
      <c r="F25" s="567"/>
      <c r="G25" s="579"/>
      <c r="H25" s="257"/>
      <c r="I25" s="257"/>
      <c r="J25" s="257"/>
      <c r="K25" s="268"/>
      <c r="L25" s="269"/>
      <c r="M25" s="577"/>
      <c r="N25" s="570" t="e">
        <f>+VLOOKUP(M25,Listados!$K$8:$L$12,2,0)</f>
        <v>#N/A</v>
      </c>
      <c r="O25" s="573"/>
      <c r="P25" s="570" t="e">
        <f>+VLOOKUP(O25,Listados!$K$13:$L$17,2,0)</f>
        <v>#N/A</v>
      </c>
      <c r="Q25" s="407" t="str">
        <f>IF(AND(M25&lt;&gt;"",O25&lt;&gt;""),VLOOKUP(M25&amp;O25,Listados!$M$3:$N$27,2,FALSE),"")</f>
        <v/>
      </c>
      <c r="R25" s="407" t="e">
        <f>+VLOOKUP(Q25,Listados!$P$3:$Q$6,2,FALSE)</f>
        <v>#N/A</v>
      </c>
      <c r="S25" s="225"/>
      <c r="T25" s="225"/>
      <c r="U25" s="240" t="s">
        <v>603</v>
      </c>
      <c r="V25" s="240"/>
      <c r="W25" s="274" t="s">
        <v>72</v>
      </c>
      <c r="X25" s="274" t="s">
        <v>73</v>
      </c>
      <c r="Y25" s="225">
        <f t="shared" si="3"/>
        <v>15</v>
      </c>
      <c r="Z25" s="274" t="s">
        <v>426</v>
      </c>
      <c r="AA25" s="225">
        <f t="shared" si="4"/>
        <v>15</v>
      </c>
      <c r="AB25" s="225" t="s">
        <v>426</v>
      </c>
      <c r="AC25" s="225">
        <f t="shared" si="5"/>
        <v>15</v>
      </c>
      <c r="AD25" s="225" t="s">
        <v>426</v>
      </c>
      <c r="AE25" s="225">
        <f t="shared" si="6"/>
        <v>15</v>
      </c>
      <c r="AF25" s="225" t="s">
        <v>426</v>
      </c>
      <c r="AG25" s="225">
        <f t="shared" si="7"/>
        <v>15</v>
      </c>
      <c r="AH25" s="225" t="s">
        <v>426</v>
      </c>
      <c r="AI25" s="225">
        <f t="shared" si="8"/>
        <v>15</v>
      </c>
      <c r="AJ25" s="225" t="s">
        <v>605</v>
      </c>
      <c r="AK25" s="226">
        <f t="shared" si="0"/>
        <v>5</v>
      </c>
      <c r="AL25" s="270">
        <f t="shared" si="11"/>
        <v>95</v>
      </c>
      <c r="AM25" s="270" t="str">
        <f t="shared" si="9"/>
        <v>Moderado</v>
      </c>
      <c r="AN25" s="271"/>
      <c r="AO25" s="271"/>
      <c r="AP25" s="271"/>
      <c r="AQ25" s="271"/>
      <c r="AR25" s="271"/>
      <c r="AS25" s="271"/>
      <c r="AT25" s="271"/>
      <c r="AU25" s="266" t="str">
        <f>IFERROR(VLOOKUP(AT25,'Seguridad Información'!$I$61:$J$65,2,0),"")</f>
        <v/>
      </c>
      <c r="AV25" s="266"/>
      <c r="AW25" s="272" t="str">
        <f t="shared" si="1"/>
        <v/>
      </c>
      <c r="AX25" s="270" t="str">
        <f t="shared" si="2"/>
        <v/>
      </c>
      <c r="AY25" s="272" t="str">
        <f>IFERROR(VLOOKUP((CONCATENATE(AM25,AX25)),Listados!$U$3:$V$11,2,FALSE),"")</f>
        <v/>
      </c>
      <c r="AZ25" s="270">
        <f t="shared" si="10"/>
        <v>100</v>
      </c>
      <c r="BA25" s="574">
        <f>AVERAGE(AZ25:AZ30)</f>
        <v>100</v>
      </c>
      <c r="BB25" s="574" t="str">
        <f>IF(BA25&lt;=50, "Débil", IF(BA25&lt;=99,"Moderado","Fuerte"))</f>
        <v>Fuerte</v>
      </c>
      <c r="BC25" s="273">
        <f>+IF(AND(W25="Preventivo",BB25="Fuerte"),2,IF(AND(W25="Preventivo",BB25="Moderado"),1,0))</f>
        <v>2</v>
      </c>
      <c r="BD25" s="273">
        <f>+IF(AND(W25="Detectivo/Correctivo",$BB25="Fuerte"),2,IF(AND(W25="Detectivo/Correctivo",$BB25="Moderado"),1,IF(AND(W25="Preventivo",$BB25="Fuerte"),1,0)))</f>
        <v>1</v>
      </c>
      <c r="BE25" s="273" t="e">
        <f>+N25-BC25</f>
        <v>#N/A</v>
      </c>
      <c r="BF25" s="273" t="e">
        <f>+P25-BD25</f>
        <v>#N/A</v>
      </c>
      <c r="BG25" s="407" t="e">
        <f>+VLOOKUP(MIN(BE25,BE26,BE27,BE28,BE29,BE30),Listados!$J$18:$K$24,2,TRUE)</f>
        <v>#N/A</v>
      </c>
      <c r="BH25" s="407" t="e">
        <f>+VLOOKUP(MIN(BF25,BF26,BF27,BF28,BF29,BF30),Listados!$J$26:$K$32,2,TRUE)</f>
        <v>#N/A</v>
      </c>
      <c r="BI25" s="407" t="e">
        <f>IF(AND(BG25&lt;&gt;"",BH25&lt;&gt;""),VLOOKUP(BG25&amp;BH25,Listados!$M$3:$N$27,2,FALSE),"")</f>
        <v>#N/A</v>
      </c>
      <c r="BJ25" s="410" t="e">
        <f>+IF($R25="Asumir el riesgo","NA","")</f>
        <v>#N/A</v>
      </c>
      <c r="BK25" s="410" t="e">
        <f>+IF($R25="Asumir el riesgo","NA","")</f>
        <v>#N/A</v>
      </c>
      <c r="BL25" s="410" t="e">
        <f>+IF($R25="Asumir el riesgo","NA","")</f>
        <v>#N/A</v>
      </c>
      <c r="BM25" s="599" t="e">
        <f>+IF($R25="Asumir el riesgo","NA","")</f>
        <v>#N/A</v>
      </c>
    </row>
    <row r="26" spans="1:65" ht="65" customHeight="1" x14ac:dyDescent="0.2">
      <c r="A26" s="575"/>
      <c r="B26" s="576"/>
      <c r="C26" s="578"/>
      <c r="D26" s="267"/>
      <c r="E26" s="267"/>
      <c r="F26" s="567"/>
      <c r="G26" s="579"/>
      <c r="H26" s="257"/>
      <c r="I26" s="257"/>
      <c r="J26" s="257"/>
      <c r="K26" s="268"/>
      <c r="L26" s="269"/>
      <c r="M26" s="577"/>
      <c r="N26" s="570"/>
      <c r="O26" s="573"/>
      <c r="P26" s="570"/>
      <c r="Q26" s="407"/>
      <c r="R26" s="407"/>
      <c r="S26" s="225"/>
      <c r="T26" s="225"/>
      <c r="U26" s="240" t="s">
        <v>603</v>
      </c>
      <c r="V26" s="240"/>
      <c r="W26" s="274" t="s">
        <v>80</v>
      </c>
      <c r="X26" s="274" t="s">
        <v>606</v>
      </c>
      <c r="Y26" s="225" t="str">
        <f t="shared" si="3"/>
        <v/>
      </c>
      <c r="Z26" s="274" t="s">
        <v>426</v>
      </c>
      <c r="AA26" s="225">
        <f t="shared" si="4"/>
        <v>15</v>
      </c>
      <c r="AB26" s="225" t="s">
        <v>426</v>
      </c>
      <c r="AC26" s="225">
        <f t="shared" si="5"/>
        <v>15</v>
      </c>
      <c r="AD26" s="225" t="s">
        <v>426</v>
      </c>
      <c r="AE26" s="225">
        <f t="shared" si="6"/>
        <v>15</v>
      </c>
      <c r="AF26" s="225" t="s">
        <v>426</v>
      </c>
      <c r="AG26" s="225">
        <f t="shared" si="7"/>
        <v>15</v>
      </c>
      <c r="AH26" s="225" t="s">
        <v>426</v>
      </c>
      <c r="AI26" s="225">
        <f t="shared" si="8"/>
        <v>15</v>
      </c>
      <c r="AJ26" s="225" t="s">
        <v>74</v>
      </c>
      <c r="AK26" s="226">
        <f t="shared" si="0"/>
        <v>10</v>
      </c>
      <c r="AL26" s="270">
        <f t="shared" si="11"/>
        <v>85</v>
      </c>
      <c r="AM26" s="270" t="str">
        <f t="shared" si="9"/>
        <v>Débil</v>
      </c>
      <c r="AN26" s="271"/>
      <c r="AO26" s="271"/>
      <c r="AP26" s="271"/>
      <c r="AQ26" s="271"/>
      <c r="AR26" s="271"/>
      <c r="AS26" s="271"/>
      <c r="AT26" s="271"/>
      <c r="AU26" s="266" t="str">
        <f>IFERROR(VLOOKUP(AT26,'Seguridad Información'!$I$61:$J$65,2,0),"")</f>
        <v/>
      </c>
      <c r="AV26" s="266"/>
      <c r="AW26" s="272" t="str">
        <f t="shared" si="1"/>
        <v/>
      </c>
      <c r="AX26" s="270" t="str">
        <f t="shared" si="2"/>
        <v/>
      </c>
      <c r="AY26" s="272" t="str">
        <f>IFERROR(VLOOKUP((CONCATENATE(AM26,AX26)),Listados!$U$3:$V$11,2,FALSE),"")</f>
        <v/>
      </c>
      <c r="AZ26" s="270">
        <f t="shared" si="10"/>
        <v>100</v>
      </c>
      <c r="BA26" s="574"/>
      <c r="BB26" s="574"/>
      <c r="BC26" s="273">
        <f>+IF(AND(W26="Preventivo",BB25="Fuerte"),2,IF(AND(W26="Preventivo",BB25="Moderado"),1,0))</f>
        <v>0</v>
      </c>
      <c r="BD26" s="273">
        <f>+IF(AND(W26="Detectivo/Correctivo",$BB25="Fuerte"),2,IF(AND(W26="Detectivo/Correctivo",$BB26="Moderado"),1,IF(AND(W26="Preventivo",$BB25="Fuerte"),1,0)))</f>
        <v>0</v>
      </c>
      <c r="BE26" s="273" t="e">
        <f>+N25-BC26</f>
        <v>#N/A</v>
      </c>
      <c r="BF26" s="273" t="e">
        <f>+P25-BD26</f>
        <v>#N/A</v>
      </c>
      <c r="BG26" s="407"/>
      <c r="BH26" s="407"/>
      <c r="BI26" s="407"/>
      <c r="BJ26" s="410"/>
      <c r="BK26" s="410"/>
      <c r="BL26" s="410"/>
      <c r="BM26" s="599"/>
    </row>
    <row r="27" spans="1:65" ht="65" customHeight="1" x14ac:dyDescent="0.2">
      <c r="A27" s="575"/>
      <c r="B27" s="576"/>
      <c r="C27" s="578"/>
      <c r="D27" s="267"/>
      <c r="E27" s="267"/>
      <c r="F27" s="567"/>
      <c r="G27" s="579"/>
      <c r="H27" s="257"/>
      <c r="I27" s="257"/>
      <c r="J27" s="257"/>
      <c r="K27" s="268"/>
      <c r="L27" s="269"/>
      <c r="M27" s="577"/>
      <c r="N27" s="570"/>
      <c r="O27" s="573"/>
      <c r="P27" s="570"/>
      <c r="Q27" s="407"/>
      <c r="R27" s="407"/>
      <c r="S27" s="225"/>
      <c r="T27" s="225"/>
      <c r="U27" s="240" t="s">
        <v>603</v>
      </c>
      <c r="V27" s="240"/>
      <c r="W27" s="274"/>
      <c r="X27" s="274"/>
      <c r="Y27" s="225" t="str">
        <f t="shared" si="3"/>
        <v/>
      </c>
      <c r="Z27" s="274"/>
      <c r="AA27" s="225" t="str">
        <f t="shared" si="4"/>
        <v/>
      </c>
      <c r="AB27" s="225"/>
      <c r="AC27" s="225" t="str">
        <f t="shared" si="5"/>
        <v/>
      </c>
      <c r="AD27" s="225"/>
      <c r="AE27" s="225" t="str">
        <f t="shared" si="6"/>
        <v/>
      </c>
      <c r="AF27" s="225"/>
      <c r="AG27" s="225" t="str">
        <f t="shared" si="7"/>
        <v/>
      </c>
      <c r="AH27" s="225"/>
      <c r="AI27" s="225" t="str">
        <f t="shared" si="8"/>
        <v/>
      </c>
      <c r="AJ27" s="225"/>
      <c r="AK27" s="226" t="str">
        <f t="shared" si="0"/>
        <v/>
      </c>
      <c r="AL27" s="270" t="str">
        <f t="shared" si="11"/>
        <v/>
      </c>
      <c r="AM27" s="270" t="str">
        <f t="shared" si="9"/>
        <v/>
      </c>
      <c r="AN27" s="271"/>
      <c r="AO27" s="271"/>
      <c r="AP27" s="271"/>
      <c r="AQ27" s="271"/>
      <c r="AR27" s="271"/>
      <c r="AS27" s="271"/>
      <c r="AT27" s="271"/>
      <c r="AU27" s="266" t="str">
        <f>IFERROR(VLOOKUP(AT27,'Seguridad Información'!$I$61:$J$65,2,0),"")</f>
        <v/>
      </c>
      <c r="AV27" s="266"/>
      <c r="AW27" s="272" t="str">
        <f t="shared" si="1"/>
        <v/>
      </c>
      <c r="AX27" s="270" t="str">
        <f t="shared" si="2"/>
        <v/>
      </c>
      <c r="AY27" s="272" t="str">
        <f>IFERROR(VLOOKUP((CONCATENATE(AM27,AX27)),Listados!$U$3:$V$11,2,FALSE),"")</f>
        <v/>
      </c>
      <c r="AZ27" s="270">
        <f t="shared" si="10"/>
        <v>100</v>
      </c>
      <c r="BA27" s="574"/>
      <c r="BB27" s="574"/>
      <c r="BC27" s="273">
        <f>+IF(AND(W27="Preventivo",BB25="Fuerte"),2,IF(AND(W27="Preventivo",BB25="Moderado"),1,0))</f>
        <v>0</v>
      </c>
      <c r="BD27" s="273">
        <f>+IF(AND(W27="Detectivo/Correctivo",$BB25="Fuerte"),2,IF(AND(W27="Detectivo/Correctivo",$BB27="Moderado"),1,IF(AND(W27="Preventivo",$BB25="Fuerte"),1,0)))</f>
        <v>0</v>
      </c>
      <c r="BE27" s="273" t="e">
        <f>+N25-BC27</f>
        <v>#N/A</v>
      </c>
      <c r="BF27" s="273" t="e">
        <f>+P25-BD27</f>
        <v>#N/A</v>
      </c>
      <c r="BG27" s="407"/>
      <c r="BH27" s="407"/>
      <c r="BI27" s="407"/>
      <c r="BJ27" s="410"/>
      <c r="BK27" s="410"/>
      <c r="BL27" s="410"/>
      <c r="BM27" s="599"/>
    </row>
    <row r="28" spans="1:65" ht="65" customHeight="1" x14ac:dyDescent="0.2">
      <c r="A28" s="575"/>
      <c r="B28" s="576"/>
      <c r="C28" s="578"/>
      <c r="D28" s="267"/>
      <c r="E28" s="267"/>
      <c r="F28" s="567"/>
      <c r="G28" s="579"/>
      <c r="H28" s="257"/>
      <c r="I28" s="257"/>
      <c r="J28" s="257"/>
      <c r="K28" s="268"/>
      <c r="L28" s="269"/>
      <c r="M28" s="577"/>
      <c r="N28" s="570"/>
      <c r="O28" s="573"/>
      <c r="P28" s="570"/>
      <c r="Q28" s="407"/>
      <c r="R28" s="407"/>
      <c r="S28" s="225"/>
      <c r="T28" s="225"/>
      <c r="U28" s="240" t="s">
        <v>603</v>
      </c>
      <c r="V28" s="240"/>
      <c r="W28" s="274"/>
      <c r="X28" s="274"/>
      <c r="Y28" s="225" t="str">
        <f t="shared" si="3"/>
        <v/>
      </c>
      <c r="Z28" s="274"/>
      <c r="AA28" s="225" t="str">
        <f t="shared" si="4"/>
        <v/>
      </c>
      <c r="AB28" s="225"/>
      <c r="AC28" s="225" t="str">
        <f t="shared" si="5"/>
        <v/>
      </c>
      <c r="AD28" s="225"/>
      <c r="AE28" s="225" t="str">
        <f t="shared" si="6"/>
        <v/>
      </c>
      <c r="AF28" s="225"/>
      <c r="AG28" s="225" t="str">
        <f t="shared" si="7"/>
        <v/>
      </c>
      <c r="AH28" s="225"/>
      <c r="AI28" s="225" t="str">
        <f t="shared" si="8"/>
        <v/>
      </c>
      <c r="AJ28" s="225"/>
      <c r="AK28" s="226" t="str">
        <f t="shared" si="0"/>
        <v/>
      </c>
      <c r="AL28" s="270" t="str">
        <f t="shared" si="11"/>
        <v/>
      </c>
      <c r="AM28" s="270" t="str">
        <f t="shared" si="9"/>
        <v/>
      </c>
      <c r="AN28" s="271"/>
      <c r="AO28" s="271"/>
      <c r="AP28" s="271"/>
      <c r="AQ28" s="271"/>
      <c r="AR28" s="271"/>
      <c r="AS28" s="271"/>
      <c r="AT28" s="271"/>
      <c r="AU28" s="266" t="str">
        <f>IFERROR(VLOOKUP(AT28,'Seguridad Información'!$I$61:$J$65,2,0),"")</f>
        <v/>
      </c>
      <c r="AV28" s="266"/>
      <c r="AW28" s="272" t="str">
        <f t="shared" si="1"/>
        <v/>
      </c>
      <c r="AX28" s="270" t="str">
        <f t="shared" si="2"/>
        <v/>
      </c>
      <c r="AY28" s="272" t="str">
        <f>IFERROR(VLOOKUP((CONCATENATE(AM28,AX28)),Listados!$U$3:$V$11,2,FALSE),"")</f>
        <v/>
      </c>
      <c r="AZ28" s="270">
        <f t="shared" si="10"/>
        <v>100</v>
      </c>
      <c r="BA28" s="574"/>
      <c r="BB28" s="574"/>
      <c r="BC28" s="273">
        <f>+IF(AND(W28="Preventivo",BB25="Fuerte"),2,IF(AND(W28="Preventivo",BB25="Moderado"),1,0))</f>
        <v>0</v>
      </c>
      <c r="BD28" s="273">
        <f>+IF(AND(W28="Detectivo/Correctivo",$BB25="Fuerte"),2,IF(AND(W28="Detectivo/Correctivo",$BB28="Moderado"),1,IF(AND(W28="Preventivo",$BB25="Fuerte"),1,0)))</f>
        <v>0</v>
      </c>
      <c r="BE28" s="273" t="e">
        <f>+N25-BC28</f>
        <v>#N/A</v>
      </c>
      <c r="BF28" s="273" t="e">
        <f>+P25-BD28</f>
        <v>#N/A</v>
      </c>
      <c r="BG28" s="407"/>
      <c r="BH28" s="407"/>
      <c r="BI28" s="407"/>
      <c r="BJ28" s="410"/>
      <c r="BK28" s="410"/>
      <c r="BL28" s="410"/>
      <c r="BM28" s="599"/>
    </row>
    <row r="29" spans="1:65" ht="65" customHeight="1" x14ac:dyDescent="0.2">
      <c r="A29" s="575"/>
      <c r="B29" s="576"/>
      <c r="C29" s="578"/>
      <c r="D29" s="267"/>
      <c r="E29" s="267"/>
      <c r="F29" s="567"/>
      <c r="G29" s="579"/>
      <c r="H29" s="257"/>
      <c r="I29" s="257"/>
      <c r="J29" s="257"/>
      <c r="K29" s="268"/>
      <c r="L29" s="269"/>
      <c r="M29" s="577"/>
      <c r="N29" s="570"/>
      <c r="O29" s="573"/>
      <c r="P29" s="570"/>
      <c r="Q29" s="407"/>
      <c r="R29" s="407"/>
      <c r="S29" s="225"/>
      <c r="T29" s="225"/>
      <c r="U29" s="240" t="s">
        <v>603</v>
      </c>
      <c r="V29" s="240"/>
      <c r="W29" s="274"/>
      <c r="X29" s="274"/>
      <c r="Y29" s="225" t="str">
        <f t="shared" si="3"/>
        <v/>
      </c>
      <c r="Z29" s="274"/>
      <c r="AA29" s="225" t="str">
        <f t="shared" si="4"/>
        <v/>
      </c>
      <c r="AB29" s="225"/>
      <c r="AC29" s="225" t="str">
        <f t="shared" si="5"/>
        <v/>
      </c>
      <c r="AD29" s="225"/>
      <c r="AE29" s="225" t="str">
        <f t="shared" si="6"/>
        <v/>
      </c>
      <c r="AF29" s="225"/>
      <c r="AG29" s="225" t="str">
        <f t="shared" si="7"/>
        <v/>
      </c>
      <c r="AH29" s="225"/>
      <c r="AI29" s="225" t="str">
        <f t="shared" si="8"/>
        <v/>
      </c>
      <c r="AJ29" s="225"/>
      <c r="AK29" s="226" t="str">
        <f t="shared" si="0"/>
        <v/>
      </c>
      <c r="AL29" s="270" t="str">
        <f t="shared" si="11"/>
        <v/>
      </c>
      <c r="AM29" s="270" t="str">
        <f t="shared" si="9"/>
        <v/>
      </c>
      <c r="AN29" s="271"/>
      <c r="AO29" s="271"/>
      <c r="AP29" s="271"/>
      <c r="AQ29" s="271"/>
      <c r="AR29" s="271"/>
      <c r="AS29" s="271"/>
      <c r="AT29" s="271"/>
      <c r="AU29" s="266" t="str">
        <f>IFERROR(VLOOKUP(AT29,'Seguridad Información'!$I$61:$J$65,2,0),"")</f>
        <v/>
      </c>
      <c r="AV29" s="266"/>
      <c r="AW29" s="272" t="str">
        <f t="shared" si="1"/>
        <v/>
      </c>
      <c r="AX29" s="270" t="str">
        <f t="shared" si="2"/>
        <v/>
      </c>
      <c r="AY29" s="272" t="str">
        <f>IFERROR(VLOOKUP((CONCATENATE(AM29,AX29)),Listados!$U$3:$V$11,2,FALSE),"")</f>
        <v/>
      </c>
      <c r="AZ29" s="270">
        <f t="shared" si="10"/>
        <v>100</v>
      </c>
      <c r="BA29" s="574"/>
      <c r="BB29" s="574"/>
      <c r="BC29" s="273">
        <f>+IF(AND(W29="Preventivo",BB25="Fuerte"),2,IF(AND(W29="Preventivo",BB25="Moderado"),1,0))</f>
        <v>0</v>
      </c>
      <c r="BD29" s="273">
        <f>+IF(AND(W29="Detectivo/Correctivo",$BB25="Fuerte"),2,IF(AND(W29="Detectivo/Correctivo",$BB29="Moderado"),1,IF(AND(W29="Preventivo",$BB25="Fuerte"),1,0)))</f>
        <v>0</v>
      </c>
      <c r="BE29" s="273" t="e">
        <f>+N25-BC29</f>
        <v>#N/A</v>
      </c>
      <c r="BF29" s="273" t="e">
        <f>+P25-BD29</f>
        <v>#N/A</v>
      </c>
      <c r="BG29" s="407"/>
      <c r="BH29" s="407"/>
      <c r="BI29" s="407"/>
      <c r="BJ29" s="410"/>
      <c r="BK29" s="410"/>
      <c r="BL29" s="410"/>
      <c r="BM29" s="599"/>
    </row>
    <row r="30" spans="1:65" ht="65" customHeight="1" x14ac:dyDescent="0.2">
      <c r="A30" s="575"/>
      <c r="B30" s="576"/>
      <c r="C30" s="578"/>
      <c r="D30" s="267"/>
      <c r="E30" s="267"/>
      <c r="F30" s="567"/>
      <c r="G30" s="579"/>
      <c r="H30" s="257"/>
      <c r="I30" s="257"/>
      <c r="J30" s="257"/>
      <c r="K30" s="268"/>
      <c r="L30" s="269"/>
      <c r="M30" s="577"/>
      <c r="N30" s="570"/>
      <c r="O30" s="573"/>
      <c r="P30" s="570"/>
      <c r="Q30" s="407"/>
      <c r="R30" s="407"/>
      <c r="S30" s="225"/>
      <c r="T30" s="225"/>
      <c r="U30" s="240" t="s">
        <v>603</v>
      </c>
      <c r="V30" s="240"/>
      <c r="W30" s="274"/>
      <c r="X30" s="274"/>
      <c r="Y30" s="225" t="str">
        <f t="shared" si="3"/>
        <v/>
      </c>
      <c r="Z30" s="274"/>
      <c r="AA30" s="225" t="str">
        <f t="shared" si="4"/>
        <v/>
      </c>
      <c r="AB30" s="225"/>
      <c r="AC30" s="225" t="str">
        <f t="shared" si="5"/>
        <v/>
      </c>
      <c r="AD30" s="225"/>
      <c r="AE30" s="225" t="str">
        <f t="shared" si="6"/>
        <v/>
      </c>
      <c r="AF30" s="225"/>
      <c r="AG30" s="225" t="str">
        <f t="shared" si="7"/>
        <v/>
      </c>
      <c r="AH30" s="225"/>
      <c r="AI30" s="225" t="str">
        <f t="shared" si="8"/>
        <v/>
      </c>
      <c r="AJ30" s="225"/>
      <c r="AK30" s="226" t="str">
        <f t="shared" si="0"/>
        <v/>
      </c>
      <c r="AL30" s="270" t="str">
        <f t="shared" si="11"/>
        <v/>
      </c>
      <c r="AM30" s="270" t="str">
        <f t="shared" si="9"/>
        <v/>
      </c>
      <c r="AN30" s="271"/>
      <c r="AO30" s="271"/>
      <c r="AP30" s="271"/>
      <c r="AQ30" s="271"/>
      <c r="AR30" s="271"/>
      <c r="AS30" s="271"/>
      <c r="AT30" s="271"/>
      <c r="AU30" s="266" t="str">
        <f>IFERROR(VLOOKUP(AT30,'Seguridad Información'!$I$61:$J$65,2,0),"")</f>
        <v/>
      </c>
      <c r="AV30" s="266"/>
      <c r="AW30" s="272" t="str">
        <f t="shared" si="1"/>
        <v/>
      </c>
      <c r="AX30" s="270" t="str">
        <f t="shared" si="2"/>
        <v/>
      </c>
      <c r="AY30" s="272" t="str">
        <f>IFERROR(VLOOKUP((CONCATENATE(AM30,AX30)),Listados!$U$3:$V$11,2,FALSE),"")</f>
        <v/>
      </c>
      <c r="AZ30" s="270">
        <f t="shared" si="10"/>
        <v>100</v>
      </c>
      <c r="BA30" s="574"/>
      <c r="BB30" s="574"/>
      <c r="BC30" s="273">
        <f>+IF(AND(W30="Preventivo",BB25="Fuerte"),2,IF(AND(W30="Preventivo",BB25="Moderado"),1,0))</f>
        <v>0</v>
      </c>
      <c r="BD30" s="273">
        <f>+IF(AND(W30="Detectivo/Correctivo",$BB25="Fuerte"),2,IF(AND(W30="Detectivo/Correctivo",$BB30="Moderado"),1,IF(AND(W30="Preventivo",$BB25="Fuerte"),1,0)))</f>
        <v>0</v>
      </c>
      <c r="BE30" s="273" t="e">
        <f>+N25-BC30</f>
        <v>#N/A</v>
      </c>
      <c r="BF30" s="273" t="e">
        <f>+P25-BD30</f>
        <v>#N/A</v>
      </c>
      <c r="BG30" s="407"/>
      <c r="BH30" s="407"/>
      <c r="BI30" s="407"/>
      <c r="BJ30" s="410"/>
      <c r="BK30" s="410"/>
      <c r="BL30" s="410"/>
      <c r="BM30" s="599"/>
    </row>
    <row r="31" spans="1:65" ht="65" customHeight="1" x14ac:dyDescent="0.2">
      <c r="A31" s="575">
        <v>5</v>
      </c>
      <c r="B31" s="576"/>
      <c r="C31" s="578" t="str">
        <f>IFERROR(VLOOKUP(B31,Listados!B$3:C$20,2,FALSE),"")</f>
        <v/>
      </c>
      <c r="D31" s="267"/>
      <c r="E31" s="267"/>
      <c r="F31" s="567"/>
      <c r="G31" s="579"/>
      <c r="H31" s="257"/>
      <c r="I31" s="257"/>
      <c r="J31" s="257"/>
      <c r="K31" s="268"/>
      <c r="L31" s="269"/>
      <c r="M31" s="577"/>
      <c r="N31" s="570" t="e">
        <f>+VLOOKUP(M31,Listados!$K$8:$L$12,2,0)</f>
        <v>#N/A</v>
      </c>
      <c r="O31" s="573"/>
      <c r="P31" s="570" t="e">
        <f>+VLOOKUP(O31,Listados!$K$13:$L$17,2,0)</f>
        <v>#N/A</v>
      </c>
      <c r="Q31" s="407" t="str">
        <f>IF(AND(M31&lt;&gt;"",O31&lt;&gt;""),VLOOKUP(M31&amp;O31,Listados!$M$3:$N$27,2,FALSE),"")</f>
        <v/>
      </c>
      <c r="R31" s="407" t="e">
        <f>+VLOOKUP(Q31,Listados!$P$3:$Q$6,2,FALSE)</f>
        <v>#N/A</v>
      </c>
      <c r="S31" s="225"/>
      <c r="T31" s="225"/>
      <c r="U31" s="240" t="s">
        <v>603</v>
      </c>
      <c r="V31" s="274"/>
      <c r="W31" s="274"/>
      <c r="X31" s="274"/>
      <c r="Y31" s="225" t="str">
        <f t="shared" si="3"/>
        <v/>
      </c>
      <c r="Z31" s="274"/>
      <c r="AA31" s="225" t="str">
        <f t="shared" si="4"/>
        <v/>
      </c>
      <c r="AB31" s="225"/>
      <c r="AC31" s="225" t="str">
        <f t="shared" si="5"/>
        <v/>
      </c>
      <c r="AD31" s="225"/>
      <c r="AE31" s="225" t="str">
        <f t="shared" si="6"/>
        <v/>
      </c>
      <c r="AF31" s="225"/>
      <c r="AG31" s="225" t="str">
        <f t="shared" si="7"/>
        <v/>
      </c>
      <c r="AH31" s="225"/>
      <c r="AI31" s="225" t="str">
        <f t="shared" si="8"/>
        <v/>
      </c>
      <c r="AJ31" s="225"/>
      <c r="AK31" s="226" t="str">
        <f t="shared" si="0"/>
        <v/>
      </c>
      <c r="AL31" s="270" t="str">
        <f t="shared" si="11"/>
        <v/>
      </c>
      <c r="AM31" s="270" t="str">
        <f t="shared" si="9"/>
        <v/>
      </c>
      <c r="AN31" s="271"/>
      <c r="AO31" s="271"/>
      <c r="AP31" s="271"/>
      <c r="AQ31" s="271"/>
      <c r="AR31" s="271"/>
      <c r="AS31" s="271"/>
      <c r="AT31" s="271"/>
      <c r="AU31" s="266" t="str">
        <f>IFERROR(VLOOKUP(AT31,'Seguridad Información'!$I$61:$J$65,2,0),"")</f>
        <v/>
      </c>
      <c r="AV31" s="266"/>
      <c r="AW31" s="272" t="str">
        <f t="shared" si="1"/>
        <v/>
      </c>
      <c r="AX31" s="270" t="str">
        <f t="shared" si="2"/>
        <v/>
      </c>
      <c r="AY31" s="272" t="str">
        <f>IFERROR(VLOOKUP((CONCATENATE(AM31,AX31)),Listados!$U$3:$V$11,2,FALSE),"")</f>
        <v/>
      </c>
      <c r="AZ31" s="270">
        <f t="shared" si="10"/>
        <v>100</v>
      </c>
      <c r="BA31" s="574">
        <f>AVERAGE(AZ31:AZ36)</f>
        <v>100</v>
      </c>
      <c r="BB31" s="574" t="str">
        <f>IF(BA31&lt;=50, "Débil", IF(BA31&lt;=99,"Moderado","Fuerte"))</f>
        <v>Fuerte</v>
      </c>
      <c r="BC31" s="273">
        <f>+IF(AND(W31="Preventivo",BB31="Fuerte"),2,IF(AND(W31="Preventivo",BB31="Moderado"),1,0))</f>
        <v>0</v>
      </c>
      <c r="BD31" s="273">
        <f>+IF(AND(W31="Detectivo/Correctivo",$BB31="Fuerte"),2,IF(AND(W31="Detectivo/Correctivo",$BB31="Moderado"),1,IF(AND(W31="Preventivo",$BB31="Fuerte"),1,0)))</f>
        <v>0</v>
      </c>
      <c r="BE31" s="273" t="e">
        <f>+N31-BC31</f>
        <v>#N/A</v>
      </c>
      <c r="BF31" s="273" t="e">
        <f>+P31-BD31</f>
        <v>#N/A</v>
      </c>
      <c r="BG31" s="407" t="e">
        <f>+VLOOKUP(MIN(BE31,BE32,BE33,BE34,BE35,BE36),Listados!$J$18:$K$24,2,TRUE)</f>
        <v>#N/A</v>
      </c>
      <c r="BH31" s="407" t="e">
        <f>+VLOOKUP(MIN(BF31,BF32,BF33,BF34,BF35,BF36),Listados!$J$26:$K$32,2,TRUE)</f>
        <v>#N/A</v>
      </c>
      <c r="BI31" s="407" t="e">
        <f>IF(AND(BG31&lt;&gt;"",BH31&lt;&gt;""),VLOOKUP(BG31&amp;BH31,Listados!$M$3:$N$27,2,FALSE),"")</f>
        <v>#N/A</v>
      </c>
      <c r="BJ31" s="410" t="e">
        <f>+IF($R31="Asumir el riesgo","NA","")</f>
        <v>#N/A</v>
      </c>
      <c r="BK31" s="410" t="e">
        <f>+IF($R31="Asumir el riesgo","NA","")</f>
        <v>#N/A</v>
      </c>
      <c r="BL31" s="410" t="e">
        <f>+IF($R31="Asumir el riesgo","NA","")</f>
        <v>#N/A</v>
      </c>
      <c r="BM31" s="599" t="e">
        <f>+IF($R31="Asumir el riesgo","NA","")</f>
        <v>#N/A</v>
      </c>
    </row>
    <row r="32" spans="1:65" ht="65" customHeight="1" x14ac:dyDescent="0.2">
      <c r="A32" s="575"/>
      <c r="B32" s="576"/>
      <c r="C32" s="578"/>
      <c r="D32" s="267"/>
      <c r="E32" s="267"/>
      <c r="F32" s="567"/>
      <c r="G32" s="579"/>
      <c r="H32" s="257"/>
      <c r="I32" s="257"/>
      <c r="J32" s="257"/>
      <c r="K32" s="268"/>
      <c r="L32" s="269"/>
      <c r="M32" s="577"/>
      <c r="N32" s="570"/>
      <c r="O32" s="573"/>
      <c r="P32" s="570"/>
      <c r="Q32" s="407"/>
      <c r="R32" s="407"/>
      <c r="S32" s="225"/>
      <c r="T32" s="225"/>
      <c r="U32" s="240" t="s">
        <v>603</v>
      </c>
      <c r="V32" s="274"/>
      <c r="W32" s="274"/>
      <c r="X32" s="274"/>
      <c r="Y32" s="225" t="str">
        <f t="shared" si="3"/>
        <v/>
      </c>
      <c r="Z32" s="274"/>
      <c r="AA32" s="225" t="str">
        <f t="shared" si="4"/>
        <v/>
      </c>
      <c r="AB32" s="225"/>
      <c r="AC32" s="225" t="str">
        <f t="shared" si="5"/>
        <v/>
      </c>
      <c r="AD32" s="225"/>
      <c r="AE32" s="225" t="str">
        <f t="shared" si="6"/>
        <v/>
      </c>
      <c r="AF32" s="225"/>
      <c r="AG32" s="225" t="str">
        <f t="shared" si="7"/>
        <v/>
      </c>
      <c r="AH32" s="225"/>
      <c r="AI32" s="225" t="str">
        <f t="shared" si="8"/>
        <v/>
      </c>
      <c r="AJ32" s="225"/>
      <c r="AK32" s="226" t="str">
        <f t="shared" si="0"/>
        <v/>
      </c>
      <c r="AL32" s="270" t="str">
        <f t="shared" si="11"/>
        <v/>
      </c>
      <c r="AM32" s="270" t="str">
        <f t="shared" si="9"/>
        <v/>
      </c>
      <c r="AN32" s="271"/>
      <c r="AO32" s="271"/>
      <c r="AP32" s="271"/>
      <c r="AQ32" s="271"/>
      <c r="AR32" s="271"/>
      <c r="AS32" s="271"/>
      <c r="AT32" s="271"/>
      <c r="AU32" s="266" t="str">
        <f>IFERROR(VLOOKUP(AT32,'Seguridad Información'!$I$61:$J$65,2,0),"")</f>
        <v/>
      </c>
      <c r="AV32" s="266"/>
      <c r="AW32" s="272" t="str">
        <f t="shared" si="1"/>
        <v/>
      </c>
      <c r="AX32" s="270" t="str">
        <f t="shared" si="2"/>
        <v/>
      </c>
      <c r="AY32" s="272" t="str">
        <f>IFERROR(VLOOKUP((CONCATENATE(AM32,AX32)),Listados!$U$3:$V$11,2,FALSE),"")</f>
        <v/>
      </c>
      <c r="AZ32" s="270">
        <f t="shared" si="10"/>
        <v>100</v>
      </c>
      <c r="BA32" s="574"/>
      <c r="BB32" s="574"/>
      <c r="BC32" s="273">
        <f>+IF(AND(W32="Preventivo",BB31="Fuerte"),2,IF(AND(W32="Preventivo",BB31="Moderado"),1,0))</f>
        <v>0</v>
      </c>
      <c r="BD32" s="273">
        <f>+IF(AND(W32="Detectivo/Correctivo",$BB31="Fuerte"),2,IF(AND(W32="Detectivo/Correctivo",$BB32="Moderado"),1,IF(AND(W32="Preventivo",$BB31="Fuerte"),1,0)))</f>
        <v>0</v>
      </c>
      <c r="BE32" s="273" t="e">
        <f>+N31-BC32</f>
        <v>#N/A</v>
      </c>
      <c r="BF32" s="273" t="e">
        <f>+P31-BD32</f>
        <v>#N/A</v>
      </c>
      <c r="BG32" s="407"/>
      <c r="BH32" s="407"/>
      <c r="BI32" s="407"/>
      <c r="BJ32" s="410"/>
      <c r="BK32" s="410"/>
      <c r="BL32" s="410"/>
      <c r="BM32" s="599"/>
    </row>
    <row r="33" spans="1:65" ht="65" customHeight="1" x14ac:dyDescent="0.2">
      <c r="A33" s="575"/>
      <c r="B33" s="576"/>
      <c r="C33" s="578"/>
      <c r="D33" s="267"/>
      <c r="E33" s="267"/>
      <c r="F33" s="567"/>
      <c r="G33" s="579"/>
      <c r="H33" s="257"/>
      <c r="I33" s="257"/>
      <c r="J33" s="257"/>
      <c r="K33" s="268"/>
      <c r="L33" s="269"/>
      <c r="M33" s="577"/>
      <c r="N33" s="570"/>
      <c r="O33" s="573"/>
      <c r="P33" s="570"/>
      <c r="Q33" s="407"/>
      <c r="R33" s="407"/>
      <c r="S33" s="225"/>
      <c r="T33" s="225"/>
      <c r="U33" s="240" t="s">
        <v>603</v>
      </c>
      <c r="V33" s="274"/>
      <c r="W33" s="274"/>
      <c r="X33" s="274"/>
      <c r="Y33" s="225" t="str">
        <f t="shared" si="3"/>
        <v/>
      </c>
      <c r="Z33" s="274"/>
      <c r="AA33" s="225" t="str">
        <f t="shared" si="4"/>
        <v/>
      </c>
      <c r="AB33" s="225"/>
      <c r="AC33" s="225" t="str">
        <f t="shared" si="5"/>
        <v/>
      </c>
      <c r="AD33" s="225"/>
      <c r="AE33" s="225" t="str">
        <f t="shared" si="6"/>
        <v/>
      </c>
      <c r="AF33" s="225"/>
      <c r="AG33" s="225" t="str">
        <f t="shared" si="7"/>
        <v/>
      </c>
      <c r="AH33" s="225"/>
      <c r="AI33" s="225" t="str">
        <f t="shared" si="8"/>
        <v/>
      </c>
      <c r="AJ33" s="225"/>
      <c r="AK33" s="226" t="str">
        <f t="shared" si="0"/>
        <v/>
      </c>
      <c r="AL33" s="270" t="str">
        <f t="shared" si="11"/>
        <v/>
      </c>
      <c r="AM33" s="270" t="str">
        <f t="shared" si="9"/>
        <v/>
      </c>
      <c r="AN33" s="271"/>
      <c r="AO33" s="271"/>
      <c r="AP33" s="271"/>
      <c r="AQ33" s="271"/>
      <c r="AR33" s="271"/>
      <c r="AS33" s="271"/>
      <c r="AT33" s="271"/>
      <c r="AU33" s="266" t="str">
        <f>IFERROR(VLOOKUP(AT33,'Seguridad Información'!$I$61:$J$65,2,0),"")</f>
        <v/>
      </c>
      <c r="AV33" s="266"/>
      <c r="AW33" s="272" t="str">
        <f t="shared" si="1"/>
        <v/>
      </c>
      <c r="AX33" s="270" t="str">
        <f t="shared" si="2"/>
        <v/>
      </c>
      <c r="AY33" s="272" t="str">
        <f>IFERROR(VLOOKUP((CONCATENATE(AM33,AX33)),Listados!$U$3:$V$11,2,FALSE),"")</f>
        <v/>
      </c>
      <c r="AZ33" s="270">
        <f t="shared" si="10"/>
        <v>100</v>
      </c>
      <c r="BA33" s="574"/>
      <c r="BB33" s="574"/>
      <c r="BC33" s="273">
        <f>+IF(AND(W33="Preventivo",BB31="Fuerte"),2,IF(AND(W33="Preventivo",BB31="Moderado"),1,0))</f>
        <v>0</v>
      </c>
      <c r="BD33" s="273">
        <f>+IF(AND(W33="Detectivo/Correctivo",$BB31="Fuerte"),2,IF(AND(W33="Detectivo/Correctivo",$BB33="Moderado"),1,IF(AND(W33="Preventivo",$BB31="Fuerte"),1,0)))</f>
        <v>0</v>
      </c>
      <c r="BE33" s="273" t="e">
        <f>+N31-BC33</f>
        <v>#N/A</v>
      </c>
      <c r="BF33" s="273" t="e">
        <f>+P31-BD33</f>
        <v>#N/A</v>
      </c>
      <c r="BG33" s="407"/>
      <c r="BH33" s="407"/>
      <c r="BI33" s="407"/>
      <c r="BJ33" s="410"/>
      <c r="BK33" s="410"/>
      <c r="BL33" s="410"/>
      <c r="BM33" s="599"/>
    </row>
    <row r="34" spans="1:65" ht="65" customHeight="1" x14ac:dyDescent="0.2">
      <c r="A34" s="575"/>
      <c r="B34" s="576"/>
      <c r="C34" s="578"/>
      <c r="D34" s="267"/>
      <c r="E34" s="267"/>
      <c r="F34" s="567"/>
      <c r="G34" s="579"/>
      <c r="H34" s="257"/>
      <c r="I34" s="257"/>
      <c r="J34" s="257"/>
      <c r="K34" s="268"/>
      <c r="L34" s="269"/>
      <c r="M34" s="577"/>
      <c r="N34" s="570"/>
      <c r="O34" s="573"/>
      <c r="P34" s="570"/>
      <c r="Q34" s="407"/>
      <c r="R34" s="407"/>
      <c r="S34" s="225"/>
      <c r="T34" s="225"/>
      <c r="U34" s="240" t="s">
        <v>603</v>
      </c>
      <c r="V34" s="274"/>
      <c r="W34" s="274"/>
      <c r="X34" s="274"/>
      <c r="Y34" s="225" t="str">
        <f t="shared" si="3"/>
        <v/>
      </c>
      <c r="Z34" s="274"/>
      <c r="AA34" s="225" t="str">
        <f t="shared" si="4"/>
        <v/>
      </c>
      <c r="AB34" s="225"/>
      <c r="AC34" s="225" t="str">
        <f t="shared" si="5"/>
        <v/>
      </c>
      <c r="AD34" s="225"/>
      <c r="AE34" s="225" t="str">
        <f t="shared" si="6"/>
        <v/>
      </c>
      <c r="AF34" s="225"/>
      <c r="AG34" s="225" t="str">
        <f t="shared" si="7"/>
        <v/>
      </c>
      <c r="AH34" s="225"/>
      <c r="AI34" s="225" t="str">
        <f t="shared" si="8"/>
        <v/>
      </c>
      <c r="AJ34" s="225"/>
      <c r="AK34" s="226" t="str">
        <f t="shared" si="0"/>
        <v/>
      </c>
      <c r="AL34" s="270" t="str">
        <f t="shared" si="11"/>
        <v/>
      </c>
      <c r="AM34" s="270" t="str">
        <f t="shared" si="9"/>
        <v/>
      </c>
      <c r="AN34" s="271"/>
      <c r="AO34" s="271"/>
      <c r="AP34" s="271"/>
      <c r="AQ34" s="271"/>
      <c r="AR34" s="271"/>
      <c r="AS34" s="271"/>
      <c r="AT34" s="271"/>
      <c r="AU34" s="266" t="str">
        <f>IFERROR(VLOOKUP(AT34,'Seguridad Información'!$I$61:$J$65,2,0),"")</f>
        <v/>
      </c>
      <c r="AV34" s="266"/>
      <c r="AW34" s="272" t="str">
        <f t="shared" si="1"/>
        <v/>
      </c>
      <c r="AX34" s="270" t="str">
        <f t="shared" si="2"/>
        <v/>
      </c>
      <c r="AY34" s="272" t="str">
        <f>IFERROR(VLOOKUP((CONCATENATE(AM34,AX34)),Listados!$U$3:$V$11,2,FALSE),"")</f>
        <v/>
      </c>
      <c r="AZ34" s="270">
        <f t="shared" si="10"/>
        <v>100</v>
      </c>
      <c r="BA34" s="574"/>
      <c r="BB34" s="574"/>
      <c r="BC34" s="273">
        <f>+IF(AND(W34="Preventivo",BB31="Fuerte"),2,IF(AND(W34="Preventivo",BB31="Moderado"),1,0))</f>
        <v>0</v>
      </c>
      <c r="BD34" s="273">
        <f>+IF(AND(W34="Detectivo/Correctivo",$BB31="Fuerte"),2,IF(AND(W34="Detectivo/Correctivo",$BB34="Moderado"),1,IF(AND(W34="Preventivo",$BB31="Fuerte"),1,0)))</f>
        <v>0</v>
      </c>
      <c r="BE34" s="273" t="e">
        <f>+N31-BC34</f>
        <v>#N/A</v>
      </c>
      <c r="BF34" s="273" t="e">
        <f>+P31-BD34</f>
        <v>#N/A</v>
      </c>
      <c r="BG34" s="407"/>
      <c r="BH34" s="407"/>
      <c r="BI34" s="407"/>
      <c r="BJ34" s="410"/>
      <c r="BK34" s="410"/>
      <c r="BL34" s="410"/>
      <c r="BM34" s="599"/>
    </row>
    <row r="35" spans="1:65" ht="65" customHeight="1" x14ac:dyDescent="0.2">
      <c r="A35" s="575"/>
      <c r="B35" s="576"/>
      <c r="C35" s="578"/>
      <c r="D35" s="267"/>
      <c r="E35" s="267"/>
      <c r="F35" s="567"/>
      <c r="G35" s="579"/>
      <c r="H35" s="257"/>
      <c r="I35" s="257"/>
      <c r="J35" s="257"/>
      <c r="K35" s="268"/>
      <c r="L35" s="269"/>
      <c r="M35" s="577"/>
      <c r="N35" s="570"/>
      <c r="O35" s="573"/>
      <c r="P35" s="570"/>
      <c r="Q35" s="407"/>
      <c r="R35" s="407"/>
      <c r="S35" s="225"/>
      <c r="T35" s="225"/>
      <c r="U35" s="240" t="s">
        <v>603</v>
      </c>
      <c r="V35" s="274"/>
      <c r="W35" s="274"/>
      <c r="X35" s="274"/>
      <c r="Y35" s="225" t="str">
        <f t="shared" si="3"/>
        <v/>
      </c>
      <c r="Z35" s="274"/>
      <c r="AA35" s="225" t="str">
        <f t="shared" si="4"/>
        <v/>
      </c>
      <c r="AB35" s="225"/>
      <c r="AC35" s="225" t="str">
        <f t="shared" si="5"/>
        <v/>
      </c>
      <c r="AD35" s="225"/>
      <c r="AE35" s="225" t="str">
        <f t="shared" si="6"/>
        <v/>
      </c>
      <c r="AF35" s="225"/>
      <c r="AG35" s="225" t="str">
        <f t="shared" si="7"/>
        <v/>
      </c>
      <c r="AH35" s="225"/>
      <c r="AI35" s="225" t="str">
        <f t="shared" si="8"/>
        <v/>
      </c>
      <c r="AJ35" s="225"/>
      <c r="AK35" s="226" t="str">
        <f t="shared" si="0"/>
        <v/>
      </c>
      <c r="AL35" s="270" t="str">
        <f t="shared" si="11"/>
        <v/>
      </c>
      <c r="AM35" s="270" t="str">
        <f t="shared" si="9"/>
        <v/>
      </c>
      <c r="AN35" s="271"/>
      <c r="AO35" s="271"/>
      <c r="AP35" s="271"/>
      <c r="AQ35" s="271"/>
      <c r="AR35" s="271"/>
      <c r="AS35" s="271"/>
      <c r="AT35" s="271"/>
      <c r="AU35" s="266" t="str">
        <f>IFERROR(VLOOKUP(AT35,'Seguridad Información'!$I$61:$J$65,2,0),"")</f>
        <v/>
      </c>
      <c r="AV35" s="266"/>
      <c r="AW35" s="272" t="str">
        <f t="shared" si="1"/>
        <v/>
      </c>
      <c r="AX35" s="270" t="str">
        <f t="shared" si="2"/>
        <v/>
      </c>
      <c r="AY35" s="272" t="str">
        <f>IFERROR(VLOOKUP((CONCATENATE(AM35,AX35)),Listados!$U$3:$V$11,2,FALSE),"")</f>
        <v/>
      </c>
      <c r="AZ35" s="270">
        <f t="shared" si="10"/>
        <v>100</v>
      </c>
      <c r="BA35" s="574"/>
      <c r="BB35" s="574"/>
      <c r="BC35" s="273">
        <f>+IF(AND(W35="Preventivo",BB31="Fuerte"),2,IF(AND(W35="Preventivo",BB31="Moderado"),1,0))</f>
        <v>0</v>
      </c>
      <c r="BD35" s="273">
        <f>+IF(AND(W35="Detectivo/Correctivo",$BB31="Fuerte"),2,IF(AND(W35="Detectivo/Correctivo",$BB35="Moderado"),1,IF(AND(W35="Preventivo",$BB31="Fuerte"),1,0)))</f>
        <v>0</v>
      </c>
      <c r="BE35" s="273" t="e">
        <f>+N31-BC35</f>
        <v>#N/A</v>
      </c>
      <c r="BF35" s="273" t="e">
        <f>+P31-BD35</f>
        <v>#N/A</v>
      </c>
      <c r="BG35" s="407"/>
      <c r="BH35" s="407"/>
      <c r="BI35" s="407"/>
      <c r="BJ35" s="410"/>
      <c r="BK35" s="410"/>
      <c r="BL35" s="410"/>
      <c r="BM35" s="599"/>
    </row>
    <row r="36" spans="1:65" ht="65" customHeight="1" x14ac:dyDescent="0.2">
      <c r="A36" s="575"/>
      <c r="B36" s="576"/>
      <c r="C36" s="578"/>
      <c r="D36" s="267"/>
      <c r="E36" s="267"/>
      <c r="F36" s="567"/>
      <c r="G36" s="579"/>
      <c r="H36" s="257"/>
      <c r="I36" s="257"/>
      <c r="J36" s="257"/>
      <c r="K36" s="268"/>
      <c r="L36" s="269"/>
      <c r="M36" s="577"/>
      <c r="N36" s="570"/>
      <c r="O36" s="573"/>
      <c r="P36" s="570"/>
      <c r="Q36" s="407"/>
      <c r="R36" s="407"/>
      <c r="S36" s="225"/>
      <c r="T36" s="225"/>
      <c r="U36" s="240" t="s">
        <v>603</v>
      </c>
      <c r="V36" s="274"/>
      <c r="W36" s="274"/>
      <c r="X36" s="274"/>
      <c r="Y36" s="225" t="str">
        <f t="shared" si="3"/>
        <v/>
      </c>
      <c r="Z36" s="274"/>
      <c r="AA36" s="225" t="str">
        <f t="shared" si="4"/>
        <v/>
      </c>
      <c r="AB36" s="225"/>
      <c r="AC36" s="225" t="str">
        <f t="shared" si="5"/>
        <v/>
      </c>
      <c r="AD36" s="225"/>
      <c r="AE36" s="225" t="str">
        <f t="shared" si="6"/>
        <v/>
      </c>
      <c r="AF36" s="225"/>
      <c r="AG36" s="225" t="str">
        <f t="shared" si="7"/>
        <v/>
      </c>
      <c r="AH36" s="225"/>
      <c r="AI36" s="225" t="str">
        <f t="shared" si="8"/>
        <v/>
      </c>
      <c r="AJ36" s="225"/>
      <c r="AK36" s="226" t="str">
        <f t="shared" si="0"/>
        <v/>
      </c>
      <c r="AL36" s="270" t="str">
        <f t="shared" si="11"/>
        <v/>
      </c>
      <c r="AM36" s="270" t="str">
        <f t="shared" si="9"/>
        <v/>
      </c>
      <c r="AN36" s="271"/>
      <c r="AO36" s="271"/>
      <c r="AP36" s="271"/>
      <c r="AQ36" s="271"/>
      <c r="AR36" s="271"/>
      <c r="AS36" s="271"/>
      <c r="AT36" s="271"/>
      <c r="AU36" s="266" t="str">
        <f>IFERROR(VLOOKUP(AT36,'Seguridad Información'!$I$61:$J$65,2,0),"")</f>
        <v/>
      </c>
      <c r="AV36" s="266"/>
      <c r="AW36" s="272" t="str">
        <f t="shared" si="1"/>
        <v/>
      </c>
      <c r="AX36" s="270" t="str">
        <f t="shared" si="2"/>
        <v/>
      </c>
      <c r="AY36" s="272" t="str">
        <f>IFERROR(VLOOKUP((CONCATENATE(AM36,AX36)),Listados!$U$3:$V$11,2,FALSE),"")</f>
        <v/>
      </c>
      <c r="AZ36" s="270">
        <f t="shared" si="10"/>
        <v>100</v>
      </c>
      <c r="BA36" s="574"/>
      <c r="BB36" s="574"/>
      <c r="BC36" s="273">
        <f>+IF(AND(W36="Preventivo",BB31="Fuerte"),2,IF(AND(W36="Preventivo",BB31="Moderado"),1,0))</f>
        <v>0</v>
      </c>
      <c r="BD36" s="273">
        <f>+IF(AND(W36="Detectivo/Correctivo",$BB31="Fuerte"),2,IF(AND(W36="Detectivo/Correctivo",$BB36="Moderado"),1,IF(AND(W36="Preventivo",$BB31="Fuerte"),1,0)))</f>
        <v>0</v>
      </c>
      <c r="BE36" s="273" t="e">
        <f>+N31-BC36</f>
        <v>#N/A</v>
      </c>
      <c r="BF36" s="273" t="e">
        <f>+P31-BD36</f>
        <v>#N/A</v>
      </c>
      <c r="BG36" s="407"/>
      <c r="BH36" s="407"/>
      <c r="BI36" s="407"/>
      <c r="BJ36" s="410"/>
      <c r="BK36" s="410"/>
      <c r="BL36" s="410"/>
      <c r="BM36" s="599"/>
    </row>
    <row r="37" spans="1:65" ht="65" customHeight="1" x14ac:dyDescent="0.2">
      <c r="A37" s="575">
        <v>6</v>
      </c>
      <c r="B37" s="576"/>
      <c r="C37" s="578" t="str">
        <f>IFERROR(VLOOKUP(B37,Listados!B$3:C$20,2,FALSE),"")</f>
        <v/>
      </c>
      <c r="D37" s="267"/>
      <c r="E37" s="267"/>
      <c r="F37" s="567"/>
      <c r="G37" s="579"/>
      <c r="H37" s="257"/>
      <c r="I37" s="257"/>
      <c r="J37" s="257"/>
      <c r="K37" s="268"/>
      <c r="L37" s="269"/>
      <c r="M37" s="577"/>
      <c r="N37" s="570" t="e">
        <f>+VLOOKUP(M37,Listados!$K$8:$L$12,2,0)</f>
        <v>#N/A</v>
      </c>
      <c r="O37" s="573"/>
      <c r="P37" s="570" t="e">
        <f>+VLOOKUP(O37,Listados!$K$13:$L$17,2,0)</f>
        <v>#N/A</v>
      </c>
      <c r="Q37" s="407" t="str">
        <f>IF(AND(M37&lt;&gt;"",O37&lt;&gt;""),VLOOKUP(M37&amp;O37,Listados!$M$3:$N$27,2,FALSE),"")</f>
        <v/>
      </c>
      <c r="R37" s="407" t="e">
        <f>+VLOOKUP(Q37,Listados!$P$3:$Q$6,2,FALSE)</f>
        <v>#N/A</v>
      </c>
      <c r="S37" s="225"/>
      <c r="T37" s="225"/>
      <c r="U37" s="240" t="s">
        <v>603</v>
      </c>
      <c r="V37" s="274"/>
      <c r="W37" s="274"/>
      <c r="X37" s="274"/>
      <c r="Y37" s="225" t="str">
        <f t="shared" si="3"/>
        <v/>
      </c>
      <c r="Z37" s="274"/>
      <c r="AA37" s="225" t="str">
        <f t="shared" si="4"/>
        <v/>
      </c>
      <c r="AB37" s="225"/>
      <c r="AC37" s="225" t="str">
        <f t="shared" si="5"/>
        <v/>
      </c>
      <c r="AD37" s="225"/>
      <c r="AE37" s="225" t="str">
        <f t="shared" si="6"/>
        <v/>
      </c>
      <c r="AF37" s="225"/>
      <c r="AG37" s="225" t="str">
        <f t="shared" si="7"/>
        <v/>
      </c>
      <c r="AH37" s="225"/>
      <c r="AI37" s="225" t="str">
        <f t="shared" si="8"/>
        <v/>
      </c>
      <c r="AJ37" s="225"/>
      <c r="AK37" s="226" t="str">
        <f t="shared" si="0"/>
        <v/>
      </c>
      <c r="AL37" s="270" t="str">
        <f t="shared" si="11"/>
        <v/>
      </c>
      <c r="AM37" s="270" t="str">
        <f t="shared" si="9"/>
        <v/>
      </c>
      <c r="AN37" s="271"/>
      <c r="AO37" s="271"/>
      <c r="AP37" s="271"/>
      <c r="AQ37" s="271"/>
      <c r="AR37" s="271"/>
      <c r="AS37" s="271"/>
      <c r="AT37" s="271"/>
      <c r="AU37" s="266" t="str">
        <f>IFERROR(VLOOKUP(AT37,'Seguridad Información'!$I$61:$J$65,2,0),"")</f>
        <v/>
      </c>
      <c r="AV37" s="266"/>
      <c r="AW37" s="272" t="str">
        <f t="shared" si="1"/>
        <v/>
      </c>
      <c r="AX37" s="270" t="str">
        <f t="shared" si="2"/>
        <v/>
      </c>
      <c r="AY37" s="272" t="str">
        <f>IFERROR(VLOOKUP((CONCATENATE(AM37,AX37)),Listados!$U$3:$V$11,2,FALSE),"")</f>
        <v/>
      </c>
      <c r="AZ37" s="270">
        <f t="shared" si="10"/>
        <v>100</v>
      </c>
      <c r="BA37" s="574">
        <f>AVERAGE(AZ37:AZ42)</f>
        <v>100</v>
      </c>
      <c r="BB37" s="574" t="str">
        <f>IF(BA37&lt;=50, "Débil", IF(BA37&lt;=99,"Moderado","Fuerte"))</f>
        <v>Fuerte</v>
      </c>
      <c r="BC37" s="273">
        <f>+IF(AND(W37="Preventivo",BB37="Fuerte"),2,IF(AND(W37="Preventivo",BB37="Moderado"),1,0))</f>
        <v>0</v>
      </c>
      <c r="BD37" s="273">
        <f>+IF(AND(W37="Detectivo/Correctivo",$BB37="Fuerte"),2,IF(AND(W37="Detectivo/Correctivo",$BB37="Moderado"),1,IF(AND(W37="Preventivo",$BB37="Fuerte"),1,0)))</f>
        <v>0</v>
      </c>
      <c r="BE37" s="273" t="e">
        <f>+N37-BC37</f>
        <v>#N/A</v>
      </c>
      <c r="BF37" s="273" t="e">
        <f>+P37-BD37</f>
        <v>#N/A</v>
      </c>
      <c r="BG37" s="407" t="e">
        <f>+VLOOKUP(MIN(BE37,BE38,BE39,BE40,BE41,BE42),Listados!$J$18:$K$24,2,TRUE)</f>
        <v>#N/A</v>
      </c>
      <c r="BH37" s="407" t="e">
        <f>+VLOOKUP(MIN(BF37,BF38,BF39,BF40,BF41,BF42),Listados!$J$26:$K$32,2,TRUE)</f>
        <v>#N/A</v>
      </c>
      <c r="BI37" s="407" t="e">
        <f>IF(AND(BG37&lt;&gt;"",BH37&lt;&gt;""),VLOOKUP(BG37&amp;BH37,Listados!$M$3:$N$27,2,FALSE),"")</f>
        <v>#N/A</v>
      </c>
      <c r="BJ37" s="410" t="e">
        <f>+IF($R37="Asumir el riesgo","NA","")</f>
        <v>#N/A</v>
      </c>
      <c r="BK37" s="410" t="e">
        <f>+IF($R37="Asumir el riesgo","NA","")</f>
        <v>#N/A</v>
      </c>
      <c r="BL37" s="410" t="e">
        <f>+IF($R37="Asumir el riesgo","NA","")</f>
        <v>#N/A</v>
      </c>
      <c r="BM37" s="599" t="e">
        <f>+IF($R37="Asumir el riesgo","NA","")</f>
        <v>#N/A</v>
      </c>
    </row>
    <row r="38" spans="1:65" ht="65" customHeight="1" x14ac:dyDescent="0.2">
      <c r="A38" s="575"/>
      <c r="B38" s="576"/>
      <c r="C38" s="578"/>
      <c r="D38" s="267"/>
      <c r="E38" s="267"/>
      <c r="F38" s="567"/>
      <c r="G38" s="579"/>
      <c r="H38" s="257"/>
      <c r="I38" s="257"/>
      <c r="J38" s="257"/>
      <c r="K38" s="268"/>
      <c r="L38" s="269"/>
      <c r="M38" s="577"/>
      <c r="N38" s="570"/>
      <c r="O38" s="573"/>
      <c r="P38" s="570"/>
      <c r="Q38" s="407"/>
      <c r="R38" s="407"/>
      <c r="S38" s="225"/>
      <c r="T38" s="225"/>
      <c r="U38" s="240" t="s">
        <v>603</v>
      </c>
      <c r="V38" s="274"/>
      <c r="W38" s="274"/>
      <c r="X38" s="274"/>
      <c r="Y38" s="225" t="str">
        <f t="shared" si="3"/>
        <v/>
      </c>
      <c r="Z38" s="274"/>
      <c r="AA38" s="225" t="str">
        <f t="shared" si="4"/>
        <v/>
      </c>
      <c r="AB38" s="225"/>
      <c r="AC38" s="225" t="str">
        <f t="shared" si="5"/>
        <v/>
      </c>
      <c r="AD38" s="225"/>
      <c r="AE38" s="225" t="str">
        <f t="shared" si="6"/>
        <v/>
      </c>
      <c r="AF38" s="225"/>
      <c r="AG38" s="225" t="str">
        <f t="shared" si="7"/>
        <v/>
      </c>
      <c r="AH38" s="225"/>
      <c r="AI38" s="225" t="str">
        <f t="shared" si="8"/>
        <v/>
      </c>
      <c r="AJ38" s="225"/>
      <c r="AK38" s="226" t="str">
        <f t="shared" si="0"/>
        <v/>
      </c>
      <c r="AL38" s="270" t="str">
        <f t="shared" si="11"/>
        <v/>
      </c>
      <c r="AM38" s="270" t="str">
        <f t="shared" si="9"/>
        <v/>
      </c>
      <c r="AN38" s="271"/>
      <c r="AO38" s="271"/>
      <c r="AP38" s="271"/>
      <c r="AQ38" s="271"/>
      <c r="AR38" s="271"/>
      <c r="AS38" s="271"/>
      <c r="AT38" s="271"/>
      <c r="AU38" s="266" t="str">
        <f>IFERROR(VLOOKUP(AT38,'Seguridad Información'!$I$61:$J$65,2,0),"")</f>
        <v/>
      </c>
      <c r="AV38" s="266"/>
      <c r="AW38" s="272" t="str">
        <f t="shared" si="1"/>
        <v/>
      </c>
      <c r="AX38" s="270" t="str">
        <f t="shared" si="2"/>
        <v/>
      </c>
      <c r="AY38" s="272" t="str">
        <f>IFERROR(VLOOKUP((CONCATENATE(AM38,AX38)),Listados!$U$3:$V$11,2,FALSE),"")</f>
        <v/>
      </c>
      <c r="AZ38" s="270">
        <f t="shared" si="10"/>
        <v>100</v>
      </c>
      <c r="BA38" s="574"/>
      <c r="BB38" s="574"/>
      <c r="BC38" s="273">
        <f>+IF(AND(W38="Preventivo",BB37="Fuerte"),2,IF(AND(W38="Preventivo",BB37="Moderado"),1,0))</f>
        <v>0</v>
      </c>
      <c r="BD38" s="273">
        <f>+IF(AND(W38="Detectivo/Correctivo",$BB37="Fuerte"),2,IF(AND(W38="Detectivo/Correctivo",$BB38="Moderado"),1,IF(AND(W38="Preventivo",$BB37="Fuerte"),1,0)))</f>
        <v>0</v>
      </c>
      <c r="BE38" s="273" t="e">
        <f>+N37-BC38</f>
        <v>#N/A</v>
      </c>
      <c r="BF38" s="273" t="e">
        <f>+P37-BD38</f>
        <v>#N/A</v>
      </c>
      <c r="BG38" s="407"/>
      <c r="BH38" s="407"/>
      <c r="BI38" s="407"/>
      <c r="BJ38" s="410"/>
      <c r="BK38" s="410"/>
      <c r="BL38" s="410"/>
      <c r="BM38" s="599"/>
    </row>
    <row r="39" spans="1:65" ht="65" customHeight="1" x14ac:dyDescent="0.2">
      <c r="A39" s="575"/>
      <c r="B39" s="576"/>
      <c r="C39" s="578"/>
      <c r="D39" s="267"/>
      <c r="E39" s="267"/>
      <c r="F39" s="567"/>
      <c r="G39" s="579"/>
      <c r="H39" s="257"/>
      <c r="I39" s="257"/>
      <c r="J39" s="257"/>
      <c r="K39" s="268"/>
      <c r="L39" s="269"/>
      <c r="M39" s="577"/>
      <c r="N39" s="570"/>
      <c r="O39" s="573"/>
      <c r="P39" s="570"/>
      <c r="Q39" s="407"/>
      <c r="R39" s="407"/>
      <c r="S39" s="225"/>
      <c r="T39" s="225"/>
      <c r="U39" s="240" t="s">
        <v>603</v>
      </c>
      <c r="V39" s="274"/>
      <c r="W39" s="274"/>
      <c r="X39" s="274"/>
      <c r="Y39" s="225" t="str">
        <f t="shared" si="3"/>
        <v/>
      </c>
      <c r="Z39" s="274"/>
      <c r="AA39" s="225" t="str">
        <f t="shared" si="4"/>
        <v/>
      </c>
      <c r="AB39" s="225"/>
      <c r="AC39" s="225" t="str">
        <f t="shared" si="5"/>
        <v/>
      </c>
      <c r="AD39" s="225"/>
      <c r="AE39" s="225" t="str">
        <f t="shared" si="6"/>
        <v/>
      </c>
      <c r="AF39" s="225"/>
      <c r="AG39" s="225" t="str">
        <f t="shared" si="7"/>
        <v/>
      </c>
      <c r="AH39" s="225"/>
      <c r="AI39" s="225" t="str">
        <f t="shared" si="8"/>
        <v/>
      </c>
      <c r="AJ39" s="225"/>
      <c r="AK39" s="226" t="str">
        <f t="shared" si="0"/>
        <v/>
      </c>
      <c r="AL39" s="270" t="str">
        <f t="shared" si="11"/>
        <v/>
      </c>
      <c r="AM39" s="270" t="str">
        <f t="shared" si="9"/>
        <v/>
      </c>
      <c r="AN39" s="271"/>
      <c r="AO39" s="271"/>
      <c r="AP39" s="271"/>
      <c r="AQ39" s="271"/>
      <c r="AR39" s="271"/>
      <c r="AS39" s="271"/>
      <c r="AT39" s="271"/>
      <c r="AU39" s="266" t="str">
        <f>IFERROR(VLOOKUP(AT39,'Seguridad Información'!$I$61:$J$65,2,0),"")</f>
        <v/>
      </c>
      <c r="AV39" s="266"/>
      <c r="AW39" s="272" t="str">
        <f t="shared" si="1"/>
        <v/>
      </c>
      <c r="AX39" s="270" t="str">
        <f t="shared" si="2"/>
        <v/>
      </c>
      <c r="AY39" s="272" t="str">
        <f>IFERROR(VLOOKUP((CONCATENATE(AM39,AX39)),Listados!$U$3:$V$11,2,FALSE),"")</f>
        <v/>
      </c>
      <c r="AZ39" s="270">
        <f t="shared" si="10"/>
        <v>100</v>
      </c>
      <c r="BA39" s="574"/>
      <c r="BB39" s="574"/>
      <c r="BC39" s="273">
        <f>+IF(AND(W39="Preventivo",BB37="Fuerte"),2,IF(AND(W39="Preventivo",BB37="Moderado"),1,0))</f>
        <v>0</v>
      </c>
      <c r="BD39" s="273">
        <f>+IF(AND(W39="Detectivo/Correctivo",$BB37="Fuerte"),2,IF(AND(W39="Detectivo/Correctivo",$BB39="Moderado"),1,IF(AND(W39="Preventivo",$BB37="Fuerte"),1,0)))</f>
        <v>0</v>
      </c>
      <c r="BE39" s="273" t="e">
        <f>+N37-BC39</f>
        <v>#N/A</v>
      </c>
      <c r="BF39" s="273" t="e">
        <f>+P37-BD39</f>
        <v>#N/A</v>
      </c>
      <c r="BG39" s="407"/>
      <c r="BH39" s="407"/>
      <c r="BI39" s="407"/>
      <c r="BJ39" s="410"/>
      <c r="BK39" s="410"/>
      <c r="BL39" s="410"/>
      <c r="BM39" s="599"/>
    </row>
    <row r="40" spans="1:65" ht="65" customHeight="1" x14ac:dyDescent="0.2">
      <c r="A40" s="575"/>
      <c r="B40" s="576"/>
      <c r="C40" s="578"/>
      <c r="D40" s="267"/>
      <c r="E40" s="267"/>
      <c r="F40" s="567"/>
      <c r="G40" s="579"/>
      <c r="H40" s="257"/>
      <c r="I40" s="257"/>
      <c r="J40" s="257"/>
      <c r="K40" s="268"/>
      <c r="L40" s="269"/>
      <c r="M40" s="577"/>
      <c r="N40" s="570"/>
      <c r="O40" s="573"/>
      <c r="P40" s="570"/>
      <c r="Q40" s="407"/>
      <c r="R40" s="407"/>
      <c r="S40" s="225"/>
      <c r="T40" s="225"/>
      <c r="U40" s="240" t="s">
        <v>603</v>
      </c>
      <c r="V40" s="274"/>
      <c r="W40" s="274"/>
      <c r="X40" s="274"/>
      <c r="Y40" s="225" t="str">
        <f t="shared" si="3"/>
        <v/>
      </c>
      <c r="Z40" s="274"/>
      <c r="AA40" s="225" t="str">
        <f t="shared" si="4"/>
        <v/>
      </c>
      <c r="AB40" s="225"/>
      <c r="AC40" s="225" t="str">
        <f t="shared" si="5"/>
        <v/>
      </c>
      <c r="AD40" s="225"/>
      <c r="AE40" s="225" t="str">
        <f t="shared" si="6"/>
        <v/>
      </c>
      <c r="AF40" s="225"/>
      <c r="AG40" s="225" t="str">
        <f t="shared" si="7"/>
        <v/>
      </c>
      <c r="AH40" s="225"/>
      <c r="AI40" s="225" t="str">
        <f t="shared" si="8"/>
        <v/>
      </c>
      <c r="AJ40" s="225"/>
      <c r="AK40" s="226" t="str">
        <f t="shared" si="0"/>
        <v/>
      </c>
      <c r="AL40" s="270" t="str">
        <f t="shared" si="11"/>
        <v/>
      </c>
      <c r="AM40" s="270" t="str">
        <f t="shared" si="9"/>
        <v/>
      </c>
      <c r="AN40" s="271"/>
      <c r="AO40" s="271"/>
      <c r="AP40" s="271"/>
      <c r="AQ40" s="271"/>
      <c r="AR40" s="271"/>
      <c r="AS40" s="271"/>
      <c r="AT40" s="271"/>
      <c r="AU40" s="266" t="str">
        <f>IFERROR(VLOOKUP(AT40,'Seguridad Información'!$I$61:$J$65,2,0),"")</f>
        <v/>
      </c>
      <c r="AV40" s="266"/>
      <c r="AW40" s="272" t="str">
        <f t="shared" si="1"/>
        <v/>
      </c>
      <c r="AX40" s="270" t="str">
        <f t="shared" si="2"/>
        <v/>
      </c>
      <c r="AY40" s="272" t="str">
        <f>IFERROR(VLOOKUP((CONCATENATE(AM40,AX40)),Listados!$U$3:$V$11,2,FALSE),"")</f>
        <v/>
      </c>
      <c r="AZ40" s="270">
        <f t="shared" si="10"/>
        <v>100</v>
      </c>
      <c r="BA40" s="574"/>
      <c r="BB40" s="574"/>
      <c r="BC40" s="273">
        <f>+IF(AND(W40="Preventivo",BB37="Fuerte"),2,IF(AND(W40="Preventivo",BB37="Moderado"),1,0))</f>
        <v>0</v>
      </c>
      <c r="BD40" s="273">
        <f>+IF(AND(W40="Detectivo/Correctivo",$BB37="Fuerte"),2,IF(AND(W40="Detectivo/Correctivo",$BB40="Moderado"),1,IF(AND(W40="Preventivo",$BB37="Fuerte"),1,0)))</f>
        <v>0</v>
      </c>
      <c r="BE40" s="273" t="e">
        <f>+N37-BC40</f>
        <v>#N/A</v>
      </c>
      <c r="BF40" s="273" t="e">
        <f>+P37-BD40</f>
        <v>#N/A</v>
      </c>
      <c r="BG40" s="407"/>
      <c r="BH40" s="407"/>
      <c r="BI40" s="407"/>
      <c r="BJ40" s="410"/>
      <c r="BK40" s="410"/>
      <c r="BL40" s="410"/>
      <c r="BM40" s="599"/>
    </row>
    <row r="41" spans="1:65" ht="65" customHeight="1" x14ac:dyDescent="0.2">
      <c r="A41" s="575"/>
      <c r="B41" s="576"/>
      <c r="C41" s="578"/>
      <c r="D41" s="267"/>
      <c r="E41" s="267"/>
      <c r="F41" s="567"/>
      <c r="G41" s="579"/>
      <c r="H41" s="257"/>
      <c r="I41" s="257"/>
      <c r="J41" s="257"/>
      <c r="K41" s="268"/>
      <c r="L41" s="269"/>
      <c r="M41" s="577"/>
      <c r="N41" s="570"/>
      <c r="O41" s="573"/>
      <c r="P41" s="570"/>
      <c r="Q41" s="407"/>
      <c r="R41" s="407"/>
      <c r="S41" s="225"/>
      <c r="T41" s="225"/>
      <c r="U41" s="240" t="s">
        <v>603</v>
      </c>
      <c r="V41" s="274"/>
      <c r="W41" s="274"/>
      <c r="X41" s="274"/>
      <c r="Y41" s="225" t="str">
        <f t="shared" si="3"/>
        <v/>
      </c>
      <c r="Z41" s="274"/>
      <c r="AA41" s="225" t="str">
        <f t="shared" si="4"/>
        <v/>
      </c>
      <c r="AB41" s="225"/>
      <c r="AC41" s="225" t="str">
        <f t="shared" si="5"/>
        <v/>
      </c>
      <c r="AD41" s="225"/>
      <c r="AE41" s="225" t="str">
        <f t="shared" si="6"/>
        <v/>
      </c>
      <c r="AF41" s="225"/>
      <c r="AG41" s="225" t="str">
        <f t="shared" si="7"/>
        <v/>
      </c>
      <c r="AH41" s="225"/>
      <c r="AI41" s="225" t="str">
        <f t="shared" si="8"/>
        <v/>
      </c>
      <c r="AJ41" s="225"/>
      <c r="AK41" s="226" t="str">
        <f t="shared" si="0"/>
        <v/>
      </c>
      <c r="AL41" s="270" t="str">
        <f t="shared" si="11"/>
        <v/>
      </c>
      <c r="AM41" s="270" t="str">
        <f t="shared" si="9"/>
        <v/>
      </c>
      <c r="AN41" s="271"/>
      <c r="AO41" s="271"/>
      <c r="AP41" s="271"/>
      <c r="AQ41" s="271"/>
      <c r="AR41" s="271"/>
      <c r="AS41" s="271"/>
      <c r="AT41" s="271"/>
      <c r="AU41" s="266" t="str">
        <f>IFERROR(VLOOKUP(AT41,'Seguridad Información'!$I$61:$J$65,2,0),"")</f>
        <v/>
      </c>
      <c r="AV41" s="266"/>
      <c r="AW41" s="272" t="str">
        <f t="shared" si="1"/>
        <v/>
      </c>
      <c r="AX41" s="270" t="str">
        <f t="shared" si="2"/>
        <v/>
      </c>
      <c r="AY41" s="272" t="str">
        <f>IFERROR(VLOOKUP((CONCATENATE(AM41,AX41)),Listados!$U$3:$V$11,2,FALSE),"")</f>
        <v/>
      </c>
      <c r="AZ41" s="270">
        <f t="shared" si="10"/>
        <v>100</v>
      </c>
      <c r="BA41" s="574"/>
      <c r="BB41" s="574"/>
      <c r="BC41" s="273">
        <f>+IF(AND(W41="Preventivo",BB37="Fuerte"),2,IF(AND(W41="Preventivo",BB37="Moderado"),1,0))</f>
        <v>0</v>
      </c>
      <c r="BD41" s="273">
        <f>+IF(AND(W41="Detectivo/Correctivo",$BB37="Fuerte"),2,IF(AND(W41="Detectivo/Correctivo",$BB41="Moderado"),1,IF(AND(W41="Preventivo",$BB37="Fuerte"),1,0)))</f>
        <v>0</v>
      </c>
      <c r="BE41" s="273" t="e">
        <f>+N37-BC41</f>
        <v>#N/A</v>
      </c>
      <c r="BF41" s="273" t="e">
        <f>+P37-BD41</f>
        <v>#N/A</v>
      </c>
      <c r="BG41" s="407"/>
      <c r="BH41" s="407"/>
      <c r="BI41" s="407"/>
      <c r="BJ41" s="410"/>
      <c r="BK41" s="410"/>
      <c r="BL41" s="410"/>
      <c r="BM41" s="599"/>
    </row>
    <row r="42" spans="1:65" ht="65" customHeight="1" x14ac:dyDescent="0.2">
      <c r="A42" s="575"/>
      <c r="B42" s="576"/>
      <c r="C42" s="578"/>
      <c r="D42" s="267"/>
      <c r="E42" s="267"/>
      <c r="F42" s="567"/>
      <c r="G42" s="579"/>
      <c r="H42" s="257"/>
      <c r="I42" s="257"/>
      <c r="J42" s="257"/>
      <c r="K42" s="268"/>
      <c r="L42" s="269"/>
      <c r="M42" s="577"/>
      <c r="N42" s="570"/>
      <c r="O42" s="573"/>
      <c r="P42" s="570"/>
      <c r="Q42" s="407"/>
      <c r="R42" s="407"/>
      <c r="S42" s="225"/>
      <c r="T42" s="225"/>
      <c r="U42" s="240" t="s">
        <v>603</v>
      </c>
      <c r="V42" s="274"/>
      <c r="W42" s="274"/>
      <c r="X42" s="274"/>
      <c r="Y42" s="225" t="str">
        <f t="shared" si="3"/>
        <v/>
      </c>
      <c r="Z42" s="274"/>
      <c r="AA42" s="225" t="str">
        <f t="shared" si="4"/>
        <v/>
      </c>
      <c r="AB42" s="225"/>
      <c r="AC42" s="225" t="str">
        <f t="shared" si="5"/>
        <v/>
      </c>
      <c r="AD42" s="225"/>
      <c r="AE42" s="225" t="str">
        <f t="shared" si="6"/>
        <v/>
      </c>
      <c r="AF42" s="225"/>
      <c r="AG42" s="225" t="str">
        <f t="shared" si="7"/>
        <v/>
      </c>
      <c r="AH42" s="225"/>
      <c r="AI42" s="225" t="str">
        <f t="shared" si="8"/>
        <v/>
      </c>
      <c r="AJ42" s="225"/>
      <c r="AK42" s="226" t="str">
        <f t="shared" si="0"/>
        <v/>
      </c>
      <c r="AL42" s="270" t="str">
        <f t="shared" si="11"/>
        <v/>
      </c>
      <c r="AM42" s="270" t="str">
        <f t="shared" si="9"/>
        <v/>
      </c>
      <c r="AN42" s="271"/>
      <c r="AO42" s="271"/>
      <c r="AP42" s="271"/>
      <c r="AQ42" s="271"/>
      <c r="AR42" s="271"/>
      <c r="AS42" s="271"/>
      <c r="AT42" s="271"/>
      <c r="AU42" s="266" t="str">
        <f>IFERROR(VLOOKUP(AT42,'Seguridad Información'!$I$61:$J$65,2,0),"")</f>
        <v/>
      </c>
      <c r="AV42" s="266"/>
      <c r="AW42" s="272" t="str">
        <f t="shared" si="1"/>
        <v/>
      </c>
      <c r="AX42" s="270" t="str">
        <f t="shared" si="2"/>
        <v/>
      </c>
      <c r="AY42" s="272" t="str">
        <f>IFERROR(VLOOKUP((CONCATENATE(AM42,AX42)),Listados!$U$3:$V$11,2,FALSE),"")</f>
        <v/>
      </c>
      <c r="AZ42" s="270">
        <f t="shared" si="10"/>
        <v>100</v>
      </c>
      <c r="BA42" s="574"/>
      <c r="BB42" s="574"/>
      <c r="BC42" s="273">
        <f>+IF(AND(W42="Preventivo",BB37="Fuerte"),2,IF(AND(W42="Preventivo",BB37="Moderado"),1,0))</f>
        <v>0</v>
      </c>
      <c r="BD42" s="273">
        <f>+IF(AND(W42="Detectivo/Correctivo",$BB37="Fuerte"),2,IF(AND(W42="Detectivo/Correctivo",$BB42="Moderado"),1,IF(AND(W42="Preventivo",$BB37="Fuerte"),1,0)))</f>
        <v>0</v>
      </c>
      <c r="BE42" s="273" t="e">
        <f>+N37-BC42</f>
        <v>#N/A</v>
      </c>
      <c r="BF42" s="273" t="e">
        <f>+P37-BD42</f>
        <v>#N/A</v>
      </c>
      <c r="BG42" s="407"/>
      <c r="BH42" s="407"/>
      <c r="BI42" s="407"/>
      <c r="BJ42" s="410"/>
      <c r="BK42" s="410"/>
      <c r="BL42" s="410"/>
      <c r="BM42" s="599"/>
    </row>
    <row r="43" spans="1:65" ht="65" customHeight="1" x14ac:dyDescent="0.2">
      <c r="A43" s="575">
        <v>7</v>
      </c>
      <c r="B43" s="576"/>
      <c r="C43" s="578" t="str">
        <f>IFERROR(VLOOKUP(B43,Listados!B$3:C$20,2,FALSE),"")</f>
        <v/>
      </c>
      <c r="D43" s="267"/>
      <c r="E43" s="267"/>
      <c r="F43" s="567"/>
      <c r="G43" s="579"/>
      <c r="H43" s="257"/>
      <c r="I43" s="257"/>
      <c r="J43" s="257"/>
      <c r="K43" s="268"/>
      <c r="L43" s="269"/>
      <c r="M43" s="577"/>
      <c r="N43" s="570" t="e">
        <f>+VLOOKUP(M43,Listados!$K$8:$L$12,2,0)</f>
        <v>#N/A</v>
      </c>
      <c r="O43" s="573"/>
      <c r="P43" s="570" t="e">
        <f>+VLOOKUP(O43,Listados!$K$13:$L$17,2,0)</f>
        <v>#N/A</v>
      </c>
      <c r="Q43" s="407" t="str">
        <f>IF(AND(M43&lt;&gt;"",O43&lt;&gt;""),VLOOKUP(M43&amp;O43,Listados!$M$3:$N$27,2,FALSE),"")</f>
        <v/>
      </c>
      <c r="R43" s="407" t="e">
        <f>+VLOOKUP(Q43,Listados!$P$3:$Q$6,2,FALSE)</f>
        <v>#N/A</v>
      </c>
      <c r="S43" s="225"/>
      <c r="T43" s="225"/>
      <c r="U43" s="240" t="s">
        <v>603</v>
      </c>
      <c r="V43" s="274"/>
      <c r="W43" s="274"/>
      <c r="X43" s="274"/>
      <c r="Y43" s="225" t="str">
        <f t="shared" si="3"/>
        <v/>
      </c>
      <c r="Z43" s="274"/>
      <c r="AA43" s="225" t="str">
        <f t="shared" si="4"/>
        <v/>
      </c>
      <c r="AB43" s="225"/>
      <c r="AC43" s="225" t="str">
        <f t="shared" si="5"/>
        <v/>
      </c>
      <c r="AD43" s="225"/>
      <c r="AE43" s="225" t="str">
        <f t="shared" si="6"/>
        <v/>
      </c>
      <c r="AF43" s="225"/>
      <c r="AG43" s="225" t="str">
        <f t="shared" si="7"/>
        <v/>
      </c>
      <c r="AH43" s="225"/>
      <c r="AI43" s="225" t="str">
        <f t="shared" si="8"/>
        <v/>
      </c>
      <c r="AJ43" s="225"/>
      <c r="AK43" s="226" t="str">
        <f t="shared" si="0"/>
        <v/>
      </c>
      <c r="AL43" s="270" t="str">
        <f t="shared" si="11"/>
        <v/>
      </c>
      <c r="AM43" s="270" t="str">
        <f t="shared" si="9"/>
        <v/>
      </c>
      <c r="AN43" s="271"/>
      <c r="AO43" s="271"/>
      <c r="AP43" s="271"/>
      <c r="AQ43" s="271"/>
      <c r="AR43" s="271"/>
      <c r="AS43" s="271"/>
      <c r="AT43" s="271"/>
      <c r="AU43" s="266" t="str">
        <f>IFERROR(VLOOKUP(AT43,'Seguridad Información'!$I$61:$J$65,2,0),"")</f>
        <v/>
      </c>
      <c r="AV43" s="266"/>
      <c r="AW43" s="272" t="str">
        <f t="shared" si="1"/>
        <v/>
      </c>
      <c r="AX43" s="270" t="str">
        <f t="shared" si="2"/>
        <v/>
      </c>
      <c r="AY43" s="272" t="str">
        <f>IFERROR(VLOOKUP((CONCATENATE(AM43,AX43)),Listados!$U$3:$V$11,2,FALSE),"")</f>
        <v/>
      </c>
      <c r="AZ43" s="270">
        <f t="shared" si="10"/>
        <v>100</v>
      </c>
      <c r="BA43" s="574">
        <f>AVERAGE(AZ43:AZ48)</f>
        <v>100</v>
      </c>
      <c r="BB43" s="574" t="str">
        <f>IF(BA43&lt;=50, "Débil", IF(BA43&lt;=99,"Moderado","Fuerte"))</f>
        <v>Fuerte</v>
      </c>
      <c r="BC43" s="273">
        <f>+IF(AND(W43="Preventivo",BB43="Fuerte"),2,IF(AND(W43="Preventivo",BB43="Moderado"),1,0))</f>
        <v>0</v>
      </c>
      <c r="BD43" s="273">
        <f>+IF(AND(W43="Detectivo/Correctivo",$BB43="Fuerte"),2,IF(AND(W43="Detectivo/Correctivo",$BB43="Moderado"),1,IF(AND(W43="Preventivo",$BB43="Fuerte"),1,0)))</f>
        <v>0</v>
      </c>
      <c r="BE43" s="273" t="e">
        <f>+N43-BC43</f>
        <v>#N/A</v>
      </c>
      <c r="BF43" s="273" t="e">
        <f>+P43-BD43</f>
        <v>#N/A</v>
      </c>
      <c r="BG43" s="407" t="e">
        <f>+VLOOKUP(MIN(BE43,BE44,BE45,BE46,BE47,BE48),Listados!$J$18:$K$24,2,TRUE)</f>
        <v>#N/A</v>
      </c>
      <c r="BH43" s="407" t="e">
        <f>+VLOOKUP(MIN(BF43,BF44,BF45,BF46,BF47,BF48),Listados!$J$26:$K$32,2,TRUE)</f>
        <v>#N/A</v>
      </c>
      <c r="BI43" s="407" t="e">
        <f>IF(AND(BG43&lt;&gt;"",BH43&lt;&gt;""),VLOOKUP(BG43&amp;BH43,Listados!$M$3:$N$27,2,FALSE),"")</f>
        <v>#N/A</v>
      </c>
      <c r="BJ43" s="410" t="e">
        <f>+IF($R43="Asumir el riesgo","NA","")</f>
        <v>#N/A</v>
      </c>
      <c r="BK43" s="410" t="e">
        <f>+IF($R43="Asumir el riesgo","NA","")</f>
        <v>#N/A</v>
      </c>
      <c r="BL43" s="410" t="e">
        <f>+IF($R43="Asumir el riesgo","NA","")</f>
        <v>#N/A</v>
      </c>
      <c r="BM43" s="599" t="e">
        <f>+IF($R43="Asumir el riesgo","NA","")</f>
        <v>#N/A</v>
      </c>
    </row>
    <row r="44" spans="1:65" ht="65" customHeight="1" x14ac:dyDescent="0.2">
      <c r="A44" s="575"/>
      <c r="B44" s="576"/>
      <c r="C44" s="578"/>
      <c r="D44" s="267"/>
      <c r="E44" s="267"/>
      <c r="F44" s="567"/>
      <c r="G44" s="579"/>
      <c r="H44" s="257"/>
      <c r="I44" s="257"/>
      <c r="J44" s="257"/>
      <c r="K44" s="268"/>
      <c r="L44" s="269"/>
      <c r="M44" s="577"/>
      <c r="N44" s="570"/>
      <c r="O44" s="573"/>
      <c r="P44" s="570"/>
      <c r="Q44" s="407"/>
      <c r="R44" s="407"/>
      <c r="S44" s="225"/>
      <c r="T44" s="225"/>
      <c r="U44" s="240" t="s">
        <v>603</v>
      </c>
      <c r="V44" s="274"/>
      <c r="W44" s="274"/>
      <c r="X44" s="274"/>
      <c r="Y44" s="225" t="str">
        <f t="shared" si="3"/>
        <v/>
      </c>
      <c r="Z44" s="274"/>
      <c r="AA44" s="225" t="str">
        <f t="shared" si="4"/>
        <v/>
      </c>
      <c r="AB44" s="225"/>
      <c r="AC44" s="225" t="str">
        <f t="shared" si="5"/>
        <v/>
      </c>
      <c r="AD44" s="225"/>
      <c r="AE44" s="225" t="str">
        <f t="shared" si="6"/>
        <v/>
      </c>
      <c r="AF44" s="225"/>
      <c r="AG44" s="225" t="str">
        <f t="shared" si="7"/>
        <v/>
      </c>
      <c r="AH44" s="225"/>
      <c r="AI44" s="225" t="str">
        <f t="shared" si="8"/>
        <v/>
      </c>
      <c r="AJ44" s="225"/>
      <c r="AK44" s="226" t="str">
        <f t="shared" si="0"/>
        <v/>
      </c>
      <c r="AL44" s="270" t="str">
        <f t="shared" si="11"/>
        <v/>
      </c>
      <c r="AM44" s="270" t="str">
        <f t="shared" si="9"/>
        <v/>
      </c>
      <c r="AN44" s="271"/>
      <c r="AO44" s="271"/>
      <c r="AP44" s="271"/>
      <c r="AQ44" s="271"/>
      <c r="AR44" s="271"/>
      <c r="AS44" s="271"/>
      <c r="AT44" s="271"/>
      <c r="AU44" s="266" t="str">
        <f>IFERROR(VLOOKUP(AT44,'Seguridad Información'!$I$61:$J$65,2,0),"")</f>
        <v/>
      </c>
      <c r="AV44" s="266"/>
      <c r="AW44" s="272" t="str">
        <f t="shared" si="1"/>
        <v/>
      </c>
      <c r="AX44" s="270" t="str">
        <f t="shared" si="2"/>
        <v/>
      </c>
      <c r="AY44" s="272" t="str">
        <f>IFERROR(VLOOKUP((CONCATENATE(AM44,AX44)),Listados!$U$3:$V$11,2,FALSE),"")</f>
        <v/>
      </c>
      <c r="AZ44" s="270">
        <f t="shared" si="10"/>
        <v>100</v>
      </c>
      <c r="BA44" s="574"/>
      <c r="BB44" s="574"/>
      <c r="BC44" s="273">
        <f>+IF(AND(W44="Preventivo",BB43="Fuerte"),2,IF(AND(W44="Preventivo",BB43="Moderado"),1,0))</f>
        <v>0</v>
      </c>
      <c r="BD44" s="273">
        <f>+IF(AND(W44="Detectivo/Correctivo",$BB43="Fuerte"),2,IF(AND(W44="Detectivo/Correctivo",$BB44="Moderado"),1,IF(AND(W44="Preventivo",$BB43="Fuerte"),1,0)))</f>
        <v>0</v>
      </c>
      <c r="BE44" s="273" t="e">
        <f>+N43-BC44</f>
        <v>#N/A</v>
      </c>
      <c r="BF44" s="273" t="e">
        <f>+P43-BD44</f>
        <v>#N/A</v>
      </c>
      <c r="BG44" s="407"/>
      <c r="BH44" s="407"/>
      <c r="BI44" s="407"/>
      <c r="BJ44" s="410"/>
      <c r="BK44" s="410"/>
      <c r="BL44" s="410"/>
      <c r="BM44" s="599"/>
    </row>
    <row r="45" spans="1:65" ht="65" customHeight="1" x14ac:dyDescent="0.2">
      <c r="A45" s="575"/>
      <c r="B45" s="576"/>
      <c r="C45" s="578"/>
      <c r="D45" s="267"/>
      <c r="E45" s="267"/>
      <c r="F45" s="567"/>
      <c r="G45" s="579"/>
      <c r="H45" s="257"/>
      <c r="I45" s="257"/>
      <c r="J45" s="257"/>
      <c r="K45" s="268"/>
      <c r="L45" s="269"/>
      <c r="M45" s="577"/>
      <c r="N45" s="570"/>
      <c r="O45" s="573"/>
      <c r="P45" s="570"/>
      <c r="Q45" s="407"/>
      <c r="R45" s="407"/>
      <c r="S45" s="225"/>
      <c r="T45" s="225"/>
      <c r="U45" s="240" t="s">
        <v>603</v>
      </c>
      <c r="V45" s="274"/>
      <c r="W45" s="274"/>
      <c r="X45" s="274"/>
      <c r="Y45" s="225" t="str">
        <f t="shared" si="3"/>
        <v/>
      </c>
      <c r="Z45" s="274"/>
      <c r="AA45" s="225" t="str">
        <f t="shared" si="4"/>
        <v/>
      </c>
      <c r="AB45" s="225"/>
      <c r="AC45" s="225" t="str">
        <f t="shared" si="5"/>
        <v/>
      </c>
      <c r="AD45" s="225"/>
      <c r="AE45" s="225" t="str">
        <f t="shared" si="6"/>
        <v/>
      </c>
      <c r="AF45" s="225"/>
      <c r="AG45" s="225" t="str">
        <f t="shared" si="7"/>
        <v/>
      </c>
      <c r="AH45" s="225"/>
      <c r="AI45" s="225" t="str">
        <f t="shared" si="8"/>
        <v/>
      </c>
      <c r="AJ45" s="225"/>
      <c r="AK45" s="226" t="str">
        <f t="shared" si="0"/>
        <v/>
      </c>
      <c r="AL45" s="270" t="str">
        <f t="shared" si="11"/>
        <v/>
      </c>
      <c r="AM45" s="270" t="str">
        <f t="shared" si="9"/>
        <v/>
      </c>
      <c r="AN45" s="271"/>
      <c r="AO45" s="271"/>
      <c r="AP45" s="271"/>
      <c r="AQ45" s="271"/>
      <c r="AR45" s="271"/>
      <c r="AS45" s="271"/>
      <c r="AT45" s="271"/>
      <c r="AU45" s="266" t="str">
        <f>IFERROR(VLOOKUP(AT45,'Seguridad Información'!$I$61:$J$65,2,0),"")</f>
        <v/>
      </c>
      <c r="AV45" s="266"/>
      <c r="AW45" s="272" t="str">
        <f t="shared" si="1"/>
        <v/>
      </c>
      <c r="AX45" s="270" t="str">
        <f t="shared" si="2"/>
        <v/>
      </c>
      <c r="AY45" s="272" t="str">
        <f>IFERROR(VLOOKUP((CONCATENATE(AM45,AX45)),Listados!$U$3:$V$11,2,FALSE),"")</f>
        <v/>
      </c>
      <c r="AZ45" s="270">
        <f t="shared" si="10"/>
        <v>100</v>
      </c>
      <c r="BA45" s="574"/>
      <c r="BB45" s="574"/>
      <c r="BC45" s="273">
        <f>+IF(AND(W45="Preventivo",BB43="Fuerte"),2,IF(AND(W45="Preventivo",BB43="Moderado"),1,0))</f>
        <v>0</v>
      </c>
      <c r="BD45" s="273">
        <f>+IF(AND(W45="Detectivo/Correctivo",$BB43="Fuerte"),2,IF(AND(W45="Detectivo/Correctivo",$BB45="Moderado"),1,IF(AND(W45="Preventivo",$BB43="Fuerte"),1,0)))</f>
        <v>0</v>
      </c>
      <c r="BE45" s="273" t="e">
        <f>+N43-BC45</f>
        <v>#N/A</v>
      </c>
      <c r="BF45" s="273" t="e">
        <f>+P43-BD45</f>
        <v>#N/A</v>
      </c>
      <c r="BG45" s="407"/>
      <c r="BH45" s="407"/>
      <c r="BI45" s="407"/>
      <c r="BJ45" s="410"/>
      <c r="BK45" s="410"/>
      <c r="BL45" s="410"/>
      <c r="BM45" s="599"/>
    </row>
    <row r="46" spans="1:65" ht="65" customHeight="1" x14ac:dyDescent="0.2">
      <c r="A46" s="575"/>
      <c r="B46" s="576"/>
      <c r="C46" s="578"/>
      <c r="D46" s="267"/>
      <c r="E46" s="267"/>
      <c r="F46" s="567"/>
      <c r="G46" s="579"/>
      <c r="H46" s="257"/>
      <c r="I46" s="257"/>
      <c r="J46" s="257"/>
      <c r="K46" s="268"/>
      <c r="L46" s="269"/>
      <c r="M46" s="577"/>
      <c r="N46" s="570"/>
      <c r="O46" s="573"/>
      <c r="P46" s="570"/>
      <c r="Q46" s="407"/>
      <c r="R46" s="407"/>
      <c r="S46" s="225"/>
      <c r="T46" s="225"/>
      <c r="U46" s="240" t="s">
        <v>603</v>
      </c>
      <c r="V46" s="274"/>
      <c r="W46" s="274"/>
      <c r="X46" s="274"/>
      <c r="Y46" s="225" t="str">
        <f t="shared" si="3"/>
        <v/>
      </c>
      <c r="Z46" s="274"/>
      <c r="AA46" s="225" t="str">
        <f t="shared" si="4"/>
        <v/>
      </c>
      <c r="AB46" s="225"/>
      <c r="AC46" s="225" t="str">
        <f t="shared" si="5"/>
        <v/>
      </c>
      <c r="AD46" s="225"/>
      <c r="AE46" s="225" t="str">
        <f t="shared" si="6"/>
        <v/>
      </c>
      <c r="AF46" s="225"/>
      <c r="AG46" s="225" t="str">
        <f t="shared" si="7"/>
        <v/>
      </c>
      <c r="AH46" s="225"/>
      <c r="AI46" s="225" t="str">
        <f t="shared" si="8"/>
        <v/>
      </c>
      <c r="AJ46" s="225"/>
      <c r="AK46" s="226" t="str">
        <f t="shared" si="0"/>
        <v/>
      </c>
      <c r="AL46" s="270" t="str">
        <f t="shared" si="11"/>
        <v/>
      </c>
      <c r="AM46" s="270" t="str">
        <f t="shared" si="9"/>
        <v/>
      </c>
      <c r="AN46" s="271"/>
      <c r="AO46" s="271"/>
      <c r="AP46" s="271"/>
      <c r="AQ46" s="271"/>
      <c r="AR46" s="271"/>
      <c r="AS46" s="271"/>
      <c r="AT46" s="271"/>
      <c r="AU46" s="266" t="str">
        <f>IFERROR(VLOOKUP(AT46,'Seguridad Información'!$I$61:$J$65,2,0),"")</f>
        <v/>
      </c>
      <c r="AV46" s="266"/>
      <c r="AW46" s="272" t="str">
        <f t="shared" si="1"/>
        <v/>
      </c>
      <c r="AX46" s="270" t="str">
        <f t="shared" si="2"/>
        <v/>
      </c>
      <c r="AY46" s="272" t="str">
        <f>IFERROR(VLOOKUP((CONCATENATE(AM46,AX46)),Listados!$U$3:$V$11,2,FALSE),"")</f>
        <v/>
      </c>
      <c r="AZ46" s="270">
        <f t="shared" si="10"/>
        <v>100</v>
      </c>
      <c r="BA46" s="574"/>
      <c r="BB46" s="574"/>
      <c r="BC46" s="273">
        <f>+IF(AND(W46="Preventivo",BB43="Fuerte"),2,IF(AND(W46="Preventivo",BB43="Moderado"),1,0))</f>
        <v>0</v>
      </c>
      <c r="BD46" s="273">
        <f>+IF(AND(W46="Detectivo/Correctivo",$BB43="Fuerte"),2,IF(AND(W46="Detectivo/Correctivo",$BB46="Moderado"),1,IF(AND(W46="Preventivo",$BB43="Fuerte"),1,0)))</f>
        <v>0</v>
      </c>
      <c r="BE46" s="273" t="e">
        <f>+N43-BC46</f>
        <v>#N/A</v>
      </c>
      <c r="BF46" s="273" t="e">
        <f>+P43-BD46</f>
        <v>#N/A</v>
      </c>
      <c r="BG46" s="407"/>
      <c r="BH46" s="407"/>
      <c r="BI46" s="407"/>
      <c r="BJ46" s="410"/>
      <c r="BK46" s="410"/>
      <c r="BL46" s="410"/>
      <c r="BM46" s="599"/>
    </row>
    <row r="47" spans="1:65" ht="65" customHeight="1" x14ac:dyDescent="0.2">
      <c r="A47" s="575"/>
      <c r="B47" s="576"/>
      <c r="C47" s="578"/>
      <c r="D47" s="267"/>
      <c r="E47" s="267"/>
      <c r="F47" s="567"/>
      <c r="G47" s="579"/>
      <c r="H47" s="257"/>
      <c r="I47" s="257"/>
      <c r="J47" s="257"/>
      <c r="K47" s="268"/>
      <c r="L47" s="269"/>
      <c r="M47" s="577"/>
      <c r="N47" s="570"/>
      <c r="O47" s="573"/>
      <c r="P47" s="570"/>
      <c r="Q47" s="407"/>
      <c r="R47" s="407"/>
      <c r="S47" s="225"/>
      <c r="T47" s="225"/>
      <c r="U47" s="240" t="s">
        <v>603</v>
      </c>
      <c r="V47" s="274"/>
      <c r="W47" s="274"/>
      <c r="X47" s="274"/>
      <c r="Y47" s="225" t="str">
        <f t="shared" si="3"/>
        <v/>
      </c>
      <c r="Z47" s="274"/>
      <c r="AA47" s="225" t="str">
        <f t="shared" si="4"/>
        <v/>
      </c>
      <c r="AB47" s="225"/>
      <c r="AC47" s="225" t="str">
        <f t="shared" si="5"/>
        <v/>
      </c>
      <c r="AD47" s="225"/>
      <c r="AE47" s="225" t="str">
        <f t="shared" si="6"/>
        <v/>
      </c>
      <c r="AF47" s="225"/>
      <c r="AG47" s="225" t="str">
        <f t="shared" si="7"/>
        <v/>
      </c>
      <c r="AH47" s="225"/>
      <c r="AI47" s="225" t="str">
        <f t="shared" si="8"/>
        <v/>
      </c>
      <c r="AJ47" s="225"/>
      <c r="AK47" s="226" t="str">
        <f t="shared" si="0"/>
        <v/>
      </c>
      <c r="AL47" s="270" t="str">
        <f t="shared" si="11"/>
        <v/>
      </c>
      <c r="AM47" s="270" t="str">
        <f t="shared" si="9"/>
        <v/>
      </c>
      <c r="AN47" s="271"/>
      <c r="AO47" s="271"/>
      <c r="AP47" s="271"/>
      <c r="AQ47" s="271"/>
      <c r="AR47" s="271"/>
      <c r="AS47" s="271"/>
      <c r="AT47" s="271"/>
      <c r="AU47" s="266" t="str">
        <f>IFERROR(VLOOKUP(AT47,'Seguridad Información'!$I$61:$J$65,2,0),"")</f>
        <v/>
      </c>
      <c r="AV47" s="266"/>
      <c r="AW47" s="272" t="str">
        <f t="shared" si="1"/>
        <v/>
      </c>
      <c r="AX47" s="270" t="str">
        <f t="shared" si="2"/>
        <v/>
      </c>
      <c r="AY47" s="272" t="str">
        <f>IFERROR(VLOOKUP((CONCATENATE(AM47,AX47)),Listados!$U$3:$V$11,2,FALSE),"")</f>
        <v/>
      </c>
      <c r="AZ47" s="270">
        <f t="shared" si="10"/>
        <v>100</v>
      </c>
      <c r="BA47" s="574"/>
      <c r="BB47" s="574"/>
      <c r="BC47" s="273">
        <f>+IF(AND(W47="Preventivo",BB43="Fuerte"),2,IF(AND(W47="Preventivo",BB43="Moderado"),1,0))</f>
        <v>0</v>
      </c>
      <c r="BD47" s="273">
        <f>+IF(AND(W47="Detectivo/Correctivo",$BB43="Fuerte"),2,IF(AND(W47="Detectivo/Correctivo",$BB47="Moderado"),1,IF(AND(W47="Preventivo",$BB43="Fuerte"),1,0)))</f>
        <v>0</v>
      </c>
      <c r="BE47" s="273" t="e">
        <f>+N43-BC47</f>
        <v>#N/A</v>
      </c>
      <c r="BF47" s="273" t="e">
        <f>+P43-BD47</f>
        <v>#N/A</v>
      </c>
      <c r="BG47" s="407"/>
      <c r="BH47" s="407"/>
      <c r="BI47" s="407"/>
      <c r="BJ47" s="410"/>
      <c r="BK47" s="410"/>
      <c r="BL47" s="410"/>
      <c r="BM47" s="599"/>
    </row>
    <row r="48" spans="1:65" ht="65" customHeight="1" x14ac:dyDescent="0.2">
      <c r="A48" s="575"/>
      <c r="B48" s="576"/>
      <c r="C48" s="578"/>
      <c r="D48" s="267"/>
      <c r="E48" s="267"/>
      <c r="F48" s="567"/>
      <c r="G48" s="579"/>
      <c r="H48" s="257"/>
      <c r="I48" s="257"/>
      <c r="J48" s="257"/>
      <c r="K48" s="268"/>
      <c r="L48" s="269"/>
      <c r="M48" s="577"/>
      <c r="N48" s="570"/>
      <c r="O48" s="573"/>
      <c r="P48" s="570"/>
      <c r="Q48" s="407"/>
      <c r="R48" s="407"/>
      <c r="S48" s="225"/>
      <c r="T48" s="225"/>
      <c r="U48" s="240" t="s">
        <v>603</v>
      </c>
      <c r="V48" s="274"/>
      <c r="W48" s="274"/>
      <c r="X48" s="274"/>
      <c r="Y48" s="225" t="str">
        <f t="shared" si="3"/>
        <v/>
      </c>
      <c r="Z48" s="274"/>
      <c r="AA48" s="225" t="str">
        <f t="shared" si="4"/>
        <v/>
      </c>
      <c r="AB48" s="225"/>
      <c r="AC48" s="225" t="str">
        <f t="shared" si="5"/>
        <v/>
      </c>
      <c r="AD48" s="225"/>
      <c r="AE48" s="225" t="str">
        <f t="shared" si="6"/>
        <v/>
      </c>
      <c r="AF48" s="225"/>
      <c r="AG48" s="225" t="str">
        <f t="shared" si="7"/>
        <v/>
      </c>
      <c r="AH48" s="225"/>
      <c r="AI48" s="225" t="str">
        <f t="shared" si="8"/>
        <v/>
      </c>
      <c r="AJ48" s="225"/>
      <c r="AK48" s="226" t="str">
        <f t="shared" si="0"/>
        <v/>
      </c>
      <c r="AL48" s="270" t="str">
        <f t="shared" si="11"/>
        <v/>
      </c>
      <c r="AM48" s="270" t="str">
        <f t="shared" si="9"/>
        <v/>
      </c>
      <c r="AN48" s="271"/>
      <c r="AO48" s="271"/>
      <c r="AP48" s="271"/>
      <c r="AQ48" s="271"/>
      <c r="AR48" s="271"/>
      <c r="AS48" s="271"/>
      <c r="AT48" s="271"/>
      <c r="AU48" s="266" t="str">
        <f>IFERROR(VLOOKUP(AT48,'Seguridad Información'!$I$61:$J$65,2,0),"")</f>
        <v/>
      </c>
      <c r="AV48" s="266"/>
      <c r="AW48" s="272" t="str">
        <f t="shared" si="1"/>
        <v/>
      </c>
      <c r="AX48" s="270" t="str">
        <f t="shared" si="2"/>
        <v/>
      </c>
      <c r="AY48" s="272" t="str">
        <f>IFERROR(VLOOKUP((CONCATENATE(AM48,AX48)),Listados!$U$3:$V$11,2,FALSE),"")</f>
        <v/>
      </c>
      <c r="AZ48" s="270">
        <f t="shared" si="10"/>
        <v>100</v>
      </c>
      <c r="BA48" s="574"/>
      <c r="BB48" s="574"/>
      <c r="BC48" s="273">
        <f>+IF(AND(W48="Preventivo",BB43="Fuerte"),2,IF(AND(W48="Preventivo",BB43="Moderado"),1,0))</f>
        <v>0</v>
      </c>
      <c r="BD48" s="273">
        <f>+IF(AND(W48="Detectivo/Correctivo",$BB43="Fuerte"),2,IF(AND(W48="Detectivo/Correctivo",$BB48="Moderado"),1,IF(AND(W48="Preventivo",$BB43="Fuerte"),1,0)))</f>
        <v>0</v>
      </c>
      <c r="BE48" s="273" t="e">
        <f>+N43-BC48</f>
        <v>#N/A</v>
      </c>
      <c r="BF48" s="273" t="e">
        <f>+P43-BD48</f>
        <v>#N/A</v>
      </c>
      <c r="BG48" s="407"/>
      <c r="BH48" s="407"/>
      <c r="BI48" s="407"/>
      <c r="BJ48" s="410"/>
      <c r="BK48" s="410"/>
      <c r="BL48" s="410"/>
      <c r="BM48" s="599"/>
    </row>
    <row r="49" spans="1:65" ht="65" customHeight="1" x14ac:dyDescent="0.2">
      <c r="A49" s="575">
        <v>8</v>
      </c>
      <c r="B49" s="576"/>
      <c r="C49" s="578" t="str">
        <f>IFERROR(VLOOKUP(B49,Listados!B$3:C$20,2,FALSE),"")</f>
        <v/>
      </c>
      <c r="D49" s="267"/>
      <c r="E49" s="267"/>
      <c r="F49" s="567"/>
      <c r="G49" s="579"/>
      <c r="H49" s="257"/>
      <c r="I49" s="257"/>
      <c r="J49" s="257"/>
      <c r="K49" s="268"/>
      <c r="L49" s="269"/>
      <c r="M49" s="577"/>
      <c r="N49" s="570" t="e">
        <f>+VLOOKUP(M49,Listados!$K$8:$L$12,2,0)</f>
        <v>#N/A</v>
      </c>
      <c r="O49" s="573"/>
      <c r="P49" s="570" t="e">
        <f>+VLOOKUP(O49,Listados!$K$13:$L$17,2,0)</f>
        <v>#N/A</v>
      </c>
      <c r="Q49" s="407" t="str">
        <f>IF(AND(M49&lt;&gt;"",O49&lt;&gt;""),VLOOKUP(M49&amp;O49,Listados!$M$3:$N$27,2,FALSE),"")</f>
        <v/>
      </c>
      <c r="R49" s="407" t="e">
        <f>+VLOOKUP(Q49,Listados!$P$3:$Q$6,2,FALSE)</f>
        <v>#N/A</v>
      </c>
      <c r="S49" s="225"/>
      <c r="T49" s="225"/>
      <c r="U49" s="240" t="s">
        <v>603</v>
      </c>
      <c r="V49" s="274"/>
      <c r="W49" s="274"/>
      <c r="X49" s="274"/>
      <c r="Y49" s="225" t="str">
        <f t="shared" si="3"/>
        <v/>
      </c>
      <c r="Z49" s="274"/>
      <c r="AA49" s="225" t="str">
        <f t="shared" si="4"/>
        <v/>
      </c>
      <c r="AB49" s="225"/>
      <c r="AC49" s="225" t="str">
        <f t="shared" si="5"/>
        <v/>
      </c>
      <c r="AD49" s="225"/>
      <c r="AE49" s="225" t="str">
        <f t="shared" si="6"/>
        <v/>
      </c>
      <c r="AF49" s="225"/>
      <c r="AG49" s="225" t="str">
        <f t="shared" si="7"/>
        <v/>
      </c>
      <c r="AH49" s="225"/>
      <c r="AI49" s="225" t="str">
        <f t="shared" si="8"/>
        <v/>
      </c>
      <c r="AJ49" s="225"/>
      <c r="AK49" s="226" t="str">
        <f t="shared" si="0"/>
        <v/>
      </c>
      <c r="AL49" s="270" t="str">
        <f t="shared" si="11"/>
        <v/>
      </c>
      <c r="AM49" s="270" t="str">
        <f t="shared" si="9"/>
        <v/>
      </c>
      <c r="AN49" s="271"/>
      <c r="AO49" s="271"/>
      <c r="AP49" s="271"/>
      <c r="AQ49" s="271"/>
      <c r="AR49" s="271"/>
      <c r="AS49" s="271"/>
      <c r="AT49" s="271"/>
      <c r="AU49" s="266" t="str">
        <f>IFERROR(VLOOKUP(AT49,'Seguridad Información'!$I$61:$J$65,2,0),"")</f>
        <v/>
      </c>
      <c r="AV49" s="266"/>
      <c r="AW49" s="272" t="str">
        <f t="shared" si="1"/>
        <v/>
      </c>
      <c r="AX49" s="270" t="str">
        <f t="shared" si="2"/>
        <v/>
      </c>
      <c r="AY49" s="272" t="str">
        <f>IFERROR(VLOOKUP((CONCATENATE(AM49,AX49)),Listados!$U$3:$V$11,2,FALSE),"")</f>
        <v/>
      </c>
      <c r="AZ49" s="270">
        <f t="shared" si="10"/>
        <v>100</v>
      </c>
      <c r="BA49" s="574">
        <f>AVERAGE(AZ49:AZ54)</f>
        <v>100</v>
      </c>
      <c r="BB49" s="574" t="str">
        <f>IF(BA49&lt;=50, "Débil", IF(BA49&lt;=99,"Moderado","Fuerte"))</f>
        <v>Fuerte</v>
      </c>
      <c r="BC49" s="273">
        <f>+IF(AND(W49="Preventivo",BB49="Fuerte"),2,IF(AND(W49="Preventivo",BB49="Moderado"),1,0))</f>
        <v>0</v>
      </c>
      <c r="BD49" s="273">
        <f>+IF(AND(W49="Detectivo/Correctivo",$BB49="Fuerte"),2,IF(AND(W49="Detectivo/Correctivo",$BB49="Moderado"),1,IF(AND(W49="Preventivo",$BB49="Fuerte"),1,0)))</f>
        <v>0</v>
      </c>
      <c r="BE49" s="273" t="e">
        <f>+N49-BC49</f>
        <v>#N/A</v>
      </c>
      <c r="BF49" s="273" t="e">
        <f>+P49-BD49</f>
        <v>#N/A</v>
      </c>
      <c r="BG49" s="407" t="e">
        <f>+VLOOKUP(MIN(BE49,BE50,BE51,BE52,BE53,BE54),Listados!$J$18:$K$24,2,TRUE)</f>
        <v>#N/A</v>
      </c>
      <c r="BH49" s="407" t="e">
        <f>+VLOOKUP(MIN(BF49,BF50,BF51,BF52,BF53,BF54),Listados!$J$27:$K$32,2,TRUE)</f>
        <v>#N/A</v>
      </c>
      <c r="BI49" s="407" t="e">
        <f>IF(AND(BG49&lt;&gt;"",BH49&lt;&gt;""),VLOOKUP(BG49&amp;BH49,Listados!$M$3:$N$27,2,FALSE),"")</f>
        <v>#N/A</v>
      </c>
      <c r="BJ49" s="410" t="e">
        <f>+IF($R49="Asumir el riesgo","NA","")</f>
        <v>#N/A</v>
      </c>
      <c r="BK49" s="410" t="e">
        <f>+IF($R49="Asumir el riesgo","NA","")</f>
        <v>#N/A</v>
      </c>
      <c r="BL49" s="410" t="e">
        <f>+IF($R49="Asumir el riesgo","NA","")</f>
        <v>#N/A</v>
      </c>
      <c r="BM49" s="599" t="e">
        <f>+IF($R49="Asumir el riesgo","NA","")</f>
        <v>#N/A</v>
      </c>
    </row>
    <row r="50" spans="1:65" ht="65" customHeight="1" x14ac:dyDescent="0.2">
      <c r="A50" s="575"/>
      <c r="B50" s="576"/>
      <c r="C50" s="578"/>
      <c r="D50" s="267"/>
      <c r="E50" s="267"/>
      <c r="F50" s="567"/>
      <c r="G50" s="579"/>
      <c r="H50" s="257"/>
      <c r="I50" s="257"/>
      <c r="J50" s="257"/>
      <c r="K50" s="268"/>
      <c r="L50" s="269"/>
      <c r="M50" s="577"/>
      <c r="N50" s="570"/>
      <c r="O50" s="573"/>
      <c r="P50" s="570"/>
      <c r="Q50" s="407"/>
      <c r="R50" s="407"/>
      <c r="S50" s="225"/>
      <c r="T50" s="225"/>
      <c r="U50" s="240" t="s">
        <v>603</v>
      </c>
      <c r="V50" s="274"/>
      <c r="W50" s="274"/>
      <c r="X50" s="274"/>
      <c r="Y50" s="225" t="str">
        <f t="shared" si="3"/>
        <v/>
      </c>
      <c r="Z50" s="274"/>
      <c r="AA50" s="225" t="str">
        <f t="shared" si="4"/>
        <v/>
      </c>
      <c r="AB50" s="225"/>
      <c r="AC50" s="225" t="str">
        <f t="shared" si="5"/>
        <v/>
      </c>
      <c r="AD50" s="225"/>
      <c r="AE50" s="225" t="str">
        <f t="shared" si="6"/>
        <v/>
      </c>
      <c r="AF50" s="225"/>
      <c r="AG50" s="225" t="str">
        <f t="shared" si="7"/>
        <v/>
      </c>
      <c r="AH50" s="225"/>
      <c r="AI50" s="225" t="str">
        <f t="shared" si="8"/>
        <v/>
      </c>
      <c r="AJ50" s="225"/>
      <c r="AK50" s="226" t="str">
        <f t="shared" si="0"/>
        <v/>
      </c>
      <c r="AL50" s="270" t="str">
        <f t="shared" si="11"/>
        <v/>
      </c>
      <c r="AM50" s="270" t="str">
        <f t="shared" si="9"/>
        <v/>
      </c>
      <c r="AN50" s="271"/>
      <c r="AO50" s="271"/>
      <c r="AP50" s="271"/>
      <c r="AQ50" s="271"/>
      <c r="AR50" s="271"/>
      <c r="AS50" s="271"/>
      <c r="AT50" s="271"/>
      <c r="AU50" s="266" t="str">
        <f>IFERROR(VLOOKUP(AT50,'Seguridad Información'!$I$61:$J$65,2,0),"")</f>
        <v/>
      </c>
      <c r="AV50" s="266"/>
      <c r="AW50" s="272" t="str">
        <f t="shared" si="1"/>
        <v/>
      </c>
      <c r="AX50" s="270" t="str">
        <f t="shared" si="2"/>
        <v/>
      </c>
      <c r="AY50" s="272" t="str">
        <f>IFERROR(VLOOKUP((CONCATENATE(AM50,AX50)),Listados!$U$3:$V$11,2,FALSE),"")</f>
        <v/>
      </c>
      <c r="AZ50" s="270">
        <f t="shared" si="10"/>
        <v>100</v>
      </c>
      <c r="BA50" s="574"/>
      <c r="BB50" s="574"/>
      <c r="BC50" s="273">
        <f>+IF(AND(W50="Preventivo",BB49="Fuerte"),2,IF(AND(W50="Preventivo",BB49="Moderado"),1,0))</f>
        <v>0</v>
      </c>
      <c r="BD50" s="273">
        <f>+IF(AND(W50="Detectivo/Correctivo",$BB49="Fuerte"),2,IF(AND(W50="Detectivo/Correctivo",$BB50="Moderado"),1,IF(AND(W50="Preventivo",$BB49="Fuerte"),1,0)))</f>
        <v>0</v>
      </c>
      <c r="BE50" s="273" t="e">
        <f>+N49-BC50</f>
        <v>#N/A</v>
      </c>
      <c r="BF50" s="273" t="e">
        <f>+P49-BD50</f>
        <v>#N/A</v>
      </c>
      <c r="BG50" s="407"/>
      <c r="BH50" s="407"/>
      <c r="BI50" s="407"/>
      <c r="BJ50" s="410"/>
      <c r="BK50" s="410"/>
      <c r="BL50" s="410"/>
      <c r="BM50" s="599"/>
    </row>
    <row r="51" spans="1:65" ht="65" customHeight="1" x14ac:dyDescent="0.2">
      <c r="A51" s="575"/>
      <c r="B51" s="576"/>
      <c r="C51" s="578"/>
      <c r="D51" s="267"/>
      <c r="E51" s="267"/>
      <c r="F51" s="567"/>
      <c r="G51" s="579"/>
      <c r="H51" s="257"/>
      <c r="I51" s="257"/>
      <c r="J51" s="257"/>
      <c r="K51" s="268"/>
      <c r="L51" s="269"/>
      <c r="M51" s="577"/>
      <c r="N51" s="570"/>
      <c r="O51" s="573"/>
      <c r="P51" s="570"/>
      <c r="Q51" s="407"/>
      <c r="R51" s="407"/>
      <c r="S51" s="225"/>
      <c r="T51" s="225"/>
      <c r="U51" s="240" t="s">
        <v>603</v>
      </c>
      <c r="V51" s="274"/>
      <c r="W51" s="274"/>
      <c r="X51" s="274"/>
      <c r="Y51" s="225" t="str">
        <f t="shared" si="3"/>
        <v/>
      </c>
      <c r="Z51" s="274"/>
      <c r="AA51" s="225" t="str">
        <f t="shared" si="4"/>
        <v/>
      </c>
      <c r="AB51" s="225"/>
      <c r="AC51" s="225" t="str">
        <f t="shared" si="5"/>
        <v/>
      </c>
      <c r="AD51" s="225"/>
      <c r="AE51" s="225" t="str">
        <f t="shared" si="6"/>
        <v/>
      </c>
      <c r="AF51" s="225"/>
      <c r="AG51" s="225" t="str">
        <f t="shared" si="7"/>
        <v/>
      </c>
      <c r="AH51" s="225"/>
      <c r="AI51" s="225" t="str">
        <f t="shared" si="8"/>
        <v/>
      </c>
      <c r="AJ51" s="225"/>
      <c r="AK51" s="226" t="str">
        <f t="shared" si="0"/>
        <v/>
      </c>
      <c r="AL51" s="270" t="str">
        <f t="shared" si="11"/>
        <v/>
      </c>
      <c r="AM51" s="270" t="str">
        <f t="shared" si="9"/>
        <v/>
      </c>
      <c r="AN51" s="271"/>
      <c r="AO51" s="271"/>
      <c r="AP51" s="271"/>
      <c r="AQ51" s="271"/>
      <c r="AR51" s="271"/>
      <c r="AS51" s="271"/>
      <c r="AT51" s="271"/>
      <c r="AU51" s="266" t="str">
        <f>IFERROR(VLOOKUP(AT51,'Seguridad Información'!$I$61:$J$65,2,0),"")</f>
        <v/>
      </c>
      <c r="AV51" s="266"/>
      <c r="AW51" s="272" t="str">
        <f t="shared" si="1"/>
        <v/>
      </c>
      <c r="AX51" s="270" t="str">
        <f t="shared" si="2"/>
        <v/>
      </c>
      <c r="AY51" s="272" t="str">
        <f>IFERROR(VLOOKUP((CONCATENATE(AM51,AX51)),Listados!$U$3:$V$11,2,FALSE),"")</f>
        <v/>
      </c>
      <c r="AZ51" s="270">
        <f t="shared" si="10"/>
        <v>100</v>
      </c>
      <c r="BA51" s="574"/>
      <c r="BB51" s="574"/>
      <c r="BC51" s="273">
        <f>+IF(AND(W51="Preventivo",BB49="Fuerte"),2,IF(AND(W51="Preventivo",BB49="Moderado"),1,0))</f>
        <v>0</v>
      </c>
      <c r="BD51" s="273">
        <f>+IF(AND(W51="Detectivo/Correctivo",$BB49="Fuerte"),2,IF(AND(W51="Detectivo/Correctivo",$BB51="Moderado"),1,IF(AND(W51="Preventivo",$BB49="Fuerte"),1,0)))</f>
        <v>0</v>
      </c>
      <c r="BE51" s="273" t="e">
        <f>+N49-BC51</f>
        <v>#N/A</v>
      </c>
      <c r="BF51" s="273" t="e">
        <f>+P49-BD51</f>
        <v>#N/A</v>
      </c>
      <c r="BG51" s="407"/>
      <c r="BH51" s="407"/>
      <c r="BI51" s="407"/>
      <c r="BJ51" s="410"/>
      <c r="BK51" s="410"/>
      <c r="BL51" s="410"/>
      <c r="BM51" s="599"/>
    </row>
    <row r="52" spans="1:65" ht="65" customHeight="1" x14ac:dyDescent="0.2">
      <c r="A52" s="575"/>
      <c r="B52" s="576"/>
      <c r="C52" s="578"/>
      <c r="D52" s="267"/>
      <c r="E52" s="267"/>
      <c r="F52" s="567"/>
      <c r="G52" s="579"/>
      <c r="H52" s="257"/>
      <c r="I52" s="257"/>
      <c r="J52" s="257"/>
      <c r="K52" s="268"/>
      <c r="L52" s="269"/>
      <c r="M52" s="577"/>
      <c r="N52" s="570"/>
      <c r="O52" s="573"/>
      <c r="P52" s="570"/>
      <c r="Q52" s="407"/>
      <c r="R52" s="407"/>
      <c r="S52" s="225"/>
      <c r="T52" s="225"/>
      <c r="U52" s="240" t="s">
        <v>603</v>
      </c>
      <c r="V52" s="274"/>
      <c r="W52" s="274"/>
      <c r="X52" s="274"/>
      <c r="Y52" s="225" t="str">
        <f t="shared" si="3"/>
        <v/>
      </c>
      <c r="Z52" s="274"/>
      <c r="AA52" s="225" t="str">
        <f t="shared" si="4"/>
        <v/>
      </c>
      <c r="AB52" s="225"/>
      <c r="AC52" s="225" t="str">
        <f t="shared" si="5"/>
        <v/>
      </c>
      <c r="AD52" s="225"/>
      <c r="AE52" s="225" t="str">
        <f t="shared" si="6"/>
        <v/>
      </c>
      <c r="AF52" s="225"/>
      <c r="AG52" s="225" t="str">
        <f t="shared" si="7"/>
        <v/>
      </c>
      <c r="AH52" s="225"/>
      <c r="AI52" s="225" t="str">
        <f t="shared" si="8"/>
        <v/>
      </c>
      <c r="AJ52" s="225"/>
      <c r="AK52" s="226" t="str">
        <f t="shared" si="0"/>
        <v/>
      </c>
      <c r="AL52" s="270" t="str">
        <f t="shared" si="11"/>
        <v/>
      </c>
      <c r="AM52" s="270" t="str">
        <f t="shared" si="9"/>
        <v/>
      </c>
      <c r="AN52" s="271"/>
      <c r="AO52" s="271"/>
      <c r="AP52" s="271"/>
      <c r="AQ52" s="271"/>
      <c r="AR52" s="271"/>
      <c r="AS52" s="271"/>
      <c r="AT52" s="271"/>
      <c r="AU52" s="266" t="str">
        <f>IFERROR(VLOOKUP(AT52,'Seguridad Información'!$I$61:$J$65,2,0),"")</f>
        <v/>
      </c>
      <c r="AV52" s="266"/>
      <c r="AW52" s="272" t="str">
        <f t="shared" si="1"/>
        <v/>
      </c>
      <c r="AX52" s="270" t="str">
        <f t="shared" si="2"/>
        <v/>
      </c>
      <c r="AY52" s="272" t="str">
        <f>IFERROR(VLOOKUP((CONCATENATE(AM52,AX52)),Listados!$U$3:$V$11,2,FALSE),"")</f>
        <v/>
      </c>
      <c r="AZ52" s="270">
        <f t="shared" si="10"/>
        <v>100</v>
      </c>
      <c r="BA52" s="574"/>
      <c r="BB52" s="574"/>
      <c r="BC52" s="273">
        <f>+IF(AND(W52="Preventivo",BB49="Fuerte"),2,IF(AND(W52="Preventivo",BB49="Moderado"),1,0))</f>
        <v>0</v>
      </c>
      <c r="BD52" s="273">
        <f>+IF(AND(W52="Detectivo/Correctivo",$BB49="Fuerte"),2,IF(AND(W52="Detectivo/Correctivo",$BB52="Moderado"),1,IF(AND(W52="Preventivo",$BB49="Fuerte"),1,0)))</f>
        <v>0</v>
      </c>
      <c r="BE52" s="273" t="e">
        <f>+N49-BC52</f>
        <v>#N/A</v>
      </c>
      <c r="BF52" s="273" t="e">
        <f>+P49-BD52</f>
        <v>#N/A</v>
      </c>
      <c r="BG52" s="407"/>
      <c r="BH52" s="407"/>
      <c r="BI52" s="407"/>
      <c r="BJ52" s="410"/>
      <c r="BK52" s="410"/>
      <c r="BL52" s="410"/>
      <c r="BM52" s="599"/>
    </row>
    <row r="53" spans="1:65" ht="65" customHeight="1" x14ac:dyDescent="0.2">
      <c r="A53" s="575"/>
      <c r="B53" s="576"/>
      <c r="C53" s="578"/>
      <c r="D53" s="267"/>
      <c r="E53" s="267"/>
      <c r="F53" s="567"/>
      <c r="G53" s="579"/>
      <c r="H53" s="257"/>
      <c r="I53" s="257"/>
      <c r="J53" s="257"/>
      <c r="K53" s="268"/>
      <c r="L53" s="269"/>
      <c r="M53" s="577"/>
      <c r="N53" s="570"/>
      <c r="O53" s="573"/>
      <c r="P53" s="570"/>
      <c r="Q53" s="407"/>
      <c r="R53" s="407"/>
      <c r="S53" s="225"/>
      <c r="T53" s="225"/>
      <c r="U53" s="240" t="s">
        <v>603</v>
      </c>
      <c r="V53" s="274"/>
      <c r="W53" s="274"/>
      <c r="X53" s="274"/>
      <c r="Y53" s="225" t="str">
        <f t="shared" si="3"/>
        <v/>
      </c>
      <c r="Z53" s="274"/>
      <c r="AA53" s="225" t="str">
        <f t="shared" si="4"/>
        <v/>
      </c>
      <c r="AB53" s="225"/>
      <c r="AC53" s="225" t="str">
        <f t="shared" si="5"/>
        <v/>
      </c>
      <c r="AD53" s="225"/>
      <c r="AE53" s="225" t="str">
        <f t="shared" si="6"/>
        <v/>
      </c>
      <c r="AF53" s="225"/>
      <c r="AG53" s="225" t="str">
        <f t="shared" si="7"/>
        <v/>
      </c>
      <c r="AH53" s="225"/>
      <c r="AI53" s="225" t="str">
        <f t="shared" si="8"/>
        <v/>
      </c>
      <c r="AJ53" s="225"/>
      <c r="AK53" s="226" t="str">
        <f t="shared" si="0"/>
        <v/>
      </c>
      <c r="AL53" s="270" t="str">
        <f t="shared" si="11"/>
        <v/>
      </c>
      <c r="AM53" s="270" t="str">
        <f t="shared" si="9"/>
        <v/>
      </c>
      <c r="AN53" s="271"/>
      <c r="AO53" s="271"/>
      <c r="AP53" s="271"/>
      <c r="AQ53" s="271"/>
      <c r="AR53" s="271"/>
      <c r="AS53" s="271"/>
      <c r="AT53" s="271"/>
      <c r="AU53" s="266" t="str">
        <f>IFERROR(VLOOKUP(AT53,'Seguridad Información'!$I$61:$J$65,2,0),"")</f>
        <v/>
      </c>
      <c r="AV53" s="266"/>
      <c r="AW53" s="272" t="str">
        <f t="shared" si="1"/>
        <v/>
      </c>
      <c r="AX53" s="270" t="str">
        <f t="shared" si="2"/>
        <v/>
      </c>
      <c r="AY53" s="272" t="str">
        <f>IFERROR(VLOOKUP((CONCATENATE(AM53,AX53)),Listados!$U$3:$V$11,2,FALSE),"")</f>
        <v/>
      </c>
      <c r="AZ53" s="270">
        <f t="shared" si="10"/>
        <v>100</v>
      </c>
      <c r="BA53" s="574"/>
      <c r="BB53" s="574"/>
      <c r="BC53" s="273">
        <f>+IF(AND(W53="Preventivo",BB49="Fuerte"),2,IF(AND(W53="Preventivo",BB49="Moderado"),1,0))</f>
        <v>0</v>
      </c>
      <c r="BD53" s="273">
        <f>+IF(AND(W53="Detectivo/Correctivo",$BB49="Fuerte"),2,IF(AND(W53="Detectivo/Correctivo",$BB53="Moderado"),1,IF(AND(W53="Preventivo",$BB49="Fuerte"),1,0)))</f>
        <v>0</v>
      </c>
      <c r="BE53" s="273" t="e">
        <f>+N49-BC53</f>
        <v>#N/A</v>
      </c>
      <c r="BF53" s="273" t="e">
        <f>+P49-BD53</f>
        <v>#N/A</v>
      </c>
      <c r="BG53" s="407"/>
      <c r="BH53" s="407"/>
      <c r="BI53" s="407"/>
      <c r="BJ53" s="410"/>
      <c r="BK53" s="410"/>
      <c r="BL53" s="410"/>
      <c r="BM53" s="599"/>
    </row>
    <row r="54" spans="1:65" ht="65" customHeight="1" x14ac:dyDescent="0.2">
      <c r="A54" s="575"/>
      <c r="B54" s="576"/>
      <c r="C54" s="578"/>
      <c r="D54" s="267"/>
      <c r="E54" s="267"/>
      <c r="F54" s="567"/>
      <c r="G54" s="579"/>
      <c r="H54" s="257"/>
      <c r="I54" s="257"/>
      <c r="J54" s="257"/>
      <c r="K54" s="268"/>
      <c r="L54" s="269"/>
      <c r="M54" s="577"/>
      <c r="N54" s="570"/>
      <c r="O54" s="573"/>
      <c r="P54" s="570"/>
      <c r="Q54" s="407"/>
      <c r="R54" s="407"/>
      <c r="S54" s="225"/>
      <c r="T54" s="225"/>
      <c r="U54" s="240" t="s">
        <v>603</v>
      </c>
      <c r="V54" s="274"/>
      <c r="W54" s="274"/>
      <c r="X54" s="274"/>
      <c r="Y54" s="225" t="str">
        <f t="shared" si="3"/>
        <v/>
      </c>
      <c r="Z54" s="274"/>
      <c r="AA54" s="225" t="str">
        <f t="shared" si="4"/>
        <v/>
      </c>
      <c r="AB54" s="225"/>
      <c r="AC54" s="225" t="str">
        <f t="shared" si="5"/>
        <v/>
      </c>
      <c r="AD54" s="225"/>
      <c r="AE54" s="225" t="str">
        <f t="shared" si="6"/>
        <v/>
      </c>
      <c r="AF54" s="225"/>
      <c r="AG54" s="225" t="str">
        <f t="shared" si="7"/>
        <v/>
      </c>
      <c r="AH54" s="225"/>
      <c r="AI54" s="225" t="str">
        <f t="shared" si="8"/>
        <v/>
      </c>
      <c r="AJ54" s="225"/>
      <c r="AK54" s="226" t="str">
        <f t="shared" si="0"/>
        <v/>
      </c>
      <c r="AL54" s="270" t="str">
        <f t="shared" si="11"/>
        <v/>
      </c>
      <c r="AM54" s="270" t="str">
        <f t="shared" si="9"/>
        <v/>
      </c>
      <c r="AN54" s="271"/>
      <c r="AO54" s="271"/>
      <c r="AP54" s="271"/>
      <c r="AQ54" s="271"/>
      <c r="AR54" s="271"/>
      <c r="AS54" s="271"/>
      <c r="AT54" s="271"/>
      <c r="AU54" s="266" t="str">
        <f>IFERROR(VLOOKUP(AT54,'Seguridad Información'!$I$61:$J$65,2,0),"")</f>
        <v/>
      </c>
      <c r="AV54" s="266"/>
      <c r="AW54" s="272" t="str">
        <f t="shared" si="1"/>
        <v/>
      </c>
      <c r="AX54" s="270" t="str">
        <f t="shared" si="2"/>
        <v/>
      </c>
      <c r="AY54" s="272" t="str">
        <f>IFERROR(VLOOKUP((CONCATENATE(AM54,AX54)),Listados!$U$3:$V$11,2,FALSE),"")</f>
        <v/>
      </c>
      <c r="AZ54" s="270">
        <f t="shared" si="10"/>
        <v>100</v>
      </c>
      <c r="BA54" s="574"/>
      <c r="BB54" s="574"/>
      <c r="BC54" s="273">
        <f>+IF(AND(W54="Preventivo",BB49="Fuerte"),2,IF(AND(W54="Preventivo",BB49="Moderado"),1,0))</f>
        <v>0</v>
      </c>
      <c r="BD54" s="273">
        <f>+IF(AND(W54="Detectivo/Correctivo",$BB49="Fuerte"),2,IF(AND(W54="Detectivo/Correctivo",$BB54="Moderado"),1,IF(AND(W54="Preventivo",$BB49="Fuerte"),1,0)))</f>
        <v>0</v>
      </c>
      <c r="BE54" s="273" t="e">
        <f>+N49-BC54</f>
        <v>#N/A</v>
      </c>
      <c r="BF54" s="273" t="e">
        <f>+P49-BD54</f>
        <v>#N/A</v>
      </c>
      <c r="BG54" s="407"/>
      <c r="BH54" s="407"/>
      <c r="BI54" s="407"/>
      <c r="BJ54" s="410"/>
      <c r="BK54" s="410"/>
      <c r="BL54" s="410"/>
      <c r="BM54" s="599"/>
    </row>
    <row r="55" spans="1:65" ht="65" customHeight="1" x14ac:dyDescent="0.2">
      <c r="A55" s="575">
        <v>9</v>
      </c>
      <c r="B55" s="576"/>
      <c r="C55" s="578" t="str">
        <f>IFERROR(VLOOKUP(B55,Listados!B$3:C$20,2,FALSE),"")</f>
        <v/>
      </c>
      <c r="D55" s="267"/>
      <c r="E55" s="267"/>
      <c r="F55" s="567"/>
      <c r="G55" s="579"/>
      <c r="H55" s="257"/>
      <c r="I55" s="257"/>
      <c r="J55" s="257"/>
      <c r="K55" s="268"/>
      <c r="L55" s="269"/>
      <c r="M55" s="577"/>
      <c r="N55" s="570" t="e">
        <f>+VLOOKUP(M55,Listados!$K$8:$L$12,2,0)</f>
        <v>#N/A</v>
      </c>
      <c r="O55" s="573"/>
      <c r="P55" s="570" t="e">
        <f>+VLOOKUP(O55,Listados!$K$13:$L$17,2,0)</f>
        <v>#N/A</v>
      </c>
      <c r="Q55" s="407" t="str">
        <f>IF(AND(M55&lt;&gt;"",O55&lt;&gt;""),VLOOKUP(M55&amp;O55,Listados!$M$3:$N$27,2,FALSE),"")</f>
        <v/>
      </c>
      <c r="R55" s="407" t="e">
        <f>+VLOOKUP(Q55,Listados!$P$3:$Q$6,2,FALSE)</f>
        <v>#N/A</v>
      </c>
      <c r="S55" s="225"/>
      <c r="T55" s="225"/>
      <c r="U55" s="240" t="s">
        <v>603</v>
      </c>
      <c r="V55" s="274"/>
      <c r="W55" s="274"/>
      <c r="X55" s="274"/>
      <c r="Y55" s="225" t="str">
        <f t="shared" si="3"/>
        <v/>
      </c>
      <c r="Z55" s="274"/>
      <c r="AA55" s="225" t="str">
        <f t="shared" si="4"/>
        <v/>
      </c>
      <c r="AB55" s="225"/>
      <c r="AC55" s="225" t="str">
        <f t="shared" si="5"/>
        <v/>
      </c>
      <c r="AD55" s="225"/>
      <c r="AE55" s="225" t="str">
        <f t="shared" si="6"/>
        <v/>
      </c>
      <c r="AF55" s="225"/>
      <c r="AG55" s="225" t="str">
        <f t="shared" si="7"/>
        <v/>
      </c>
      <c r="AH55" s="225"/>
      <c r="AI55" s="225" t="str">
        <f t="shared" si="8"/>
        <v/>
      </c>
      <c r="AJ55" s="225"/>
      <c r="AK55" s="226" t="str">
        <f t="shared" si="0"/>
        <v/>
      </c>
      <c r="AL55" s="270" t="str">
        <f t="shared" si="11"/>
        <v/>
      </c>
      <c r="AM55" s="270" t="str">
        <f t="shared" si="9"/>
        <v/>
      </c>
      <c r="AN55" s="271"/>
      <c r="AO55" s="271"/>
      <c r="AP55" s="271"/>
      <c r="AQ55" s="271"/>
      <c r="AR55" s="271"/>
      <c r="AS55" s="271"/>
      <c r="AT55" s="271"/>
      <c r="AU55" s="266" t="str">
        <f>IFERROR(VLOOKUP(AT55,'Seguridad Información'!$I$61:$J$65,2,0),"")</f>
        <v/>
      </c>
      <c r="AV55" s="266"/>
      <c r="AW55" s="272" t="str">
        <f t="shared" si="1"/>
        <v/>
      </c>
      <c r="AX55" s="270" t="str">
        <f t="shared" si="2"/>
        <v/>
      </c>
      <c r="AY55" s="272" t="str">
        <f>IFERROR(VLOOKUP((CONCATENATE(AM55,AX55)),Listados!$U$3:$V$11,2,FALSE),"")</f>
        <v/>
      </c>
      <c r="AZ55" s="270">
        <f t="shared" si="10"/>
        <v>100</v>
      </c>
      <c r="BA55" s="574">
        <f>AVERAGE(AZ55:AZ60)</f>
        <v>100</v>
      </c>
      <c r="BB55" s="574" t="str">
        <f>IF(BA55&lt;=50, "Débil", IF(BA55&lt;=99,"Moderado","Fuerte"))</f>
        <v>Fuerte</v>
      </c>
      <c r="BC55" s="273">
        <f>+IF(AND(W55="Preventivo",BB55="Fuerte"),2,IF(AND(W55="Preventivo",BB55="Moderado"),1,0))</f>
        <v>0</v>
      </c>
      <c r="BD55" s="273">
        <f>+IF(AND(W55="Detectivo/Correctivo",$BB55="Fuerte"),2,IF(AND(W55="Detectivo/Correctivo",$BB55="Moderado"),1,IF(AND(W55="Preventivo",$BB55="Fuerte"),1,0)))</f>
        <v>0</v>
      </c>
      <c r="BE55" s="273" t="e">
        <f>+N55-BC55</f>
        <v>#N/A</v>
      </c>
      <c r="BF55" s="273" t="e">
        <f>+P55-BD55</f>
        <v>#N/A</v>
      </c>
      <c r="BG55" s="407" t="e">
        <f>+VLOOKUP(MIN(BE55,BE56,BE57,BE58,BE59,BE60),Listados!$J$18:$K$24,2,TRUE)</f>
        <v>#N/A</v>
      </c>
      <c r="BH55" s="407" t="e">
        <f>+VLOOKUP(MIN(BF55,BF56,BF57,BF58,BF59,BF60),Listados!$J$27:$K$32,2,TRUE)</f>
        <v>#N/A</v>
      </c>
      <c r="BI55" s="407" t="e">
        <f>IF(AND(BG55&lt;&gt;"",BH55&lt;&gt;""),VLOOKUP(BG55&amp;BH55,Listados!$M$3:$N$27,2,FALSE),"")</f>
        <v>#N/A</v>
      </c>
      <c r="BJ55" s="410" t="e">
        <f>+IF($R55="Asumir el riesgo","NA","")</f>
        <v>#N/A</v>
      </c>
      <c r="BK55" s="410" t="e">
        <f>+IF($R55="Asumir el riesgo","NA","")</f>
        <v>#N/A</v>
      </c>
      <c r="BL55" s="410" t="e">
        <f>+IF($R55="Asumir el riesgo","NA","")</f>
        <v>#N/A</v>
      </c>
      <c r="BM55" s="599" t="e">
        <f>+IF($R55="Asumir el riesgo","NA","")</f>
        <v>#N/A</v>
      </c>
    </row>
    <row r="56" spans="1:65" ht="65" customHeight="1" x14ac:dyDescent="0.2">
      <c r="A56" s="575"/>
      <c r="B56" s="576"/>
      <c r="C56" s="578"/>
      <c r="D56" s="267"/>
      <c r="E56" s="267"/>
      <c r="F56" s="567"/>
      <c r="G56" s="579"/>
      <c r="H56" s="257"/>
      <c r="I56" s="257"/>
      <c r="J56" s="257"/>
      <c r="K56" s="268"/>
      <c r="L56" s="269"/>
      <c r="M56" s="577"/>
      <c r="N56" s="570"/>
      <c r="O56" s="573"/>
      <c r="P56" s="570"/>
      <c r="Q56" s="407"/>
      <c r="R56" s="407"/>
      <c r="S56" s="225"/>
      <c r="T56" s="225"/>
      <c r="U56" s="240" t="s">
        <v>603</v>
      </c>
      <c r="V56" s="274"/>
      <c r="W56" s="274"/>
      <c r="X56" s="274"/>
      <c r="Y56" s="225" t="str">
        <f t="shared" si="3"/>
        <v/>
      </c>
      <c r="Z56" s="274"/>
      <c r="AA56" s="225" t="str">
        <f t="shared" si="4"/>
        <v/>
      </c>
      <c r="AB56" s="225"/>
      <c r="AC56" s="225" t="str">
        <f t="shared" si="5"/>
        <v/>
      </c>
      <c r="AD56" s="225"/>
      <c r="AE56" s="225" t="str">
        <f t="shared" si="6"/>
        <v/>
      </c>
      <c r="AF56" s="225"/>
      <c r="AG56" s="225" t="str">
        <f t="shared" si="7"/>
        <v/>
      </c>
      <c r="AH56" s="225"/>
      <c r="AI56" s="225" t="str">
        <f t="shared" si="8"/>
        <v/>
      </c>
      <c r="AJ56" s="225"/>
      <c r="AK56" s="226" t="str">
        <f t="shared" si="0"/>
        <v/>
      </c>
      <c r="AL56" s="270" t="str">
        <f t="shared" si="11"/>
        <v/>
      </c>
      <c r="AM56" s="270" t="str">
        <f t="shared" si="9"/>
        <v/>
      </c>
      <c r="AN56" s="271"/>
      <c r="AO56" s="271"/>
      <c r="AP56" s="271"/>
      <c r="AQ56" s="271"/>
      <c r="AR56" s="271"/>
      <c r="AS56" s="271"/>
      <c r="AT56" s="271"/>
      <c r="AU56" s="266" t="str">
        <f>IFERROR(VLOOKUP(AT56,'Seguridad Información'!$I$61:$J$65,2,0),"")</f>
        <v/>
      </c>
      <c r="AV56" s="266"/>
      <c r="AW56" s="272" t="str">
        <f t="shared" si="1"/>
        <v/>
      </c>
      <c r="AX56" s="270" t="str">
        <f t="shared" si="2"/>
        <v/>
      </c>
      <c r="AY56" s="272" t="str">
        <f>IFERROR(VLOOKUP((CONCATENATE(AM56,AX56)),Listados!$U$3:$V$11,2,FALSE),"")</f>
        <v/>
      </c>
      <c r="AZ56" s="270">
        <f t="shared" si="10"/>
        <v>100</v>
      </c>
      <c r="BA56" s="574"/>
      <c r="BB56" s="574"/>
      <c r="BC56" s="273">
        <f>+IF(AND(W56="Preventivo",BB55="Fuerte"),2,IF(AND(W56="Preventivo",BB55="Moderado"),1,0))</f>
        <v>0</v>
      </c>
      <c r="BD56" s="273">
        <f>+IF(AND(W56="Detectivo/Correctivo",$BB55="Fuerte"),2,IF(AND(W56="Detectivo/Correctivo",$BB56="Moderado"),1,IF(AND(W56="Preventivo",$BB55="Fuerte"),1,0)))</f>
        <v>0</v>
      </c>
      <c r="BE56" s="273" t="e">
        <f>+N55-BC56</f>
        <v>#N/A</v>
      </c>
      <c r="BF56" s="273" t="e">
        <f>+P55-BD56</f>
        <v>#N/A</v>
      </c>
      <c r="BG56" s="407"/>
      <c r="BH56" s="407"/>
      <c r="BI56" s="407"/>
      <c r="BJ56" s="410"/>
      <c r="BK56" s="410"/>
      <c r="BL56" s="410"/>
      <c r="BM56" s="599"/>
    </row>
    <row r="57" spans="1:65" ht="65" customHeight="1" x14ac:dyDescent="0.2">
      <c r="A57" s="575"/>
      <c r="B57" s="576"/>
      <c r="C57" s="578"/>
      <c r="D57" s="267"/>
      <c r="E57" s="267"/>
      <c r="F57" s="567"/>
      <c r="G57" s="579"/>
      <c r="H57" s="257"/>
      <c r="I57" s="257"/>
      <c r="J57" s="257"/>
      <c r="K57" s="268"/>
      <c r="L57" s="269"/>
      <c r="M57" s="577"/>
      <c r="N57" s="570"/>
      <c r="O57" s="573"/>
      <c r="P57" s="570"/>
      <c r="Q57" s="407"/>
      <c r="R57" s="407"/>
      <c r="S57" s="225"/>
      <c r="T57" s="225"/>
      <c r="U57" s="240" t="s">
        <v>603</v>
      </c>
      <c r="V57" s="274"/>
      <c r="W57" s="274"/>
      <c r="X57" s="274"/>
      <c r="Y57" s="225" t="str">
        <f t="shared" si="3"/>
        <v/>
      </c>
      <c r="Z57" s="274"/>
      <c r="AA57" s="225" t="str">
        <f t="shared" si="4"/>
        <v/>
      </c>
      <c r="AB57" s="225"/>
      <c r="AC57" s="225" t="str">
        <f t="shared" si="5"/>
        <v/>
      </c>
      <c r="AD57" s="225"/>
      <c r="AE57" s="225" t="str">
        <f t="shared" si="6"/>
        <v/>
      </c>
      <c r="AF57" s="225"/>
      <c r="AG57" s="225" t="str">
        <f t="shared" si="7"/>
        <v/>
      </c>
      <c r="AH57" s="225"/>
      <c r="AI57" s="225" t="str">
        <f t="shared" si="8"/>
        <v/>
      </c>
      <c r="AJ57" s="225"/>
      <c r="AK57" s="226" t="str">
        <f t="shared" si="0"/>
        <v/>
      </c>
      <c r="AL57" s="270" t="str">
        <f t="shared" si="11"/>
        <v/>
      </c>
      <c r="AM57" s="270" t="str">
        <f t="shared" si="9"/>
        <v/>
      </c>
      <c r="AN57" s="271"/>
      <c r="AO57" s="271"/>
      <c r="AP57" s="271"/>
      <c r="AQ57" s="271"/>
      <c r="AR57" s="271"/>
      <c r="AS57" s="271"/>
      <c r="AT57" s="271"/>
      <c r="AU57" s="266" t="str">
        <f>IFERROR(VLOOKUP(AT57,'Seguridad Información'!$I$61:$J$65,2,0),"")</f>
        <v/>
      </c>
      <c r="AV57" s="266"/>
      <c r="AW57" s="272" t="str">
        <f t="shared" si="1"/>
        <v/>
      </c>
      <c r="AX57" s="270" t="str">
        <f t="shared" si="2"/>
        <v/>
      </c>
      <c r="AY57" s="272" t="str">
        <f>IFERROR(VLOOKUP((CONCATENATE(AM57,AX57)),Listados!$U$3:$V$11,2,FALSE),"")</f>
        <v/>
      </c>
      <c r="AZ57" s="270">
        <f t="shared" si="10"/>
        <v>100</v>
      </c>
      <c r="BA57" s="574"/>
      <c r="BB57" s="574"/>
      <c r="BC57" s="273">
        <f>+IF(AND(W57="Preventivo",BB55="Fuerte"),2,IF(AND(W57="Preventivo",BB55="Moderado"),1,0))</f>
        <v>0</v>
      </c>
      <c r="BD57" s="273">
        <f>+IF(AND(W57="Detectivo/Correctivo",$BB55="Fuerte"),2,IF(AND(W57="Detectivo/Correctivo",$BB57="Moderado"),1,IF(AND(W57="Preventivo",$BB55="Fuerte"),1,0)))</f>
        <v>0</v>
      </c>
      <c r="BE57" s="273" t="e">
        <f>+N55-BC57</f>
        <v>#N/A</v>
      </c>
      <c r="BF57" s="273" t="e">
        <f>+P55-BD57</f>
        <v>#N/A</v>
      </c>
      <c r="BG57" s="407"/>
      <c r="BH57" s="407"/>
      <c r="BI57" s="407"/>
      <c r="BJ57" s="410"/>
      <c r="BK57" s="410"/>
      <c r="BL57" s="410"/>
      <c r="BM57" s="599"/>
    </row>
    <row r="58" spans="1:65" ht="65" customHeight="1" x14ac:dyDescent="0.2">
      <c r="A58" s="575"/>
      <c r="B58" s="576"/>
      <c r="C58" s="578"/>
      <c r="D58" s="267"/>
      <c r="E58" s="267"/>
      <c r="F58" s="567"/>
      <c r="G58" s="579"/>
      <c r="H58" s="257"/>
      <c r="I58" s="257"/>
      <c r="J58" s="257"/>
      <c r="K58" s="268"/>
      <c r="L58" s="269"/>
      <c r="M58" s="577"/>
      <c r="N58" s="570"/>
      <c r="O58" s="573"/>
      <c r="P58" s="570"/>
      <c r="Q58" s="407"/>
      <c r="R58" s="407"/>
      <c r="S58" s="225"/>
      <c r="T58" s="225"/>
      <c r="U58" s="240" t="s">
        <v>603</v>
      </c>
      <c r="V58" s="274"/>
      <c r="W58" s="274"/>
      <c r="X58" s="274"/>
      <c r="Y58" s="225" t="str">
        <f t="shared" si="3"/>
        <v/>
      </c>
      <c r="Z58" s="274"/>
      <c r="AA58" s="225" t="str">
        <f t="shared" si="4"/>
        <v/>
      </c>
      <c r="AB58" s="225"/>
      <c r="AC58" s="225" t="str">
        <f t="shared" si="5"/>
        <v/>
      </c>
      <c r="AD58" s="225"/>
      <c r="AE58" s="225" t="str">
        <f t="shared" si="6"/>
        <v/>
      </c>
      <c r="AF58" s="225"/>
      <c r="AG58" s="225" t="str">
        <f t="shared" si="7"/>
        <v/>
      </c>
      <c r="AH58" s="225"/>
      <c r="AI58" s="225" t="str">
        <f t="shared" si="8"/>
        <v/>
      </c>
      <c r="AJ58" s="225"/>
      <c r="AK58" s="226" t="str">
        <f t="shared" si="0"/>
        <v/>
      </c>
      <c r="AL58" s="270" t="str">
        <f t="shared" si="11"/>
        <v/>
      </c>
      <c r="AM58" s="270" t="str">
        <f t="shared" si="9"/>
        <v/>
      </c>
      <c r="AN58" s="271"/>
      <c r="AO58" s="271"/>
      <c r="AP58" s="271"/>
      <c r="AQ58" s="271"/>
      <c r="AR58" s="271"/>
      <c r="AS58" s="271"/>
      <c r="AT58" s="271"/>
      <c r="AU58" s="266" t="str">
        <f>IFERROR(VLOOKUP(AT58,'Seguridad Información'!$I$61:$J$65,2,0),"")</f>
        <v/>
      </c>
      <c r="AV58" s="266"/>
      <c r="AW58" s="272" t="str">
        <f t="shared" si="1"/>
        <v/>
      </c>
      <c r="AX58" s="270" t="str">
        <f t="shared" si="2"/>
        <v/>
      </c>
      <c r="AY58" s="272" t="str">
        <f>IFERROR(VLOOKUP((CONCATENATE(AM58,AX58)),Listados!$U$3:$V$11,2,FALSE),"")</f>
        <v/>
      </c>
      <c r="AZ58" s="270">
        <f t="shared" si="10"/>
        <v>100</v>
      </c>
      <c r="BA58" s="574"/>
      <c r="BB58" s="574"/>
      <c r="BC58" s="273">
        <f>+IF(AND(W58="Preventivo",BB55="Fuerte"),2,IF(AND(W58="Preventivo",BB55="Moderado"),1,0))</f>
        <v>0</v>
      </c>
      <c r="BD58" s="273">
        <f>+IF(AND(W58="Detectivo/Correctivo",$BB55="Fuerte"),2,IF(AND(W58="Detectivo/Correctivo",$BB58="Moderado"),1,IF(AND(W58="Preventivo",$BB55="Fuerte"),1,0)))</f>
        <v>0</v>
      </c>
      <c r="BE58" s="273" t="e">
        <f>+N55-BC58</f>
        <v>#N/A</v>
      </c>
      <c r="BF58" s="273" t="e">
        <f>+P55-BD58</f>
        <v>#N/A</v>
      </c>
      <c r="BG58" s="407"/>
      <c r="BH58" s="407"/>
      <c r="BI58" s="407"/>
      <c r="BJ58" s="410"/>
      <c r="BK58" s="410"/>
      <c r="BL58" s="410"/>
      <c r="BM58" s="599"/>
    </row>
    <row r="59" spans="1:65" ht="65" customHeight="1" x14ac:dyDescent="0.2">
      <c r="A59" s="575"/>
      <c r="B59" s="576"/>
      <c r="C59" s="578"/>
      <c r="D59" s="267"/>
      <c r="E59" s="267"/>
      <c r="F59" s="567"/>
      <c r="G59" s="579"/>
      <c r="H59" s="257"/>
      <c r="I59" s="257"/>
      <c r="J59" s="257"/>
      <c r="K59" s="268"/>
      <c r="L59" s="269"/>
      <c r="M59" s="577"/>
      <c r="N59" s="570"/>
      <c r="O59" s="573"/>
      <c r="P59" s="570"/>
      <c r="Q59" s="407"/>
      <c r="R59" s="407"/>
      <c r="S59" s="225"/>
      <c r="T59" s="225"/>
      <c r="U59" s="240" t="s">
        <v>603</v>
      </c>
      <c r="V59" s="274"/>
      <c r="W59" s="274"/>
      <c r="X59" s="274"/>
      <c r="Y59" s="225" t="str">
        <f t="shared" si="3"/>
        <v/>
      </c>
      <c r="Z59" s="274"/>
      <c r="AA59" s="225" t="str">
        <f t="shared" si="4"/>
        <v/>
      </c>
      <c r="AB59" s="225"/>
      <c r="AC59" s="225" t="str">
        <f t="shared" si="5"/>
        <v/>
      </c>
      <c r="AD59" s="225"/>
      <c r="AE59" s="225" t="str">
        <f t="shared" si="6"/>
        <v/>
      </c>
      <c r="AF59" s="225"/>
      <c r="AG59" s="225" t="str">
        <f t="shared" si="7"/>
        <v/>
      </c>
      <c r="AH59" s="225"/>
      <c r="AI59" s="225" t="str">
        <f t="shared" si="8"/>
        <v/>
      </c>
      <c r="AJ59" s="225"/>
      <c r="AK59" s="226" t="str">
        <f t="shared" si="0"/>
        <v/>
      </c>
      <c r="AL59" s="270" t="str">
        <f t="shared" si="11"/>
        <v/>
      </c>
      <c r="AM59" s="270" t="str">
        <f t="shared" si="9"/>
        <v/>
      </c>
      <c r="AN59" s="271"/>
      <c r="AO59" s="271"/>
      <c r="AP59" s="271"/>
      <c r="AQ59" s="271"/>
      <c r="AR59" s="271"/>
      <c r="AS59" s="271"/>
      <c r="AT59" s="271"/>
      <c r="AU59" s="266" t="str">
        <f>IFERROR(VLOOKUP(AT59,'Seguridad Información'!$I$61:$J$65,2,0),"")</f>
        <v/>
      </c>
      <c r="AV59" s="266"/>
      <c r="AW59" s="272" t="str">
        <f t="shared" si="1"/>
        <v/>
      </c>
      <c r="AX59" s="270" t="str">
        <f t="shared" si="2"/>
        <v/>
      </c>
      <c r="AY59" s="272" t="str">
        <f>IFERROR(VLOOKUP((CONCATENATE(AM59,AX59)),Listados!$U$3:$V$11,2,FALSE),"")</f>
        <v/>
      </c>
      <c r="AZ59" s="270">
        <f t="shared" si="10"/>
        <v>100</v>
      </c>
      <c r="BA59" s="574"/>
      <c r="BB59" s="574"/>
      <c r="BC59" s="273">
        <f>+IF(AND(W59="Preventivo",BB55="Fuerte"),2,IF(AND(W59="Preventivo",BB55="Moderado"),1,0))</f>
        <v>0</v>
      </c>
      <c r="BD59" s="273">
        <f>+IF(AND(W59="Detectivo/Correctivo",$BB55="Fuerte"),2,IF(AND(W59="Detectivo/Correctivo",$BB59="Moderado"),1,IF(AND(W59="Preventivo",$BB55="Fuerte"),1,0)))</f>
        <v>0</v>
      </c>
      <c r="BE59" s="273" t="e">
        <f>+N55-BC59</f>
        <v>#N/A</v>
      </c>
      <c r="BF59" s="273" t="e">
        <f>+P55-BD59</f>
        <v>#N/A</v>
      </c>
      <c r="BG59" s="407"/>
      <c r="BH59" s="407"/>
      <c r="BI59" s="407"/>
      <c r="BJ59" s="410"/>
      <c r="BK59" s="410"/>
      <c r="BL59" s="410"/>
      <c r="BM59" s="599"/>
    </row>
    <row r="60" spans="1:65" ht="65" customHeight="1" x14ac:dyDescent="0.2">
      <c r="A60" s="575"/>
      <c r="B60" s="576"/>
      <c r="C60" s="578"/>
      <c r="D60" s="267"/>
      <c r="E60" s="267"/>
      <c r="F60" s="567"/>
      <c r="G60" s="579"/>
      <c r="H60" s="257"/>
      <c r="I60" s="257"/>
      <c r="J60" s="257"/>
      <c r="K60" s="268"/>
      <c r="L60" s="269"/>
      <c r="M60" s="577"/>
      <c r="N60" s="570"/>
      <c r="O60" s="573"/>
      <c r="P60" s="570"/>
      <c r="Q60" s="407"/>
      <c r="R60" s="407"/>
      <c r="S60" s="225"/>
      <c r="T60" s="225"/>
      <c r="U60" s="240" t="s">
        <v>603</v>
      </c>
      <c r="V60" s="274"/>
      <c r="W60" s="274"/>
      <c r="X60" s="274"/>
      <c r="Y60" s="225" t="str">
        <f t="shared" si="3"/>
        <v/>
      </c>
      <c r="Z60" s="274"/>
      <c r="AA60" s="225" t="str">
        <f t="shared" si="4"/>
        <v/>
      </c>
      <c r="AB60" s="225"/>
      <c r="AC60" s="225" t="str">
        <f t="shared" si="5"/>
        <v/>
      </c>
      <c r="AD60" s="225"/>
      <c r="AE60" s="225" t="str">
        <f t="shared" si="6"/>
        <v/>
      </c>
      <c r="AF60" s="225"/>
      <c r="AG60" s="225" t="str">
        <f t="shared" si="7"/>
        <v/>
      </c>
      <c r="AH60" s="225"/>
      <c r="AI60" s="225" t="str">
        <f t="shared" si="8"/>
        <v/>
      </c>
      <c r="AJ60" s="225"/>
      <c r="AK60" s="226" t="str">
        <f t="shared" si="0"/>
        <v/>
      </c>
      <c r="AL60" s="270" t="str">
        <f t="shared" si="11"/>
        <v/>
      </c>
      <c r="AM60" s="270" t="str">
        <f t="shared" si="9"/>
        <v/>
      </c>
      <c r="AN60" s="271"/>
      <c r="AO60" s="271"/>
      <c r="AP60" s="271"/>
      <c r="AQ60" s="271"/>
      <c r="AR60" s="271"/>
      <c r="AS60" s="271"/>
      <c r="AT60" s="271"/>
      <c r="AU60" s="266" t="str">
        <f>IFERROR(VLOOKUP(AT60,'Seguridad Información'!$I$61:$J$65,2,0),"")</f>
        <v/>
      </c>
      <c r="AV60" s="266"/>
      <c r="AW60" s="272" t="str">
        <f t="shared" si="1"/>
        <v/>
      </c>
      <c r="AX60" s="270" t="str">
        <f t="shared" si="2"/>
        <v/>
      </c>
      <c r="AY60" s="272" t="str">
        <f>IFERROR(VLOOKUP((CONCATENATE(AM60,AX60)),Listados!$U$3:$V$11,2,FALSE),"")</f>
        <v/>
      </c>
      <c r="AZ60" s="270">
        <f t="shared" si="10"/>
        <v>100</v>
      </c>
      <c r="BA60" s="574"/>
      <c r="BB60" s="574"/>
      <c r="BC60" s="273">
        <f>+IF(AND(W60="Preventivo",BB55="Fuerte"),2,IF(AND(W60="Preventivo",BB55="Moderado"),1,0))</f>
        <v>0</v>
      </c>
      <c r="BD60" s="273">
        <f>+IF(AND(W60="Detectivo/Correctivo",$BB55="Fuerte"),2,IF(AND(W60="Detectivo/Correctivo",$BB60="Moderado"),1,IF(AND(W60="Preventivo",$BB55="Fuerte"),1,0)))</f>
        <v>0</v>
      </c>
      <c r="BE60" s="273" t="e">
        <f>+N55-BC60</f>
        <v>#N/A</v>
      </c>
      <c r="BF60" s="273" t="e">
        <f>+P55-BD60</f>
        <v>#N/A</v>
      </c>
      <c r="BG60" s="407"/>
      <c r="BH60" s="407"/>
      <c r="BI60" s="407"/>
      <c r="BJ60" s="410"/>
      <c r="BK60" s="410"/>
      <c r="BL60" s="410"/>
      <c r="BM60" s="599"/>
    </row>
    <row r="61" spans="1:65" ht="65" customHeight="1" x14ac:dyDescent="0.2">
      <c r="A61" s="575">
        <v>10</v>
      </c>
      <c r="B61" s="576"/>
      <c r="C61" s="578" t="str">
        <f>IFERROR(VLOOKUP(B61,Listados!B$3:C$20,2,FALSE),"")</f>
        <v/>
      </c>
      <c r="D61" s="267"/>
      <c r="E61" s="267"/>
      <c r="F61" s="567"/>
      <c r="G61" s="579"/>
      <c r="H61" s="257"/>
      <c r="I61" s="257"/>
      <c r="J61" s="257"/>
      <c r="K61" s="268"/>
      <c r="L61" s="269"/>
      <c r="M61" s="577"/>
      <c r="N61" s="570" t="e">
        <f>+VLOOKUP(M61,Listados!$K$8:$L$12,2,0)</f>
        <v>#N/A</v>
      </c>
      <c r="O61" s="573"/>
      <c r="P61" s="570" t="e">
        <f>+VLOOKUP(O61,Listados!$K$13:$L$17,2,0)</f>
        <v>#N/A</v>
      </c>
      <c r="Q61" s="407" t="str">
        <f>IF(AND(M61&lt;&gt;"",O61&lt;&gt;""),VLOOKUP(M61&amp;O61,Listados!$M$3:$N$27,2,FALSE),"")</f>
        <v/>
      </c>
      <c r="R61" s="407" t="e">
        <f>+VLOOKUP(Q61,Listados!$P$3:$Q$6,2,FALSE)</f>
        <v>#N/A</v>
      </c>
      <c r="S61" s="225"/>
      <c r="T61" s="225"/>
      <c r="U61" s="240" t="s">
        <v>603</v>
      </c>
      <c r="V61" s="274"/>
      <c r="W61" s="274"/>
      <c r="X61" s="274"/>
      <c r="Y61" s="225" t="str">
        <f t="shared" si="3"/>
        <v/>
      </c>
      <c r="Z61" s="274"/>
      <c r="AA61" s="225" t="str">
        <f t="shared" si="4"/>
        <v/>
      </c>
      <c r="AB61" s="225"/>
      <c r="AC61" s="225" t="str">
        <f t="shared" si="5"/>
        <v/>
      </c>
      <c r="AD61" s="225"/>
      <c r="AE61" s="225" t="str">
        <f t="shared" si="6"/>
        <v/>
      </c>
      <c r="AF61" s="225"/>
      <c r="AG61" s="225" t="str">
        <f t="shared" si="7"/>
        <v/>
      </c>
      <c r="AH61" s="225"/>
      <c r="AI61" s="225" t="str">
        <f t="shared" si="8"/>
        <v/>
      </c>
      <c r="AJ61" s="225"/>
      <c r="AK61" s="226" t="str">
        <f t="shared" si="0"/>
        <v/>
      </c>
      <c r="AL61" s="270" t="str">
        <f t="shared" si="11"/>
        <v/>
      </c>
      <c r="AM61" s="270" t="str">
        <f t="shared" si="9"/>
        <v/>
      </c>
      <c r="AN61" s="271"/>
      <c r="AO61" s="271"/>
      <c r="AP61" s="271"/>
      <c r="AQ61" s="271"/>
      <c r="AR61" s="271"/>
      <c r="AS61" s="271"/>
      <c r="AT61" s="271"/>
      <c r="AU61" s="266" t="str">
        <f>IFERROR(VLOOKUP(AT61,'Seguridad Información'!$I$61:$J$65,2,0),"")</f>
        <v/>
      </c>
      <c r="AV61" s="266"/>
      <c r="AW61" s="272" t="str">
        <f t="shared" si="1"/>
        <v/>
      </c>
      <c r="AX61" s="270" t="str">
        <f t="shared" si="2"/>
        <v/>
      </c>
      <c r="AY61" s="272" t="str">
        <f>IFERROR(VLOOKUP((CONCATENATE(AM61,AX61)),Listados!$U$3:$V$11,2,FALSE),"")</f>
        <v/>
      </c>
      <c r="AZ61" s="270">
        <f t="shared" si="10"/>
        <v>100</v>
      </c>
      <c r="BA61" s="574">
        <f>AVERAGE(AZ61:AZ66)</f>
        <v>100</v>
      </c>
      <c r="BB61" s="574" t="str">
        <f>IF(BA61&lt;=50, "Débil", IF(BA61&lt;=99,"Moderado","Fuerte"))</f>
        <v>Fuerte</v>
      </c>
      <c r="BC61" s="273">
        <f>+IF(AND(W61="Preventivo",BB61="Fuerte"),2,IF(AND(W61="Preventivo",BB61="Moderado"),1,0))</f>
        <v>0</v>
      </c>
      <c r="BD61" s="273">
        <f>+IF(AND(W61="Detectivo/Correctivo",$BB61="Fuerte"),2,IF(AND(W61="Detectivo/Correctivo",$BB61="Moderado"),1,IF(AND(W61="Preventivo",$BB61="Fuerte"),1,0)))</f>
        <v>0</v>
      </c>
      <c r="BE61" s="273" t="e">
        <f>+N61-BC61</f>
        <v>#N/A</v>
      </c>
      <c r="BF61" s="273" t="e">
        <f>+P61-BD61</f>
        <v>#N/A</v>
      </c>
      <c r="BG61" s="407" t="e">
        <f>+VLOOKUP(MIN(BE61,BE62,BE63,BE64,BE65,BE66),Listados!$J$18:$K$24,2,TRUE)</f>
        <v>#N/A</v>
      </c>
      <c r="BH61" s="407" t="e">
        <f>+VLOOKUP(MIN(BF61,BF62,BF63,BF64,BF65,BF66),Listados!$J$27:$K$32,2,TRUE)</f>
        <v>#N/A</v>
      </c>
      <c r="BI61" s="407" t="e">
        <f>IF(AND(BG61&lt;&gt;"",BH61&lt;&gt;""),VLOOKUP(BG61&amp;BH61,Listados!$M$3:$N$27,2,FALSE),"")</f>
        <v>#N/A</v>
      </c>
      <c r="BJ61" s="410" t="e">
        <f>+IF($R61="Asumir el riesgo","NA","")</f>
        <v>#N/A</v>
      </c>
      <c r="BK61" s="410" t="e">
        <f>+IF($R61="Asumir el riesgo","NA","")</f>
        <v>#N/A</v>
      </c>
      <c r="BL61" s="410" t="e">
        <f>+IF($R61="Asumir el riesgo","NA","")</f>
        <v>#N/A</v>
      </c>
      <c r="BM61" s="599" t="e">
        <f>+IF($R61="Asumir el riesgo","NA","")</f>
        <v>#N/A</v>
      </c>
    </row>
    <row r="62" spans="1:65" ht="65" customHeight="1" x14ac:dyDescent="0.2">
      <c r="A62" s="575"/>
      <c r="B62" s="576"/>
      <c r="C62" s="578"/>
      <c r="D62" s="267"/>
      <c r="E62" s="267"/>
      <c r="F62" s="567"/>
      <c r="G62" s="579"/>
      <c r="H62" s="257"/>
      <c r="I62" s="257"/>
      <c r="J62" s="257"/>
      <c r="K62" s="268"/>
      <c r="L62" s="269"/>
      <c r="M62" s="577"/>
      <c r="N62" s="570"/>
      <c r="O62" s="573"/>
      <c r="P62" s="570"/>
      <c r="Q62" s="407"/>
      <c r="R62" s="407"/>
      <c r="S62" s="225"/>
      <c r="T62" s="225"/>
      <c r="U62" s="240" t="s">
        <v>603</v>
      </c>
      <c r="V62" s="274"/>
      <c r="W62" s="274"/>
      <c r="X62" s="274"/>
      <c r="Y62" s="225" t="str">
        <f t="shared" si="3"/>
        <v/>
      </c>
      <c r="Z62" s="274"/>
      <c r="AA62" s="225" t="str">
        <f t="shared" si="4"/>
        <v/>
      </c>
      <c r="AB62" s="225"/>
      <c r="AC62" s="225" t="str">
        <f t="shared" si="5"/>
        <v/>
      </c>
      <c r="AD62" s="225"/>
      <c r="AE62" s="225" t="str">
        <f t="shared" si="6"/>
        <v/>
      </c>
      <c r="AF62" s="225"/>
      <c r="AG62" s="225" t="str">
        <f t="shared" si="7"/>
        <v/>
      </c>
      <c r="AH62" s="225"/>
      <c r="AI62" s="225" t="str">
        <f t="shared" si="8"/>
        <v/>
      </c>
      <c r="AJ62" s="225"/>
      <c r="AK62" s="226" t="str">
        <f t="shared" si="0"/>
        <v/>
      </c>
      <c r="AL62" s="270" t="str">
        <f t="shared" si="11"/>
        <v/>
      </c>
      <c r="AM62" s="270" t="str">
        <f t="shared" si="9"/>
        <v/>
      </c>
      <c r="AN62" s="271"/>
      <c r="AO62" s="271"/>
      <c r="AP62" s="271"/>
      <c r="AQ62" s="271"/>
      <c r="AR62" s="271"/>
      <c r="AS62" s="271"/>
      <c r="AT62" s="271"/>
      <c r="AU62" s="266" t="str">
        <f>IFERROR(VLOOKUP(AT62,'Seguridad Información'!$I$61:$J$65,2,0),"")</f>
        <v/>
      </c>
      <c r="AV62" s="266"/>
      <c r="AW62" s="272" t="str">
        <f t="shared" si="1"/>
        <v/>
      </c>
      <c r="AX62" s="270" t="str">
        <f t="shared" si="2"/>
        <v/>
      </c>
      <c r="AY62" s="272" t="str">
        <f>IFERROR(VLOOKUP((CONCATENATE(AM62,AX62)),Listados!$U$3:$V$11,2,FALSE),"")</f>
        <v/>
      </c>
      <c r="AZ62" s="270">
        <f t="shared" si="10"/>
        <v>100</v>
      </c>
      <c r="BA62" s="574"/>
      <c r="BB62" s="574"/>
      <c r="BC62" s="273">
        <f>+IF(AND(W62="Preventivo",BB61="Fuerte"),2,IF(AND(W62="Preventivo",BB61="Moderado"),1,0))</f>
        <v>0</v>
      </c>
      <c r="BD62" s="273">
        <f>+IF(AND(W62="Detectivo/Correctivo",$BB61="Fuerte"),2,IF(AND(W62="Detectivo/Correctivo",$BB62="Moderado"),1,IF(AND(W62="Preventivo",$BB61="Fuerte"),1,0)))</f>
        <v>0</v>
      </c>
      <c r="BE62" s="273" t="e">
        <f>+N61-BC62</f>
        <v>#N/A</v>
      </c>
      <c r="BF62" s="273" t="e">
        <f>+P61-BD62</f>
        <v>#N/A</v>
      </c>
      <c r="BG62" s="407"/>
      <c r="BH62" s="407"/>
      <c r="BI62" s="407"/>
      <c r="BJ62" s="410"/>
      <c r="BK62" s="410"/>
      <c r="BL62" s="410"/>
      <c r="BM62" s="599"/>
    </row>
    <row r="63" spans="1:65" ht="65" customHeight="1" x14ac:dyDescent="0.2">
      <c r="A63" s="575"/>
      <c r="B63" s="576"/>
      <c r="C63" s="578"/>
      <c r="D63" s="267"/>
      <c r="E63" s="267"/>
      <c r="F63" s="567"/>
      <c r="G63" s="579"/>
      <c r="H63" s="257"/>
      <c r="I63" s="257"/>
      <c r="J63" s="257"/>
      <c r="K63" s="268"/>
      <c r="L63" s="269"/>
      <c r="M63" s="577"/>
      <c r="N63" s="570"/>
      <c r="O63" s="573"/>
      <c r="P63" s="570"/>
      <c r="Q63" s="407"/>
      <c r="R63" s="407"/>
      <c r="S63" s="225"/>
      <c r="T63" s="225"/>
      <c r="U63" s="240" t="s">
        <v>603</v>
      </c>
      <c r="V63" s="274"/>
      <c r="W63" s="274"/>
      <c r="X63" s="274"/>
      <c r="Y63" s="225" t="str">
        <f t="shared" si="3"/>
        <v/>
      </c>
      <c r="Z63" s="274"/>
      <c r="AA63" s="225" t="str">
        <f t="shared" si="4"/>
        <v/>
      </c>
      <c r="AB63" s="225"/>
      <c r="AC63" s="225" t="str">
        <f t="shared" si="5"/>
        <v/>
      </c>
      <c r="AD63" s="225"/>
      <c r="AE63" s="225" t="str">
        <f t="shared" si="6"/>
        <v/>
      </c>
      <c r="AF63" s="225"/>
      <c r="AG63" s="225" t="str">
        <f t="shared" si="7"/>
        <v/>
      </c>
      <c r="AH63" s="225"/>
      <c r="AI63" s="225" t="str">
        <f t="shared" si="8"/>
        <v/>
      </c>
      <c r="AJ63" s="225"/>
      <c r="AK63" s="226" t="str">
        <f t="shared" si="0"/>
        <v/>
      </c>
      <c r="AL63" s="270" t="str">
        <f t="shared" si="11"/>
        <v/>
      </c>
      <c r="AM63" s="270" t="str">
        <f t="shared" si="9"/>
        <v/>
      </c>
      <c r="AN63" s="271"/>
      <c r="AO63" s="271"/>
      <c r="AP63" s="271"/>
      <c r="AQ63" s="271"/>
      <c r="AR63" s="271"/>
      <c r="AS63" s="271"/>
      <c r="AT63" s="271"/>
      <c r="AU63" s="266" t="str">
        <f>IFERROR(VLOOKUP(AT63,'Seguridad Información'!$I$61:$J$65,2,0),"")</f>
        <v/>
      </c>
      <c r="AV63" s="266"/>
      <c r="AW63" s="272" t="str">
        <f t="shared" si="1"/>
        <v/>
      </c>
      <c r="AX63" s="270" t="str">
        <f t="shared" si="2"/>
        <v/>
      </c>
      <c r="AY63" s="272" t="str">
        <f>IFERROR(VLOOKUP((CONCATENATE(AM63,AX63)),Listados!$U$3:$V$11,2,FALSE),"")</f>
        <v/>
      </c>
      <c r="AZ63" s="270">
        <f t="shared" si="10"/>
        <v>100</v>
      </c>
      <c r="BA63" s="574"/>
      <c r="BB63" s="574"/>
      <c r="BC63" s="273">
        <f>+IF(AND(W63="Preventivo",BB61="Fuerte"),2,IF(AND(W63="Preventivo",BB61="Moderado"),1,0))</f>
        <v>0</v>
      </c>
      <c r="BD63" s="273">
        <f>+IF(AND(W63="Detectivo/Correctivo",$BB61="Fuerte"),2,IF(AND(W63="Detectivo/Correctivo",$BB63="Moderado"),1,IF(AND(W63="Preventivo",$BB61="Fuerte"),1,0)))</f>
        <v>0</v>
      </c>
      <c r="BE63" s="273" t="e">
        <f>+N61-BC63</f>
        <v>#N/A</v>
      </c>
      <c r="BF63" s="273" t="e">
        <f>+P61-BD63</f>
        <v>#N/A</v>
      </c>
      <c r="BG63" s="407"/>
      <c r="BH63" s="407"/>
      <c r="BI63" s="407"/>
      <c r="BJ63" s="410"/>
      <c r="BK63" s="410"/>
      <c r="BL63" s="410"/>
      <c r="BM63" s="599"/>
    </row>
    <row r="64" spans="1:65" ht="65" customHeight="1" x14ac:dyDescent="0.2">
      <c r="A64" s="575"/>
      <c r="B64" s="576"/>
      <c r="C64" s="578"/>
      <c r="D64" s="267"/>
      <c r="E64" s="267"/>
      <c r="F64" s="567"/>
      <c r="G64" s="579"/>
      <c r="H64" s="257"/>
      <c r="I64" s="257"/>
      <c r="J64" s="257"/>
      <c r="K64" s="268"/>
      <c r="L64" s="269"/>
      <c r="M64" s="577"/>
      <c r="N64" s="570"/>
      <c r="O64" s="573"/>
      <c r="P64" s="570"/>
      <c r="Q64" s="407"/>
      <c r="R64" s="407"/>
      <c r="S64" s="225"/>
      <c r="T64" s="225"/>
      <c r="U64" s="240" t="s">
        <v>603</v>
      </c>
      <c r="V64" s="274"/>
      <c r="W64" s="274"/>
      <c r="X64" s="274"/>
      <c r="Y64" s="225" t="str">
        <f t="shared" si="3"/>
        <v/>
      </c>
      <c r="Z64" s="274"/>
      <c r="AA64" s="225" t="str">
        <f t="shared" si="4"/>
        <v/>
      </c>
      <c r="AB64" s="225"/>
      <c r="AC64" s="225" t="str">
        <f t="shared" si="5"/>
        <v/>
      </c>
      <c r="AD64" s="225"/>
      <c r="AE64" s="225" t="str">
        <f t="shared" si="6"/>
        <v/>
      </c>
      <c r="AF64" s="225"/>
      <c r="AG64" s="225" t="str">
        <f t="shared" si="7"/>
        <v/>
      </c>
      <c r="AH64" s="225"/>
      <c r="AI64" s="225" t="str">
        <f t="shared" si="8"/>
        <v/>
      </c>
      <c r="AJ64" s="225"/>
      <c r="AK64" s="226" t="str">
        <f t="shared" si="0"/>
        <v/>
      </c>
      <c r="AL64" s="270" t="str">
        <f t="shared" si="11"/>
        <v/>
      </c>
      <c r="AM64" s="270" t="str">
        <f t="shared" si="9"/>
        <v/>
      </c>
      <c r="AN64" s="271"/>
      <c r="AO64" s="271"/>
      <c r="AP64" s="271"/>
      <c r="AQ64" s="271"/>
      <c r="AR64" s="271"/>
      <c r="AS64" s="271"/>
      <c r="AT64" s="271"/>
      <c r="AU64" s="266" t="str">
        <f>IFERROR(VLOOKUP(AT64,'Seguridad Información'!$I$61:$J$65,2,0),"")</f>
        <v/>
      </c>
      <c r="AV64" s="266"/>
      <c r="AW64" s="272" t="str">
        <f t="shared" si="1"/>
        <v/>
      </c>
      <c r="AX64" s="270" t="str">
        <f t="shared" si="2"/>
        <v/>
      </c>
      <c r="AY64" s="272" t="str">
        <f>IFERROR(VLOOKUP((CONCATENATE(AM64,AX64)),Listados!$U$3:$V$11,2,FALSE),"")</f>
        <v/>
      </c>
      <c r="AZ64" s="270">
        <f t="shared" si="10"/>
        <v>100</v>
      </c>
      <c r="BA64" s="574"/>
      <c r="BB64" s="574"/>
      <c r="BC64" s="273">
        <f>+IF(AND(W64="Preventivo",BB61="Fuerte"),2,IF(AND(W64="Preventivo",BB61="Moderado"),1,0))</f>
        <v>0</v>
      </c>
      <c r="BD64" s="273">
        <f>+IF(AND(W64="Detectivo/Correctivo",$BB61="Fuerte"),2,IF(AND(W64="Detectivo/Correctivo",$BB64="Moderado"),1,IF(AND(W64="Preventivo",$BB61="Fuerte"),1,0)))</f>
        <v>0</v>
      </c>
      <c r="BE64" s="273" t="e">
        <f>+N61-BC64</f>
        <v>#N/A</v>
      </c>
      <c r="BF64" s="273" t="e">
        <f>+P61-BD64</f>
        <v>#N/A</v>
      </c>
      <c r="BG64" s="407"/>
      <c r="BH64" s="407"/>
      <c r="BI64" s="407"/>
      <c r="BJ64" s="410"/>
      <c r="BK64" s="410"/>
      <c r="BL64" s="410"/>
      <c r="BM64" s="599"/>
    </row>
    <row r="65" spans="1:65" ht="65" customHeight="1" x14ac:dyDescent="0.2">
      <c r="A65" s="575"/>
      <c r="B65" s="576"/>
      <c r="C65" s="578"/>
      <c r="D65" s="267"/>
      <c r="E65" s="267"/>
      <c r="F65" s="567"/>
      <c r="G65" s="579"/>
      <c r="H65" s="257"/>
      <c r="I65" s="257"/>
      <c r="J65" s="257"/>
      <c r="K65" s="268"/>
      <c r="L65" s="269"/>
      <c r="M65" s="577"/>
      <c r="N65" s="570"/>
      <c r="O65" s="573"/>
      <c r="P65" s="570"/>
      <c r="Q65" s="407"/>
      <c r="R65" s="407"/>
      <c r="S65" s="225"/>
      <c r="T65" s="225"/>
      <c r="U65" s="240" t="s">
        <v>603</v>
      </c>
      <c r="V65" s="274"/>
      <c r="W65" s="274"/>
      <c r="X65" s="274"/>
      <c r="Y65" s="225" t="str">
        <f t="shared" si="3"/>
        <v/>
      </c>
      <c r="Z65" s="274"/>
      <c r="AA65" s="225" t="str">
        <f t="shared" si="4"/>
        <v/>
      </c>
      <c r="AB65" s="225"/>
      <c r="AC65" s="225" t="str">
        <f t="shared" si="5"/>
        <v/>
      </c>
      <c r="AD65" s="225"/>
      <c r="AE65" s="225" t="str">
        <f t="shared" si="6"/>
        <v/>
      </c>
      <c r="AF65" s="225"/>
      <c r="AG65" s="225" t="str">
        <f t="shared" si="7"/>
        <v/>
      </c>
      <c r="AH65" s="225"/>
      <c r="AI65" s="225" t="str">
        <f t="shared" si="8"/>
        <v/>
      </c>
      <c r="AJ65" s="225"/>
      <c r="AK65" s="226" t="str">
        <f t="shared" si="0"/>
        <v/>
      </c>
      <c r="AL65" s="270" t="str">
        <f t="shared" si="11"/>
        <v/>
      </c>
      <c r="AM65" s="270" t="str">
        <f t="shared" si="9"/>
        <v/>
      </c>
      <c r="AN65" s="271"/>
      <c r="AO65" s="271"/>
      <c r="AP65" s="271"/>
      <c r="AQ65" s="271"/>
      <c r="AR65" s="271"/>
      <c r="AS65" s="271"/>
      <c r="AT65" s="271"/>
      <c r="AU65" s="266" t="str">
        <f>IFERROR(VLOOKUP(AT65,'Seguridad Información'!$I$61:$J$65,2,0),"")</f>
        <v/>
      </c>
      <c r="AV65" s="266"/>
      <c r="AW65" s="272" t="str">
        <f t="shared" si="1"/>
        <v/>
      </c>
      <c r="AX65" s="270" t="str">
        <f t="shared" si="2"/>
        <v/>
      </c>
      <c r="AY65" s="272" t="str">
        <f>IFERROR(VLOOKUP((CONCATENATE(AM65,AX65)),Listados!$U$3:$V$11,2,FALSE),"")</f>
        <v/>
      </c>
      <c r="AZ65" s="270">
        <f t="shared" si="10"/>
        <v>100</v>
      </c>
      <c r="BA65" s="574"/>
      <c r="BB65" s="574"/>
      <c r="BC65" s="273">
        <f>+IF(AND(W65="Preventivo",BB61="Fuerte"),2,IF(AND(W65="Preventivo",BB61="Moderado"),1,0))</f>
        <v>0</v>
      </c>
      <c r="BD65" s="273">
        <f>+IF(AND(W65="Detectivo/Correctivo",$BB61="Fuerte"),2,IF(AND(W65="Detectivo/Correctivo",$BB65="Moderado"),1,IF(AND(W65="Preventivo",$BB61="Fuerte"),1,0)))</f>
        <v>0</v>
      </c>
      <c r="BE65" s="273" t="e">
        <f>+N61-BC65</f>
        <v>#N/A</v>
      </c>
      <c r="BF65" s="273" t="e">
        <f>+P61-BD65</f>
        <v>#N/A</v>
      </c>
      <c r="BG65" s="407"/>
      <c r="BH65" s="407"/>
      <c r="BI65" s="407"/>
      <c r="BJ65" s="410"/>
      <c r="BK65" s="410"/>
      <c r="BL65" s="410"/>
      <c r="BM65" s="599"/>
    </row>
    <row r="66" spans="1:65" ht="65" customHeight="1" x14ac:dyDescent="0.2">
      <c r="A66" s="575"/>
      <c r="B66" s="576"/>
      <c r="C66" s="578"/>
      <c r="D66" s="267"/>
      <c r="E66" s="267"/>
      <c r="F66" s="567"/>
      <c r="G66" s="579"/>
      <c r="H66" s="257"/>
      <c r="I66" s="257"/>
      <c r="J66" s="257"/>
      <c r="K66" s="268"/>
      <c r="L66" s="269"/>
      <c r="M66" s="577"/>
      <c r="N66" s="570"/>
      <c r="O66" s="573"/>
      <c r="P66" s="570"/>
      <c r="Q66" s="407"/>
      <c r="R66" s="407"/>
      <c r="S66" s="225"/>
      <c r="T66" s="225"/>
      <c r="U66" s="240" t="s">
        <v>603</v>
      </c>
      <c r="V66" s="274"/>
      <c r="W66" s="274"/>
      <c r="X66" s="274"/>
      <c r="Y66" s="225" t="str">
        <f t="shared" si="3"/>
        <v/>
      </c>
      <c r="Z66" s="274"/>
      <c r="AA66" s="225" t="str">
        <f t="shared" si="4"/>
        <v/>
      </c>
      <c r="AB66" s="225"/>
      <c r="AC66" s="225" t="str">
        <f t="shared" si="5"/>
        <v/>
      </c>
      <c r="AD66" s="225"/>
      <c r="AE66" s="225" t="str">
        <f t="shared" si="6"/>
        <v/>
      </c>
      <c r="AF66" s="225"/>
      <c r="AG66" s="225" t="str">
        <f t="shared" si="7"/>
        <v/>
      </c>
      <c r="AH66" s="225"/>
      <c r="AI66" s="225" t="str">
        <f t="shared" si="8"/>
        <v/>
      </c>
      <c r="AJ66" s="225"/>
      <c r="AK66" s="226" t="str">
        <f t="shared" si="0"/>
        <v/>
      </c>
      <c r="AL66" s="270" t="str">
        <f t="shared" si="11"/>
        <v/>
      </c>
      <c r="AM66" s="270" t="str">
        <f t="shared" si="9"/>
        <v/>
      </c>
      <c r="AN66" s="271"/>
      <c r="AO66" s="271"/>
      <c r="AP66" s="271"/>
      <c r="AQ66" s="271"/>
      <c r="AR66" s="271"/>
      <c r="AS66" s="271"/>
      <c r="AT66" s="271"/>
      <c r="AU66" s="266" t="str">
        <f>IFERROR(VLOOKUP(AT66,'Seguridad Información'!$I$61:$J$65,2,0),"")</f>
        <v/>
      </c>
      <c r="AV66" s="266"/>
      <c r="AW66" s="272" t="str">
        <f t="shared" si="1"/>
        <v/>
      </c>
      <c r="AX66" s="270" t="str">
        <f t="shared" si="2"/>
        <v/>
      </c>
      <c r="AY66" s="272" t="str">
        <f>IFERROR(VLOOKUP((CONCATENATE(AM66,AX66)),Listados!$U$3:$V$11,2,FALSE),"")</f>
        <v/>
      </c>
      <c r="AZ66" s="270">
        <f t="shared" si="10"/>
        <v>100</v>
      </c>
      <c r="BA66" s="574"/>
      <c r="BB66" s="574"/>
      <c r="BC66" s="273">
        <f>+IF(AND(W66="Preventivo",BB61="Fuerte"),2,IF(AND(W66="Preventivo",BB61="Moderado"),1,0))</f>
        <v>0</v>
      </c>
      <c r="BD66" s="273">
        <f>+IF(AND(W66="Detectivo/Correctivo",$BB61="Fuerte"),2,IF(AND(W66="Detectivo/Correctivo",$BB66="Moderado"),1,IF(AND(W66="Preventivo",$BB61="Fuerte"),1,0)))</f>
        <v>0</v>
      </c>
      <c r="BE66" s="273" t="e">
        <f>+N61-BC66</f>
        <v>#N/A</v>
      </c>
      <c r="BF66" s="273" t="e">
        <f>+P61-BD66</f>
        <v>#N/A</v>
      </c>
      <c r="BG66" s="407"/>
      <c r="BH66" s="407"/>
      <c r="BI66" s="407"/>
      <c r="BJ66" s="410"/>
      <c r="BK66" s="410"/>
      <c r="BL66" s="410"/>
      <c r="BM66" s="599"/>
    </row>
    <row r="67" spans="1:65" ht="65" customHeight="1" x14ac:dyDescent="0.2">
      <c r="A67" s="575">
        <v>11</v>
      </c>
      <c r="B67" s="576"/>
      <c r="C67" s="578" t="str">
        <f>IFERROR(VLOOKUP(B67,Listados!B$3:C$20,2,FALSE),"")</f>
        <v/>
      </c>
      <c r="D67" s="267"/>
      <c r="E67" s="267"/>
      <c r="F67" s="567"/>
      <c r="G67" s="579"/>
      <c r="H67" s="257"/>
      <c r="I67" s="257"/>
      <c r="J67" s="257"/>
      <c r="K67" s="268"/>
      <c r="L67" s="269"/>
      <c r="M67" s="577"/>
      <c r="N67" s="570" t="e">
        <f>+VLOOKUP(M67,Listados!$K$8:$L$12,2,0)</f>
        <v>#N/A</v>
      </c>
      <c r="O67" s="573"/>
      <c r="P67" s="570" t="e">
        <f>+VLOOKUP(O67,Listados!$K$13:$L$17,2,0)</f>
        <v>#N/A</v>
      </c>
      <c r="Q67" s="407" t="str">
        <f>IF(AND(M67&lt;&gt;"",O67&lt;&gt;""),VLOOKUP(M67&amp;O67,Listados!$M$3:$N$27,2,FALSE),"")</f>
        <v/>
      </c>
      <c r="R67" s="407" t="e">
        <f>+VLOOKUP(Q67,Listados!$P$3:$Q$6,2,FALSE)</f>
        <v>#N/A</v>
      </c>
      <c r="S67" s="225"/>
      <c r="T67" s="225"/>
      <c r="U67" s="240" t="s">
        <v>603</v>
      </c>
      <c r="V67" s="274"/>
      <c r="W67" s="274"/>
      <c r="X67" s="274"/>
      <c r="Y67" s="225" t="str">
        <f t="shared" si="3"/>
        <v/>
      </c>
      <c r="Z67" s="274"/>
      <c r="AA67" s="225" t="str">
        <f t="shared" si="4"/>
        <v/>
      </c>
      <c r="AB67" s="225"/>
      <c r="AC67" s="225" t="str">
        <f t="shared" si="5"/>
        <v/>
      </c>
      <c r="AD67" s="225"/>
      <c r="AE67" s="225" t="str">
        <f t="shared" si="6"/>
        <v/>
      </c>
      <c r="AF67" s="225"/>
      <c r="AG67" s="225" t="str">
        <f t="shared" si="7"/>
        <v/>
      </c>
      <c r="AH67" s="225"/>
      <c r="AI67" s="225" t="str">
        <f t="shared" si="8"/>
        <v/>
      </c>
      <c r="AJ67" s="225"/>
      <c r="AK67" s="226" t="str">
        <f t="shared" si="0"/>
        <v/>
      </c>
      <c r="AL67" s="270" t="str">
        <f t="shared" si="11"/>
        <v/>
      </c>
      <c r="AM67" s="270" t="str">
        <f t="shared" si="9"/>
        <v/>
      </c>
      <c r="AN67" s="271"/>
      <c r="AO67" s="271"/>
      <c r="AP67" s="271"/>
      <c r="AQ67" s="271"/>
      <c r="AR67" s="271"/>
      <c r="AS67" s="271"/>
      <c r="AT67" s="271"/>
      <c r="AU67" s="266" t="str">
        <f>IFERROR(VLOOKUP(AT67,'Seguridad Información'!$I$61:$J$65,2,0),"")</f>
        <v/>
      </c>
      <c r="AV67" s="266"/>
      <c r="AW67" s="272" t="str">
        <f t="shared" si="1"/>
        <v/>
      </c>
      <c r="AX67" s="270" t="str">
        <f t="shared" si="2"/>
        <v/>
      </c>
      <c r="AY67" s="272" t="str">
        <f>IFERROR(VLOOKUP((CONCATENATE(AM67,AX67)),Listados!$U$3:$V$11,2,FALSE),"")</f>
        <v/>
      </c>
      <c r="AZ67" s="270">
        <f t="shared" si="10"/>
        <v>100</v>
      </c>
      <c r="BA67" s="574">
        <f>AVERAGE(AZ67:AZ72)</f>
        <v>100</v>
      </c>
      <c r="BB67" s="574" t="str">
        <f>IF(BA67&lt;=50, "Débil", IF(BA67&lt;=99,"Moderado","Fuerte"))</f>
        <v>Fuerte</v>
      </c>
      <c r="BC67" s="273">
        <f>+IF(AND(W67="Preventivo",BB67="Fuerte"),2,IF(AND(W67="Preventivo",BB67="Moderado"),1,0))</f>
        <v>0</v>
      </c>
      <c r="BD67" s="273">
        <f>+IF(AND(W67="Detectivo/Correctivo",$BB67="Fuerte"),2,IF(AND(W67="Detectivo/Correctivo",$BB67="Moderado"),1,IF(AND(W67="Preventivo",$BB67="Fuerte"),1,0)))</f>
        <v>0</v>
      </c>
      <c r="BE67" s="273" t="e">
        <f>+N67-BC67</f>
        <v>#N/A</v>
      </c>
      <c r="BF67" s="273" t="e">
        <f>+P67-BD67</f>
        <v>#N/A</v>
      </c>
      <c r="BG67" s="407" t="e">
        <f>+VLOOKUP(MIN(BE67,BE68,BE69,BE70,BE71,BE72),Listados!$J$18:$K$24,2,TRUE)</f>
        <v>#N/A</v>
      </c>
      <c r="BH67" s="407" t="e">
        <f>+VLOOKUP(MIN(BF67,BF68,BF69,BF70,BF71,BF72),Listados!$J$27:$K$32,2,TRUE)</f>
        <v>#N/A</v>
      </c>
      <c r="BI67" s="407" t="e">
        <f>IF(AND(BG67&lt;&gt;"",BH67&lt;&gt;""),VLOOKUP(BG67&amp;BH67,Listados!$M$3:$N$27,2,FALSE),"")</f>
        <v>#N/A</v>
      </c>
      <c r="BJ67" s="410" t="e">
        <f>+IF($R67="Asumir el riesgo","NA","")</f>
        <v>#N/A</v>
      </c>
      <c r="BK67" s="410" t="e">
        <f>+IF($R67="Asumir el riesgo","NA","")</f>
        <v>#N/A</v>
      </c>
      <c r="BL67" s="410" t="e">
        <f>+IF($R67="Asumir el riesgo","NA","")</f>
        <v>#N/A</v>
      </c>
      <c r="BM67" s="599" t="e">
        <f>+IF($R67="Asumir el riesgo","NA","")</f>
        <v>#N/A</v>
      </c>
    </row>
    <row r="68" spans="1:65" ht="65" customHeight="1" x14ac:dyDescent="0.2">
      <c r="A68" s="575"/>
      <c r="B68" s="576"/>
      <c r="C68" s="578"/>
      <c r="D68" s="267"/>
      <c r="E68" s="267"/>
      <c r="F68" s="567"/>
      <c r="G68" s="579"/>
      <c r="H68" s="257"/>
      <c r="I68" s="257"/>
      <c r="J68" s="257"/>
      <c r="K68" s="268"/>
      <c r="L68" s="269"/>
      <c r="M68" s="577"/>
      <c r="N68" s="570"/>
      <c r="O68" s="573"/>
      <c r="P68" s="570"/>
      <c r="Q68" s="407"/>
      <c r="R68" s="407"/>
      <c r="S68" s="225"/>
      <c r="T68" s="225"/>
      <c r="U68" s="240" t="s">
        <v>603</v>
      </c>
      <c r="V68" s="274"/>
      <c r="W68" s="274"/>
      <c r="X68" s="274"/>
      <c r="Y68" s="225" t="str">
        <f t="shared" si="3"/>
        <v/>
      </c>
      <c r="Z68" s="274"/>
      <c r="AA68" s="225" t="str">
        <f t="shared" si="4"/>
        <v/>
      </c>
      <c r="AB68" s="225"/>
      <c r="AC68" s="225" t="str">
        <f t="shared" si="5"/>
        <v/>
      </c>
      <c r="AD68" s="225"/>
      <c r="AE68" s="225" t="str">
        <f t="shared" si="6"/>
        <v/>
      </c>
      <c r="AF68" s="225"/>
      <c r="AG68" s="225" t="str">
        <f t="shared" si="7"/>
        <v/>
      </c>
      <c r="AH68" s="225"/>
      <c r="AI68" s="225" t="str">
        <f t="shared" si="8"/>
        <v/>
      </c>
      <c r="AJ68" s="225"/>
      <c r="AK68" s="226" t="str">
        <f t="shared" si="0"/>
        <v/>
      </c>
      <c r="AL68" s="270" t="str">
        <f t="shared" si="11"/>
        <v/>
      </c>
      <c r="AM68" s="270" t="str">
        <f t="shared" si="9"/>
        <v/>
      </c>
      <c r="AN68" s="271"/>
      <c r="AO68" s="271"/>
      <c r="AP68" s="271"/>
      <c r="AQ68" s="271"/>
      <c r="AR68" s="271"/>
      <c r="AS68" s="271"/>
      <c r="AT68" s="271"/>
      <c r="AU68" s="266" t="str">
        <f>IFERROR(VLOOKUP(AT68,'Seguridad Información'!$I$61:$J$65,2,0),"")</f>
        <v/>
      </c>
      <c r="AV68" s="266"/>
      <c r="AW68" s="272" t="str">
        <f t="shared" si="1"/>
        <v/>
      </c>
      <c r="AX68" s="270" t="str">
        <f t="shared" si="2"/>
        <v/>
      </c>
      <c r="AY68" s="272" t="str">
        <f>IFERROR(VLOOKUP((CONCATENATE(AM68,AX68)),Listados!$U$3:$V$11,2,FALSE),"")</f>
        <v/>
      </c>
      <c r="AZ68" s="270">
        <f t="shared" si="10"/>
        <v>100</v>
      </c>
      <c r="BA68" s="574"/>
      <c r="BB68" s="574"/>
      <c r="BC68" s="273">
        <f>+IF(AND(W68="Preventivo",BB67="Fuerte"),2,IF(AND(W68="Preventivo",BB67="Moderado"),1,0))</f>
        <v>0</v>
      </c>
      <c r="BD68" s="273">
        <f>+IF(AND(W68="Detectivo/Correctivo",$BB67="Fuerte"),2,IF(AND(W68="Detectivo/Correctivo",$BB68="Moderado"),1,IF(AND(W68="Preventivo",$BB67="Fuerte"),1,0)))</f>
        <v>0</v>
      </c>
      <c r="BE68" s="273" t="e">
        <f>+N67-BC68</f>
        <v>#N/A</v>
      </c>
      <c r="BF68" s="273" t="e">
        <f>+P67-BD68</f>
        <v>#N/A</v>
      </c>
      <c r="BG68" s="407"/>
      <c r="BH68" s="407"/>
      <c r="BI68" s="407"/>
      <c r="BJ68" s="410"/>
      <c r="BK68" s="410"/>
      <c r="BL68" s="410"/>
      <c r="BM68" s="599"/>
    </row>
    <row r="69" spans="1:65" ht="65" customHeight="1" x14ac:dyDescent="0.2">
      <c r="A69" s="575"/>
      <c r="B69" s="576"/>
      <c r="C69" s="578"/>
      <c r="D69" s="267"/>
      <c r="E69" s="267"/>
      <c r="F69" s="567"/>
      <c r="G69" s="579"/>
      <c r="H69" s="257"/>
      <c r="I69" s="257"/>
      <c r="J69" s="257"/>
      <c r="K69" s="268"/>
      <c r="L69" s="269"/>
      <c r="M69" s="577"/>
      <c r="N69" s="570"/>
      <c r="O69" s="573"/>
      <c r="P69" s="570"/>
      <c r="Q69" s="407"/>
      <c r="R69" s="407"/>
      <c r="S69" s="225"/>
      <c r="T69" s="225"/>
      <c r="U69" s="240" t="s">
        <v>603</v>
      </c>
      <c r="V69" s="274"/>
      <c r="W69" s="274"/>
      <c r="X69" s="274"/>
      <c r="Y69" s="225" t="str">
        <f t="shared" si="3"/>
        <v/>
      </c>
      <c r="Z69" s="274"/>
      <c r="AA69" s="225" t="str">
        <f t="shared" si="4"/>
        <v/>
      </c>
      <c r="AB69" s="225"/>
      <c r="AC69" s="225" t="str">
        <f t="shared" si="5"/>
        <v/>
      </c>
      <c r="AD69" s="225"/>
      <c r="AE69" s="225" t="str">
        <f t="shared" si="6"/>
        <v/>
      </c>
      <c r="AF69" s="225"/>
      <c r="AG69" s="225" t="str">
        <f t="shared" si="7"/>
        <v/>
      </c>
      <c r="AH69" s="225"/>
      <c r="AI69" s="225" t="str">
        <f t="shared" si="8"/>
        <v/>
      </c>
      <c r="AJ69" s="225"/>
      <c r="AK69" s="226" t="str">
        <f t="shared" si="0"/>
        <v/>
      </c>
      <c r="AL69" s="270" t="str">
        <f t="shared" si="11"/>
        <v/>
      </c>
      <c r="AM69" s="270" t="str">
        <f t="shared" si="9"/>
        <v/>
      </c>
      <c r="AN69" s="271"/>
      <c r="AO69" s="271"/>
      <c r="AP69" s="271"/>
      <c r="AQ69" s="271"/>
      <c r="AR69" s="271"/>
      <c r="AS69" s="271"/>
      <c r="AT69" s="271"/>
      <c r="AU69" s="266" t="str">
        <f>IFERROR(VLOOKUP(AT69,'Seguridad Información'!$I$61:$J$65,2,0),"")</f>
        <v/>
      </c>
      <c r="AV69" s="266"/>
      <c r="AW69" s="272" t="str">
        <f t="shared" si="1"/>
        <v/>
      </c>
      <c r="AX69" s="270" t="str">
        <f t="shared" si="2"/>
        <v/>
      </c>
      <c r="AY69" s="272" t="str">
        <f>IFERROR(VLOOKUP((CONCATENATE(AM69,AX69)),Listados!$U$3:$V$11,2,FALSE),"")</f>
        <v/>
      </c>
      <c r="AZ69" s="270">
        <f t="shared" si="10"/>
        <v>100</v>
      </c>
      <c r="BA69" s="574"/>
      <c r="BB69" s="574"/>
      <c r="BC69" s="273">
        <f>+IF(AND(W69="Preventivo",BB67="Fuerte"),2,IF(AND(W69="Preventivo",BB67="Moderado"),1,0))</f>
        <v>0</v>
      </c>
      <c r="BD69" s="273">
        <f>+IF(AND(W69="Detectivo/Correctivo",$BB67="Fuerte"),2,IF(AND(W69="Detectivo/Correctivo",$BB69="Moderado"),1,IF(AND(W69="Preventivo",$BB67="Fuerte"),1,0)))</f>
        <v>0</v>
      </c>
      <c r="BE69" s="273" t="e">
        <f>+N67-BC69</f>
        <v>#N/A</v>
      </c>
      <c r="BF69" s="273" t="e">
        <f>+P67-BD69</f>
        <v>#N/A</v>
      </c>
      <c r="BG69" s="407"/>
      <c r="BH69" s="407"/>
      <c r="BI69" s="407"/>
      <c r="BJ69" s="410"/>
      <c r="BK69" s="410"/>
      <c r="BL69" s="410"/>
      <c r="BM69" s="599"/>
    </row>
    <row r="70" spans="1:65" ht="65" customHeight="1" x14ac:dyDescent="0.2">
      <c r="A70" s="575"/>
      <c r="B70" s="576"/>
      <c r="C70" s="578"/>
      <c r="D70" s="267"/>
      <c r="E70" s="267"/>
      <c r="F70" s="567"/>
      <c r="G70" s="579"/>
      <c r="H70" s="257"/>
      <c r="I70" s="257"/>
      <c r="J70" s="257"/>
      <c r="K70" s="268"/>
      <c r="L70" s="269"/>
      <c r="M70" s="577"/>
      <c r="N70" s="570"/>
      <c r="O70" s="573"/>
      <c r="P70" s="570"/>
      <c r="Q70" s="407"/>
      <c r="R70" s="407"/>
      <c r="S70" s="225"/>
      <c r="T70" s="225"/>
      <c r="U70" s="240" t="s">
        <v>603</v>
      </c>
      <c r="V70" s="274"/>
      <c r="W70" s="274"/>
      <c r="X70" s="274"/>
      <c r="Y70" s="225" t="str">
        <f t="shared" si="3"/>
        <v/>
      </c>
      <c r="Z70" s="274"/>
      <c r="AA70" s="225" t="str">
        <f t="shared" si="4"/>
        <v/>
      </c>
      <c r="AB70" s="225"/>
      <c r="AC70" s="225" t="str">
        <f t="shared" si="5"/>
        <v/>
      </c>
      <c r="AD70" s="225"/>
      <c r="AE70" s="225" t="str">
        <f t="shared" si="6"/>
        <v/>
      </c>
      <c r="AF70" s="225"/>
      <c r="AG70" s="225" t="str">
        <f t="shared" si="7"/>
        <v/>
      </c>
      <c r="AH70" s="225"/>
      <c r="AI70" s="225" t="str">
        <f t="shared" si="8"/>
        <v/>
      </c>
      <c r="AJ70" s="225"/>
      <c r="AK70" s="226" t="str">
        <f t="shared" si="0"/>
        <v/>
      </c>
      <c r="AL70" s="270" t="str">
        <f t="shared" si="11"/>
        <v/>
      </c>
      <c r="AM70" s="270" t="str">
        <f t="shared" si="9"/>
        <v/>
      </c>
      <c r="AN70" s="271"/>
      <c r="AO70" s="271"/>
      <c r="AP70" s="271"/>
      <c r="AQ70" s="271"/>
      <c r="AR70" s="271"/>
      <c r="AS70" s="271"/>
      <c r="AT70" s="271"/>
      <c r="AU70" s="266" t="str">
        <f>IFERROR(VLOOKUP(AT70,'Seguridad Información'!$I$61:$J$65,2,0),"")</f>
        <v/>
      </c>
      <c r="AV70" s="266"/>
      <c r="AW70" s="272" t="str">
        <f t="shared" si="1"/>
        <v/>
      </c>
      <c r="AX70" s="270" t="str">
        <f t="shared" si="2"/>
        <v/>
      </c>
      <c r="AY70" s="272" t="str">
        <f>IFERROR(VLOOKUP((CONCATENATE(AM70,AX70)),Listados!$U$3:$V$11,2,FALSE),"")</f>
        <v/>
      </c>
      <c r="AZ70" s="270">
        <f t="shared" si="10"/>
        <v>100</v>
      </c>
      <c r="BA70" s="574"/>
      <c r="BB70" s="574"/>
      <c r="BC70" s="273">
        <f>+IF(AND(W70="Preventivo",BB67="Fuerte"),2,IF(AND(W70="Preventivo",BB67="Moderado"),1,0))</f>
        <v>0</v>
      </c>
      <c r="BD70" s="273">
        <f>+IF(AND(W70="Detectivo/Correctivo",$BB67="Fuerte"),2,IF(AND(W70="Detectivo/Correctivo",$BB70="Moderado"),1,IF(AND(W70="Preventivo",$BB67="Fuerte"),1,0)))</f>
        <v>0</v>
      </c>
      <c r="BE70" s="273" t="e">
        <f>+N67-BC70</f>
        <v>#N/A</v>
      </c>
      <c r="BF70" s="273" t="e">
        <f>+P67-BD70</f>
        <v>#N/A</v>
      </c>
      <c r="BG70" s="407"/>
      <c r="BH70" s="407"/>
      <c r="BI70" s="407"/>
      <c r="BJ70" s="410"/>
      <c r="BK70" s="410"/>
      <c r="BL70" s="410"/>
      <c r="BM70" s="599"/>
    </row>
    <row r="71" spans="1:65" ht="65" customHeight="1" x14ac:dyDescent="0.2">
      <c r="A71" s="575"/>
      <c r="B71" s="576"/>
      <c r="C71" s="578"/>
      <c r="D71" s="267"/>
      <c r="E71" s="267"/>
      <c r="F71" s="567"/>
      <c r="G71" s="579"/>
      <c r="H71" s="257"/>
      <c r="I71" s="257"/>
      <c r="J71" s="257"/>
      <c r="K71" s="268"/>
      <c r="L71" s="269"/>
      <c r="M71" s="577"/>
      <c r="N71" s="570"/>
      <c r="O71" s="573"/>
      <c r="P71" s="570"/>
      <c r="Q71" s="407"/>
      <c r="R71" s="407"/>
      <c r="S71" s="225"/>
      <c r="T71" s="225"/>
      <c r="U71" s="240" t="s">
        <v>603</v>
      </c>
      <c r="V71" s="274"/>
      <c r="W71" s="274"/>
      <c r="X71" s="274"/>
      <c r="Y71" s="225" t="str">
        <f t="shared" si="3"/>
        <v/>
      </c>
      <c r="Z71" s="274"/>
      <c r="AA71" s="225" t="str">
        <f t="shared" si="4"/>
        <v/>
      </c>
      <c r="AB71" s="225"/>
      <c r="AC71" s="225" t="str">
        <f t="shared" si="5"/>
        <v/>
      </c>
      <c r="AD71" s="225"/>
      <c r="AE71" s="225" t="str">
        <f t="shared" si="6"/>
        <v/>
      </c>
      <c r="AF71" s="225"/>
      <c r="AG71" s="225" t="str">
        <f t="shared" si="7"/>
        <v/>
      </c>
      <c r="AH71" s="225"/>
      <c r="AI71" s="225" t="str">
        <f t="shared" si="8"/>
        <v/>
      </c>
      <c r="AJ71" s="225"/>
      <c r="AK71" s="226" t="str">
        <f t="shared" si="0"/>
        <v/>
      </c>
      <c r="AL71" s="270" t="str">
        <f t="shared" si="11"/>
        <v/>
      </c>
      <c r="AM71" s="270" t="str">
        <f t="shared" si="9"/>
        <v/>
      </c>
      <c r="AN71" s="271"/>
      <c r="AO71" s="271"/>
      <c r="AP71" s="271"/>
      <c r="AQ71" s="271"/>
      <c r="AR71" s="271"/>
      <c r="AS71" s="271"/>
      <c r="AT71" s="271"/>
      <c r="AU71" s="266" t="str">
        <f>IFERROR(VLOOKUP(AT71,'Seguridad Información'!$I$61:$J$65,2,0),"")</f>
        <v/>
      </c>
      <c r="AV71" s="266"/>
      <c r="AW71" s="272" t="str">
        <f t="shared" ref="AW71:AW126" si="12">IFERROR(AVERAGE(AO71,AQ71,AS71,AU71),"")</f>
        <v/>
      </c>
      <c r="AX71" s="270" t="str">
        <f t="shared" si="2"/>
        <v/>
      </c>
      <c r="AY71" s="272" t="str">
        <f>IFERROR(VLOOKUP((CONCATENATE(AM71,AX71)),Listados!$U$3:$V$11,2,FALSE),"")</f>
        <v/>
      </c>
      <c r="AZ71" s="270">
        <f t="shared" si="10"/>
        <v>100</v>
      </c>
      <c r="BA71" s="574"/>
      <c r="BB71" s="574"/>
      <c r="BC71" s="273">
        <f>+IF(AND(W71="Preventivo",BB67="Fuerte"),2,IF(AND(W71="Preventivo",BB67="Moderado"),1,0))</f>
        <v>0</v>
      </c>
      <c r="BD71" s="273">
        <f>+IF(AND(W71="Detectivo/Correctivo",$BB67="Fuerte"),2,IF(AND(W71="Detectivo/Correctivo",$BB71="Moderado"),1,IF(AND(W71="Preventivo",$BB67="Fuerte"),1,0)))</f>
        <v>0</v>
      </c>
      <c r="BE71" s="273" t="e">
        <f>+N67-BC71</f>
        <v>#N/A</v>
      </c>
      <c r="BF71" s="273" t="e">
        <f>+P67-BD71</f>
        <v>#N/A</v>
      </c>
      <c r="BG71" s="407"/>
      <c r="BH71" s="407"/>
      <c r="BI71" s="407"/>
      <c r="BJ71" s="410"/>
      <c r="BK71" s="410"/>
      <c r="BL71" s="410"/>
      <c r="BM71" s="599"/>
    </row>
    <row r="72" spans="1:65" ht="65" customHeight="1" x14ac:dyDescent="0.2">
      <c r="A72" s="575"/>
      <c r="B72" s="576"/>
      <c r="C72" s="578"/>
      <c r="D72" s="267"/>
      <c r="E72" s="267"/>
      <c r="F72" s="567"/>
      <c r="G72" s="579"/>
      <c r="H72" s="257"/>
      <c r="I72" s="257"/>
      <c r="J72" s="257"/>
      <c r="K72" s="268"/>
      <c r="L72" s="269"/>
      <c r="M72" s="577"/>
      <c r="N72" s="570"/>
      <c r="O72" s="573"/>
      <c r="P72" s="570"/>
      <c r="Q72" s="407"/>
      <c r="R72" s="407"/>
      <c r="S72" s="225"/>
      <c r="T72" s="225"/>
      <c r="U72" s="240" t="s">
        <v>603</v>
      </c>
      <c r="V72" s="274"/>
      <c r="W72" s="274"/>
      <c r="X72" s="274"/>
      <c r="Y72" s="225" t="str">
        <f t="shared" ref="Y72:Y126" si="13">+IF(X72="si",15,"")</f>
        <v/>
      </c>
      <c r="Z72" s="274"/>
      <c r="AA72" s="225" t="str">
        <f t="shared" ref="AA72:AA126" si="14">+IF(Z72="si",15,"")</f>
        <v/>
      </c>
      <c r="AB72" s="225"/>
      <c r="AC72" s="225" t="str">
        <f t="shared" ref="AC72:AC126" si="15">+IF(AB72="si",15,"")</f>
        <v/>
      </c>
      <c r="AD72" s="225"/>
      <c r="AE72" s="225" t="str">
        <f t="shared" ref="AE72:AE126" si="16">+IF(AD72="si",15,"")</f>
        <v/>
      </c>
      <c r="AF72" s="225"/>
      <c r="AG72" s="225" t="str">
        <f t="shared" ref="AG72:AG126" si="17">+IF(AF72="si",15,"")</f>
        <v/>
      </c>
      <c r="AH72" s="225"/>
      <c r="AI72" s="225" t="str">
        <f t="shared" ref="AI72:AI126" si="18">+IF(AH72="si",15,"")</f>
        <v/>
      </c>
      <c r="AJ72" s="225"/>
      <c r="AK72" s="226" t="str">
        <f t="shared" ref="AK72:AK126" si="19">+IF(AJ72="Completa",10,IF(AJ72="Incompleta",5,""))</f>
        <v/>
      </c>
      <c r="AL72" s="270" t="str">
        <f t="shared" ref="AL72:AL126" si="20">IF((SUM(Y72,AA72,AC72,AE72,AG72,AI72,AK72)=0),"",(SUM(Y72,AA72,AC72,AE72,AG72,AI72,AK72)))</f>
        <v/>
      </c>
      <c r="AM72" s="270" t="str">
        <f t="shared" ref="AM72:AM126" si="21">IF(AL72&lt;=85,"Débil",IF(AL72&lt;=95,"Moderado",IF(AL72=100,"Fuerte","")))</f>
        <v/>
      </c>
      <c r="AN72" s="271"/>
      <c r="AO72" s="271"/>
      <c r="AP72" s="271"/>
      <c r="AQ72" s="271"/>
      <c r="AR72" s="271"/>
      <c r="AS72" s="271"/>
      <c r="AT72" s="271"/>
      <c r="AU72" s="266" t="str">
        <f>IFERROR(VLOOKUP(AT72,'Seguridad Información'!$I$61:$J$65,2,0),"")</f>
        <v/>
      </c>
      <c r="AV72" s="266"/>
      <c r="AW72" s="272" t="str">
        <f t="shared" si="12"/>
        <v/>
      </c>
      <c r="AX72" s="270" t="str">
        <f t="shared" ref="AX72:AX126" si="22">IF(AW72&lt;=80,"Débil",IF(AW72&lt;=90,"Moderado",IF(AW72=100,"Fuerte","")))</f>
        <v/>
      </c>
      <c r="AY72" s="272" t="str">
        <f>IFERROR(VLOOKUP((CONCATENATE(AM72,AX72)),Listados!$U$3:$V$11,2,FALSE),"")</f>
        <v/>
      </c>
      <c r="AZ72" s="270">
        <f t="shared" si="10"/>
        <v>100</v>
      </c>
      <c r="BA72" s="574"/>
      <c r="BB72" s="574"/>
      <c r="BC72" s="273">
        <f>+IF(AND(W72="Preventivo",BB67="Fuerte"),2,IF(AND(W72="Preventivo",BB67="Moderado"),1,0))</f>
        <v>0</v>
      </c>
      <c r="BD72" s="273">
        <f>+IF(AND(W72="Detectivo/Correctivo",$BB67="Fuerte"),2,IF(AND(W72="Detectivo/Correctivo",$BB72="Moderado"),1,IF(AND(W72="Preventivo",$BB67="Fuerte"),1,0)))</f>
        <v>0</v>
      </c>
      <c r="BE72" s="273" t="e">
        <f>+N67-BC72</f>
        <v>#N/A</v>
      </c>
      <c r="BF72" s="273" t="e">
        <f>+P67-BD72</f>
        <v>#N/A</v>
      </c>
      <c r="BG72" s="407"/>
      <c r="BH72" s="407"/>
      <c r="BI72" s="407"/>
      <c r="BJ72" s="410"/>
      <c r="BK72" s="410"/>
      <c r="BL72" s="410"/>
      <c r="BM72" s="599"/>
    </row>
    <row r="73" spans="1:65" ht="65" customHeight="1" x14ac:dyDescent="0.2">
      <c r="A73" s="575">
        <v>12</v>
      </c>
      <c r="B73" s="576"/>
      <c r="C73" s="578" t="str">
        <f>IFERROR(VLOOKUP(B73,Listados!B$3:C$20,2,FALSE),"")</f>
        <v/>
      </c>
      <c r="D73" s="267"/>
      <c r="E73" s="267"/>
      <c r="F73" s="567"/>
      <c r="G73" s="579"/>
      <c r="H73" s="257"/>
      <c r="I73" s="257"/>
      <c r="J73" s="257"/>
      <c r="K73" s="268"/>
      <c r="L73" s="269"/>
      <c r="M73" s="577"/>
      <c r="N73" s="570" t="e">
        <f>+VLOOKUP(M73,Listados!$K$8:$L$12,2,0)</f>
        <v>#N/A</v>
      </c>
      <c r="O73" s="573"/>
      <c r="P73" s="570" t="e">
        <f>+VLOOKUP(O73,Listados!$K$13:$L$17,2,0)</f>
        <v>#N/A</v>
      </c>
      <c r="Q73" s="407" t="str">
        <f>IF(AND(M73&lt;&gt;"",O73&lt;&gt;""),VLOOKUP(M73&amp;O73,Listados!$M$3:$N$27,2,FALSE),"")</f>
        <v/>
      </c>
      <c r="R73" s="407" t="e">
        <f>+VLOOKUP(Q73,Listados!$P$3:$Q$6,2,FALSE)</f>
        <v>#N/A</v>
      </c>
      <c r="S73" s="225"/>
      <c r="T73" s="225"/>
      <c r="U73" s="240" t="s">
        <v>603</v>
      </c>
      <c r="V73" s="274"/>
      <c r="W73" s="274"/>
      <c r="X73" s="274"/>
      <c r="Y73" s="225" t="str">
        <f t="shared" si="13"/>
        <v/>
      </c>
      <c r="Z73" s="274"/>
      <c r="AA73" s="225" t="str">
        <f t="shared" si="14"/>
        <v/>
      </c>
      <c r="AB73" s="225"/>
      <c r="AC73" s="225" t="str">
        <f t="shared" si="15"/>
        <v/>
      </c>
      <c r="AD73" s="225"/>
      <c r="AE73" s="225" t="str">
        <f t="shared" si="16"/>
        <v/>
      </c>
      <c r="AF73" s="225"/>
      <c r="AG73" s="225" t="str">
        <f t="shared" si="17"/>
        <v/>
      </c>
      <c r="AH73" s="225"/>
      <c r="AI73" s="225" t="str">
        <f t="shared" si="18"/>
        <v/>
      </c>
      <c r="AJ73" s="225"/>
      <c r="AK73" s="226" t="str">
        <f t="shared" si="19"/>
        <v/>
      </c>
      <c r="AL73" s="270" t="str">
        <f t="shared" si="20"/>
        <v/>
      </c>
      <c r="AM73" s="270" t="str">
        <f t="shared" si="21"/>
        <v/>
      </c>
      <c r="AN73" s="271"/>
      <c r="AO73" s="271"/>
      <c r="AP73" s="271"/>
      <c r="AQ73" s="271"/>
      <c r="AR73" s="271"/>
      <c r="AS73" s="271"/>
      <c r="AT73" s="271"/>
      <c r="AU73" s="266" t="str">
        <f>IFERROR(VLOOKUP(AT73,'Seguridad Información'!$I$61:$J$65,2,0),"")</f>
        <v/>
      </c>
      <c r="AV73" s="266"/>
      <c r="AW73" s="272" t="str">
        <f t="shared" si="12"/>
        <v/>
      </c>
      <c r="AX73" s="270" t="str">
        <f t="shared" si="22"/>
        <v/>
      </c>
      <c r="AY73" s="272" t="str">
        <f>IFERROR(VLOOKUP((CONCATENATE(AM73,AX73)),Listados!$U$3:$V$11,2,FALSE),"")</f>
        <v/>
      </c>
      <c r="AZ73" s="270">
        <f t="shared" ref="AZ73:AZ126" si="23">IF(ISBLANK(AY73),"",IF(AY73="Débil", 0, IF(AY73="Moderado",50,100)))</f>
        <v>100</v>
      </c>
      <c r="BA73" s="574">
        <f>AVERAGE(AZ73:AZ78)</f>
        <v>100</v>
      </c>
      <c r="BB73" s="574" t="str">
        <f>IF(BA73&lt;=50, "Débil", IF(BA73&lt;=99,"Moderado","Fuerte"))</f>
        <v>Fuerte</v>
      </c>
      <c r="BC73" s="273">
        <f>+IF(AND(W73="Preventivo",BB73="Fuerte"),2,IF(AND(W73="Preventivo",BB73="Moderado"),1,0))</f>
        <v>0</v>
      </c>
      <c r="BD73" s="273">
        <f>+IF(AND(W73="Detectivo/Correctivo",$BB73="Fuerte"),2,IF(AND(W73="Detectivo/Correctivo",$BB73="Moderado"),1,IF(AND(W73="Preventivo",$BB73="Fuerte"),1,0)))</f>
        <v>0</v>
      </c>
      <c r="BE73" s="273" t="e">
        <f>+N73-BC73</f>
        <v>#N/A</v>
      </c>
      <c r="BF73" s="273" t="e">
        <f>+P73-BD73</f>
        <v>#N/A</v>
      </c>
      <c r="BG73" s="407" t="e">
        <f>+VLOOKUP(MIN(BE73,BE74,BE75,BE76,BE77,BE78),Listados!$J$18:$K$24,2,TRUE)</f>
        <v>#N/A</v>
      </c>
      <c r="BH73" s="407" t="e">
        <f>+VLOOKUP(MIN(BF73,BF74,BF75,BF76,BF77,BF78),Listados!$J$27:$K$32,2,TRUE)</f>
        <v>#N/A</v>
      </c>
      <c r="BI73" s="407" t="e">
        <f>IF(AND(BG73&lt;&gt;"",BH73&lt;&gt;""),VLOOKUP(BG73&amp;BH73,Listados!$M$3:$N$27,2,FALSE),"")</f>
        <v>#N/A</v>
      </c>
      <c r="BJ73" s="410" t="e">
        <f>+IF($R73="Asumir el riesgo","NA","")</f>
        <v>#N/A</v>
      </c>
      <c r="BK73" s="410" t="e">
        <f>+IF($R73="Asumir el riesgo","NA","")</f>
        <v>#N/A</v>
      </c>
      <c r="BL73" s="410" t="e">
        <f>+IF($R73="Asumir el riesgo","NA","")</f>
        <v>#N/A</v>
      </c>
      <c r="BM73" s="599" t="e">
        <f>+IF($R73="Asumir el riesgo","NA","")</f>
        <v>#N/A</v>
      </c>
    </row>
    <row r="74" spans="1:65" ht="65" customHeight="1" x14ac:dyDescent="0.2">
      <c r="A74" s="575"/>
      <c r="B74" s="576"/>
      <c r="C74" s="578"/>
      <c r="D74" s="267"/>
      <c r="E74" s="267"/>
      <c r="F74" s="567"/>
      <c r="G74" s="579"/>
      <c r="H74" s="257"/>
      <c r="I74" s="257"/>
      <c r="J74" s="257"/>
      <c r="K74" s="268"/>
      <c r="L74" s="269"/>
      <c r="M74" s="577"/>
      <c r="N74" s="570"/>
      <c r="O74" s="573"/>
      <c r="P74" s="570"/>
      <c r="Q74" s="407"/>
      <c r="R74" s="407"/>
      <c r="S74" s="225"/>
      <c r="T74" s="225"/>
      <c r="U74" s="240" t="s">
        <v>603</v>
      </c>
      <c r="V74" s="274"/>
      <c r="W74" s="274"/>
      <c r="X74" s="274"/>
      <c r="Y74" s="225" t="str">
        <f t="shared" si="13"/>
        <v/>
      </c>
      <c r="Z74" s="274"/>
      <c r="AA74" s="225" t="str">
        <f t="shared" si="14"/>
        <v/>
      </c>
      <c r="AB74" s="225"/>
      <c r="AC74" s="225" t="str">
        <f t="shared" si="15"/>
        <v/>
      </c>
      <c r="AD74" s="225"/>
      <c r="AE74" s="225" t="str">
        <f t="shared" si="16"/>
        <v/>
      </c>
      <c r="AF74" s="225"/>
      <c r="AG74" s="225" t="str">
        <f t="shared" si="17"/>
        <v/>
      </c>
      <c r="AH74" s="225"/>
      <c r="AI74" s="225" t="str">
        <f t="shared" si="18"/>
        <v/>
      </c>
      <c r="AJ74" s="225"/>
      <c r="AK74" s="226" t="str">
        <f t="shared" si="19"/>
        <v/>
      </c>
      <c r="AL74" s="270" t="str">
        <f t="shared" si="20"/>
        <v/>
      </c>
      <c r="AM74" s="270" t="str">
        <f t="shared" si="21"/>
        <v/>
      </c>
      <c r="AN74" s="271"/>
      <c r="AO74" s="271"/>
      <c r="AP74" s="271"/>
      <c r="AQ74" s="271"/>
      <c r="AR74" s="271"/>
      <c r="AS74" s="271"/>
      <c r="AT74" s="271"/>
      <c r="AU74" s="266" t="str">
        <f>IFERROR(VLOOKUP(AT74,'Seguridad Información'!$I$61:$J$65,2,0),"")</f>
        <v/>
      </c>
      <c r="AV74" s="266"/>
      <c r="AW74" s="272" t="str">
        <f t="shared" si="12"/>
        <v/>
      </c>
      <c r="AX74" s="270" t="str">
        <f t="shared" si="22"/>
        <v/>
      </c>
      <c r="AY74" s="272" t="str">
        <f>IFERROR(VLOOKUP((CONCATENATE(AM74,AX74)),Listados!$U$3:$V$11,2,FALSE),"")</f>
        <v/>
      </c>
      <c r="AZ74" s="270">
        <f t="shared" si="23"/>
        <v>100</v>
      </c>
      <c r="BA74" s="574"/>
      <c r="BB74" s="574"/>
      <c r="BC74" s="273">
        <f>+IF(AND(W74="Preventivo",BB73="Fuerte"),2,IF(AND(W74="Preventivo",BB73="Moderado"),1,0))</f>
        <v>0</v>
      </c>
      <c r="BD74" s="273">
        <f>+IF(AND(W74="Detectivo/Correctivo",$BB73="Fuerte"),2,IF(AND(W74="Detectivo/Correctivo",$BB74="Moderado"),1,IF(AND(W74="Preventivo",$BB73="Fuerte"),1,0)))</f>
        <v>0</v>
      </c>
      <c r="BE74" s="273" t="e">
        <f>+N73-BC74</f>
        <v>#N/A</v>
      </c>
      <c r="BF74" s="273" t="e">
        <f>+P73-BD74</f>
        <v>#N/A</v>
      </c>
      <c r="BG74" s="407"/>
      <c r="BH74" s="407"/>
      <c r="BI74" s="407"/>
      <c r="BJ74" s="410"/>
      <c r="BK74" s="410"/>
      <c r="BL74" s="410"/>
      <c r="BM74" s="599"/>
    </row>
    <row r="75" spans="1:65" ht="65" customHeight="1" x14ac:dyDescent="0.2">
      <c r="A75" s="575"/>
      <c r="B75" s="576"/>
      <c r="C75" s="578"/>
      <c r="D75" s="267"/>
      <c r="E75" s="267"/>
      <c r="F75" s="567"/>
      <c r="G75" s="579"/>
      <c r="H75" s="257"/>
      <c r="I75" s="257"/>
      <c r="J75" s="257"/>
      <c r="K75" s="268"/>
      <c r="L75" s="269"/>
      <c r="M75" s="577"/>
      <c r="N75" s="570"/>
      <c r="O75" s="573"/>
      <c r="P75" s="570"/>
      <c r="Q75" s="407"/>
      <c r="R75" s="407"/>
      <c r="S75" s="225"/>
      <c r="T75" s="225"/>
      <c r="U75" s="240" t="s">
        <v>603</v>
      </c>
      <c r="V75" s="274"/>
      <c r="W75" s="274"/>
      <c r="X75" s="274"/>
      <c r="Y75" s="225" t="str">
        <f t="shared" si="13"/>
        <v/>
      </c>
      <c r="Z75" s="274"/>
      <c r="AA75" s="225" t="str">
        <f t="shared" si="14"/>
        <v/>
      </c>
      <c r="AB75" s="225"/>
      <c r="AC75" s="225" t="str">
        <f t="shared" si="15"/>
        <v/>
      </c>
      <c r="AD75" s="225"/>
      <c r="AE75" s="225" t="str">
        <f t="shared" si="16"/>
        <v/>
      </c>
      <c r="AF75" s="225"/>
      <c r="AG75" s="225" t="str">
        <f t="shared" si="17"/>
        <v/>
      </c>
      <c r="AH75" s="225"/>
      <c r="AI75" s="225" t="str">
        <f t="shared" si="18"/>
        <v/>
      </c>
      <c r="AJ75" s="225"/>
      <c r="AK75" s="226" t="str">
        <f t="shared" si="19"/>
        <v/>
      </c>
      <c r="AL75" s="270" t="str">
        <f t="shared" si="20"/>
        <v/>
      </c>
      <c r="AM75" s="270" t="str">
        <f t="shared" si="21"/>
        <v/>
      </c>
      <c r="AN75" s="271"/>
      <c r="AO75" s="271"/>
      <c r="AP75" s="271"/>
      <c r="AQ75" s="271"/>
      <c r="AR75" s="271"/>
      <c r="AS75" s="271"/>
      <c r="AT75" s="271"/>
      <c r="AU75" s="266" t="str">
        <f>IFERROR(VLOOKUP(AT75,'Seguridad Información'!$I$61:$J$65,2,0),"")</f>
        <v/>
      </c>
      <c r="AV75" s="266"/>
      <c r="AW75" s="272" t="str">
        <f t="shared" si="12"/>
        <v/>
      </c>
      <c r="AX75" s="270" t="str">
        <f t="shared" si="22"/>
        <v/>
      </c>
      <c r="AY75" s="272" t="str">
        <f>IFERROR(VLOOKUP((CONCATENATE(AM75,AX75)),Listados!$U$3:$V$11,2,FALSE),"")</f>
        <v/>
      </c>
      <c r="AZ75" s="270">
        <f t="shared" si="23"/>
        <v>100</v>
      </c>
      <c r="BA75" s="574"/>
      <c r="BB75" s="574"/>
      <c r="BC75" s="273">
        <f>+IF(AND(W75="Preventivo",BB73="Fuerte"),2,IF(AND(W75="Preventivo",BB73="Moderado"),1,0))</f>
        <v>0</v>
      </c>
      <c r="BD75" s="273">
        <f>+IF(AND(W75="Detectivo/Correctivo",$BB73="Fuerte"),2,IF(AND(W75="Detectivo/Correctivo",$BB75="Moderado"),1,IF(AND(W75="Preventivo",$BB73="Fuerte"),1,0)))</f>
        <v>0</v>
      </c>
      <c r="BE75" s="273" t="e">
        <f>+N73-BC75</f>
        <v>#N/A</v>
      </c>
      <c r="BF75" s="273" t="e">
        <f>+P73-BD75</f>
        <v>#N/A</v>
      </c>
      <c r="BG75" s="407"/>
      <c r="BH75" s="407"/>
      <c r="BI75" s="407"/>
      <c r="BJ75" s="410"/>
      <c r="BK75" s="410"/>
      <c r="BL75" s="410"/>
      <c r="BM75" s="599"/>
    </row>
    <row r="76" spans="1:65" ht="65" customHeight="1" x14ac:dyDescent="0.2">
      <c r="A76" s="575"/>
      <c r="B76" s="576"/>
      <c r="C76" s="578"/>
      <c r="D76" s="267"/>
      <c r="E76" s="267"/>
      <c r="F76" s="567"/>
      <c r="G76" s="579"/>
      <c r="H76" s="257"/>
      <c r="I76" s="257"/>
      <c r="J76" s="257"/>
      <c r="K76" s="268"/>
      <c r="L76" s="269"/>
      <c r="M76" s="577"/>
      <c r="N76" s="570"/>
      <c r="O76" s="573"/>
      <c r="P76" s="570"/>
      <c r="Q76" s="407"/>
      <c r="R76" s="407"/>
      <c r="S76" s="225"/>
      <c r="T76" s="225"/>
      <c r="U76" s="240" t="s">
        <v>603</v>
      </c>
      <c r="V76" s="274"/>
      <c r="W76" s="274"/>
      <c r="X76" s="274"/>
      <c r="Y76" s="225" t="str">
        <f t="shared" si="13"/>
        <v/>
      </c>
      <c r="Z76" s="274"/>
      <c r="AA76" s="225" t="str">
        <f t="shared" si="14"/>
        <v/>
      </c>
      <c r="AB76" s="225"/>
      <c r="AC76" s="225" t="str">
        <f t="shared" si="15"/>
        <v/>
      </c>
      <c r="AD76" s="225"/>
      <c r="AE76" s="225" t="str">
        <f t="shared" si="16"/>
        <v/>
      </c>
      <c r="AF76" s="225"/>
      <c r="AG76" s="225" t="str">
        <f t="shared" si="17"/>
        <v/>
      </c>
      <c r="AH76" s="225"/>
      <c r="AI76" s="225" t="str">
        <f t="shared" si="18"/>
        <v/>
      </c>
      <c r="AJ76" s="225"/>
      <c r="AK76" s="226" t="str">
        <f t="shared" si="19"/>
        <v/>
      </c>
      <c r="AL76" s="270" t="str">
        <f t="shared" si="20"/>
        <v/>
      </c>
      <c r="AM76" s="270" t="str">
        <f t="shared" si="21"/>
        <v/>
      </c>
      <c r="AN76" s="271"/>
      <c r="AO76" s="271"/>
      <c r="AP76" s="271"/>
      <c r="AQ76" s="271"/>
      <c r="AR76" s="271"/>
      <c r="AS76" s="271"/>
      <c r="AT76" s="271"/>
      <c r="AU76" s="266" t="str">
        <f>IFERROR(VLOOKUP(AT76,'Seguridad Información'!$I$61:$J$65,2,0),"")</f>
        <v/>
      </c>
      <c r="AV76" s="266"/>
      <c r="AW76" s="272" t="str">
        <f t="shared" si="12"/>
        <v/>
      </c>
      <c r="AX76" s="270" t="str">
        <f t="shared" si="22"/>
        <v/>
      </c>
      <c r="AY76" s="272" t="str">
        <f>IFERROR(VLOOKUP((CONCATENATE(AM76,AX76)),Listados!$U$3:$V$11,2,FALSE),"")</f>
        <v/>
      </c>
      <c r="AZ76" s="270">
        <f t="shared" si="23"/>
        <v>100</v>
      </c>
      <c r="BA76" s="574"/>
      <c r="BB76" s="574"/>
      <c r="BC76" s="273">
        <f>+IF(AND(W76="Preventivo",BB73="Fuerte"),2,IF(AND(W76="Preventivo",BB73="Moderado"),1,0))</f>
        <v>0</v>
      </c>
      <c r="BD76" s="273">
        <f>+IF(AND(W76="Detectivo/Correctivo",$BB73="Fuerte"),2,IF(AND(W76="Detectivo/Correctivo",$BB76="Moderado"),1,IF(AND(W76="Preventivo",$BB73="Fuerte"),1,0)))</f>
        <v>0</v>
      </c>
      <c r="BE76" s="273" t="e">
        <f>+N73-BC76</f>
        <v>#N/A</v>
      </c>
      <c r="BF76" s="273" t="e">
        <f>+P73-BD76</f>
        <v>#N/A</v>
      </c>
      <c r="BG76" s="407"/>
      <c r="BH76" s="407"/>
      <c r="BI76" s="407"/>
      <c r="BJ76" s="410"/>
      <c r="BK76" s="410"/>
      <c r="BL76" s="410"/>
      <c r="BM76" s="599"/>
    </row>
    <row r="77" spans="1:65" ht="65" customHeight="1" x14ac:dyDescent="0.2">
      <c r="A77" s="575"/>
      <c r="B77" s="576"/>
      <c r="C77" s="578"/>
      <c r="D77" s="267"/>
      <c r="E77" s="267"/>
      <c r="F77" s="567"/>
      <c r="G77" s="579"/>
      <c r="H77" s="257"/>
      <c r="I77" s="257"/>
      <c r="J77" s="257"/>
      <c r="K77" s="268"/>
      <c r="L77" s="269"/>
      <c r="M77" s="577"/>
      <c r="N77" s="570"/>
      <c r="O77" s="573"/>
      <c r="P77" s="570"/>
      <c r="Q77" s="407"/>
      <c r="R77" s="407"/>
      <c r="S77" s="225"/>
      <c r="T77" s="225"/>
      <c r="U77" s="240" t="s">
        <v>603</v>
      </c>
      <c r="V77" s="274"/>
      <c r="W77" s="274"/>
      <c r="X77" s="274"/>
      <c r="Y77" s="225" t="str">
        <f t="shared" si="13"/>
        <v/>
      </c>
      <c r="Z77" s="274"/>
      <c r="AA77" s="225" t="str">
        <f t="shared" si="14"/>
        <v/>
      </c>
      <c r="AB77" s="225"/>
      <c r="AC77" s="225" t="str">
        <f t="shared" si="15"/>
        <v/>
      </c>
      <c r="AD77" s="225"/>
      <c r="AE77" s="225" t="str">
        <f t="shared" si="16"/>
        <v/>
      </c>
      <c r="AF77" s="225"/>
      <c r="AG77" s="225" t="str">
        <f t="shared" si="17"/>
        <v/>
      </c>
      <c r="AH77" s="225"/>
      <c r="AI77" s="225" t="str">
        <f t="shared" si="18"/>
        <v/>
      </c>
      <c r="AJ77" s="225"/>
      <c r="AK77" s="226" t="str">
        <f t="shared" si="19"/>
        <v/>
      </c>
      <c r="AL77" s="270" t="str">
        <f t="shared" si="20"/>
        <v/>
      </c>
      <c r="AM77" s="270" t="str">
        <f t="shared" si="21"/>
        <v/>
      </c>
      <c r="AN77" s="271"/>
      <c r="AO77" s="271"/>
      <c r="AP77" s="271"/>
      <c r="AQ77" s="271"/>
      <c r="AR77" s="271"/>
      <c r="AS77" s="271"/>
      <c r="AT77" s="271"/>
      <c r="AU77" s="266" t="str">
        <f>IFERROR(VLOOKUP(AT77,'Seguridad Información'!$I$61:$J$65,2,0),"")</f>
        <v/>
      </c>
      <c r="AV77" s="266"/>
      <c r="AW77" s="272" t="str">
        <f t="shared" si="12"/>
        <v/>
      </c>
      <c r="AX77" s="270" t="str">
        <f t="shared" si="22"/>
        <v/>
      </c>
      <c r="AY77" s="272" t="str">
        <f>IFERROR(VLOOKUP((CONCATENATE(AM77,AX77)),Listados!$U$3:$V$11,2,FALSE),"")</f>
        <v/>
      </c>
      <c r="AZ77" s="270">
        <f t="shared" si="23"/>
        <v>100</v>
      </c>
      <c r="BA77" s="574"/>
      <c r="BB77" s="574"/>
      <c r="BC77" s="273">
        <f>+IF(AND(W77="Preventivo",BB73="Fuerte"),2,IF(AND(W77="Preventivo",BB73="Moderado"),1,0))</f>
        <v>0</v>
      </c>
      <c r="BD77" s="273">
        <f>+IF(AND(W77="Detectivo/Correctivo",$BB73="Fuerte"),2,IF(AND(W77="Detectivo/Correctivo",$BB77="Moderado"),1,IF(AND(W77="Preventivo",$BB73="Fuerte"),1,0)))</f>
        <v>0</v>
      </c>
      <c r="BE77" s="273" t="e">
        <f>+N73-BC77</f>
        <v>#N/A</v>
      </c>
      <c r="BF77" s="273" t="e">
        <f>+P73-BD77</f>
        <v>#N/A</v>
      </c>
      <c r="BG77" s="407"/>
      <c r="BH77" s="407"/>
      <c r="BI77" s="407"/>
      <c r="BJ77" s="410"/>
      <c r="BK77" s="410"/>
      <c r="BL77" s="410"/>
      <c r="BM77" s="599"/>
    </row>
    <row r="78" spans="1:65" ht="65" customHeight="1" x14ac:dyDescent="0.2">
      <c r="A78" s="575"/>
      <c r="B78" s="576"/>
      <c r="C78" s="578"/>
      <c r="D78" s="267"/>
      <c r="E78" s="267"/>
      <c r="F78" s="567"/>
      <c r="G78" s="579"/>
      <c r="H78" s="257"/>
      <c r="I78" s="257"/>
      <c r="J78" s="257"/>
      <c r="K78" s="268"/>
      <c r="L78" s="269"/>
      <c r="M78" s="577"/>
      <c r="N78" s="570"/>
      <c r="O78" s="573"/>
      <c r="P78" s="570"/>
      <c r="Q78" s="407"/>
      <c r="R78" s="407"/>
      <c r="S78" s="225"/>
      <c r="T78" s="225"/>
      <c r="U78" s="240" t="s">
        <v>603</v>
      </c>
      <c r="V78" s="274"/>
      <c r="W78" s="274"/>
      <c r="X78" s="274"/>
      <c r="Y78" s="225" t="str">
        <f t="shared" si="13"/>
        <v/>
      </c>
      <c r="Z78" s="274"/>
      <c r="AA78" s="225" t="str">
        <f t="shared" si="14"/>
        <v/>
      </c>
      <c r="AB78" s="225"/>
      <c r="AC78" s="225" t="str">
        <f t="shared" si="15"/>
        <v/>
      </c>
      <c r="AD78" s="225"/>
      <c r="AE78" s="225" t="str">
        <f t="shared" si="16"/>
        <v/>
      </c>
      <c r="AF78" s="225"/>
      <c r="AG78" s="225" t="str">
        <f t="shared" si="17"/>
        <v/>
      </c>
      <c r="AH78" s="225"/>
      <c r="AI78" s="225" t="str">
        <f t="shared" si="18"/>
        <v/>
      </c>
      <c r="AJ78" s="225"/>
      <c r="AK78" s="226" t="str">
        <f t="shared" si="19"/>
        <v/>
      </c>
      <c r="AL78" s="270" t="str">
        <f t="shared" si="20"/>
        <v/>
      </c>
      <c r="AM78" s="270" t="str">
        <f t="shared" si="21"/>
        <v/>
      </c>
      <c r="AN78" s="271"/>
      <c r="AO78" s="271"/>
      <c r="AP78" s="271"/>
      <c r="AQ78" s="271"/>
      <c r="AR78" s="271"/>
      <c r="AS78" s="271"/>
      <c r="AT78" s="271"/>
      <c r="AU78" s="266" t="str">
        <f>IFERROR(VLOOKUP(AT78,'Seguridad Información'!$I$61:$J$65,2,0),"")</f>
        <v/>
      </c>
      <c r="AV78" s="266"/>
      <c r="AW78" s="272" t="str">
        <f t="shared" si="12"/>
        <v/>
      </c>
      <c r="AX78" s="270" t="str">
        <f t="shared" si="22"/>
        <v/>
      </c>
      <c r="AY78" s="272" t="str">
        <f>IFERROR(VLOOKUP((CONCATENATE(AM78,AX78)),Listados!$U$3:$V$11,2,FALSE),"")</f>
        <v/>
      </c>
      <c r="AZ78" s="270">
        <f t="shared" si="23"/>
        <v>100</v>
      </c>
      <c r="BA78" s="574"/>
      <c r="BB78" s="574"/>
      <c r="BC78" s="273">
        <f>+IF(AND(W78="Preventivo",BB73="Fuerte"),2,IF(AND(W78="Preventivo",BB73="Moderado"),1,0))</f>
        <v>0</v>
      </c>
      <c r="BD78" s="273">
        <f>+IF(AND(W78="Detectivo/Correctivo",$BB73="Fuerte"),2,IF(AND(W78="Detectivo/Correctivo",$BB78="Moderado"),1,IF(AND(W78="Preventivo",$BB73="Fuerte"),1,0)))</f>
        <v>0</v>
      </c>
      <c r="BE78" s="273" t="e">
        <f>+N73-BC78</f>
        <v>#N/A</v>
      </c>
      <c r="BF78" s="273" t="e">
        <f>+P73-BD78</f>
        <v>#N/A</v>
      </c>
      <c r="BG78" s="407"/>
      <c r="BH78" s="407"/>
      <c r="BI78" s="407"/>
      <c r="BJ78" s="410"/>
      <c r="BK78" s="410"/>
      <c r="BL78" s="410"/>
      <c r="BM78" s="599"/>
    </row>
    <row r="79" spans="1:65" ht="65" customHeight="1" x14ac:dyDescent="0.2">
      <c r="A79" s="575">
        <v>13</v>
      </c>
      <c r="B79" s="576"/>
      <c r="C79" s="578" t="str">
        <f>IFERROR(VLOOKUP(B79,Listados!B$3:C$20,2,FALSE),"")</f>
        <v/>
      </c>
      <c r="D79" s="267"/>
      <c r="E79" s="267"/>
      <c r="F79" s="567"/>
      <c r="G79" s="579"/>
      <c r="H79" s="257"/>
      <c r="I79" s="257"/>
      <c r="J79" s="257"/>
      <c r="K79" s="268"/>
      <c r="L79" s="269"/>
      <c r="M79" s="577"/>
      <c r="N79" s="570" t="e">
        <f>+VLOOKUP(M79,Listados!$K$8:$L$12,2,0)</f>
        <v>#N/A</v>
      </c>
      <c r="O79" s="573"/>
      <c r="P79" s="570" t="e">
        <f>+VLOOKUP(O79,Listados!$K$13:$L$17,2,0)</f>
        <v>#N/A</v>
      </c>
      <c r="Q79" s="407" t="str">
        <f>IF(AND(M79&lt;&gt;"",O79&lt;&gt;""),VLOOKUP(M79&amp;O79,Listados!$M$3:$N$27,2,FALSE),"")</f>
        <v/>
      </c>
      <c r="R79" s="407" t="e">
        <f>+VLOOKUP(Q79,Listados!$P$3:$Q$6,2,FALSE)</f>
        <v>#N/A</v>
      </c>
      <c r="S79" s="225"/>
      <c r="T79" s="225"/>
      <c r="U79" s="240" t="s">
        <v>603</v>
      </c>
      <c r="V79" s="274"/>
      <c r="W79" s="274"/>
      <c r="X79" s="274"/>
      <c r="Y79" s="225" t="str">
        <f t="shared" si="13"/>
        <v/>
      </c>
      <c r="Z79" s="274"/>
      <c r="AA79" s="225" t="str">
        <f t="shared" si="14"/>
        <v/>
      </c>
      <c r="AB79" s="225"/>
      <c r="AC79" s="225" t="str">
        <f t="shared" si="15"/>
        <v/>
      </c>
      <c r="AD79" s="225"/>
      <c r="AE79" s="225" t="str">
        <f t="shared" si="16"/>
        <v/>
      </c>
      <c r="AF79" s="225"/>
      <c r="AG79" s="225" t="str">
        <f t="shared" si="17"/>
        <v/>
      </c>
      <c r="AH79" s="225"/>
      <c r="AI79" s="225" t="str">
        <f t="shared" si="18"/>
        <v/>
      </c>
      <c r="AJ79" s="225"/>
      <c r="AK79" s="226" t="str">
        <f t="shared" si="19"/>
        <v/>
      </c>
      <c r="AL79" s="270" t="str">
        <f t="shared" si="20"/>
        <v/>
      </c>
      <c r="AM79" s="270" t="str">
        <f t="shared" si="21"/>
        <v/>
      </c>
      <c r="AN79" s="271"/>
      <c r="AO79" s="271"/>
      <c r="AP79" s="271"/>
      <c r="AQ79" s="271"/>
      <c r="AR79" s="271"/>
      <c r="AS79" s="271"/>
      <c r="AT79" s="271"/>
      <c r="AU79" s="266" t="str">
        <f>IFERROR(VLOOKUP(AT79,'Seguridad Información'!$I$61:$J$65,2,0),"")</f>
        <v/>
      </c>
      <c r="AV79" s="266"/>
      <c r="AW79" s="272" t="str">
        <f t="shared" si="12"/>
        <v/>
      </c>
      <c r="AX79" s="270" t="str">
        <f t="shared" si="22"/>
        <v/>
      </c>
      <c r="AY79" s="272" t="str">
        <f>IFERROR(VLOOKUP((CONCATENATE(AM79,AX79)),Listados!$U$3:$V$11,2,FALSE),"")</f>
        <v/>
      </c>
      <c r="AZ79" s="270">
        <f t="shared" si="23"/>
        <v>100</v>
      </c>
      <c r="BA79" s="574">
        <f>AVERAGE(AZ79:AZ84)</f>
        <v>100</v>
      </c>
      <c r="BB79" s="574" t="str">
        <f>IF(BA79&lt;=50, "Débil", IF(BA79&lt;=99,"Moderado","Fuerte"))</f>
        <v>Fuerte</v>
      </c>
      <c r="BC79" s="273">
        <f>+IF(AND(W79="Preventivo",BB79="Fuerte"),2,IF(AND(W79="Preventivo",BB79="Moderado"),1,0))</f>
        <v>0</v>
      </c>
      <c r="BD79" s="273">
        <f>+IF(AND(W79="Detectivo/Correctivo",$BB79="Fuerte"),2,IF(AND(W79="Detectivo/Correctivo",$BB79="Moderado"),1,IF(AND(W79="Preventivo",$BB79="Fuerte"),1,0)))</f>
        <v>0</v>
      </c>
      <c r="BE79" s="273" t="e">
        <f>+N79-BC79</f>
        <v>#N/A</v>
      </c>
      <c r="BF79" s="273" t="e">
        <f>+P79-BD79</f>
        <v>#N/A</v>
      </c>
      <c r="BG79" s="407" t="e">
        <f>+VLOOKUP(MIN(BE79,BE80,BE81,BE82,BE83,BE84),Listados!$J$18:$K$24,2,TRUE)</f>
        <v>#N/A</v>
      </c>
      <c r="BH79" s="407" t="e">
        <f>+VLOOKUP(MIN(BF79,BF80,BF81,BF82,BF83,BF84),Listados!$J$27:$K$32,2,TRUE)</f>
        <v>#N/A</v>
      </c>
      <c r="BI79" s="407" t="e">
        <f>IF(AND(BG79&lt;&gt;"",BH79&lt;&gt;""),VLOOKUP(BG79&amp;BH79,Listados!$M$3:$N$27,2,FALSE),"")</f>
        <v>#N/A</v>
      </c>
      <c r="BJ79" s="410" t="e">
        <f>+IF($R79="Asumir el riesgo","NA","")</f>
        <v>#N/A</v>
      </c>
      <c r="BK79" s="410" t="e">
        <f>+IF($R79="Asumir el riesgo","NA","")</f>
        <v>#N/A</v>
      </c>
      <c r="BL79" s="410" t="e">
        <f>+IF($R79="Asumir el riesgo","NA","")</f>
        <v>#N/A</v>
      </c>
      <c r="BM79" s="599" t="e">
        <f>+IF($R79="Asumir el riesgo","NA","")</f>
        <v>#N/A</v>
      </c>
    </row>
    <row r="80" spans="1:65" ht="65" customHeight="1" x14ac:dyDescent="0.2">
      <c r="A80" s="575"/>
      <c r="B80" s="576"/>
      <c r="C80" s="578"/>
      <c r="D80" s="267"/>
      <c r="E80" s="267"/>
      <c r="F80" s="567"/>
      <c r="G80" s="579"/>
      <c r="H80" s="257"/>
      <c r="I80" s="257"/>
      <c r="J80" s="257"/>
      <c r="K80" s="268"/>
      <c r="L80" s="269"/>
      <c r="M80" s="577"/>
      <c r="N80" s="570"/>
      <c r="O80" s="573"/>
      <c r="P80" s="570"/>
      <c r="Q80" s="407"/>
      <c r="R80" s="407"/>
      <c r="S80" s="225"/>
      <c r="T80" s="225"/>
      <c r="U80" s="240" t="s">
        <v>603</v>
      </c>
      <c r="V80" s="274"/>
      <c r="W80" s="274"/>
      <c r="X80" s="274"/>
      <c r="Y80" s="225" t="str">
        <f t="shared" si="13"/>
        <v/>
      </c>
      <c r="Z80" s="274"/>
      <c r="AA80" s="225" t="str">
        <f t="shared" si="14"/>
        <v/>
      </c>
      <c r="AB80" s="225"/>
      <c r="AC80" s="225" t="str">
        <f t="shared" si="15"/>
        <v/>
      </c>
      <c r="AD80" s="225"/>
      <c r="AE80" s="225" t="str">
        <f t="shared" si="16"/>
        <v/>
      </c>
      <c r="AF80" s="225"/>
      <c r="AG80" s="225" t="str">
        <f t="shared" si="17"/>
        <v/>
      </c>
      <c r="AH80" s="225"/>
      <c r="AI80" s="225" t="str">
        <f t="shared" si="18"/>
        <v/>
      </c>
      <c r="AJ80" s="225"/>
      <c r="AK80" s="226" t="str">
        <f t="shared" si="19"/>
        <v/>
      </c>
      <c r="AL80" s="270" t="str">
        <f t="shared" si="20"/>
        <v/>
      </c>
      <c r="AM80" s="270" t="str">
        <f t="shared" si="21"/>
        <v/>
      </c>
      <c r="AN80" s="271"/>
      <c r="AO80" s="271"/>
      <c r="AP80" s="271"/>
      <c r="AQ80" s="271"/>
      <c r="AR80" s="271"/>
      <c r="AS80" s="271"/>
      <c r="AT80" s="271"/>
      <c r="AU80" s="266" t="str">
        <f>IFERROR(VLOOKUP(AT80,'Seguridad Información'!$I$61:$J$65,2,0),"")</f>
        <v/>
      </c>
      <c r="AV80" s="266"/>
      <c r="AW80" s="272" t="str">
        <f t="shared" si="12"/>
        <v/>
      </c>
      <c r="AX80" s="270" t="str">
        <f t="shared" si="22"/>
        <v/>
      </c>
      <c r="AY80" s="272" t="str">
        <f>IFERROR(VLOOKUP((CONCATENATE(AM80,AX80)),Listados!$U$3:$V$11,2,FALSE),"")</f>
        <v/>
      </c>
      <c r="AZ80" s="270">
        <f t="shared" si="23"/>
        <v>100</v>
      </c>
      <c r="BA80" s="574"/>
      <c r="BB80" s="574"/>
      <c r="BC80" s="273">
        <f>+IF(AND(W80="Preventivo",BB79="Fuerte"),2,IF(AND(W80="Preventivo",BB79="Moderado"),1,0))</f>
        <v>0</v>
      </c>
      <c r="BD80" s="273">
        <f>+IF(AND(W80="Detectivo/Correctivo",$BB79="Fuerte"),2,IF(AND(W80="Detectivo/Correctivo",$BB80="Moderado"),1,IF(AND(W80="Preventivo",$BB79="Fuerte"),1,0)))</f>
        <v>0</v>
      </c>
      <c r="BE80" s="273" t="e">
        <f>+N79-BC80</f>
        <v>#N/A</v>
      </c>
      <c r="BF80" s="273" t="e">
        <f>+P79-BD80</f>
        <v>#N/A</v>
      </c>
      <c r="BG80" s="407"/>
      <c r="BH80" s="407"/>
      <c r="BI80" s="407"/>
      <c r="BJ80" s="410"/>
      <c r="BK80" s="410"/>
      <c r="BL80" s="410"/>
      <c r="BM80" s="599"/>
    </row>
    <row r="81" spans="1:65" ht="65" customHeight="1" x14ac:dyDescent="0.2">
      <c r="A81" s="575"/>
      <c r="B81" s="576"/>
      <c r="C81" s="578"/>
      <c r="D81" s="267"/>
      <c r="E81" s="267"/>
      <c r="F81" s="567"/>
      <c r="G81" s="579"/>
      <c r="H81" s="257"/>
      <c r="I81" s="257"/>
      <c r="J81" s="257"/>
      <c r="K81" s="268"/>
      <c r="L81" s="269"/>
      <c r="M81" s="577"/>
      <c r="N81" s="570"/>
      <c r="O81" s="573"/>
      <c r="P81" s="570"/>
      <c r="Q81" s="407"/>
      <c r="R81" s="407"/>
      <c r="S81" s="225"/>
      <c r="T81" s="225"/>
      <c r="U81" s="240" t="s">
        <v>603</v>
      </c>
      <c r="V81" s="274"/>
      <c r="W81" s="274"/>
      <c r="X81" s="274"/>
      <c r="Y81" s="225" t="str">
        <f t="shared" si="13"/>
        <v/>
      </c>
      <c r="Z81" s="274"/>
      <c r="AA81" s="225" t="str">
        <f t="shared" si="14"/>
        <v/>
      </c>
      <c r="AB81" s="225"/>
      <c r="AC81" s="225" t="str">
        <f t="shared" si="15"/>
        <v/>
      </c>
      <c r="AD81" s="225"/>
      <c r="AE81" s="225" t="str">
        <f t="shared" si="16"/>
        <v/>
      </c>
      <c r="AF81" s="225"/>
      <c r="AG81" s="225" t="str">
        <f t="shared" si="17"/>
        <v/>
      </c>
      <c r="AH81" s="225"/>
      <c r="AI81" s="225" t="str">
        <f t="shared" si="18"/>
        <v/>
      </c>
      <c r="AJ81" s="225"/>
      <c r="AK81" s="226" t="str">
        <f t="shared" si="19"/>
        <v/>
      </c>
      <c r="AL81" s="270" t="str">
        <f t="shared" si="20"/>
        <v/>
      </c>
      <c r="AM81" s="270" t="str">
        <f t="shared" si="21"/>
        <v/>
      </c>
      <c r="AN81" s="271"/>
      <c r="AO81" s="271"/>
      <c r="AP81" s="271"/>
      <c r="AQ81" s="271"/>
      <c r="AR81" s="271"/>
      <c r="AS81" s="271"/>
      <c r="AT81" s="271"/>
      <c r="AU81" s="266" t="str">
        <f>IFERROR(VLOOKUP(AT81,'Seguridad Información'!$I$61:$J$65,2,0),"")</f>
        <v/>
      </c>
      <c r="AV81" s="266"/>
      <c r="AW81" s="272" t="str">
        <f t="shared" si="12"/>
        <v/>
      </c>
      <c r="AX81" s="270" t="str">
        <f t="shared" si="22"/>
        <v/>
      </c>
      <c r="AY81" s="272" t="str">
        <f>IFERROR(VLOOKUP((CONCATENATE(AM81,AX81)),Listados!$U$3:$V$11,2,FALSE),"")</f>
        <v/>
      </c>
      <c r="AZ81" s="270">
        <f t="shared" si="23"/>
        <v>100</v>
      </c>
      <c r="BA81" s="574"/>
      <c r="BB81" s="574"/>
      <c r="BC81" s="273">
        <f>+IF(AND(W81="Preventivo",BB79="Fuerte"),2,IF(AND(W81="Preventivo",BB79="Moderado"),1,0))</f>
        <v>0</v>
      </c>
      <c r="BD81" s="273">
        <f>+IF(AND(W81="Detectivo/Correctivo",$BB79="Fuerte"),2,IF(AND(W81="Detectivo/Correctivo",$BB81="Moderado"),1,IF(AND(W81="Preventivo",$BB79="Fuerte"),1,0)))</f>
        <v>0</v>
      </c>
      <c r="BE81" s="273" t="e">
        <f>+N79-BC81</f>
        <v>#N/A</v>
      </c>
      <c r="BF81" s="273" t="e">
        <f>+P79-BD81</f>
        <v>#N/A</v>
      </c>
      <c r="BG81" s="407"/>
      <c r="BH81" s="407"/>
      <c r="BI81" s="407"/>
      <c r="BJ81" s="410"/>
      <c r="BK81" s="410"/>
      <c r="BL81" s="410"/>
      <c r="BM81" s="599"/>
    </row>
    <row r="82" spans="1:65" ht="65" customHeight="1" x14ac:dyDescent="0.2">
      <c r="A82" s="575"/>
      <c r="B82" s="576"/>
      <c r="C82" s="578"/>
      <c r="D82" s="267"/>
      <c r="E82" s="267"/>
      <c r="F82" s="567"/>
      <c r="G82" s="579"/>
      <c r="H82" s="257"/>
      <c r="I82" s="257"/>
      <c r="J82" s="257"/>
      <c r="K82" s="268"/>
      <c r="L82" s="269"/>
      <c r="M82" s="577"/>
      <c r="N82" s="570"/>
      <c r="O82" s="573"/>
      <c r="P82" s="570"/>
      <c r="Q82" s="407"/>
      <c r="R82" s="407"/>
      <c r="S82" s="225"/>
      <c r="T82" s="225"/>
      <c r="U82" s="240" t="s">
        <v>603</v>
      </c>
      <c r="V82" s="274"/>
      <c r="W82" s="274"/>
      <c r="X82" s="274"/>
      <c r="Y82" s="225" t="str">
        <f t="shared" si="13"/>
        <v/>
      </c>
      <c r="Z82" s="274"/>
      <c r="AA82" s="225" t="str">
        <f t="shared" si="14"/>
        <v/>
      </c>
      <c r="AB82" s="225"/>
      <c r="AC82" s="225" t="str">
        <f t="shared" si="15"/>
        <v/>
      </c>
      <c r="AD82" s="225"/>
      <c r="AE82" s="225" t="str">
        <f t="shared" si="16"/>
        <v/>
      </c>
      <c r="AF82" s="225"/>
      <c r="AG82" s="225" t="str">
        <f t="shared" si="17"/>
        <v/>
      </c>
      <c r="AH82" s="225"/>
      <c r="AI82" s="225" t="str">
        <f t="shared" si="18"/>
        <v/>
      </c>
      <c r="AJ82" s="225"/>
      <c r="AK82" s="226" t="str">
        <f t="shared" si="19"/>
        <v/>
      </c>
      <c r="AL82" s="270" t="str">
        <f t="shared" si="20"/>
        <v/>
      </c>
      <c r="AM82" s="270" t="str">
        <f t="shared" si="21"/>
        <v/>
      </c>
      <c r="AN82" s="271"/>
      <c r="AO82" s="271"/>
      <c r="AP82" s="271"/>
      <c r="AQ82" s="271"/>
      <c r="AR82" s="271"/>
      <c r="AS82" s="271"/>
      <c r="AT82" s="271"/>
      <c r="AU82" s="266" t="str">
        <f>IFERROR(VLOOKUP(AT82,'Seguridad Información'!$I$61:$J$65,2,0),"")</f>
        <v/>
      </c>
      <c r="AV82" s="266"/>
      <c r="AW82" s="272" t="str">
        <f t="shared" si="12"/>
        <v/>
      </c>
      <c r="AX82" s="270" t="str">
        <f t="shared" si="22"/>
        <v/>
      </c>
      <c r="AY82" s="272" t="str">
        <f>IFERROR(VLOOKUP((CONCATENATE(AM82,AX82)),Listados!$U$3:$V$11,2,FALSE),"")</f>
        <v/>
      </c>
      <c r="AZ82" s="270">
        <f t="shared" si="23"/>
        <v>100</v>
      </c>
      <c r="BA82" s="574"/>
      <c r="BB82" s="574"/>
      <c r="BC82" s="273">
        <f>+IF(AND(W82="Preventivo",BB79="Fuerte"),2,IF(AND(W82="Preventivo",BB79="Moderado"),1,0))</f>
        <v>0</v>
      </c>
      <c r="BD82" s="273">
        <f>+IF(AND(W82="Detectivo/Correctivo",$BB79="Fuerte"),2,IF(AND(W82="Detectivo/Correctivo",$BB82="Moderado"),1,IF(AND(W82="Preventivo",$BB79="Fuerte"),1,0)))</f>
        <v>0</v>
      </c>
      <c r="BE82" s="273" t="e">
        <f>+N79-BC82</f>
        <v>#N/A</v>
      </c>
      <c r="BF82" s="273" t="e">
        <f>+P79-BD82</f>
        <v>#N/A</v>
      </c>
      <c r="BG82" s="407"/>
      <c r="BH82" s="407"/>
      <c r="BI82" s="407"/>
      <c r="BJ82" s="410"/>
      <c r="BK82" s="410"/>
      <c r="BL82" s="410"/>
      <c r="BM82" s="599"/>
    </row>
    <row r="83" spans="1:65" ht="65" customHeight="1" x14ac:dyDescent="0.2">
      <c r="A83" s="575"/>
      <c r="B83" s="576"/>
      <c r="C83" s="578"/>
      <c r="D83" s="267"/>
      <c r="E83" s="267"/>
      <c r="F83" s="567"/>
      <c r="G83" s="579"/>
      <c r="H83" s="257"/>
      <c r="I83" s="257"/>
      <c r="J83" s="257"/>
      <c r="K83" s="268"/>
      <c r="L83" s="269"/>
      <c r="M83" s="577"/>
      <c r="N83" s="570"/>
      <c r="O83" s="573"/>
      <c r="P83" s="570"/>
      <c r="Q83" s="407"/>
      <c r="R83" s="407"/>
      <c r="S83" s="225"/>
      <c r="T83" s="225"/>
      <c r="U83" s="240" t="s">
        <v>603</v>
      </c>
      <c r="V83" s="274"/>
      <c r="W83" s="274"/>
      <c r="X83" s="274"/>
      <c r="Y83" s="225" t="str">
        <f t="shared" si="13"/>
        <v/>
      </c>
      <c r="Z83" s="274"/>
      <c r="AA83" s="225" t="str">
        <f t="shared" si="14"/>
        <v/>
      </c>
      <c r="AB83" s="225"/>
      <c r="AC83" s="225" t="str">
        <f t="shared" si="15"/>
        <v/>
      </c>
      <c r="AD83" s="225"/>
      <c r="AE83" s="225" t="str">
        <f t="shared" si="16"/>
        <v/>
      </c>
      <c r="AF83" s="225"/>
      <c r="AG83" s="225" t="str">
        <f t="shared" si="17"/>
        <v/>
      </c>
      <c r="AH83" s="225"/>
      <c r="AI83" s="225" t="str">
        <f t="shared" si="18"/>
        <v/>
      </c>
      <c r="AJ83" s="225"/>
      <c r="AK83" s="226" t="str">
        <f t="shared" si="19"/>
        <v/>
      </c>
      <c r="AL83" s="270" t="str">
        <f t="shared" si="20"/>
        <v/>
      </c>
      <c r="AM83" s="270" t="str">
        <f t="shared" si="21"/>
        <v/>
      </c>
      <c r="AN83" s="271"/>
      <c r="AO83" s="271"/>
      <c r="AP83" s="271"/>
      <c r="AQ83" s="271"/>
      <c r="AR83" s="271"/>
      <c r="AS83" s="271"/>
      <c r="AT83" s="271"/>
      <c r="AU83" s="266" t="str">
        <f>IFERROR(VLOOKUP(AT83,'Seguridad Información'!$I$61:$J$65,2,0),"")</f>
        <v/>
      </c>
      <c r="AV83" s="266"/>
      <c r="AW83" s="272" t="str">
        <f t="shared" si="12"/>
        <v/>
      </c>
      <c r="AX83" s="270" t="str">
        <f t="shared" si="22"/>
        <v/>
      </c>
      <c r="AY83" s="272" t="str">
        <f>IFERROR(VLOOKUP((CONCATENATE(AM83,AX83)),Listados!$U$3:$V$11,2,FALSE),"")</f>
        <v/>
      </c>
      <c r="AZ83" s="270">
        <f t="shared" si="23"/>
        <v>100</v>
      </c>
      <c r="BA83" s="574"/>
      <c r="BB83" s="574"/>
      <c r="BC83" s="273">
        <f>+IF(AND(W83="Preventivo",BB79="Fuerte"),2,IF(AND(W83="Preventivo",BB79="Moderado"),1,0))</f>
        <v>0</v>
      </c>
      <c r="BD83" s="273">
        <f>+IF(AND(W83="Detectivo/Correctivo",$BB79="Fuerte"),2,IF(AND(W83="Detectivo/Correctivo",$BB83="Moderado"),1,IF(AND(W83="Preventivo",$BB79="Fuerte"),1,0)))</f>
        <v>0</v>
      </c>
      <c r="BE83" s="273" t="e">
        <f>+N79-BC83</f>
        <v>#N/A</v>
      </c>
      <c r="BF83" s="273" t="e">
        <f>+P79-BD83</f>
        <v>#N/A</v>
      </c>
      <c r="BG83" s="407"/>
      <c r="BH83" s="407"/>
      <c r="BI83" s="407"/>
      <c r="BJ83" s="410"/>
      <c r="BK83" s="410"/>
      <c r="BL83" s="410"/>
      <c r="BM83" s="599"/>
    </row>
    <row r="84" spans="1:65" ht="65" customHeight="1" x14ac:dyDescent="0.2">
      <c r="A84" s="575"/>
      <c r="B84" s="576"/>
      <c r="C84" s="578"/>
      <c r="D84" s="267"/>
      <c r="E84" s="267"/>
      <c r="F84" s="567"/>
      <c r="G84" s="579"/>
      <c r="H84" s="257"/>
      <c r="I84" s="257"/>
      <c r="J84" s="257"/>
      <c r="K84" s="268"/>
      <c r="L84" s="269"/>
      <c r="M84" s="577"/>
      <c r="N84" s="570"/>
      <c r="O84" s="573"/>
      <c r="P84" s="570"/>
      <c r="Q84" s="407"/>
      <c r="R84" s="407"/>
      <c r="S84" s="225"/>
      <c r="T84" s="225"/>
      <c r="U84" s="240" t="s">
        <v>603</v>
      </c>
      <c r="V84" s="274"/>
      <c r="W84" s="274"/>
      <c r="X84" s="274"/>
      <c r="Y84" s="225" t="str">
        <f t="shared" si="13"/>
        <v/>
      </c>
      <c r="Z84" s="274"/>
      <c r="AA84" s="225" t="str">
        <f t="shared" si="14"/>
        <v/>
      </c>
      <c r="AB84" s="225"/>
      <c r="AC84" s="225" t="str">
        <f t="shared" si="15"/>
        <v/>
      </c>
      <c r="AD84" s="225"/>
      <c r="AE84" s="225" t="str">
        <f t="shared" si="16"/>
        <v/>
      </c>
      <c r="AF84" s="225"/>
      <c r="AG84" s="225" t="str">
        <f t="shared" si="17"/>
        <v/>
      </c>
      <c r="AH84" s="225"/>
      <c r="AI84" s="225" t="str">
        <f t="shared" si="18"/>
        <v/>
      </c>
      <c r="AJ84" s="225"/>
      <c r="AK84" s="226" t="str">
        <f t="shared" si="19"/>
        <v/>
      </c>
      <c r="AL84" s="270" t="str">
        <f t="shared" si="20"/>
        <v/>
      </c>
      <c r="AM84" s="270" t="str">
        <f t="shared" si="21"/>
        <v/>
      </c>
      <c r="AN84" s="271"/>
      <c r="AO84" s="271"/>
      <c r="AP84" s="271"/>
      <c r="AQ84" s="271"/>
      <c r="AR84" s="271"/>
      <c r="AS84" s="271"/>
      <c r="AT84" s="271"/>
      <c r="AU84" s="266" t="str">
        <f>IFERROR(VLOOKUP(AT84,'Seguridad Información'!$I$61:$J$65,2,0),"")</f>
        <v/>
      </c>
      <c r="AV84" s="266"/>
      <c r="AW84" s="272" t="str">
        <f t="shared" si="12"/>
        <v/>
      </c>
      <c r="AX84" s="270" t="str">
        <f t="shared" si="22"/>
        <v/>
      </c>
      <c r="AY84" s="272" t="str">
        <f>IFERROR(VLOOKUP((CONCATENATE(AM84,AX84)),Listados!$U$3:$V$11,2,FALSE),"")</f>
        <v/>
      </c>
      <c r="AZ84" s="270">
        <f t="shared" si="23"/>
        <v>100</v>
      </c>
      <c r="BA84" s="574"/>
      <c r="BB84" s="574"/>
      <c r="BC84" s="273">
        <f>+IF(AND(W84="Preventivo",BB79="Fuerte"),2,IF(AND(W84="Preventivo",BB79="Moderado"),1,0))</f>
        <v>0</v>
      </c>
      <c r="BD84" s="273">
        <f>+IF(AND(W84="Detectivo/Correctivo",$BB79="Fuerte"),2,IF(AND(W84="Detectivo/Correctivo",$BB84="Moderado"),1,IF(AND(W84="Preventivo",$BB79="Fuerte"),1,0)))</f>
        <v>0</v>
      </c>
      <c r="BE84" s="273" t="e">
        <f>+N79-BC84</f>
        <v>#N/A</v>
      </c>
      <c r="BF84" s="273" t="e">
        <f>+P79-BD84</f>
        <v>#N/A</v>
      </c>
      <c r="BG84" s="407"/>
      <c r="BH84" s="407"/>
      <c r="BI84" s="407"/>
      <c r="BJ84" s="410"/>
      <c r="BK84" s="410"/>
      <c r="BL84" s="410"/>
      <c r="BM84" s="599"/>
    </row>
    <row r="85" spans="1:65" ht="65" customHeight="1" x14ac:dyDescent="0.2">
      <c r="A85" s="575">
        <v>14</v>
      </c>
      <c r="B85" s="576"/>
      <c r="C85" s="578" t="str">
        <f>IFERROR(VLOOKUP(B85,Listados!B$3:C$20,2,FALSE),"")</f>
        <v/>
      </c>
      <c r="D85" s="267"/>
      <c r="E85" s="267"/>
      <c r="F85" s="567"/>
      <c r="G85" s="579"/>
      <c r="H85" s="257"/>
      <c r="I85" s="257"/>
      <c r="J85" s="257"/>
      <c r="K85" s="268"/>
      <c r="L85" s="269"/>
      <c r="M85" s="577"/>
      <c r="N85" s="570" t="e">
        <f>+VLOOKUP(M85,Listados!$K$8:$L$12,2,0)</f>
        <v>#N/A</v>
      </c>
      <c r="O85" s="573"/>
      <c r="P85" s="570" t="e">
        <f>+VLOOKUP(O85,Listados!$K$13:$L$17,2,0)</f>
        <v>#N/A</v>
      </c>
      <c r="Q85" s="407" t="str">
        <f>IF(AND(M85&lt;&gt;"",O85&lt;&gt;""),VLOOKUP(M85&amp;O85,Listados!$M$3:$N$27,2,FALSE),"")</f>
        <v/>
      </c>
      <c r="R85" s="407" t="e">
        <f>+VLOOKUP(Q85,Listados!$P$3:$Q$6,2,FALSE)</f>
        <v>#N/A</v>
      </c>
      <c r="S85" s="225"/>
      <c r="T85" s="225"/>
      <c r="U85" s="240" t="s">
        <v>603</v>
      </c>
      <c r="V85" s="274"/>
      <c r="W85" s="274"/>
      <c r="X85" s="274"/>
      <c r="Y85" s="225" t="str">
        <f t="shared" si="13"/>
        <v/>
      </c>
      <c r="Z85" s="274"/>
      <c r="AA85" s="225" t="str">
        <f t="shared" si="14"/>
        <v/>
      </c>
      <c r="AB85" s="225"/>
      <c r="AC85" s="225" t="str">
        <f t="shared" si="15"/>
        <v/>
      </c>
      <c r="AD85" s="225"/>
      <c r="AE85" s="225" t="str">
        <f t="shared" si="16"/>
        <v/>
      </c>
      <c r="AF85" s="225"/>
      <c r="AG85" s="225" t="str">
        <f t="shared" si="17"/>
        <v/>
      </c>
      <c r="AH85" s="225"/>
      <c r="AI85" s="225" t="str">
        <f t="shared" si="18"/>
        <v/>
      </c>
      <c r="AJ85" s="225"/>
      <c r="AK85" s="226" t="str">
        <f t="shared" si="19"/>
        <v/>
      </c>
      <c r="AL85" s="270" t="str">
        <f t="shared" si="20"/>
        <v/>
      </c>
      <c r="AM85" s="270" t="str">
        <f t="shared" si="21"/>
        <v/>
      </c>
      <c r="AN85" s="271"/>
      <c r="AO85" s="271"/>
      <c r="AP85" s="271"/>
      <c r="AQ85" s="271"/>
      <c r="AR85" s="271"/>
      <c r="AS85" s="271"/>
      <c r="AT85" s="271"/>
      <c r="AU85" s="266" t="str">
        <f>IFERROR(VLOOKUP(AT85,'Seguridad Información'!$I$61:$J$65,2,0),"")</f>
        <v/>
      </c>
      <c r="AV85" s="266"/>
      <c r="AW85" s="272" t="str">
        <f t="shared" si="12"/>
        <v/>
      </c>
      <c r="AX85" s="270" t="str">
        <f t="shared" si="22"/>
        <v/>
      </c>
      <c r="AY85" s="272" t="str">
        <f>IFERROR(VLOOKUP((CONCATENATE(AM85,AX85)),Listados!$U$3:$V$11,2,FALSE),"")</f>
        <v/>
      </c>
      <c r="AZ85" s="270">
        <f t="shared" si="23"/>
        <v>100</v>
      </c>
      <c r="BA85" s="574">
        <f>AVERAGE(AZ85:AZ90)</f>
        <v>100</v>
      </c>
      <c r="BB85" s="574" t="str">
        <f>IF(BA85&lt;=50, "Débil", IF(BA85&lt;=99,"Moderado","Fuerte"))</f>
        <v>Fuerte</v>
      </c>
      <c r="BC85" s="273">
        <f>+IF(AND(W85="Preventivo",BB85="Fuerte"),2,IF(AND(W85="Preventivo",BB85="Moderado"),1,0))</f>
        <v>0</v>
      </c>
      <c r="BD85" s="273">
        <f>+IF(AND(W85="Detectivo/Correctivo",$BB85="Fuerte"),2,IF(AND(W85="Detectivo/Correctivo",$BB85="Moderado"),1,IF(AND(W85="Preventivo",$BB85="Fuerte"),1,0)))</f>
        <v>0</v>
      </c>
      <c r="BE85" s="273" t="e">
        <f>+N85-BC85</f>
        <v>#N/A</v>
      </c>
      <c r="BF85" s="273" t="e">
        <f>+P85-BD85</f>
        <v>#N/A</v>
      </c>
      <c r="BG85" s="407" t="e">
        <f>+VLOOKUP(MIN(BE85,BE86,BE87,BE88,BE89,BE90),Listados!$J$18:$K$24,2,TRUE)</f>
        <v>#N/A</v>
      </c>
      <c r="BH85" s="407" t="e">
        <f>+VLOOKUP(MIN(BF85,BF86,BF87,BF88,BF89,BF90),Listados!$J$27:$K$32,2,TRUE)</f>
        <v>#N/A</v>
      </c>
      <c r="BI85" s="407" t="e">
        <f>IF(AND(BG85&lt;&gt;"",BH85&lt;&gt;""),VLOOKUP(BG85&amp;BH85,Listados!$M$3:$N$27,2,FALSE),"")</f>
        <v>#N/A</v>
      </c>
      <c r="BJ85" s="410" t="e">
        <f>+IF($R85="Asumir el riesgo","NA","")</f>
        <v>#N/A</v>
      </c>
      <c r="BK85" s="410" t="e">
        <f>+IF($R85="Asumir el riesgo","NA","")</f>
        <v>#N/A</v>
      </c>
      <c r="BL85" s="410" t="e">
        <f>+IF($R85="Asumir el riesgo","NA","")</f>
        <v>#N/A</v>
      </c>
      <c r="BM85" s="599" t="e">
        <f>+IF($R85="Asumir el riesgo","NA","")</f>
        <v>#N/A</v>
      </c>
    </row>
    <row r="86" spans="1:65" ht="65" customHeight="1" x14ac:dyDescent="0.2">
      <c r="A86" s="575"/>
      <c r="B86" s="576"/>
      <c r="C86" s="578"/>
      <c r="D86" s="267"/>
      <c r="E86" s="267"/>
      <c r="F86" s="567"/>
      <c r="G86" s="579"/>
      <c r="H86" s="257"/>
      <c r="I86" s="257"/>
      <c r="J86" s="257"/>
      <c r="K86" s="268"/>
      <c r="L86" s="269"/>
      <c r="M86" s="577"/>
      <c r="N86" s="570"/>
      <c r="O86" s="573"/>
      <c r="P86" s="570"/>
      <c r="Q86" s="407"/>
      <c r="R86" s="407"/>
      <c r="S86" s="225"/>
      <c r="T86" s="225"/>
      <c r="U86" s="240" t="s">
        <v>603</v>
      </c>
      <c r="V86" s="274"/>
      <c r="W86" s="274"/>
      <c r="X86" s="274"/>
      <c r="Y86" s="225" t="str">
        <f t="shared" si="13"/>
        <v/>
      </c>
      <c r="Z86" s="274"/>
      <c r="AA86" s="225" t="str">
        <f t="shared" si="14"/>
        <v/>
      </c>
      <c r="AB86" s="225"/>
      <c r="AC86" s="225" t="str">
        <f t="shared" si="15"/>
        <v/>
      </c>
      <c r="AD86" s="225"/>
      <c r="AE86" s="225" t="str">
        <f t="shared" si="16"/>
        <v/>
      </c>
      <c r="AF86" s="225"/>
      <c r="AG86" s="225" t="str">
        <f t="shared" si="17"/>
        <v/>
      </c>
      <c r="AH86" s="225"/>
      <c r="AI86" s="225" t="str">
        <f t="shared" si="18"/>
        <v/>
      </c>
      <c r="AJ86" s="225"/>
      <c r="AK86" s="226" t="str">
        <f t="shared" si="19"/>
        <v/>
      </c>
      <c r="AL86" s="270" t="str">
        <f t="shared" si="20"/>
        <v/>
      </c>
      <c r="AM86" s="270" t="str">
        <f t="shared" si="21"/>
        <v/>
      </c>
      <c r="AN86" s="271"/>
      <c r="AO86" s="271"/>
      <c r="AP86" s="271"/>
      <c r="AQ86" s="271"/>
      <c r="AR86" s="271"/>
      <c r="AS86" s="271"/>
      <c r="AT86" s="271"/>
      <c r="AU86" s="266" t="str">
        <f>IFERROR(VLOOKUP(AT86,'Seguridad Información'!$I$61:$J$65,2,0),"")</f>
        <v/>
      </c>
      <c r="AV86" s="266"/>
      <c r="AW86" s="272" t="str">
        <f t="shared" si="12"/>
        <v/>
      </c>
      <c r="AX86" s="270" t="str">
        <f t="shared" si="22"/>
        <v/>
      </c>
      <c r="AY86" s="272" t="str">
        <f>IFERROR(VLOOKUP((CONCATENATE(AM86,AX86)),Listados!$U$3:$V$11,2,FALSE),"")</f>
        <v/>
      </c>
      <c r="AZ86" s="270">
        <f t="shared" si="23"/>
        <v>100</v>
      </c>
      <c r="BA86" s="574"/>
      <c r="BB86" s="574"/>
      <c r="BC86" s="273">
        <f>+IF(AND(W86="Preventivo",BB85="Fuerte"),2,IF(AND(W86="Preventivo",BB85="Moderado"),1,0))</f>
        <v>0</v>
      </c>
      <c r="BD86" s="273">
        <f>+IF(AND(W86="Detectivo/Correctivo",$BB85="Fuerte"),2,IF(AND(W86="Detectivo/Correctivo",$BB86="Moderado"),1,IF(AND(W86="Preventivo",$BB85="Fuerte"),1,0)))</f>
        <v>0</v>
      </c>
      <c r="BE86" s="273" t="e">
        <f>+N85-BC86</f>
        <v>#N/A</v>
      </c>
      <c r="BF86" s="273" t="e">
        <f>+P85-BD86</f>
        <v>#N/A</v>
      </c>
      <c r="BG86" s="407"/>
      <c r="BH86" s="407"/>
      <c r="BI86" s="407"/>
      <c r="BJ86" s="410"/>
      <c r="BK86" s="410"/>
      <c r="BL86" s="410"/>
      <c r="BM86" s="599"/>
    </row>
    <row r="87" spans="1:65" ht="65" customHeight="1" x14ac:dyDescent="0.2">
      <c r="A87" s="575"/>
      <c r="B87" s="576"/>
      <c r="C87" s="578"/>
      <c r="D87" s="267"/>
      <c r="E87" s="267"/>
      <c r="F87" s="567"/>
      <c r="G87" s="579"/>
      <c r="H87" s="257"/>
      <c r="I87" s="257"/>
      <c r="J87" s="257"/>
      <c r="K87" s="268"/>
      <c r="L87" s="269"/>
      <c r="M87" s="577"/>
      <c r="N87" s="570"/>
      <c r="O87" s="573"/>
      <c r="P87" s="570"/>
      <c r="Q87" s="407"/>
      <c r="R87" s="407"/>
      <c r="S87" s="225"/>
      <c r="T87" s="225"/>
      <c r="U87" s="240" t="s">
        <v>603</v>
      </c>
      <c r="V87" s="274"/>
      <c r="W87" s="274"/>
      <c r="X87" s="274"/>
      <c r="Y87" s="225" t="str">
        <f t="shared" si="13"/>
        <v/>
      </c>
      <c r="Z87" s="274"/>
      <c r="AA87" s="225" t="str">
        <f t="shared" si="14"/>
        <v/>
      </c>
      <c r="AB87" s="225"/>
      <c r="AC87" s="225" t="str">
        <f t="shared" si="15"/>
        <v/>
      </c>
      <c r="AD87" s="225"/>
      <c r="AE87" s="225" t="str">
        <f t="shared" si="16"/>
        <v/>
      </c>
      <c r="AF87" s="225"/>
      <c r="AG87" s="225" t="str">
        <f t="shared" si="17"/>
        <v/>
      </c>
      <c r="AH87" s="225"/>
      <c r="AI87" s="225" t="str">
        <f t="shared" si="18"/>
        <v/>
      </c>
      <c r="AJ87" s="225"/>
      <c r="AK87" s="226" t="str">
        <f t="shared" si="19"/>
        <v/>
      </c>
      <c r="AL87" s="270" t="str">
        <f t="shared" si="20"/>
        <v/>
      </c>
      <c r="AM87" s="270" t="str">
        <f t="shared" si="21"/>
        <v/>
      </c>
      <c r="AN87" s="271"/>
      <c r="AO87" s="271"/>
      <c r="AP87" s="271"/>
      <c r="AQ87" s="271"/>
      <c r="AR87" s="271"/>
      <c r="AS87" s="271"/>
      <c r="AT87" s="271"/>
      <c r="AU87" s="266" t="str">
        <f>IFERROR(VLOOKUP(AT87,'Seguridad Información'!$I$61:$J$65,2,0),"")</f>
        <v/>
      </c>
      <c r="AV87" s="266"/>
      <c r="AW87" s="272" t="str">
        <f t="shared" si="12"/>
        <v/>
      </c>
      <c r="AX87" s="270" t="str">
        <f t="shared" si="22"/>
        <v/>
      </c>
      <c r="AY87" s="272" t="str">
        <f>IFERROR(VLOOKUP((CONCATENATE(AM87,AX87)),Listados!$U$3:$V$11,2,FALSE),"")</f>
        <v/>
      </c>
      <c r="AZ87" s="270">
        <f t="shared" si="23"/>
        <v>100</v>
      </c>
      <c r="BA87" s="574"/>
      <c r="BB87" s="574"/>
      <c r="BC87" s="273">
        <f>+IF(AND(W87="Preventivo",BB85="Fuerte"),2,IF(AND(W87="Preventivo",BB85="Moderado"),1,0))</f>
        <v>0</v>
      </c>
      <c r="BD87" s="273">
        <f>+IF(AND(W87="Detectivo/Correctivo",$BB85="Fuerte"),2,IF(AND(W87="Detectivo/Correctivo",$BB87="Moderado"),1,IF(AND(W87="Preventivo",$BB85="Fuerte"),1,0)))</f>
        <v>0</v>
      </c>
      <c r="BE87" s="273" t="e">
        <f>+N85-BC87</f>
        <v>#N/A</v>
      </c>
      <c r="BF87" s="273" t="e">
        <f>+P85-BD87</f>
        <v>#N/A</v>
      </c>
      <c r="BG87" s="407"/>
      <c r="BH87" s="407"/>
      <c r="BI87" s="407"/>
      <c r="BJ87" s="410"/>
      <c r="BK87" s="410"/>
      <c r="BL87" s="410"/>
      <c r="BM87" s="599"/>
    </row>
    <row r="88" spans="1:65" ht="65" customHeight="1" x14ac:dyDescent="0.2">
      <c r="A88" s="575"/>
      <c r="B88" s="576"/>
      <c r="C88" s="578"/>
      <c r="D88" s="267"/>
      <c r="E88" s="267"/>
      <c r="F88" s="567"/>
      <c r="G88" s="579"/>
      <c r="H88" s="257"/>
      <c r="I88" s="257"/>
      <c r="J88" s="257"/>
      <c r="K88" s="268"/>
      <c r="L88" s="269"/>
      <c r="M88" s="577"/>
      <c r="N88" s="570"/>
      <c r="O88" s="573"/>
      <c r="P88" s="570"/>
      <c r="Q88" s="407"/>
      <c r="R88" s="407"/>
      <c r="S88" s="225"/>
      <c r="T88" s="225"/>
      <c r="U88" s="240" t="s">
        <v>603</v>
      </c>
      <c r="V88" s="274"/>
      <c r="W88" s="274"/>
      <c r="X88" s="274"/>
      <c r="Y88" s="225" t="str">
        <f t="shared" si="13"/>
        <v/>
      </c>
      <c r="Z88" s="274"/>
      <c r="AA88" s="225" t="str">
        <f t="shared" si="14"/>
        <v/>
      </c>
      <c r="AB88" s="225"/>
      <c r="AC88" s="225" t="str">
        <f t="shared" si="15"/>
        <v/>
      </c>
      <c r="AD88" s="225"/>
      <c r="AE88" s="225" t="str">
        <f t="shared" si="16"/>
        <v/>
      </c>
      <c r="AF88" s="225"/>
      <c r="AG88" s="225" t="str">
        <f t="shared" si="17"/>
        <v/>
      </c>
      <c r="AH88" s="225"/>
      <c r="AI88" s="225" t="str">
        <f t="shared" si="18"/>
        <v/>
      </c>
      <c r="AJ88" s="225"/>
      <c r="AK88" s="226" t="str">
        <f t="shared" si="19"/>
        <v/>
      </c>
      <c r="AL88" s="270" t="str">
        <f t="shared" si="20"/>
        <v/>
      </c>
      <c r="AM88" s="270" t="str">
        <f t="shared" si="21"/>
        <v/>
      </c>
      <c r="AN88" s="271"/>
      <c r="AO88" s="271"/>
      <c r="AP88" s="271"/>
      <c r="AQ88" s="271"/>
      <c r="AR88" s="271"/>
      <c r="AS88" s="271"/>
      <c r="AT88" s="271"/>
      <c r="AU88" s="266" t="str">
        <f>IFERROR(VLOOKUP(AT88,'Seguridad Información'!$I$61:$J$65,2,0),"")</f>
        <v/>
      </c>
      <c r="AV88" s="266"/>
      <c r="AW88" s="272" t="str">
        <f t="shared" si="12"/>
        <v/>
      </c>
      <c r="AX88" s="270" t="str">
        <f t="shared" si="22"/>
        <v/>
      </c>
      <c r="AY88" s="272" t="str">
        <f>IFERROR(VLOOKUP((CONCATENATE(AM88,AX88)),Listados!$U$3:$V$11,2,FALSE),"")</f>
        <v/>
      </c>
      <c r="AZ88" s="270">
        <f t="shared" si="23"/>
        <v>100</v>
      </c>
      <c r="BA88" s="574"/>
      <c r="BB88" s="574"/>
      <c r="BC88" s="273">
        <f>+IF(AND(W88="Preventivo",BB85="Fuerte"),2,IF(AND(W88="Preventivo",BB85="Moderado"),1,0))</f>
        <v>0</v>
      </c>
      <c r="BD88" s="273">
        <f>+IF(AND(W88="Detectivo/Correctivo",$BB85="Fuerte"),2,IF(AND(W88="Detectivo/Correctivo",$BB88="Moderado"),1,IF(AND(W88="Preventivo",$BB85="Fuerte"),1,0)))</f>
        <v>0</v>
      </c>
      <c r="BE88" s="273" t="e">
        <f>+N85-BC88</f>
        <v>#N/A</v>
      </c>
      <c r="BF88" s="273" t="e">
        <f>+P85-BD88</f>
        <v>#N/A</v>
      </c>
      <c r="BG88" s="407"/>
      <c r="BH88" s="407"/>
      <c r="BI88" s="407"/>
      <c r="BJ88" s="410"/>
      <c r="BK88" s="410"/>
      <c r="BL88" s="410"/>
      <c r="BM88" s="599"/>
    </row>
    <row r="89" spans="1:65" ht="65" customHeight="1" x14ac:dyDescent="0.2">
      <c r="A89" s="575"/>
      <c r="B89" s="576"/>
      <c r="C89" s="578"/>
      <c r="D89" s="267"/>
      <c r="E89" s="267"/>
      <c r="F89" s="567"/>
      <c r="G89" s="579"/>
      <c r="H89" s="257"/>
      <c r="I89" s="257"/>
      <c r="J89" s="257"/>
      <c r="K89" s="268"/>
      <c r="L89" s="269"/>
      <c r="M89" s="577"/>
      <c r="N89" s="570"/>
      <c r="O89" s="573"/>
      <c r="P89" s="570"/>
      <c r="Q89" s="407"/>
      <c r="R89" s="407"/>
      <c r="S89" s="225"/>
      <c r="T89" s="225"/>
      <c r="U89" s="240" t="s">
        <v>603</v>
      </c>
      <c r="V89" s="274"/>
      <c r="W89" s="274"/>
      <c r="X89" s="274"/>
      <c r="Y89" s="225" t="str">
        <f t="shared" si="13"/>
        <v/>
      </c>
      <c r="Z89" s="274"/>
      <c r="AA89" s="225" t="str">
        <f t="shared" si="14"/>
        <v/>
      </c>
      <c r="AB89" s="225"/>
      <c r="AC89" s="225" t="str">
        <f t="shared" si="15"/>
        <v/>
      </c>
      <c r="AD89" s="225"/>
      <c r="AE89" s="225" t="str">
        <f t="shared" si="16"/>
        <v/>
      </c>
      <c r="AF89" s="225"/>
      <c r="AG89" s="225" t="str">
        <f t="shared" si="17"/>
        <v/>
      </c>
      <c r="AH89" s="225"/>
      <c r="AI89" s="225" t="str">
        <f t="shared" si="18"/>
        <v/>
      </c>
      <c r="AJ89" s="225"/>
      <c r="AK89" s="226" t="str">
        <f t="shared" si="19"/>
        <v/>
      </c>
      <c r="AL89" s="270" t="str">
        <f t="shared" si="20"/>
        <v/>
      </c>
      <c r="AM89" s="270" t="str">
        <f t="shared" si="21"/>
        <v/>
      </c>
      <c r="AN89" s="271"/>
      <c r="AO89" s="271"/>
      <c r="AP89" s="271"/>
      <c r="AQ89" s="271"/>
      <c r="AR89" s="271"/>
      <c r="AS89" s="271"/>
      <c r="AT89" s="271"/>
      <c r="AU89" s="266" t="str">
        <f>IFERROR(VLOOKUP(AT89,'Seguridad Información'!$I$61:$J$65,2,0),"")</f>
        <v/>
      </c>
      <c r="AV89" s="266"/>
      <c r="AW89" s="272" t="str">
        <f t="shared" si="12"/>
        <v/>
      </c>
      <c r="AX89" s="270" t="str">
        <f t="shared" si="22"/>
        <v/>
      </c>
      <c r="AY89" s="272" t="str">
        <f>IFERROR(VLOOKUP((CONCATENATE(AM89,AX89)),Listados!$U$3:$V$11,2,FALSE),"")</f>
        <v/>
      </c>
      <c r="AZ89" s="270">
        <f t="shared" si="23"/>
        <v>100</v>
      </c>
      <c r="BA89" s="574"/>
      <c r="BB89" s="574"/>
      <c r="BC89" s="273">
        <f>+IF(AND(W89="Preventivo",BB85="Fuerte"),2,IF(AND(W89="Preventivo",BB85="Moderado"),1,0))</f>
        <v>0</v>
      </c>
      <c r="BD89" s="273">
        <f>+IF(AND(W89="Detectivo/Correctivo",$BB85="Fuerte"),2,IF(AND(W89="Detectivo/Correctivo",$BB89="Moderado"),1,IF(AND(W89="Preventivo",$BB85="Fuerte"),1,0)))</f>
        <v>0</v>
      </c>
      <c r="BE89" s="273" t="e">
        <f>+N85-BC89</f>
        <v>#N/A</v>
      </c>
      <c r="BF89" s="273" t="e">
        <f>+P85-BD89</f>
        <v>#N/A</v>
      </c>
      <c r="BG89" s="407"/>
      <c r="BH89" s="407"/>
      <c r="BI89" s="407"/>
      <c r="BJ89" s="410"/>
      <c r="BK89" s="410"/>
      <c r="BL89" s="410"/>
      <c r="BM89" s="599"/>
    </row>
    <row r="90" spans="1:65" ht="65" customHeight="1" x14ac:dyDescent="0.2">
      <c r="A90" s="575"/>
      <c r="B90" s="576"/>
      <c r="C90" s="578"/>
      <c r="D90" s="267"/>
      <c r="E90" s="267"/>
      <c r="F90" s="567"/>
      <c r="G90" s="579"/>
      <c r="H90" s="257"/>
      <c r="I90" s="257"/>
      <c r="J90" s="257"/>
      <c r="K90" s="268"/>
      <c r="L90" s="269"/>
      <c r="M90" s="577"/>
      <c r="N90" s="570"/>
      <c r="O90" s="573"/>
      <c r="P90" s="570"/>
      <c r="Q90" s="407"/>
      <c r="R90" s="407"/>
      <c r="S90" s="225"/>
      <c r="T90" s="225"/>
      <c r="U90" s="240" t="s">
        <v>603</v>
      </c>
      <c r="V90" s="274"/>
      <c r="W90" s="274"/>
      <c r="X90" s="274"/>
      <c r="Y90" s="225" t="str">
        <f t="shared" si="13"/>
        <v/>
      </c>
      <c r="Z90" s="274"/>
      <c r="AA90" s="225" t="str">
        <f t="shared" si="14"/>
        <v/>
      </c>
      <c r="AB90" s="225"/>
      <c r="AC90" s="225" t="str">
        <f t="shared" si="15"/>
        <v/>
      </c>
      <c r="AD90" s="225"/>
      <c r="AE90" s="225" t="str">
        <f t="shared" si="16"/>
        <v/>
      </c>
      <c r="AF90" s="225"/>
      <c r="AG90" s="225" t="str">
        <f t="shared" si="17"/>
        <v/>
      </c>
      <c r="AH90" s="225"/>
      <c r="AI90" s="225" t="str">
        <f t="shared" si="18"/>
        <v/>
      </c>
      <c r="AJ90" s="225"/>
      <c r="AK90" s="226" t="str">
        <f t="shared" si="19"/>
        <v/>
      </c>
      <c r="AL90" s="270" t="str">
        <f t="shared" si="20"/>
        <v/>
      </c>
      <c r="AM90" s="270" t="str">
        <f t="shared" si="21"/>
        <v/>
      </c>
      <c r="AN90" s="271"/>
      <c r="AO90" s="271"/>
      <c r="AP90" s="271"/>
      <c r="AQ90" s="271"/>
      <c r="AR90" s="271"/>
      <c r="AS90" s="271"/>
      <c r="AT90" s="271"/>
      <c r="AU90" s="266" t="str">
        <f>IFERROR(VLOOKUP(AT90,'Seguridad Información'!$I$61:$J$65,2,0),"")</f>
        <v/>
      </c>
      <c r="AV90" s="266"/>
      <c r="AW90" s="272" t="str">
        <f t="shared" si="12"/>
        <v/>
      </c>
      <c r="AX90" s="270" t="str">
        <f t="shared" si="22"/>
        <v/>
      </c>
      <c r="AY90" s="272" t="str">
        <f>IFERROR(VLOOKUP((CONCATENATE(AM90,AX90)),Listados!$U$3:$V$11,2,FALSE),"")</f>
        <v/>
      </c>
      <c r="AZ90" s="270">
        <f t="shared" si="23"/>
        <v>100</v>
      </c>
      <c r="BA90" s="574"/>
      <c r="BB90" s="574"/>
      <c r="BC90" s="273">
        <f>+IF(AND(W90="Preventivo",BB85="Fuerte"),2,IF(AND(W90="Preventivo",BB85="Moderado"),1,0))</f>
        <v>0</v>
      </c>
      <c r="BD90" s="273">
        <f>+IF(AND(W90="Detectivo/Correctivo",$BB85="Fuerte"),2,IF(AND(W90="Detectivo/Correctivo",$BB90="Moderado"),1,IF(AND(W90="Preventivo",$BB85="Fuerte"),1,0)))</f>
        <v>0</v>
      </c>
      <c r="BE90" s="273" t="e">
        <f>+N85-BC90</f>
        <v>#N/A</v>
      </c>
      <c r="BF90" s="273" t="e">
        <f>+P85-BD90</f>
        <v>#N/A</v>
      </c>
      <c r="BG90" s="407"/>
      <c r="BH90" s="407"/>
      <c r="BI90" s="407"/>
      <c r="BJ90" s="410"/>
      <c r="BK90" s="410"/>
      <c r="BL90" s="410"/>
      <c r="BM90" s="599"/>
    </row>
    <row r="91" spans="1:65" ht="65" customHeight="1" x14ac:dyDescent="0.2">
      <c r="A91" s="575">
        <v>15</v>
      </c>
      <c r="B91" s="576"/>
      <c r="C91" s="578" t="str">
        <f>IFERROR(VLOOKUP(B91,Listados!B$3:C$20,2,FALSE),"")</f>
        <v/>
      </c>
      <c r="D91" s="267"/>
      <c r="E91" s="267"/>
      <c r="F91" s="567"/>
      <c r="G91" s="579"/>
      <c r="H91" s="257"/>
      <c r="I91" s="257"/>
      <c r="J91" s="257"/>
      <c r="K91" s="268"/>
      <c r="L91" s="269"/>
      <c r="M91" s="577"/>
      <c r="N91" s="570" t="e">
        <f>+VLOOKUP(M91,Listados!$K$8:$L$12,2,0)</f>
        <v>#N/A</v>
      </c>
      <c r="O91" s="573"/>
      <c r="P91" s="570" t="e">
        <f>+VLOOKUP(O91,Listados!$K$13:$L$17,2,0)</f>
        <v>#N/A</v>
      </c>
      <c r="Q91" s="407" t="str">
        <f>IF(AND(M91&lt;&gt;"",O91&lt;&gt;""),VLOOKUP(M91&amp;O91,Listados!$M$3:$N$27,2,FALSE),"")</f>
        <v/>
      </c>
      <c r="R91" s="407" t="e">
        <f>+VLOOKUP(Q91,Listados!$P$3:$Q$6,2,FALSE)</f>
        <v>#N/A</v>
      </c>
      <c r="S91" s="225"/>
      <c r="T91" s="225"/>
      <c r="U91" s="240" t="s">
        <v>603</v>
      </c>
      <c r="V91" s="274"/>
      <c r="W91" s="274"/>
      <c r="X91" s="274"/>
      <c r="Y91" s="225" t="str">
        <f t="shared" si="13"/>
        <v/>
      </c>
      <c r="Z91" s="274"/>
      <c r="AA91" s="225" t="str">
        <f t="shared" si="14"/>
        <v/>
      </c>
      <c r="AB91" s="225"/>
      <c r="AC91" s="225" t="str">
        <f t="shared" si="15"/>
        <v/>
      </c>
      <c r="AD91" s="225"/>
      <c r="AE91" s="225" t="str">
        <f t="shared" si="16"/>
        <v/>
      </c>
      <c r="AF91" s="225"/>
      <c r="AG91" s="225" t="str">
        <f t="shared" si="17"/>
        <v/>
      </c>
      <c r="AH91" s="225"/>
      <c r="AI91" s="225" t="str">
        <f t="shared" si="18"/>
        <v/>
      </c>
      <c r="AJ91" s="225"/>
      <c r="AK91" s="226" t="str">
        <f t="shared" si="19"/>
        <v/>
      </c>
      <c r="AL91" s="270" t="str">
        <f t="shared" si="20"/>
        <v/>
      </c>
      <c r="AM91" s="270" t="str">
        <f t="shared" si="21"/>
        <v/>
      </c>
      <c r="AN91" s="271"/>
      <c r="AO91" s="271"/>
      <c r="AP91" s="271"/>
      <c r="AQ91" s="271"/>
      <c r="AR91" s="271"/>
      <c r="AS91" s="271"/>
      <c r="AT91" s="271"/>
      <c r="AU91" s="266" t="str">
        <f>IFERROR(VLOOKUP(AT91,'Seguridad Información'!$I$61:$J$65,2,0),"")</f>
        <v/>
      </c>
      <c r="AV91" s="266"/>
      <c r="AW91" s="272" t="str">
        <f t="shared" si="12"/>
        <v/>
      </c>
      <c r="AX91" s="270" t="str">
        <f t="shared" si="22"/>
        <v/>
      </c>
      <c r="AY91" s="272" t="str">
        <f>IFERROR(VLOOKUP((CONCATENATE(AM91,AX91)),Listados!$U$3:$V$11,2,FALSE),"")</f>
        <v/>
      </c>
      <c r="AZ91" s="270">
        <f t="shared" si="23"/>
        <v>100</v>
      </c>
      <c r="BA91" s="574">
        <f>AVERAGE(AZ91:AZ96)</f>
        <v>100</v>
      </c>
      <c r="BB91" s="574" t="str">
        <f>IF(BA91&lt;=50, "Débil", IF(BA91&lt;=99,"Moderado","Fuerte"))</f>
        <v>Fuerte</v>
      </c>
      <c r="BC91" s="273">
        <f>+IF(AND(W91="Preventivo",BB91="Fuerte"),2,IF(AND(W91="Preventivo",BB91="Moderado"),1,0))</f>
        <v>0</v>
      </c>
      <c r="BD91" s="273">
        <f>+IF(AND(W91="Detectivo/Correctivo",$BB91="Fuerte"),2,IF(AND(W91="Detectivo/Correctivo",$BB91="Moderado"),1,IF(AND(W91="Preventivo",$BB91="Fuerte"),1,0)))</f>
        <v>0</v>
      </c>
      <c r="BE91" s="273" t="e">
        <f>+N91-BC91</f>
        <v>#N/A</v>
      </c>
      <c r="BF91" s="273" t="e">
        <f>+P91-BD91</f>
        <v>#N/A</v>
      </c>
      <c r="BG91" s="407" t="e">
        <f>+VLOOKUP(MIN(BE91,BE92,BE93,BE94,BE95,BE96),Listados!$J$18:$K$24,2,TRUE)</f>
        <v>#N/A</v>
      </c>
      <c r="BH91" s="407" t="e">
        <f>+VLOOKUP(MIN(BF91,BF92,BF93,BF94,BF95,BF96),Listados!$J$27:$K$32,2,TRUE)</f>
        <v>#N/A</v>
      </c>
      <c r="BI91" s="407" t="e">
        <f>IF(AND(BG91&lt;&gt;"",BH91&lt;&gt;""),VLOOKUP(BG91&amp;BH91,Listados!$M$3:$N$27,2,FALSE),"")</f>
        <v>#N/A</v>
      </c>
      <c r="BJ91" s="410" t="e">
        <f>+IF($R91="Asumir el riesgo","NA","")</f>
        <v>#N/A</v>
      </c>
      <c r="BK91" s="410" t="e">
        <f>+IF($R91="Asumir el riesgo","NA","")</f>
        <v>#N/A</v>
      </c>
      <c r="BL91" s="410" t="e">
        <f>+IF($R91="Asumir el riesgo","NA","")</f>
        <v>#N/A</v>
      </c>
      <c r="BM91" s="599" t="e">
        <f>+IF($R91="Asumir el riesgo","NA","")</f>
        <v>#N/A</v>
      </c>
    </row>
    <row r="92" spans="1:65" ht="65" customHeight="1" x14ac:dyDescent="0.2">
      <c r="A92" s="575"/>
      <c r="B92" s="576"/>
      <c r="C92" s="578"/>
      <c r="D92" s="267"/>
      <c r="E92" s="267"/>
      <c r="F92" s="567"/>
      <c r="G92" s="579"/>
      <c r="H92" s="257"/>
      <c r="I92" s="257"/>
      <c r="J92" s="257"/>
      <c r="K92" s="268"/>
      <c r="L92" s="269"/>
      <c r="M92" s="577"/>
      <c r="N92" s="570"/>
      <c r="O92" s="573"/>
      <c r="P92" s="570"/>
      <c r="Q92" s="407"/>
      <c r="R92" s="407"/>
      <c r="S92" s="225"/>
      <c r="T92" s="225"/>
      <c r="U92" s="240" t="s">
        <v>603</v>
      </c>
      <c r="V92" s="274"/>
      <c r="W92" s="274"/>
      <c r="X92" s="274"/>
      <c r="Y92" s="225" t="str">
        <f t="shared" si="13"/>
        <v/>
      </c>
      <c r="Z92" s="274"/>
      <c r="AA92" s="225" t="str">
        <f t="shared" si="14"/>
        <v/>
      </c>
      <c r="AB92" s="225"/>
      <c r="AC92" s="225" t="str">
        <f t="shared" si="15"/>
        <v/>
      </c>
      <c r="AD92" s="225"/>
      <c r="AE92" s="225" t="str">
        <f t="shared" si="16"/>
        <v/>
      </c>
      <c r="AF92" s="225"/>
      <c r="AG92" s="225" t="str">
        <f t="shared" si="17"/>
        <v/>
      </c>
      <c r="AH92" s="225"/>
      <c r="AI92" s="225" t="str">
        <f t="shared" si="18"/>
        <v/>
      </c>
      <c r="AJ92" s="225"/>
      <c r="AK92" s="226" t="str">
        <f t="shared" si="19"/>
        <v/>
      </c>
      <c r="AL92" s="270" t="str">
        <f t="shared" si="20"/>
        <v/>
      </c>
      <c r="AM92" s="270" t="str">
        <f t="shared" si="21"/>
        <v/>
      </c>
      <c r="AN92" s="271"/>
      <c r="AO92" s="271"/>
      <c r="AP92" s="271"/>
      <c r="AQ92" s="271"/>
      <c r="AR92" s="271"/>
      <c r="AS92" s="271"/>
      <c r="AT92" s="271"/>
      <c r="AU92" s="266" t="str">
        <f>IFERROR(VLOOKUP(AT92,'Seguridad Información'!$I$61:$J$65,2,0),"")</f>
        <v/>
      </c>
      <c r="AV92" s="266"/>
      <c r="AW92" s="272" t="str">
        <f t="shared" si="12"/>
        <v/>
      </c>
      <c r="AX92" s="270" t="str">
        <f t="shared" si="22"/>
        <v/>
      </c>
      <c r="AY92" s="272" t="str">
        <f>IFERROR(VLOOKUP((CONCATENATE(AM92,AX92)),Listados!$U$3:$V$11,2,FALSE),"")</f>
        <v/>
      </c>
      <c r="AZ92" s="270">
        <f t="shared" si="23"/>
        <v>100</v>
      </c>
      <c r="BA92" s="574"/>
      <c r="BB92" s="574"/>
      <c r="BC92" s="273">
        <f>+IF(AND(W92="Preventivo",BB91="Fuerte"),2,IF(AND(W92="Preventivo",BB91="Moderado"),1,0))</f>
        <v>0</v>
      </c>
      <c r="BD92" s="273">
        <f>+IF(AND(W92="Detectivo/Correctivo",$BB91="Fuerte"),2,IF(AND(W92="Detectivo/Correctivo",$BB92="Moderado"),1,IF(AND(W92="Preventivo",$BB91="Fuerte"),1,0)))</f>
        <v>0</v>
      </c>
      <c r="BE92" s="273" t="e">
        <f>+N91-BC92</f>
        <v>#N/A</v>
      </c>
      <c r="BF92" s="273" t="e">
        <f>+P91-BD92</f>
        <v>#N/A</v>
      </c>
      <c r="BG92" s="407"/>
      <c r="BH92" s="407"/>
      <c r="BI92" s="407"/>
      <c r="BJ92" s="410"/>
      <c r="BK92" s="410"/>
      <c r="BL92" s="410"/>
      <c r="BM92" s="599"/>
    </row>
    <row r="93" spans="1:65" ht="65" customHeight="1" x14ac:dyDescent="0.2">
      <c r="A93" s="575"/>
      <c r="B93" s="576"/>
      <c r="C93" s="578"/>
      <c r="D93" s="267"/>
      <c r="E93" s="267"/>
      <c r="F93" s="567"/>
      <c r="G93" s="579"/>
      <c r="H93" s="257"/>
      <c r="I93" s="257"/>
      <c r="J93" s="257"/>
      <c r="K93" s="268"/>
      <c r="L93" s="269"/>
      <c r="M93" s="577"/>
      <c r="N93" s="570"/>
      <c r="O93" s="573"/>
      <c r="P93" s="570"/>
      <c r="Q93" s="407"/>
      <c r="R93" s="407"/>
      <c r="S93" s="225"/>
      <c r="T93" s="225"/>
      <c r="U93" s="240" t="s">
        <v>603</v>
      </c>
      <c r="V93" s="274"/>
      <c r="W93" s="274"/>
      <c r="X93" s="274"/>
      <c r="Y93" s="225" t="str">
        <f t="shared" si="13"/>
        <v/>
      </c>
      <c r="Z93" s="274"/>
      <c r="AA93" s="225" t="str">
        <f t="shared" si="14"/>
        <v/>
      </c>
      <c r="AB93" s="225"/>
      <c r="AC93" s="225" t="str">
        <f t="shared" si="15"/>
        <v/>
      </c>
      <c r="AD93" s="225"/>
      <c r="AE93" s="225" t="str">
        <f t="shared" si="16"/>
        <v/>
      </c>
      <c r="AF93" s="225"/>
      <c r="AG93" s="225" t="str">
        <f t="shared" si="17"/>
        <v/>
      </c>
      <c r="AH93" s="225"/>
      <c r="AI93" s="225" t="str">
        <f t="shared" si="18"/>
        <v/>
      </c>
      <c r="AJ93" s="225"/>
      <c r="AK93" s="226" t="str">
        <f t="shared" si="19"/>
        <v/>
      </c>
      <c r="AL93" s="270" t="str">
        <f t="shared" si="20"/>
        <v/>
      </c>
      <c r="AM93" s="270" t="str">
        <f t="shared" si="21"/>
        <v/>
      </c>
      <c r="AN93" s="271"/>
      <c r="AO93" s="271"/>
      <c r="AP93" s="271"/>
      <c r="AQ93" s="271"/>
      <c r="AR93" s="271"/>
      <c r="AS93" s="271"/>
      <c r="AT93" s="271"/>
      <c r="AU93" s="266" t="str">
        <f>IFERROR(VLOOKUP(AT93,'Seguridad Información'!$I$61:$J$65,2,0),"")</f>
        <v/>
      </c>
      <c r="AV93" s="266"/>
      <c r="AW93" s="272" t="str">
        <f t="shared" si="12"/>
        <v/>
      </c>
      <c r="AX93" s="270" t="str">
        <f t="shared" si="22"/>
        <v/>
      </c>
      <c r="AY93" s="272" t="str">
        <f>IFERROR(VLOOKUP((CONCATENATE(AM93,AX93)),Listados!$U$3:$V$11,2,FALSE),"")</f>
        <v/>
      </c>
      <c r="AZ93" s="270">
        <f t="shared" si="23"/>
        <v>100</v>
      </c>
      <c r="BA93" s="574"/>
      <c r="BB93" s="574"/>
      <c r="BC93" s="273">
        <f>+IF(AND(W93="Preventivo",BB91="Fuerte"),2,IF(AND(W93="Preventivo",BB91="Moderado"),1,0))</f>
        <v>0</v>
      </c>
      <c r="BD93" s="273">
        <f>+IF(AND(W93="Detectivo/Correctivo",$BB91="Fuerte"),2,IF(AND(W93="Detectivo/Correctivo",$BB93="Moderado"),1,IF(AND(W93="Preventivo",$BB91="Fuerte"),1,0)))</f>
        <v>0</v>
      </c>
      <c r="BE93" s="273" t="e">
        <f>+N91-BC93</f>
        <v>#N/A</v>
      </c>
      <c r="BF93" s="273" t="e">
        <f>+P91-BD93</f>
        <v>#N/A</v>
      </c>
      <c r="BG93" s="407"/>
      <c r="BH93" s="407"/>
      <c r="BI93" s="407"/>
      <c r="BJ93" s="410"/>
      <c r="BK93" s="410"/>
      <c r="BL93" s="410"/>
      <c r="BM93" s="599"/>
    </row>
    <row r="94" spans="1:65" ht="65" customHeight="1" x14ac:dyDescent="0.2">
      <c r="A94" s="575"/>
      <c r="B94" s="576"/>
      <c r="C94" s="578"/>
      <c r="D94" s="267"/>
      <c r="E94" s="267"/>
      <c r="F94" s="567"/>
      <c r="G94" s="579"/>
      <c r="H94" s="257"/>
      <c r="I94" s="257"/>
      <c r="J94" s="257"/>
      <c r="K94" s="268"/>
      <c r="L94" s="269"/>
      <c r="M94" s="577"/>
      <c r="N94" s="570"/>
      <c r="O94" s="573"/>
      <c r="P94" s="570"/>
      <c r="Q94" s="407"/>
      <c r="R94" s="407"/>
      <c r="S94" s="225"/>
      <c r="T94" s="225"/>
      <c r="U94" s="240" t="s">
        <v>603</v>
      </c>
      <c r="V94" s="274"/>
      <c r="W94" s="274"/>
      <c r="X94" s="274"/>
      <c r="Y94" s="225" t="str">
        <f t="shared" si="13"/>
        <v/>
      </c>
      <c r="Z94" s="274"/>
      <c r="AA94" s="225" t="str">
        <f t="shared" si="14"/>
        <v/>
      </c>
      <c r="AB94" s="225"/>
      <c r="AC94" s="225" t="str">
        <f t="shared" si="15"/>
        <v/>
      </c>
      <c r="AD94" s="225"/>
      <c r="AE94" s="225" t="str">
        <f t="shared" si="16"/>
        <v/>
      </c>
      <c r="AF94" s="225"/>
      <c r="AG94" s="225" t="str">
        <f t="shared" si="17"/>
        <v/>
      </c>
      <c r="AH94" s="225"/>
      <c r="AI94" s="225" t="str">
        <f t="shared" si="18"/>
        <v/>
      </c>
      <c r="AJ94" s="225"/>
      <c r="AK94" s="226" t="str">
        <f t="shared" si="19"/>
        <v/>
      </c>
      <c r="AL94" s="270" t="str">
        <f t="shared" si="20"/>
        <v/>
      </c>
      <c r="AM94" s="270" t="str">
        <f t="shared" si="21"/>
        <v/>
      </c>
      <c r="AN94" s="271"/>
      <c r="AO94" s="271"/>
      <c r="AP94" s="271"/>
      <c r="AQ94" s="271"/>
      <c r="AR94" s="271"/>
      <c r="AS94" s="271"/>
      <c r="AT94" s="271"/>
      <c r="AU94" s="266" t="str">
        <f>IFERROR(VLOOKUP(AT94,'Seguridad Información'!$I$61:$J$65,2,0),"")</f>
        <v/>
      </c>
      <c r="AV94" s="266"/>
      <c r="AW94" s="272" t="str">
        <f t="shared" si="12"/>
        <v/>
      </c>
      <c r="AX94" s="270" t="str">
        <f t="shared" si="22"/>
        <v/>
      </c>
      <c r="AY94" s="272" t="str">
        <f>IFERROR(VLOOKUP((CONCATENATE(AM94,AX94)),Listados!$U$3:$V$11,2,FALSE),"")</f>
        <v/>
      </c>
      <c r="AZ94" s="270">
        <f t="shared" si="23"/>
        <v>100</v>
      </c>
      <c r="BA94" s="574"/>
      <c r="BB94" s="574"/>
      <c r="BC94" s="273">
        <f>+IF(AND(W94="Preventivo",BB91="Fuerte"),2,IF(AND(W94="Preventivo",BB91="Moderado"),1,0))</f>
        <v>0</v>
      </c>
      <c r="BD94" s="273">
        <f>+IF(AND(W94="Detectivo/Correctivo",$BB91="Fuerte"),2,IF(AND(W94="Detectivo/Correctivo",$BB94="Moderado"),1,IF(AND(W94="Preventivo",$BB91="Fuerte"),1,0)))</f>
        <v>0</v>
      </c>
      <c r="BE94" s="273" t="e">
        <f>+N91-BC94</f>
        <v>#N/A</v>
      </c>
      <c r="BF94" s="273" t="e">
        <f>+P91-BD94</f>
        <v>#N/A</v>
      </c>
      <c r="BG94" s="407"/>
      <c r="BH94" s="407"/>
      <c r="BI94" s="407"/>
      <c r="BJ94" s="410"/>
      <c r="BK94" s="410"/>
      <c r="BL94" s="410"/>
      <c r="BM94" s="599"/>
    </row>
    <row r="95" spans="1:65" ht="65" customHeight="1" x14ac:dyDescent="0.2">
      <c r="A95" s="575"/>
      <c r="B95" s="576"/>
      <c r="C95" s="578"/>
      <c r="D95" s="267"/>
      <c r="E95" s="267"/>
      <c r="F95" s="567"/>
      <c r="G95" s="579"/>
      <c r="H95" s="257"/>
      <c r="I95" s="257"/>
      <c r="J95" s="257"/>
      <c r="K95" s="268"/>
      <c r="L95" s="269"/>
      <c r="M95" s="577"/>
      <c r="N95" s="570"/>
      <c r="O95" s="573"/>
      <c r="P95" s="570"/>
      <c r="Q95" s="407"/>
      <c r="R95" s="407"/>
      <c r="S95" s="225"/>
      <c r="T95" s="225"/>
      <c r="U95" s="240" t="s">
        <v>603</v>
      </c>
      <c r="V95" s="274"/>
      <c r="W95" s="274"/>
      <c r="X95" s="274"/>
      <c r="Y95" s="225" t="str">
        <f t="shared" si="13"/>
        <v/>
      </c>
      <c r="Z95" s="274"/>
      <c r="AA95" s="225" t="str">
        <f t="shared" si="14"/>
        <v/>
      </c>
      <c r="AB95" s="225"/>
      <c r="AC95" s="225" t="str">
        <f t="shared" si="15"/>
        <v/>
      </c>
      <c r="AD95" s="225"/>
      <c r="AE95" s="225" t="str">
        <f t="shared" si="16"/>
        <v/>
      </c>
      <c r="AF95" s="225"/>
      <c r="AG95" s="225" t="str">
        <f t="shared" si="17"/>
        <v/>
      </c>
      <c r="AH95" s="225"/>
      <c r="AI95" s="225" t="str">
        <f t="shared" si="18"/>
        <v/>
      </c>
      <c r="AJ95" s="225"/>
      <c r="AK95" s="226" t="str">
        <f t="shared" si="19"/>
        <v/>
      </c>
      <c r="AL95" s="270" t="str">
        <f t="shared" si="20"/>
        <v/>
      </c>
      <c r="AM95" s="270" t="str">
        <f t="shared" si="21"/>
        <v/>
      </c>
      <c r="AN95" s="271"/>
      <c r="AO95" s="271"/>
      <c r="AP95" s="271"/>
      <c r="AQ95" s="271"/>
      <c r="AR95" s="271"/>
      <c r="AS95" s="271"/>
      <c r="AT95" s="271"/>
      <c r="AU95" s="266" t="str">
        <f>IFERROR(VLOOKUP(AT95,'Seguridad Información'!$I$61:$J$65,2,0),"")</f>
        <v/>
      </c>
      <c r="AV95" s="266"/>
      <c r="AW95" s="272" t="str">
        <f t="shared" si="12"/>
        <v/>
      </c>
      <c r="AX95" s="270" t="str">
        <f t="shared" si="22"/>
        <v/>
      </c>
      <c r="AY95" s="272" t="str">
        <f>IFERROR(VLOOKUP((CONCATENATE(AM95,AX95)),Listados!$U$3:$V$11,2,FALSE),"")</f>
        <v/>
      </c>
      <c r="AZ95" s="270">
        <f t="shared" si="23"/>
        <v>100</v>
      </c>
      <c r="BA95" s="574"/>
      <c r="BB95" s="574"/>
      <c r="BC95" s="273">
        <f>+IF(AND(W95="Preventivo",BB91="Fuerte"),2,IF(AND(W95="Preventivo",BB91="Moderado"),1,0))</f>
        <v>0</v>
      </c>
      <c r="BD95" s="273">
        <f>+IF(AND(W95="Detectivo/Correctivo",$BB91="Fuerte"),2,IF(AND(W95="Detectivo/Correctivo",$BB95="Moderado"),1,IF(AND(W95="Preventivo",$BB91="Fuerte"),1,0)))</f>
        <v>0</v>
      </c>
      <c r="BE95" s="273" t="e">
        <f>+N91-BC95</f>
        <v>#N/A</v>
      </c>
      <c r="BF95" s="273" t="e">
        <f>+P91-BD95</f>
        <v>#N/A</v>
      </c>
      <c r="BG95" s="407"/>
      <c r="BH95" s="407"/>
      <c r="BI95" s="407"/>
      <c r="BJ95" s="410"/>
      <c r="BK95" s="410"/>
      <c r="BL95" s="410"/>
      <c r="BM95" s="599"/>
    </row>
    <row r="96" spans="1:65" ht="65" customHeight="1" x14ac:dyDescent="0.2">
      <c r="A96" s="575"/>
      <c r="B96" s="576"/>
      <c r="C96" s="578"/>
      <c r="D96" s="267"/>
      <c r="E96" s="267"/>
      <c r="F96" s="567"/>
      <c r="G96" s="579"/>
      <c r="H96" s="257"/>
      <c r="I96" s="257"/>
      <c r="J96" s="257"/>
      <c r="K96" s="268"/>
      <c r="L96" s="269"/>
      <c r="M96" s="577"/>
      <c r="N96" s="570"/>
      <c r="O96" s="573"/>
      <c r="P96" s="570"/>
      <c r="Q96" s="407"/>
      <c r="R96" s="407"/>
      <c r="S96" s="225"/>
      <c r="T96" s="225"/>
      <c r="U96" s="240" t="s">
        <v>603</v>
      </c>
      <c r="V96" s="274"/>
      <c r="W96" s="274"/>
      <c r="X96" s="274"/>
      <c r="Y96" s="225" t="str">
        <f t="shared" si="13"/>
        <v/>
      </c>
      <c r="Z96" s="274"/>
      <c r="AA96" s="225" t="str">
        <f t="shared" si="14"/>
        <v/>
      </c>
      <c r="AB96" s="225"/>
      <c r="AC96" s="225" t="str">
        <f t="shared" si="15"/>
        <v/>
      </c>
      <c r="AD96" s="225"/>
      <c r="AE96" s="225" t="str">
        <f t="shared" si="16"/>
        <v/>
      </c>
      <c r="AF96" s="225"/>
      <c r="AG96" s="225" t="str">
        <f t="shared" si="17"/>
        <v/>
      </c>
      <c r="AH96" s="225"/>
      <c r="AI96" s="225" t="str">
        <f t="shared" si="18"/>
        <v/>
      </c>
      <c r="AJ96" s="225"/>
      <c r="AK96" s="226" t="str">
        <f t="shared" si="19"/>
        <v/>
      </c>
      <c r="AL96" s="270" t="str">
        <f t="shared" si="20"/>
        <v/>
      </c>
      <c r="AM96" s="270" t="str">
        <f t="shared" si="21"/>
        <v/>
      </c>
      <c r="AN96" s="271"/>
      <c r="AO96" s="271"/>
      <c r="AP96" s="271"/>
      <c r="AQ96" s="271"/>
      <c r="AR96" s="271"/>
      <c r="AS96" s="271"/>
      <c r="AT96" s="271"/>
      <c r="AU96" s="266" t="str">
        <f>IFERROR(VLOOKUP(AT96,'Seguridad Información'!$I$61:$J$65,2,0),"")</f>
        <v/>
      </c>
      <c r="AV96" s="266"/>
      <c r="AW96" s="272" t="str">
        <f t="shared" si="12"/>
        <v/>
      </c>
      <c r="AX96" s="270" t="str">
        <f t="shared" si="22"/>
        <v/>
      </c>
      <c r="AY96" s="272" t="str">
        <f>IFERROR(VLOOKUP((CONCATENATE(AM96,AX96)),Listados!$U$3:$V$11,2,FALSE),"")</f>
        <v/>
      </c>
      <c r="AZ96" s="270">
        <f t="shared" si="23"/>
        <v>100</v>
      </c>
      <c r="BA96" s="574"/>
      <c r="BB96" s="574"/>
      <c r="BC96" s="273">
        <f>+IF(AND(W96="Preventivo",BB91="Fuerte"),2,IF(AND(W96="Preventivo",BB91="Moderado"),1,0))</f>
        <v>0</v>
      </c>
      <c r="BD96" s="273">
        <f>+IF(AND(W96="Detectivo/Correctivo",$BB91="Fuerte"),2,IF(AND(W96="Detectivo/Correctivo",$BB96="Moderado"),1,IF(AND(W96="Preventivo",$BB91="Fuerte"),1,0)))</f>
        <v>0</v>
      </c>
      <c r="BE96" s="273" t="e">
        <f>+N91-BC96</f>
        <v>#N/A</v>
      </c>
      <c r="BF96" s="273" t="e">
        <f>+P91-BD96</f>
        <v>#N/A</v>
      </c>
      <c r="BG96" s="407"/>
      <c r="BH96" s="407"/>
      <c r="BI96" s="407"/>
      <c r="BJ96" s="410"/>
      <c r="BK96" s="410"/>
      <c r="BL96" s="410"/>
      <c r="BM96" s="599"/>
    </row>
    <row r="97" spans="1:65" ht="65" customHeight="1" x14ac:dyDescent="0.2">
      <c r="A97" s="575">
        <v>16</v>
      </c>
      <c r="B97" s="576"/>
      <c r="C97" s="578" t="str">
        <f>IFERROR(VLOOKUP(B97,Listados!B$3:C$20,2,FALSE),"")</f>
        <v/>
      </c>
      <c r="D97" s="267"/>
      <c r="E97" s="267"/>
      <c r="F97" s="567"/>
      <c r="G97" s="579"/>
      <c r="H97" s="257"/>
      <c r="I97" s="257"/>
      <c r="J97" s="257"/>
      <c r="K97" s="268"/>
      <c r="L97" s="269"/>
      <c r="M97" s="577"/>
      <c r="N97" s="570" t="e">
        <f>+VLOOKUP(M97,Listados!$K$8:$L$12,2,0)</f>
        <v>#N/A</v>
      </c>
      <c r="O97" s="573"/>
      <c r="P97" s="570" t="e">
        <f>+VLOOKUP(O97,Listados!$K$13:$L$17,2,0)</f>
        <v>#N/A</v>
      </c>
      <c r="Q97" s="407" t="str">
        <f>IF(AND(M97&lt;&gt;"",O97&lt;&gt;""),VLOOKUP(M97&amp;O97,Listados!$M$3:$N$27,2,FALSE),"")</f>
        <v/>
      </c>
      <c r="R97" s="407" t="e">
        <f>+VLOOKUP(Q97,Listados!$P$3:$Q$6,2,FALSE)</f>
        <v>#N/A</v>
      </c>
      <c r="S97" s="225"/>
      <c r="T97" s="225"/>
      <c r="U97" s="240" t="s">
        <v>603</v>
      </c>
      <c r="V97" s="274"/>
      <c r="W97" s="274"/>
      <c r="X97" s="274"/>
      <c r="Y97" s="225" t="str">
        <f t="shared" si="13"/>
        <v/>
      </c>
      <c r="Z97" s="274"/>
      <c r="AA97" s="225" t="str">
        <f t="shared" si="14"/>
        <v/>
      </c>
      <c r="AB97" s="225"/>
      <c r="AC97" s="225" t="str">
        <f t="shared" si="15"/>
        <v/>
      </c>
      <c r="AD97" s="225"/>
      <c r="AE97" s="225" t="str">
        <f t="shared" si="16"/>
        <v/>
      </c>
      <c r="AF97" s="225"/>
      <c r="AG97" s="225" t="str">
        <f t="shared" si="17"/>
        <v/>
      </c>
      <c r="AH97" s="225"/>
      <c r="AI97" s="225" t="str">
        <f t="shared" si="18"/>
        <v/>
      </c>
      <c r="AJ97" s="225"/>
      <c r="AK97" s="226" t="str">
        <f t="shared" si="19"/>
        <v/>
      </c>
      <c r="AL97" s="270" t="str">
        <f t="shared" si="20"/>
        <v/>
      </c>
      <c r="AM97" s="270" t="str">
        <f t="shared" si="21"/>
        <v/>
      </c>
      <c r="AN97" s="271"/>
      <c r="AO97" s="271"/>
      <c r="AP97" s="271"/>
      <c r="AQ97" s="271"/>
      <c r="AR97" s="271"/>
      <c r="AS97" s="271"/>
      <c r="AT97" s="271"/>
      <c r="AU97" s="266" t="str">
        <f>IFERROR(VLOOKUP(AT97,'Seguridad Información'!$I$61:$J$65,2,0),"")</f>
        <v/>
      </c>
      <c r="AV97" s="266"/>
      <c r="AW97" s="272" t="str">
        <f t="shared" si="12"/>
        <v/>
      </c>
      <c r="AX97" s="270" t="str">
        <f t="shared" si="22"/>
        <v/>
      </c>
      <c r="AY97" s="272" t="str">
        <f>IFERROR(VLOOKUP((CONCATENATE(AM97,AX97)),Listados!$U$3:$V$11,2,FALSE),"")</f>
        <v/>
      </c>
      <c r="AZ97" s="270">
        <f t="shared" si="23"/>
        <v>100</v>
      </c>
      <c r="BA97" s="574">
        <f>AVERAGE(AZ97:AZ102)</f>
        <v>100</v>
      </c>
      <c r="BB97" s="574" t="str">
        <f>IF(BA97&lt;=50, "Débil", IF(BA97&lt;=99,"Moderado","Fuerte"))</f>
        <v>Fuerte</v>
      </c>
      <c r="BC97" s="273">
        <f>+IF(AND(W97="Preventivo",BB97="Fuerte"),2,IF(AND(W97="Preventivo",BB97="Moderado"),1,0))</f>
        <v>0</v>
      </c>
      <c r="BD97" s="273">
        <f>+IF(AND(W97="Detectivo/Correctivo",$BB97="Fuerte"),2,IF(AND(W97="Detectivo/Correctivo",$BB97="Moderado"),1,IF(AND(W97="Preventivo",$BB97="Fuerte"),1,0)))</f>
        <v>0</v>
      </c>
      <c r="BE97" s="273" t="e">
        <f>+N97-BC97</f>
        <v>#N/A</v>
      </c>
      <c r="BF97" s="273" t="e">
        <f>+P97-BD97</f>
        <v>#N/A</v>
      </c>
      <c r="BG97" s="407" t="e">
        <f>+VLOOKUP(MIN(BE97,BE98,BE99,BE100,BE101,BE102),Listados!$J$18:$K$24,2,TRUE)</f>
        <v>#N/A</v>
      </c>
      <c r="BH97" s="407" t="e">
        <f>+VLOOKUP(MIN(BF97,BF98,BF99,BF100,BF101,BF102),Listados!$J$27:$K$32,2,TRUE)</f>
        <v>#N/A</v>
      </c>
      <c r="BI97" s="407" t="e">
        <f>IF(AND(BG97&lt;&gt;"",BH97&lt;&gt;""),VLOOKUP(BG97&amp;BH97,Listados!$M$3:$N$27,2,FALSE),"")</f>
        <v>#N/A</v>
      </c>
      <c r="BJ97" s="410" t="e">
        <f>+IF($R97="Asumir el riesgo","NA","")</f>
        <v>#N/A</v>
      </c>
      <c r="BK97" s="410" t="e">
        <f>+IF($R97="Asumir el riesgo","NA","")</f>
        <v>#N/A</v>
      </c>
      <c r="BL97" s="410" t="e">
        <f>+IF($R97="Asumir el riesgo","NA","")</f>
        <v>#N/A</v>
      </c>
      <c r="BM97" s="599" t="e">
        <f>+IF($R97="Asumir el riesgo","NA","")</f>
        <v>#N/A</v>
      </c>
    </row>
    <row r="98" spans="1:65" ht="65" customHeight="1" x14ac:dyDescent="0.2">
      <c r="A98" s="575"/>
      <c r="B98" s="576"/>
      <c r="C98" s="578"/>
      <c r="D98" s="267"/>
      <c r="E98" s="267"/>
      <c r="F98" s="567"/>
      <c r="G98" s="579"/>
      <c r="H98" s="257"/>
      <c r="I98" s="257"/>
      <c r="J98" s="257"/>
      <c r="K98" s="268"/>
      <c r="L98" s="269"/>
      <c r="M98" s="577"/>
      <c r="N98" s="570"/>
      <c r="O98" s="573"/>
      <c r="P98" s="570"/>
      <c r="Q98" s="407"/>
      <c r="R98" s="407"/>
      <c r="S98" s="225"/>
      <c r="T98" s="225"/>
      <c r="U98" s="240" t="s">
        <v>603</v>
      </c>
      <c r="V98" s="274"/>
      <c r="W98" s="274"/>
      <c r="X98" s="274"/>
      <c r="Y98" s="225" t="str">
        <f t="shared" si="13"/>
        <v/>
      </c>
      <c r="Z98" s="274"/>
      <c r="AA98" s="225" t="str">
        <f t="shared" si="14"/>
        <v/>
      </c>
      <c r="AB98" s="225"/>
      <c r="AC98" s="225" t="str">
        <f t="shared" si="15"/>
        <v/>
      </c>
      <c r="AD98" s="225"/>
      <c r="AE98" s="225" t="str">
        <f t="shared" si="16"/>
        <v/>
      </c>
      <c r="AF98" s="225"/>
      <c r="AG98" s="225" t="str">
        <f t="shared" si="17"/>
        <v/>
      </c>
      <c r="AH98" s="225"/>
      <c r="AI98" s="225" t="str">
        <f t="shared" si="18"/>
        <v/>
      </c>
      <c r="AJ98" s="225"/>
      <c r="AK98" s="226" t="str">
        <f t="shared" si="19"/>
        <v/>
      </c>
      <c r="AL98" s="270" t="str">
        <f t="shared" si="20"/>
        <v/>
      </c>
      <c r="AM98" s="270" t="str">
        <f t="shared" si="21"/>
        <v/>
      </c>
      <c r="AN98" s="271"/>
      <c r="AO98" s="271"/>
      <c r="AP98" s="271"/>
      <c r="AQ98" s="271"/>
      <c r="AR98" s="271"/>
      <c r="AS98" s="271"/>
      <c r="AT98" s="271"/>
      <c r="AU98" s="266" t="str">
        <f>IFERROR(VLOOKUP(AT98,'Seguridad Información'!$I$61:$J$65,2,0),"")</f>
        <v/>
      </c>
      <c r="AV98" s="266"/>
      <c r="AW98" s="272" t="str">
        <f t="shared" si="12"/>
        <v/>
      </c>
      <c r="AX98" s="270" t="str">
        <f t="shared" si="22"/>
        <v/>
      </c>
      <c r="AY98" s="272" t="str">
        <f>IFERROR(VLOOKUP((CONCATENATE(AM98,AX98)),Listados!$U$3:$V$11,2,FALSE),"")</f>
        <v/>
      </c>
      <c r="AZ98" s="270">
        <f t="shared" si="23"/>
        <v>100</v>
      </c>
      <c r="BA98" s="574"/>
      <c r="BB98" s="574"/>
      <c r="BC98" s="273">
        <f>+IF(AND(W98="Preventivo",BB97="Fuerte"),2,IF(AND(W98="Preventivo",BB97="Moderado"),1,0))</f>
        <v>0</v>
      </c>
      <c r="BD98" s="273">
        <f>+IF(AND(W98="Detectivo/Correctivo",$BB97="Fuerte"),2,IF(AND(W98="Detectivo/Correctivo",$BB98="Moderado"),1,IF(AND(W98="Preventivo",$BB97="Fuerte"),1,0)))</f>
        <v>0</v>
      </c>
      <c r="BE98" s="273" t="e">
        <f>+N97-BC98</f>
        <v>#N/A</v>
      </c>
      <c r="BF98" s="273" t="e">
        <f>+P97-BD98</f>
        <v>#N/A</v>
      </c>
      <c r="BG98" s="407"/>
      <c r="BH98" s="407"/>
      <c r="BI98" s="407"/>
      <c r="BJ98" s="410"/>
      <c r="BK98" s="410"/>
      <c r="BL98" s="410"/>
      <c r="BM98" s="599"/>
    </row>
    <row r="99" spans="1:65" ht="65" customHeight="1" x14ac:dyDescent="0.2">
      <c r="A99" s="575"/>
      <c r="B99" s="576"/>
      <c r="C99" s="578"/>
      <c r="D99" s="267"/>
      <c r="E99" s="267"/>
      <c r="F99" s="567"/>
      <c r="G99" s="579"/>
      <c r="H99" s="257"/>
      <c r="I99" s="257"/>
      <c r="J99" s="257"/>
      <c r="K99" s="268"/>
      <c r="L99" s="269"/>
      <c r="M99" s="577"/>
      <c r="N99" s="570"/>
      <c r="O99" s="573"/>
      <c r="P99" s="570"/>
      <c r="Q99" s="407"/>
      <c r="R99" s="407"/>
      <c r="S99" s="225"/>
      <c r="T99" s="225"/>
      <c r="U99" s="240" t="s">
        <v>603</v>
      </c>
      <c r="V99" s="274"/>
      <c r="W99" s="274"/>
      <c r="X99" s="274"/>
      <c r="Y99" s="225" t="str">
        <f t="shared" si="13"/>
        <v/>
      </c>
      <c r="Z99" s="274"/>
      <c r="AA99" s="225" t="str">
        <f t="shared" si="14"/>
        <v/>
      </c>
      <c r="AB99" s="225"/>
      <c r="AC99" s="225" t="str">
        <f t="shared" si="15"/>
        <v/>
      </c>
      <c r="AD99" s="225"/>
      <c r="AE99" s="225" t="str">
        <f t="shared" si="16"/>
        <v/>
      </c>
      <c r="AF99" s="225"/>
      <c r="AG99" s="225" t="str">
        <f t="shared" si="17"/>
        <v/>
      </c>
      <c r="AH99" s="225"/>
      <c r="AI99" s="225" t="str">
        <f t="shared" si="18"/>
        <v/>
      </c>
      <c r="AJ99" s="225"/>
      <c r="AK99" s="226" t="str">
        <f t="shared" si="19"/>
        <v/>
      </c>
      <c r="AL99" s="270" t="str">
        <f t="shared" si="20"/>
        <v/>
      </c>
      <c r="AM99" s="270" t="str">
        <f t="shared" si="21"/>
        <v/>
      </c>
      <c r="AN99" s="271"/>
      <c r="AO99" s="271"/>
      <c r="AP99" s="271"/>
      <c r="AQ99" s="271"/>
      <c r="AR99" s="271"/>
      <c r="AS99" s="271"/>
      <c r="AT99" s="271"/>
      <c r="AU99" s="266" t="str">
        <f>IFERROR(VLOOKUP(AT99,'Seguridad Información'!$I$61:$J$65,2,0),"")</f>
        <v/>
      </c>
      <c r="AV99" s="266"/>
      <c r="AW99" s="272" t="str">
        <f t="shared" si="12"/>
        <v/>
      </c>
      <c r="AX99" s="270" t="str">
        <f t="shared" si="22"/>
        <v/>
      </c>
      <c r="AY99" s="272" t="str">
        <f>IFERROR(VLOOKUP((CONCATENATE(AM99,AX99)),Listados!$U$3:$V$11,2,FALSE),"")</f>
        <v/>
      </c>
      <c r="AZ99" s="270">
        <f t="shared" si="23"/>
        <v>100</v>
      </c>
      <c r="BA99" s="574"/>
      <c r="BB99" s="574"/>
      <c r="BC99" s="273">
        <f>+IF(AND(W99="Preventivo",BB97="Fuerte"),2,IF(AND(W99="Preventivo",BB97="Moderado"),1,0))</f>
        <v>0</v>
      </c>
      <c r="BD99" s="273">
        <f>+IF(AND(W99="Detectivo/Correctivo",$BB97="Fuerte"),2,IF(AND(W99="Detectivo/Correctivo",$BB99="Moderado"),1,IF(AND(W99="Preventivo",$BB97="Fuerte"),1,0)))</f>
        <v>0</v>
      </c>
      <c r="BE99" s="273" t="e">
        <f>+N97-BC99</f>
        <v>#N/A</v>
      </c>
      <c r="BF99" s="273" t="e">
        <f>+P97-BD99</f>
        <v>#N/A</v>
      </c>
      <c r="BG99" s="407"/>
      <c r="BH99" s="407"/>
      <c r="BI99" s="407"/>
      <c r="BJ99" s="410"/>
      <c r="BK99" s="410"/>
      <c r="BL99" s="410"/>
      <c r="BM99" s="599"/>
    </row>
    <row r="100" spans="1:65" ht="65" customHeight="1" x14ac:dyDescent="0.2">
      <c r="A100" s="575"/>
      <c r="B100" s="576"/>
      <c r="C100" s="578"/>
      <c r="D100" s="267"/>
      <c r="E100" s="267"/>
      <c r="F100" s="567"/>
      <c r="G100" s="579"/>
      <c r="H100" s="257"/>
      <c r="I100" s="257"/>
      <c r="J100" s="257"/>
      <c r="K100" s="268"/>
      <c r="L100" s="269"/>
      <c r="M100" s="577"/>
      <c r="N100" s="570"/>
      <c r="O100" s="573"/>
      <c r="P100" s="570"/>
      <c r="Q100" s="407"/>
      <c r="R100" s="407"/>
      <c r="S100" s="225"/>
      <c r="T100" s="225"/>
      <c r="U100" s="240" t="s">
        <v>603</v>
      </c>
      <c r="V100" s="274"/>
      <c r="W100" s="274"/>
      <c r="X100" s="274"/>
      <c r="Y100" s="225" t="str">
        <f t="shared" si="13"/>
        <v/>
      </c>
      <c r="Z100" s="274"/>
      <c r="AA100" s="225" t="str">
        <f t="shared" si="14"/>
        <v/>
      </c>
      <c r="AB100" s="225"/>
      <c r="AC100" s="225" t="str">
        <f t="shared" si="15"/>
        <v/>
      </c>
      <c r="AD100" s="225"/>
      <c r="AE100" s="225" t="str">
        <f t="shared" si="16"/>
        <v/>
      </c>
      <c r="AF100" s="225"/>
      <c r="AG100" s="225" t="str">
        <f t="shared" si="17"/>
        <v/>
      </c>
      <c r="AH100" s="225"/>
      <c r="AI100" s="225" t="str">
        <f t="shared" si="18"/>
        <v/>
      </c>
      <c r="AJ100" s="225"/>
      <c r="AK100" s="226" t="str">
        <f t="shared" si="19"/>
        <v/>
      </c>
      <c r="AL100" s="270" t="str">
        <f t="shared" si="20"/>
        <v/>
      </c>
      <c r="AM100" s="270" t="str">
        <f t="shared" si="21"/>
        <v/>
      </c>
      <c r="AN100" s="271"/>
      <c r="AO100" s="271"/>
      <c r="AP100" s="271"/>
      <c r="AQ100" s="271"/>
      <c r="AR100" s="271"/>
      <c r="AS100" s="271"/>
      <c r="AT100" s="271"/>
      <c r="AU100" s="266" t="str">
        <f>IFERROR(VLOOKUP(AT100,'Seguridad Información'!$I$61:$J$65,2,0),"")</f>
        <v/>
      </c>
      <c r="AV100" s="266"/>
      <c r="AW100" s="272" t="str">
        <f t="shared" si="12"/>
        <v/>
      </c>
      <c r="AX100" s="270" t="str">
        <f t="shared" si="22"/>
        <v/>
      </c>
      <c r="AY100" s="272" t="str">
        <f>IFERROR(VLOOKUP((CONCATENATE(AM100,AX100)),Listados!$U$3:$V$11,2,FALSE),"")</f>
        <v/>
      </c>
      <c r="AZ100" s="270">
        <f t="shared" si="23"/>
        <v>100</v>
      </c>
      <c r="BA100" s="574"/>
      <c r="BB100" s="574"/>
      <c r="BC100" s="273">
        <f>+IF(AND(W100="Preventivo",BB97="Fuerte"),2,IF(AND(W100="Preventivo",BB97="Moderado"),1,0))</f>
        <v>0</v>
      </c>
      <c r="BD100" s="273">
        <f>+IF(AND(W100="Detectivo/Correctivo",$BB97="Fuerte"),2,IF(AND(W100="Detectivo/Correctivo",$BB100="Moderado"),1,IF(AND(W100="Preventivo",$BB97="Fuerte"),1,0)))</f>
        <v>0</v>
      </c>
      <c r="BE100" s="273" t="e">
        <f>+N97-BC100</f>
        <v>#N/A</v>
      </c>
      <c r="BF100" s="273" t="e">
        <f>+P97-BD100</f>
        <v>#N/A</v>
      </c>
      <c r="BG100" s="407"/>
      <c r="BH100" s="407"/>
      <c r="BI100" s="407"/>
      <c r="BJ100" s="410"/>
      <c r="BK100" s="410"/>
      <c r="BL100" s="410"/>
      <c r="BM100" s="599"/>
    </row>
    <row r="101" spans="1:65" ht="65" customHeight="1" x14ac:dyDescent="0.2">
      <c r="A101" s="575"/>
      <c r="B101" s="576"/>
      <c r="C101" s="578"/>
      <c r="D101" s="267"/>
      <c r="E101" s="267"/>
      <c r="F101" s="567"/>
      <c r="G101" s="579"/>
      <c r="H101" s="257"/>
      <c r="I101" s="257"/>
      <c r="J101" s="257"/>
      <c r="K101" s="268"/>
      <c r="L101" s="269"/>
      <c r="M101" s="577"/>
      <c r="N101" s="570"/>
      <c r="O101" s="573"/>
      <c r="P101" s="570"/>
      <c r="Q101" s="407"/>
      <c r="R101" s="407"/>
      <c r="S101" s="225"/>
      <c r="T101" s="225"/>
      <c r="U101" s="240" t="s">
        <v>603</v>
      </c>
      <c r="V101" s="274"/>
      <c r="W101" s="274"/>
      <c r="X101" s="274"/>
      <c r="Y101" s="225" t="str">
        <f t="shared" si="13"/>
        <v/>
      </c>
      <c r="Z101" s="274"/>
      <c r="AA101" s="225" t="str">
        <f t="shared" si="14"/>
        <v/>
      </c>
      <c r="AB101" s="225"/>
      <c r="AC101" s="225" t="str">
        <f t="shared" si="15"/>
        <v/>
      </c>
      <c r="AD101" s="225"/>
      <c r="AE101" s="225" t="str">
        <f t="shared" si="16"/>
        <v/>
      </c>
      <c r="AF101" s="225"/>
      <c r="AG101" s="225" t="str">
        <f t="shared" si="17"/>
        <v/>
      </c>
      <c r="AH101" s="225"/>
      <c r="AI101" s="225" t="str">
        <f t="shared" si="18"/>
        <v/>
      </c>
      <c r="AJ101" s="225"/>
      <c r="AK101" s="226" t="str">
        <f t="shared" si="19"/>
        <v/>
      </c>
      <c r="AL101" s="270" t="str">
        <f t="shared" si="20"/>
        <v/>
      </c>
      <c r="AM101" s="270" t="str">
        <f t="shared" si="21"/>
        <v/>
      </c>
      <c r="AN101" s="271"/>
      <c r="AO101" s="271"/>
      <c r="AP101" s="271"/>
      <c r="AQ101" s="271"/>
      <c r="AR101" s="271"/>
      <c r="AS101" s="271"/>
      <c r="AT101" s="271"/>
      <c r="AU101" s="266" t="str">
        <f>IFERROR(VLOOKUP(AT101,'Seguridad Información'!$I$61:$J$65,2,0),"")</f>
        <v/>
      </c>
      <c r="AV101" s="266"/>
      <c r="AW101" s="272" t="str">
        <f t="shared" si="12"/>
        <v/>
      </c>
      <c r="AX101" s="270" t="str">
        <f t="shared" si="22"/>
        <v/>
      </c>
      <c r="AY101" s="272" t="str">
        <f>IFERROR(VLOOKUP((CONCATENATE(AM101,AX101)),Listados!$U$3:$V$11,2,FALSE),"")</f>
        <v/>
      </c>
      <c r="AZ101" s="270">
        <f t="shared" si="23"/>
        <v>100</v>
      </c>
      <c r="BA101" s="574"/>
      <c r="BB101" s="574"/>
      <c r="BC101" s="273">
        <f>+IF(AND(W101="Preventivo",BB97="Fuerte"),2,IF(AND(W101="Preventivo",BB97="Moderado"),1,0))</f>
        <v>0</v>
      </c>
      <c r="BD101" s="273">
        <f>+IF(AND(W101="Detectivo/Correctivo",$BB97="Fuerte"),2,IF(AND(W101="Detectivo/Correctivo",$BB101="Moderado"),1,IF(AND(W101="Preventivo",$BB97="Fuerte"),1,0)))</f>
        <v>0</v>
      </c>
      <c r="BE101" s="273" t="e">
        <f>+N97-BC101</f>
        <v>#N/A</v>
      </c>
      <c r="BF101" s="273" t="e">
        <f>+P97-BD101</f>
        <v>#N/A</v>
      </c>
      <c r="BG101" s="407"/>
      <c r="BH101" s="407"/>
      <c r="BI101" s="407"/>
      <c r="BJ101" s="410"/>
      <c r="BK101" s="410"/>
      <c r="BL101" s="410"/>
      <c r="BM101" s="599"/>
    </row>
    <row r="102" spans="1:65" ht="65" customHeight="1" x14ac:dyDescent="0.2">
      <c r="A102" s="575"/>
      <c r="B102" s="576"/>
      <c r="C102" s="578"/>
      <c r="D102" s="267"/>
      <c r="E102" s="267"/>
      <c r="F102" s="567"/>
      <c r="G102" s="579"/>
      <c r="H102" s="257"/>
      <c r="I102" s="257"/>
      <c r="J102" s="257"/>
      <c r="K102" s="268"/>
      <c r="L102" s="269"/>
      <c r="M102" s="577"/>
      <c r="N102" s="570"/>
      <c r="O102" s="573"/>
      <c r="P102" s="570"/>
      <c r="Q102" s="407"/>
      <c r="R102" s="407"/>
      <c r="S102" s="225"/>
      <c r="T102" s="225"/>
      <c r="U102" s="240" t="s">
        <v>603</v>
      </c>
      <c r="V102" s="274"/>
      <c r="W102" s="274"/>
      <c r="X102" s="274"/>
      <c r="Y102" s="225" t="str">
        <f t="shared" si="13"/>
        <v/>
      </c>
      <c r="Z102" s="274"/>
      <c r="AA102" s="225" t="str">
        <f t="shared" si="14"/>
        <v/>
      </c>
      <c r="AB102" s="225"/>
      <c r="AC102" s="225" t="str">
        <f t="shared" si="15"/>
        <v/>
      </c>
      <c r="AD102" s="225"/>
      <c r="AE102" s="225" t="str">
        <f t="shared" si="16"/>
        <v/>
      </c>
      <c r="AF102" s="225"/>
      <c r="AG102" s="225" t="str">
        <f t="shared" si="17"/>
        <v/>
      </c>
      <c r="AH102" s="225"/>
      <c r="AI102" s="225" t="str">
        <f t="shared" si="18"/>
        <v/>
      </c>
      <c r="AJ102" s="225"/>
      <c r="AK102" s="226" t="str">
        <f t="shared" si="19"/>
        <v/>
      </c>
      <c r="AL102" s="270" t="str">
        <f t="shared" si="20"/>
        <v/>
      </c>
      <c r="AM102" s="270" t="str">
        <f t="shared" si="21"/>
        <v/>
      </c>
      <c r="AN102" s="271"/>
      <c r="AO102" s="271"/>
      <c r="AP102" s="271"/>
      <c r="AQ102" s="271"/>
      <c r="AR102" s="271"/>
      <c r="AS102" s="271"/>
      <c r="AT102" s="271"/>
      <c r="AU102" s="266" t="str">
        <f>IFERROR(VLOOKUP(AT102,'Seguridad Información'!$I$61:$J$65,2,0),"")</f>
        <v/>
      </c>
      <c r="AV102" s="266"/>
      <c r="AW102" s="272" t="str">
        <f t="shared" si="12"/>
        <v/>
      </c>
      <c r="AX102" s="270" t="str">
        <f t="shared" si="22"/>
        <v/>
      </c>
      <c r="AY102" s="272" t="str">
        <f>IFERROR(VLOOKUP((CONCATENATE(AM102,AX102)),Listados!$U$3:$V$11,2,FALSE),"")</f>
        <v/>
      </c>
      <c r="AZ102" s="270">
        <f t="shared" si="23"/>
        <v>100</v>
      </c>
      <c r="BA102" s="574"/>
      <c r="BB102" s="574"/>
      <c r="BC102" s="273">
        <f>+IF(AND(W102="Preventivo",BB97="Fuerte"),2,IF(AND(W102="Preventivo",BB97="Moderado"),1,0))</f>
        <v>0</v>
      </c>
      <c r="BD102" s="273">
        <f>+IF(AND(W102="Detectivo/Correctivo",$BB97="Fuerte"),2,IF(AND(W102="Detectivo/Correctivo",$BB102="Moderado"),1,IF(AND(W102="Preventivo",$BB97="Fuerte"),1,0)))</f>
        <v>0</v>
      </c>
      <c r="BE102" s="273" t="e">
        <f>+N97-BC102</f>
        <v>#N/A</v>
      </c>
      <c r="BF102" s="273" t="e">
        <f>+P97-BD102</f>
        <v>#N/A</v>
      </c>
      <c r="BG102" s="407"/>
      <c r="BH102" s="407"/>
      <c r="BI102" s="407"/>
      <c r="BJ102" s="410"/>
      <c r="BK102" s="410"/>
      <c r="BL102" s="410"/>
      <c r="BM102" s="599"/>
    </row>
    <row r="103" spans="1:65" ht="65" customHeight="1" x14ac:dyDescent="0.2">
      <c r="A103" s="575">
        <v>17</v>
      </c>
      <c r="B103" s="576"/>
      <c r="C103" s="578" t="str">
        <f>IFERROR(VLOOKUP(B103,Listados!B$3:C$20,2,FALSE),"")</f>
        <v/>
      </c>
      <c r="D103" s="267"/>
      <c r="E103" s="267"/>
      <c r="F103" s="567"/>
      <c r="G103" s="579"/>
      <c r="H103" s="257"/>
      <c r="I103" s="257"/>
      <c r="J103" s="257"/>
      <c r="K103" s="268"/>
      <c r="L103" s="269"/>
      <c r="M103" s="577"/>
      <c r="N103" s="570" t="e">
        <f>+VLOOKUP(M103,Listados!$K$8:$L$12,2,0)</f>
        <v>#N/A</v>
      </c>
      <c r="O103" s="573"/>
      <c r="P103" s="570" t="e">
        <f>+VLOOKUP(O103,Listados!$K$13:$L$17,2,0)</f>
        <v>#N/A</v>
      </c>
      <c r="Q103" s="407" t="str">
        <f>IF(AND(M103&lt;&gt;"",O103&lt;&gt;""),VLOOKUP(M103&amp;O103,Listados!$M$3:$N$27,2,FALSE),"")</f>
        <v/>
      </c>
      <c r="R103" s="407" t="e">
        <f>+VLOOKUP(Q103,Listados!$P$3:$Q$6,2,FALSE)</f>
        <v>#N/A</v>
      </c>
      <c r="S103" s="225"/>
      <c r="T103" s="225"/>
      <c r="U103" s="240" t="s">
        <v>603</v>
      </c>
      <c r="V103" s="274"/>
      <c r="W103" s="274"/>
      <c r="X103" s="274"/>
      <c r="Y103" s="225" t="str">
        <f t="shared" si="13"/>
        <v/>
      </c>
      <c r="Z103" s="274"/>
      <c r="AA103" s="225" t="str">
        <f t="shared" si="14"/>
        <v/>
      </c>
      <c r="AB103" s="225"/>
      <c r="AC103" s="225" t="str">
        <f t="shared" si="15"/>
        <v/>
      </c>
      <c r="AD103" s="225"/>
      <c r="AE103" s="225" t="str">
        <f t="shared" si="16"/>
        <v/>
      </c>
      <c r="AF103" s="225"/>
      <c r="AG103" s="225" t="str">
        <f t="shared" si="17"/>
        <v/>
      </c>
      <c r="AH103" s="225"/>
      <c r="AI103" s="225" t="str">
        <f t="shared" si="18"/>
        <v/>
      </c>
      <c r="AJ103" s="225"/>
      <c r="AK103" s="226" t="str">
        <f t="shared" si="19"/>
        <v/>
      </c>
      <c r="AL103" s="270" t="str">
        <f t="shared" si="20"/>
        <v/>
      </c>
      <c r="AM103" s="270" t="str">
        <f t="shared" si="21"/>
        <v/>
      </c>
      <c r="AN103" s="271"/>
      <c r="AO103" s="271"/>
      <c r="AP103" s="271"/>
      <c r="AQ103" s="271"/>
      <c r="AR103" s="271"/>
      <c r="AS103" s="271"/>
      <c r="AT103" s="271"/>
      <c r="AU103" s="266" t="str">
        <f>IFERROR(VLOOKUP(AT103,'Seguridad Información'!$I$61:$J$65,2,0),"")</f>
        <v/>
      </c>
      <c r="AV103" s="266"/>
      <c r="AW103" s="272" t="str">
        <f t="shared" si="12"/>
        <v/>
      </c>
      <c r="AX103" s="270" t="str">
        <f t="shared" si="22"/>
        <v/>
      </c>
      <c r="AY103" s="272" t="str">
        <f>IFERROR(VLOOKUP((CONCATENATE(AM103,AX103)),Listados!$U$3:$V$11,2,FALSE),"")</f>
        <v/>
      </c>
      <c r="AZ103" s="270">
        <f t="shared" si="23"/>
        <v>100</v>
      </c>
      <c r="BA103" s="574">
        <f>AVERAGE(AZ103:AZ108)</f>
        <v>100</v>
      </c>
      <c r="BB103" s="574" t="str">
        <f>IF(BA103&lt;=50, "Débil", IF(BA103&lt;=99,"Moderado","Fuerte"))</f>
        <v>Fuerte</v>
      </c>
      <c r="BC103" s="273">
        <f>+IF(AND(W103="Preventivo",BB103="Fuerte"),2,IF(AND(W103="Preventivo",BB103="Moderado"),1,0))</f>
        <v>0</v>
      </c>
      <c r="BD103" s="273">
        <f>+IF(AND(W103="Detectivo/Correctivo",$BB103="Fuerte"),2,IF(AND(W103="Detectivo/Correctivo",$BB103="Moderado"),1,IF(AND(W103="Preventivo",$BB103="Fuerte"),1,0)))</f>
        <v>0</v>
      </c>
      <c r="BE103" s="273" t="e">
        <f>+N103-BC103</f>
        <v>#N/A</v>
      </c>
      <c r="BF103" s="273" t="e">
        <f>+P103-BD103</f>
        <v>#N/A</v>
      </c>
      <c r="BG103" s="407" t="e">
        <f>+VLOOKUP(MIN(BE103,BE104,BE105,BE106,BE107,BE108),Listados!$J$18:$K$24,2,TRUE)</f>
        <v>#N/A</v>
      </c>
      <c r="BH103" s="407" t="e">
        <f>+VLOOKUP(MIN(BF103,BF104,BF105,BF106,BF107,BF108),Listados!$J$27:$K$32,2,TRUE)</f>
        <v>#N/A</v>
      </c>
      <c r="BI103" s="407" t="e">
        <f>IF(AND(BG103&lt;&gt;"",BH103&lt;&gt;""),VLOOKUP(BG103&amp;BH103,Listados!$M$3:$N$27,2,FALSE),"")</f>
        <v>#N/A</v>
      </c>
      <c r="BJ103" s="410" t="e">
        <f>+IF($R103="Asumir el riesgo","NA","")</f>
        <v>#N/A</v>
      </c>
      <c r="BK103" s="410" t="e">
        <f>+IF($R103="Asumir el riesgo","NA","")</f>
        <v>#N/A</v>
      </c>
      <c r="BL103" s="410" t="e">
        <f>+IF($R103="Asumir el riesgo","NA","")</f>
        <v>#N/A</v>
      </c>
      <c r="BM103" s="599" t="e">
        <f>+IF($R103="Asumir el riesgo","NA","")</f>
        <v>#N/A</v>
      </c>
    </row>
    <row r="104" spans="1:65" ht="65" customHeight="1" x14ac:dyDescent="0.2">
      <c r="A104" s="575"/>
      <c r="B104" s="576"/>
      <c r="C104" s="578"/>
      <c r="D104" s="267"/>
      <c r="E104" s="267"/>
      <c r="F104" s="567"/>
      <c r="G104" s="579"/>
      <c r="H104" s="257"/>
      <c r="I104" s="257"/>
      <c r="J104" s="257"/>
      <c r="K104" s="268"/>
      <c r="L104" s="269"/>
      <c r="M104" s="577"/>
      <c r="N104" s="570"/>
      <c r="O104" s="573"/>
      <c r="P104" s="570"/>
      <c r="Q104" s="407"/>
      <c r="R104" s="407"/>
      <c r="S104" s="225"/>
      <c r="T104" s="225"/>
      <c r="U104" s="240" t="s">
        <v>603</v>
      </c>
      <c r="V104" s="274"/>
      <c r="W104" s="274"/>
      <c r="X104" s="274"/>
      <c r="Y104" s="225" t="str">
        <f t="shared" si="13"/>
        <v/>
      </c>
      <c r="Z104" s="274"/>
      <c r="AA104" s="225" t="str">
        <f t="shared" si="14"/>
        <v/>
      </c>
      <c r="AB104" s="225"/>
      <c r="AC104" s="225" t="str">
        <f t="shared" si="15"/>
        <v/>
      </c>
      <c r="AD104" s="225"/>
      <c r="AE104" s="225" t="str">
        <f t="shared" si="16"/>
        <v/>
      </c>
      <c r="AF104" s="225"/>
      <c r="AG104" s="225" t="str">
        <f t="shared" si="17"/>
        <v/>
      </c>
      <c r="AH104" s="225"/>
      <c r="AI104" s="225" t="str">
        <f t="shared" si="18"/>
        <v/>
      </c>
      <c r="AJ104" s="225"/>
      <c r="AK104" s="226" t="str">
        <f t="shared" si="19"/>
        <v/>
      </c>
      <c r="AL104" s="270" t="str">
        <f t="shared" si="20"/>
        <v/>
      </c>
      <c r="AM104" s="270" t="str">
        <f t="shared" si="21"/>
        <v/>
      </c>
      <c r="AN104" s="271"/>
      <c r="AO104" s="271"/>
      <c r="AP104" s="271"/>
      <c r="AQ104" s="271"/>
      <c r="AR104" s="271"/>
      <c r="AS104" s="271"/>
      <c r="AT104" s="271"/>
      <c r="AU104" s="266" t="str">
        <f>IFERROR(VLOOKUP(AT104,'Seguridad Información'!$I$61:$J$65,2,0),"")</f>
        <v/>
      </c>
      <c r="AV104" s="266"/>
      <c r="AW104" s="272" t="str">
        <f t="shared" si="12"/>
        <v/>
      </c>
      <c r="AX104" s="270" t="str">
        <f t="shared" si="22"/>
        <v/>
      </c>
      <c r="AY104" s="272" t="str">
        <f>IFERROR(VLOOKUP((CONCATENATE(AM104,AX104)),Listados!$U$3:$V$11,2,FALSE),"")</f>
        <v/>
      </c>
      <c r="AZ104" s="270">
        <f t="shared" si="23"/>
        <v>100</v>
      </c>
      <c r="BA104" s="574"/>
      <c r="BB104" s="574"/>
      <c r="BC104" s="273">
        <f>+IF(AND(W104="Preventivo",BB103="Fuerte"),2,IF(AND(W104="Preventivo",BB103="Moderado"),1,0))</f>
        <v>0</v>
      </c>
      <c r="BD104" s="273">
        <f>+IF(AND(W104="Detectivo/Correctivo",$BB103="Fuerte"),2,IF(AND(W104="Detectivo/Correctivo",$BB104="Moderado"),1,IF(AND(W104="Preventivo",$BB103="Fuerte"),1,0)))</f>
        <v>0</v>
      </c>
      <c r="BE104" s="273" t="e">
        <f>+N103-BC104</f>
        <v>#N/A</v>
      </c>
      <c r="BF104" s="273" t="e">
        <f>+P103-BD104</f>
        <v>#N/A</v>
      </c>
      <c r="BG104" s="407"/>
      <c r="BH104" s="407"/>
      <c r="BI104" s="407"/>
      <c r="BJ104" s="410"/>
      <c r="BK104" s="410"/>
      <c r="BL104" s="410"/>
      <c r="BM104" s="599"/>
    </row>
    <row r="105" spans="1:65" ht="65" customHeight="1" x14ac:dyDescent="0.2">
      <c r="A105" s="575"/>
      <c r="B105" s="576"/>
      <c r="C105" s="578"/>
      <c r="D105" s="267"/>
      <c r="E105" s="267"/>
      <c r="F105" s="567"/>
      <c r="G105" s="579"/>
      <c r="H105" s="257"/>
      <c r="I105" s="257"/>
      <c r="J105" s="257"/>
      <c r="K105" s="268"/>
      <c r="L105" s="269"/>
      <c r="M105" s="577"/>
      <c r="N105" s="570"/>
      <c r="O105" s="573"/>
      <c r="P105" s="570"/>
      <c r="Q105" s="407"/>
      <c r="R105" s="407"/>
      <c r="S105" s="225"/>
      <c r="T105" s="225"/>
      <c r="U105" s="240" t="s">
        <v>603</v>
      </c>
      <c r="V105" s="274"/>
      <c r="W105" s="274"/>
      <c r="X105" s="274"/>
      <c r="Y105" s="225" t="str">
        <f t="shared" si="13"/>
        <v/>
      </c>
      <c r="Z105" s="274"/>
      <c r="AA105" s="225" t="str">
        <f t="shared" si="14"/>
        <v/>
      </c>
      <c r="AB105" s="225"/>
      <c r="AC105" s="225" t="str">
        <f t="shared" si="15"/>
        <v/>
      </c>
      <c r="AD105" s="225"/>
      <c r="AE105" s="225" t="str">
        <f t="shared" si="16"/>
        <v/>
      </c>
      <c r="AF105" s="225"/>
      <c r="AG105" s="225" t="str">
        <f t="shared" si="17"/>
        <v/>
      </c>
      <c r="AH105" s="225"/>
      <c r="AI105" s="225" t="str">
        <f t="shared" si="18"/>
        <v/>
      </c>
      <c r="AJ105" s="225"/>
      <c r="AK105" s="226" t="str">
        <f t="shared" si="19"/>
        <v/>
      </c>
      <c r="AL105" s="270" t="str">
        <f t="shared" si="20"/>
        <v/>
      </c>
      <c r="AM105" s="270" t="str">
        <f t="shared" si="21"/>
        <v/>
      </c>
      <c r="AN105" s="271"/>
      <c r="AO105" s="271"/>
      <c r="AP105" s="271"/>
      <c r="AQ105" s="271"/>
      <c r="AR105" s="271"/>
      <c r="AS105" s="271"/>
      <c r="AT105" s="271"/>
      <c r="AU105" s="266" t="str">
        <f>IFERROR(VLOOKUP(AT105,'Seguridad Información'!$I$61:$J$65,2,0),"")</f>
        <v/>
      </c>
      <c r="AV105" s="266"/>
      <c r="AW105" s="272" t="str">
        <f t="shared" si="12"/>
        <v/>
      </c>
      <c r="AX105" s="270" t="str">
        <f t="shared" si="22"/>
        <v/>
      </c>
      <c r="AY105" s="272" t="str">
        <f>IFERROR(VLOOKUP((CONCATENATE(AM105,AX105)),Listados!$U$3:$V$11,2,FALSE),"")</f>
        <v/>
      </c>
      <c r="AZ105" s="270">
        <f t="shared" si="23"/>
        <v>100</v>
      </c>
      <c r="BA105" s="574"/>
      <c r="BB105" s="574"/>
      <c r="BC105" s="273">
        <f>+IF(AND(W105="Preventivo",BB103="Fuerte"),2,IF(AND(W105="Preventivo",BB103="Moderado"),1,0))</f>
        <v>0</v>
      </c>
      <c r="BD105" s="273">
        <f>+IF(AND(W105="Detectivo/Correctivo",$BB103="Fuerte"),2,IF(AND(W105="Detectivo/Correctivo",$BB105="Moderado"),1,IF(AND(W105="Preventivo",$BB103="Fuerte"),1,0)))</f>
        <v>0</v>
      </c>
      <c r="BE105" s="273" t="e">
        <f>+N103-BC105</f>
        <v>#N/A</v>
      </c>
      <c r="BF105" s="273" t="e">
        <f>+P103-BD105</f>
        <v>#N/A</v>
      </c>
      <c r="BG105" s="407"/>
      <c r="BH105" s="407"/>
      <c r="BI105" s="407"/>
      <c r="BJ105" s="410"/>
      <c r="BK105" s="410"/>
      <c r="BL105" s="410"/>
      <c r="BM105" s="599"/>
    </row>
    <row r="106" spans="1:65" ht="65" customHeight="1" x14ac:dyDescent="0.2">
      <c r="A106" s="575"/>
      <c r="B106" s="576"/>
      <c r="C106" s="578"/>
      <c r="D106" s="267"/>
      <c r="E106" s="267"/>
      <c r="F106" s="567"/>
      <c r="G106" s="579"/>
      <c r="H106" s="257"/>
      <c r="I106" s="257"/>
      <c r="J106" s="257"/>
      <c r="K106" s="268"/>
      <c r="L106" s="269"/>
      <c r="M106" s="577"/>
      <c r="N106" s="570"/>
      <c r="O106" s="573"/>
      <c r="P106" s="570"/>
      <c r="Q106" s="407"/>
      <c r="R106" s="407"/>
      <c r="S106" s="225"/>
      <c r="T106" s="225"/>
      <c r="U106" s="240" t="s">
        <v>603</v>
      </c>
      <c r="V106" s="274"/>
      <c r="W106" s="274"/>
      <c r="X106" s="274"/>
      <c r="Y106" s="225" t="str">
        <f t="shared" si="13"/>
        <v/>
      </c>
      <c r="Z106" s="274"/>
      <c r="AA106" s="225" t="str">
        <f t="shared" si="14"/>
        <v/>
      </c>
      <c r="AB106" s="225"/>
      <c r="AC106" s="225" t="str">
        <f t="shared" si="15"/>
        <v/>
      </c>
      <c r="AD106" s="225"/>
      <c r="AE106" s="225" t="str">
        <f t="shared" si="16"/>
        <v/>
      </c>
      <c r="AF106" s="225"/>
      <c r="AG106" s="225" t="str">
        <f t="shared" si="17"/>
        <v/>
      </c>
      <c r="AH106" s="225"/>
      <c r="AI106" s="225" t="str">
        <f t="shared" si="18"/>
        <v/>
      </c>
      <c r="AJ106" s="225"/>
      <c r="AK106" s="226" t="str">
        <f t="shared" si="19"/>
        <v/>
      </c>
      <c r="AL106" s="270" t="str">
        <f t="shared" si="20"/>
        <v/>
      </c>
      <c r="AM106" s="270" t="str">
        <f t="shared" si="21"/>
        <v/>
      </c>
      <c r="AN106" s="271"/>
      <c r="AO106" s="271"/>
      <c r="AP106" s="271"/>
      <c r="AQ106" s="271"/>
      <c r="AR106" s="271"/>
      <c r="AS106" s="271"/>
      <c r="AT106" s="271"/>
      <c r="AU106" s="266" t="str">
        <f>IFERROR(VLOOKUP(AT106,'Seguridad Información'!$I$61:$J$65,2,0),"")</f>
        <v/>
      </c>
      <c r="AV106" s="266"/>
      <c r="AW106" s="272" t="str">
        <f t="shared" si="12"/>
        <v/>
      </c>
      <c r="AX106" s="270" t="str">
        <f t="shared" si="22"/>
        <v/>
      </c>
      <c r="AY106" s="272" t="str">
        <f>IFERROR(VLOOKUP((CONCATENATE(AM106,AX106)),Listados!$U$3:$V$11,2,FALSE),"")</f>
        <v/>
      </c>
      <c r="AZ106" s="270">
        <f t="shared" si="23"/>
        <v>100</v>
      </c>
      <c r="BA106" s="574"/>
      <c r="BB106" s="574"/>
      <c r="BC106" s="273">
        <f>+IF(AND(W106="Preventivo",BB103="Fuerte"),2,IF(AND(W106="Preventivo",BB103="Moderado"),1,0))</f>
        <v>0</v>
      </c>
      <c r="BD106" s="273">
        <f>+IF(AND(W106="Detectivo/Correctivo",$BB103="Fuerte"),2,IF(AND(W106="Detectivo/Correctivo",$BB106="Moderado"),1,IF(AND(W106="Preventivo",$BB103="Fuerte"),1,0)))</f>
        <v>0</v>
      </c>
      <c r="BE106" s="273" t="e">
        <f>+N103-BC106</f>
        <v>#N/A</v>
      </c>
      <c r="BF106" s="273" t="e">
        <f>+P103-BD106</f>
        <v>#N/A</v>
      </c>
      <c r="BG106" s="407"/>
      <c r="BH106" s="407"/>
      <c r="BI106" s="407"/>
      <c r="BJ106" s="410"/>
      <c r="BK106" s="410"/>
      <c r="BL106" s="410"/>
      <c r="BM106" s="599"/>
    </row>
    <row r="107" spans="1:65" ht="65" customHeight="1" x14ac:dyDescent="0.2">
      <c r="A107" s="575"/>
      <c r="B107" s="576"/>
      <c r="C107" s="578"/>
      <c r="D107" s="267"/>
      <c r="E107" s="267"/>
      <c r="F107" s="567"/>
      <c r="G107" s="579"/>
      <c r="H107" s="257"/>
      <c r="I107" s="257"/>
      <c r="J107" s="257"/>
      <c r="K107" s="268"/>
      <c r="L107" s="269"/>
      <c r="M107" s="577"/>
      <c r="N107" s="570"/>
      <c r="O107" s="573"/>
      <c r="P107" s="570"/>
      <c r="Q107" s="407"/>
      <c r="R107" s="407"/>
      <c r="S107" s="225"/>
      <c r="T107" s="225"/>
      <c r="U107" s="240" t="s">
        <v>603</v>
      </c>
      <c r="V107" s="274"/>
      <c r="W107" s="274"/>
      <c r="X107" s="274"/>
      <c r="Y107" s="225" t="str">
        <f t="shared" si="13"/>
        <v/>
      </c>
      <c r="Z107" s="274"/>
      <c r="AA107" s="225" t="str">
        <f t="shared" si="14"/>
        <v/>
      </c>
      <c r="AB107" s="225"/>
      <c r="AC107" s="225" t="str">
        <f t="shared" si="15"/>
        <v/>
      </c>
      <c r="AD107" s="225"/>
      <c r="AE107" s="225" t="str">
        <f t="shared" si="16"/>
        <v/>
      </c>
      <c r="AF107" s="225"/>
      <c r="AG107" s="225" t="str">
        <f t="shared" si="17"/>
        <v/>
      </c>
      <c r="AH107" s="225"/>
      <c r="AI107" s="225" t="str">
        <f t="shared" si="18"/>
        <v/>
      </c>
      <c r="AJ107" s="225"/>
      <c r="AK107" s="226" t="str">
        <f t="shared" si="19"/>
        <v/>
      </c>
      <c r="AL107" s="270" t="str">
        <f t="shared" si="20"/>
        <v/>
      </c>
      <c r="AM107" s="270" t="str">
        <f t="shared" si="21"/>
        <v/>
      </c>
      <c r="AN107" s="271"/>
      <c r="AO107" s="271"/>
      <c r="AP107" s="271"/>
      <c r="AQ107" s="271"/>
      <c r="AR107" s="271"/>
      <c r="AS107" s="271"/>
      <c r="AT107" s="271"/>
      <c r="AU107" s="266" t="str">
        <f>IFERROR(VLOOKUP(AT107,'Seguridad Información'!$I$61:$J$65,2,0),"")</f>
        <v/>
      </c>
      <c r="AV107" s="266"/>
      <c r="AW107" s="272" t="str">
        <f t="shared" si="12"/>
        <v/>
      </c>
      <c r="AX107" s="270" t="str">
        <f t="shared" si="22"/>
        <v/>
      </c>
      <c r="AY107" s="272" t="str">
        <f>IFERROR(VLOOKUP((CONCATENATE(AM107,AX107)),Listados!$U$3:$V$11,2,FALSE),"")</f>
        <v/>
      </c>
      <c r="AZ107" s="270">
        <f t="shared" si="23"/>
        <v>100</v>
      </c>
      <c r="BA107" s="574"/>
      <c r="BB107" s="574"/>
      <c r="BC107" s="273">
        <f>+IF(AND(W107="Preventivo",BB103="Fuerte"),2,IF(AND(W107="Preventivo",BB103="Moderado"),1,0))</f>
        <v>0</v>
      </c>
      <c r="BD107" s="273">
        <f>+IF(AND(W107="Detectivo/Correctivo",$BB103="Fuerte"),2,IF(AND(W107="Detectivo/Correctivo",$BB107="Moderado"),1,IF(AND(W107="Preventivo",$BB103="Fuerte"),1,0)))</f>
        <v>0</v>
      </c>
      <c r="BE107" s="273" t="e">
        <f>+N103-BC107</f>
        <v>#N/A</v>
      </c>
      <c r="BF107" s="273" t="e">
        <f>+P103-BD107</f>
        <v>#N/A</v>
      </c>
      <c r="BG107" s="407"/>
      <c r="BH107" s="407"/>
      <c r="BI107" s="407"/>
      <c r="BJ107" s="410"/>
      <c r="BK107" s="410"/>
      <c r="BL107" s="410"/>
      <c r="BM107" s="599"/>
    </row>
    <row r="108" spans="1:65" ht="65" customHeight="1" x14ac:dyDescent="0.2">
      <c r="A108" s="575"/>
      <c r="B108" s="576"/>
      <c r="C108" s="578"/>
      <c r="D108" s="267"/>
      <c r="E108" s="267"/>
      <c r="F108" s="567"/>
      <c r="G108" s="579"/>
      <c r="H108" s="257"/>
      <c r="I108" s="257"/>
      <c r="J108" s="257"/>
      <c r="K108" s="268"/>
      <c r="L108" s="269"/>
      <c r="M108" s="577"/>
      <c r="N108" s="570"/>
      <c r="O108" s="573"/>
      <c r="P108" s="570"/>
      <c r="Q108" s="407"/>
      <c r="R108" s="407"/>
      <c r="S108" s="225"/>
      <c r="T108" s="225"/>
      <c r="U108" s="240" t="s">
        <v>603</v>
      </c>
      <c r="V108" s="274"/>
      <c r="W108" s="274"/>
      <c r="X108" s="274"/>
      <c r="Y108" s="225" t="str">
        <f t="shared" si="13"/>
        <v/>
      </c>
      <c r="Z108" s="274"/>
      <c r="AA108" s="225" t="str">
        <f t="shared" si="14"/>
        <v/>
      </c>
      <c r="AB108" s="225"/>
      <c r="AC108" s="225" t="str">
        <f t="shared" si="15"/>
        <v/>
      </c>
      <c r="AD108" s="225"/>
      <c r="AE108" s="225" t="str">
        <f t="shared" si="16"/>
        <v/>
      </c>
      <c r="AF108" s="225"/>
      <c r="AG108" s="225" t="str">
        <f t="shared" si="17"/>
        <v/>
      </c>
      <c r="AH108" s="225"/>
      <c r="AI108" s="225" t="str">
        <f t="shared" si="18"/>
        <v/>
      </c>
      <c r="AJ108" s="225"/>
      <c r="AK108" s="226" t="str">
        <f t="shared" si="19"/>
        <v/>
      </c>
      <c r="AL108" s="270" t="str">
        <f t="shared" si="20"/>
        <v/>
      </c>
      <c r="AM108" s="270" t="str">
        <f t="shared" si="21"/>
        <v/>
      </c>
      <c r="AN108" s="271"/>
      <c r="AO108" s="271"/>
      <c r="AP108" s="271"/>
      <c r="AQ108" s="271"/>
      <c r="AR108" s="271"/>
      <c r="AS108" s="271"/>
      <c r="AT108" s="271"/>
      <c r="AU108" s="266" t="str">
        <f>IFERROR(VLOOKUP(AT108,'Seguridad Información'!$I$61:$J$65,2,0),"")</f>
        <v/>
      </c>
      <c r="AV108" s="266"/>
      <c r="AW108" s="272" t="str">
        <f t="shared" si="12"/>
        <v/>
      </c>
      <c r="AX108" s="270" t="str">
        <f t="shared" si="22"/>
        <v/>
      </c>
      <c r="AY108" s="272" t="str">
        <f>IFERROR(VLOOKUP((CONCATENATE(AM108,AX108)),Listados!$U$3:$V$11,2,FALSE),"")</f>
        <v/>
      </c>
      <c r="AZ108" s="270">
        <f t="shared" si="23"/>
        <v>100</v>
      </c>
      <c r="BA108" s="574"/>
      <c r="BB108" s="574"/>
      <c r="BC108" s="273">
        <f>+IF(AND(W108="Preventivo",BB103="Fuerte"),2,IF(AND(W108="Preventivo",BB103="Moderado"),1,0))</f>
        <v>0</v>
      </c>
      <c r="BD108" s="273">
        <f>+IF(AND(W108="Detectivo/Correctivo",$BB103="Fuerte"),2,IF(AND(W108="Detectivo/Correctivo",$BB108="Moderado"),1,IF(AND(W108="Preventivo",$BB103="Fuerte"),1,0)))</f>
        <v>0</v>
      </c>
      <c r="BE108" s="273" t="e">
        <f>+N103-BC108</f>
        <v>#N/A</v>
      </c>
      <c r="BF108" s="273" t="e">
        <f>+P103-BD108</f>
        <v>#N/A</v>
      </c>
      <c r="BG108" s="407"/>
      <c r="BH108" s="407"/>
      <c r="BI108" s="407"/>
      <c r="BJ108" s="410"/>
      <c r="BK108" s="410"/>
      <c r="BL108" s="410"/>
      <c r="BM108" s="599"/>
    </row>
    <row r="109" spans="1:65" ht="65" customHeight="1" x14ac:dyDescent="0.2">
      <c r="A109" s="575">
        <v>18</v>
      </c>
      <c r="B109" s="576"/>
      <c r="C109" s="578" t="str">
        <f>IFERROR(VLOOKUP(B109,Listados!B$3:C$20,2,FALSE),"")</f>
        <v/>
      </c>
      <c r="D109" s="267"/>
      <c r="E109" s="267"/>
      <c r="F109" s="567"/>
      <c r="G109" s="579"/>
      <c r="H109" s="257"/>
      <c r="I109" s="257"/>
      <c r="J109" s="257"/>
      <c r="K109" s="268"/>
      <c r="L109" s="269"/>
      <c r="M109" s="577"/>
      <c r="N109" s="570" t="e">
        <f>+VLOOKUP(M109,Listados!$K$8:$L$12,2,0)</f>
        <v>#N/A</v>
      </c>
      <c r="O109" s="573"/>
      <c r="P109" s="570" t="e">
        <f>+VLOOKUP(O109,Listados!$K$13:$L$17,2,0)</f>
        <v>#N/A</v>
      </c>
      <c r="Q109" s="407" t="str">
        <f>IF(AND(M109&lt;&gt;"",O109&lt;&gt;""),VLOOKUP(M109&amp;O109,Listados!$M$3:$N$27,2,FALSE),"")</f>
        <v/>
      </c>
      <c r="R109" s="407" t="e">
        <f>+VLOOKUP(Q109,Listados!$P$3:$Q$6,2,FALSE)</f>
        <v>#N/A</v>
      </c>
      <c r="S109" s="225"/>
      <c r="T109" s="225"/>
      <c r="U109" s="240" t="s">
        <v>603</v>
      </c>
      <c r="V109" s="274"/>
      <c r="W109" s="274"/>
      <c r="X109" s="274"/>
      <c r="Y109" s="225" t="str">
        <f t="shared" si="13"/>
        <v/>
      </c>
      <c r="Z109" s="274"/>
      <c r="AA109" s="225" t="str">
        <f t="shared" si="14"/>
        <v/>
      </c>
      <c r="AB109" s="225"/>
      <c r="AC109" s="225" t="str">
        <f t="shared" si="15"/>
        <v/>
      </c>
      <c r="AD109" s="225"/>
      <c r="AE109" s="225" t="str">
        <f t="shared" si="16"/>
        <v/>
      </c>
      <c r="AF109" s="225"/>
      <c r="AG109" s="225" t="str">
        <f t="shared" si="17"/>
        <v/>
      </c>
      <c r="AH109" s="225"/>
      <c r="AI109" s="225" t="str">
        <f t="shared" si="18"/>
        <v/>
      </c>
      <c r="AJ109" s="225"/>
      <c r="AK109" s="226" t="str">
        <f t="shared" si="19"/>
        <v/>
      </c>
      <c r="AL109" s="270" t="str">
        <f t="shared" si="20"/>
        <v/>
      </c>
      <c r="AM109" s="270" t="str">
        <f t="shared" si="21"/>
        <v/>
      </c>
      <c r="AN109" s="271"/>
      <c r="AO109" s="271"/>
      <c r="AP109" s="271"/>
      <c r="AQ109" s="271"/>
      <c r="AR109" s="271"/>
      <c r="AS109" s="271"/>
      <c r="AT109" s="271"/>
      <c r="AU109" s="266" t="str">
        <f>IFERROR(VLOOKUP(AT109,'Seguridad Información'!$I$61:$J$65,2,0),"")</f>
        <v/>
      </c>
      <c r="AV109" s="266"/>
      <c r="AW109" s="272" t="str">
        <f t="shared" si="12"/>
        <v/>
      </c>
      <c r="AX109" s="270" t="str">
        <f t="shared" si="22"/>
        <v/>
      </c>
      <c r="AY109" s="272" t="str">
        <f>IFERROR(VLOOKUP((CONCATENATE(AM109,AX109)),Listados!$U$3:$V$11,2,FALSE),"")</f>
        <v/>
      </c>
      <c r="AZ109" s="270">
        <f t="shared" si="23"/>
        <v>100</v>
      </c>
      <c r="BA109" s="574">
        <f>AVERAGE(AZ109:AZ114)</f>
        <v>100</v>
      </c>
      <c r="BB109" s="574" t="str">
        <f>IF(BA109&lt;=50, "Débil", IF(BA109&lt;=99,"Moderado","Fuerte"))</f>
        <v>Fuerte</v>
      </c>
      <c r="BC109" s="273">
        <f>+IF(AND(W109="Preventivo",BB109="Fuerte"),2,IF(AND(W109="Preventivo",BB109="Moderado"),1,0))</f>
        <v>0</v>
      </c>
      <c r="BD109" s="273">
        <f>+IF(AND(W109="Detectivo/Correctivo",$BB109="Fuerte"),2,IF(AND(W109="Detectivo/Correctivo",$BB109="Moderado"),1,IF(AND(W109="Preventivo",$BB109="Fuerte"),1,0)))</f>
        <v>0</v>
      </c>
      <c r="BE109" s="273" t="e">
        <f>+N109-BC109</f>
        <v>#N/A</v>
      </c>
      <c r="BF109" s="273" t="e">
        <f>+P109-BD109</f>
        <v>#N/A</v>
      </c>
      <c r="BG109" s="407" t="e">
        <f>+VLOOKUP(MIN(BE109,BE110,BE111,BE112,BE113,BE114),Listados!$J$18:$K$24,2,TRUE)</f>
        <v>#N/A</v>
      </c>
      <c r="BH109" s="407" t="e">
        <f>+VLOOKUP(MIN(BF109,BF110,BF111,BF112,BF113,BF114),Listados!$J$27:$K$32,2,TRUE)</f>
        <v>#N/A</v>
      </c>
      <c r="BI109" s="407" t="e">
        <f>IF(AND(BG109&lt;&gt;"",BH109&lt;&gt;""),VLOOKUP(BG109&amp;BH109,Listados!$M$3:$N$27,2,FALSE),"")</f>
        <v>#N/A</v>
      </c>
      <c r="BJ109" s="410" t="e">
        <f>+IF($R109="Asumir el riesgo","NA","")</f>
        <v>#N/A</v>
      </c>
      <c r="BK109" s="410" t="e">
        <f>+IF($R109="Asumir el riesgo","NA","")</f>
        <v>#N/A</v>
      </c>
      <c r="BL109" s="410" t="e">
        <f>+IF($R109="Asumir el riesgo","NA","")</f>
        <v>#N/A</v>
      </c>
      <c r="BM109" s="599" t="e">
        <f>+IF($R109="Asumir el riesgo","NA","")</f>
        <v>#N/A</v>
      </c>
    </row>
    <row r="110" spans="1:65" ht="65" customHeight="1" x14ac:dyDescent="0.2">
      <c r="A110" s="575"/>
      <c r="B110" s="576"/>
      <c r="C110" s="578"/>
      <c r="D110" s="267"/>
      <c r="E110" s="267"/>
      <c r="F110" s="567"/>
      <c r="G110" s="579"/>
      <c r="H110" s="257"/>
      <c r="I110" s="257"/>
      <c r="J110" s="257"/>
      <c r="K110" s="268"/>
      <c r="L110" s="269"/>
      <c r="M110" s="577"/>
      <c r="N110" s="570"/>
      <c r="O110" s="573"/>
      <c r="P110" s="570"/>
      <c r="Q110" s="407"/>
      <c r="R110" s="407"/>
      <c r="S110" s="225"/>
      <c r="T110" s="225"/>
      <c r="U110" s="240" t="s">
        <v>603</v>
      </c>
      <c r="V110" s="274"/>
      <c r="W110" s="274"/>
      <c r="X110" s="274"/>
      <c r="Y110" s="225" t="str">
        <f t="shared" si="13"/>
        <v/>
      </c>
      <c r="Z110" s="274"/>
      <c r="AA110" s="225" t="str">
        <f t="shared" si="14"/>
        <v/>
      </c>
      <c r="AB110" s="225"/>
      <c r="AC110" s="225" t="str">
        <f t="shared" si="15"/>
        <v/>
      </c>
      <c r="AD110" s="225"/>
      <c r="AE110" s="225" t="str">
        <f t="shared" si="16"/>
        <v/>
      </c>
      <c r="AF110" s="225"/>
      <c r="AG110" s="225" t="str">
        <f t="shared" si="17"/>
        <v/>
      </c>
      <c r="AH110" s="225"/>
      <c r="AI110" s="225" t="str">
        <f t="shared" si="18"/>
        <v/>
      </c>
      <c r="AJ110" s="225"/>
      <c r="AK110" s="226" t="str">
        <f t="shared" si="19"/>
        <v/>
      </c>
      <c r="AL110" s="270" t="str">
        <f t="shared" si="20"/>
        <v/>
      </c>
      <c r="AM110" s="270" t="str">
        <f t="shared" si="21"/>
        <v/>
      </c>
      <c r="AN110" s="271"/>
      <c r="AO110" s="271"/>
      <c r="AP110" s="271"/>
      <c r="AQ110" s="271"/>
      <c r="AR110" s="271"/>
      <c r="AS110" s="271"/>
      <c r="AT110" s="271"/>
      <c r="AU110" s="266" t="str">
        <f>IFERROR(VLOOKUP(AT110,'Seguridad Información'!$I$61:$J$65,2,0),"")</f>
        <v/>
      </c>
      <c r="AV110" s="266"/>
      <c r="AW110" s="272" t="str">
        <f t="shared" si="12"/>
        <v/>
      </c>
      <c r="AX110" s="270" t="str">
        <f t="shared" si="22"/>
        <v/>
      </c>
      <c r="AY110" s="272" t="str">
        <f>IFERROR(VLOOKUP((CONCATENATE(AM110,AX110)),Listados!$U$3:$V$11,2,FALSE),"")</f>
        <v/>
      </c>
      <c r="AZ110" s="270">
        <f t="shared" si="23"/>
        <v>100</v>
      </c>
      <c r="BA110" s="574"/>
      <c r="BB110" s="574"/>
      <c r="BC110" s="273">
        <f>+IF(AND(W110="Preventivo",BB109="Fuerte"),2,IF(AND(W110="Preventivo",BB109="Moderado"),1,0))</f>
        <v>0</v>
      </c>
      <c r="BD110" s="273">
        <f>+IF(AND(W110="Detectivo/Correctivo",$BB109="Fuerte"),2,IF(AND(W110="Detectivo/Correctivo",$BB110="Moderado"),1,IF(AND(W110="Preventivo",$BB109="Fuerte"),1,0)))</f>
        <v>0</v>
      </c>
      <c r="BE110" s="273" t="e">
        <f>+N109-BC110</f>
        <v>#N/A</v>
      </c>
      <c r="BF110" s="273" t="e">
        <f>+P109-BD110</f>
        <v>#N/A</v>
      </c>
      <c r="BG110" s="407"/>
      <c r="BH110" s="407"/>
      <c r="BI110" s="407"/>
      <c r="BJ110" s="410"/>
      <c r="BK110" s="410"/>
      <c r="BL110" s="410"/>
      <c r="BM110" s="599"/>
    </row>
    <row r="111" spans="1:65" ht="65" customHeight="1" x14ac:dyDescent="0.2">
      <c r="A111" s="575"/>
      <c r="B111" s="576"/>
      <c r="C111" s="578"/>
      <c r="D111" s="267"/>
      <c r="E111" s="267"/>
      <c r="F111" s="567"/>
      <c r="G111" s="579"/>
      <c r="H111" s="257"/>
      <c r="I111" s="257"/>
      <c r="J111" s="257"/>
      <c r="K111" s="268"/>
      <c r="L111" s="269"/>
      <c r="M111" s="577"/>
      <c r="N111" s="570"/>
      <c r="O111" s="573"/>
      <c r="P111" s="570"/>
      <c r="Q111" s="407"/>
      <c r="R111" s="407"/>
      <c r="S111" s="225"/>
      <c r="T111" s="225"/>
      <c r="U111" s="240" t="s">
        <v>603</v>
      </c>
      <c r="V111" s="274"/>
      <c r="W111" s="274"/>
      <c r="X111" s="274"/>
      <c r="Y111" s="225" t="str">
        <f t="shared" si="13"/>
        <v/>
      </c>
      <c r="Z111" s="274"/>
      <c r="AA111" s="225" t="str">
        <f t="shared" si="14"/>
        <v/>
      </c>
      <c r="AB111" s="225"/>
      <c r="AC111" s="225" t="str">
        <f t="shared" si="15"/>
        <v/>
      </c>
      <c r="AD111" s="225"/>
      <c r="AE111" s="225" t="str">
        <f t="shared" si="16"/>
        <v/>
      </c>
      <c r="AF111" s="225"/>
      <c r="AG111" s="225" t="str">
        <f t="shared" si="17"/>
        <v/>
      </c>
      <c r="AH111" s="225"/>
      <c r="AI111" s="225" t="str">
        <f t="shared" si="18"/>
        <v/>
      </c>
      <c r="AJ111" s="225"/>
      <c r="AK111" s="226" t="str">
        <f t="shared" si="19"/>
        <v/>
      </c>
      <c r="AL111" s="270" t="str">
        <f t="shared" si="20"/>
        <v/>
      </c>
      <c r="AM111" s="270" t="str">
        <f t="shared" si="21"/>
        <v/>
      </c>
      <c r="AN111" s="271"/>
      <c r="AO111" s="271"/>
      <c r="AP111" s="271"/>
      <c r="AQ111" s="271"/>
      <c r="AR111" s="271"/>
      <c r="AS111" s="271"/>
      <c r="AT111" s="271"/>
      <c r="AU111" s="266" t="str">
        <f>IFERROR(VLOOKUP(AT111,'Seguridad Información'!$I$61:$J$65,2,0),"")</f>
        <v/>
      </c>
      <c r="AV111" s="266"/>
      <c r="AW111" s="272" t="str">
        <f t="shared" si="12"/>
        <v/>
      </c>
      <c r="AX111" s="270" t="str">
        <f t="shared" si="22"/>
        <v/>
      </c>
      <c r="AY111" s="272" t="str">
        <f>IFERROR(VLOOKUP((CONCATENATE(AM111,AX111)),Listados!$U$3:$V$11,2,FALSE),"")</f>
        <v/>
      </c>
      <c r="AZ111" s="270">
        <f t="shared" si="23"/>
        <v>100</v>
      </c>
      <c r="BA111" s="574"/>
      <c r="BB111" s="574"/>
      <c r="BC111" s="273">
        <f>+IF(AND(W111="Preventivo",BB109="Fuerte"),2,IF(AND(W111="Preventivo",BB109="Moderado"),1,0))</f>
        <v>0</v>
      </c>
      <c r="BD111" s="273">
        <f>+IF(AND(W111="Detectivo/Correctivo",$BB109="Fuerte"),2,IF(AND(W111="Detectivo/Correctivo",$BB111="Moderado"),1,IF(AND(W111="Preventivo",$BB109="Fuerte"),1,0)))</f>
        <v>0</v>
      </c>
      <c r="BE111" s="273" t="e">
        <f>+N109-BC111</f>
        <v>#N/A</v>
      </c>
      <c r="BF111" s="273" t="e">
        <f>+P109-BD111</f>
        <v>#N/A</v>
      </c>
      <c r="BG111" s="407"/>
      <c r="BH111" s="407"/>
      <c r="BI111" s="407"/>
      <c r="BJ111" s="410"/>
      <c r="BK111" s="410"/>
      <c r="BL111" s="410"/>
      <c r="BM111" s="599"/>
    </row>
    <row r="112" spans="1:65" ht="65" customHeight="1" x14ac:dyDescent="0.2">
      <c r="A112" s="575"/>
      <c r="B112" s="576"/>
      <c r="C112" s="578"/>
      <c r="D112" s="267"/>
      <c r="E112" s="267"/>
      <c r="F112" s="567"/>
      <c r="G112" s="579"/>
      <c r="H112" s="257"/>
      <c r="I112" s="257"/>
      <c r="J112" s="257"/>
      <c r="K112" s="268"/>
      <c r="L112" s="269"/>
      <c r="M112" s="577"/>
      <c r="N112" s="570"/>
      <c r="O112" s="573"/>
      <c r="P112" s="570"/>
      <c r="Q112" s="407"/>
      <c r="R112" s="407"/>
      <c r="S112" s="225"/>
      <c r="T112" s="225"/>
      <c r="U112" s="240" t="s">
        <v>603</v>
      </c>
      <c r="V112" s="274"/>
      <c r="W112" s="274"/>
      <c r="X112" s="274"/>
      <c r="Y112" s="225" t="str">
        <f t="shared" si="13"/>
        <v/>
      </c>
      <c r="Z112" s="274"/>
      <c r="AA112" s="225" t="str">
        <f t="shared" si="14"/>
        <v/>
      </c>
      <c r="AB112" s="225"/>
      <c r="AC112" s="225" t="str">
        <f t="shared" si="15"/>
        <v/>
      </c>
      <c r="AD112" s="225"/>
      <c r="AE112" s="225" t="str">
        <f t="shared" si="16"/>
        <v/>
      </c>
      <c r="AF112" s="225"/>
      <c r="AG112" s="225" t="str">
        <f t="shared" si="17"/>
        <v/>
      </c>
      <c r="AH112" s="225"/>
      <c r="AI112" s="225" t="str">
        <f t="shared" si="18"/>
        <v/>
      </c>
      <c r="AJ112" s="225"/>
      <c r="AK112" s="226" t="str">
        <f t="shared" si="19"/>
        <v/>
      </c>
      <c r="AL112" s="270" t="str">
        <f t="shared" si="20"/>
        <v/>
      </c>
      <c r="AM112" s="270" t="str">
        <f t="shared" si="21"/>
        <v/>
      </c>
      <c r="AN112" s="271"/>
      <c r="AO112" s="271"/>
      <c r="AP112" s="271"/>
      <c r="AQ112" s="271"/>
      <c r="AR112" s="271"/>
      <c r="AS112" s="271"/>
      <c r="AT112" s="271"/>
      <c r="AU112" s="266" t="str">
        <f>IFERROR(VLOOKUP(AT112,'Seguridad Información'!$I$61:$J$65,2,0),"")</f>
        <v/>
      </c>
      <c r="AV112" s="266"/>
      <c r="AW112" s="272" t="str">
        <f t="shared" si="12"/>
        <v/>
      </c>
      <c r="AX112" s="270" t="str">
        <f t="shared" si="22"/>
        <v/>
      </c>
      <c r="AY112" s="272" t="str">
        <f>IFERROR(VLOOKUP((CONCATENATE(AM112,AX112)),Listados!$U$3:$V$11,2,FALSE),"")</f>
        <v/>
      </c>
      <c r="AZ112" s="270">
        <f t="shared" si="23"/>
        <v>100</v>
      </c>
      <c r="BA112" s="574"/>
      <c r="BB112" s="574"/>
      <c r="BC112" s="273">
        <f>+IF(AND(W112="Preventivo",BB109="Fuerte"),2,IF(AND(W112="Preventivo",BB109="Moderado"),1,0))</f>
        <v>0</v>
      </c>
      <c r="BD112" s="273">
        <f>+IF(AND(W112="Detectivo/Correctivo",$BB109="Fuerte"),2,IF(AND(W112="Detectivo/Correctivo",$BB112="Moderado"),1,IF(AND(W112="Preventivo",$BB109="Fuerte"),1,0)))</f>
        <v>0</v>
      </c>
      <c r="BE112" s="273" t="e">
        <f>+N109-BC112</f>
        <v>#N/A</v>
      </c>
      <c r="BF112" s="273" t="e">
        <f>+P109-BD112</f>
        <v>#N/A</v>
      </c>
      <c r="BG112" s="407"/>
      <c r="BH112" s="407"/>
      <c r="BI112" s="407"/>
      <c r="BJ112" s="410"/>
      <c r="BK112" s="410"/>
      <c r="BL112" s="410"/>
      <c r="BM112" s="599"/>
    </row>
    <row r="113" spans="1:65" ht="65" customHeight="1" x14ac:dyDescent="0.2">
      <c r="A113" s="575"/>
      <c r="B113" s="576"/>
      <c r="C113" s="578"/>
      <c r="D113" s="267"/>
      <c r="E113" s="267"/>
      <c r="F113" s="567"/>
      <c r="G113" s="579"/>
      <c r="H113" s="257"/>
      <c r="I113" s="257"/>
      <c r="J113" s="257"/>
      <c r="K113" s="268"/>
      <c r="L113" s="269"/>
      <c r="M113" s="577"/>
      <c r="N113" s="570"/>
      <c r="O113" s="573"/>
      <c r="P113" s="570"/>
      <c r="Q113" s="407"/>
      <c r="R113" s="407"/>
      <c r="S113" s="225"/>
      <c r="T113" s="225"/>
      <c r="U113" s="240" t="s">
        <v>603</v>
      </c>
      <c r="V113" s="274"/>
      <c r="W113" s="274"/>
      <c r="X113" s="274"/>
      <c r="Y113" s="225" t="str">
        <f t="shared" si="13"/>
        <v/>
      </c>
      <c r="Z113" s="274"/>
      <c r="AA113" s="225" t="str">
        <f t="shared" si="14"/>
        <v/>
      </c>
      <c r="AB113" s="225"/>
      <c r="AC113" s="225" t="str">
        <f t="shared" si="15"/>
        <v/>
      </c>
      <c r="AD113" s="225"/>
      <c r="AE113" s="225" t="str">
        <f t="shared" si="16"/>
        <v/>
      </c>
      <c r="AF113" s="225"/>
      <c r="AG113" s="225" t="str">
        <f t="shared" si="17"/>
        <v/>
      </c>
      <c r="AH113" s="225"/>
      <c r="AI113" s="225" t="str">
        <f t="shared" si="18"/>
        <v/>
      </c>
      <c r="AJ113" s="225"/>
      <c r="AK113" s="226" t="str">
        <f t="shared" si="19"/>
        <v/>
      </c>
      <c r="AL113" s="270" t="str">
        <f t="shared" si="20"/>
        <v/>
      </c>
      <c r="AM113" s="270" t="str">
        <f t="shared" si="21"/>
        <v/>
      </c>
      <c r="AN113" s="271"/>
      <c r="AO113" s="271"/>
      <c r="AP113" s="271"/>
      <c r="AQ113" s="271"/>
      <c r="AR113" s="271"/>
      <c r="AS113" s="271"/>
      <c r="AT113" s="271"/>
      <c r="AU113" s="266" t="str">
        <f>IFERROR(VLOOKUP(AT113,'Seguridad Información'!$I$61:$J$65,2,0),"")</f>
        <v/>
      </c>
      <c r="AV113" s="266"/>
      <c r="AW113" s="272" t="str">
        <f t="shared" si="12"/>
        <v/>
      </c>
      <c r="AX113" s="270" t="str">
        <f t="shared" si="22"/>
        <v/>
      </c>
      <c r="AY113" s="272" t="str">
        <f>IFERROR(VLOOKUP((CONCATENATE(AM113,AX113)),Listados!$U$3:$V$11,2,FALSE),"")</f>
        <v/>
      </c>
      <c r="AZ113" s="270">
        <f t="shared" si="23"/>
        <v>100</v>
      </c>
      <c r="BA113" s="574"/>
      <c r="BB113" s="574"/>
      <c r="BC113" s="273">
        <f>+IF(AND(W113="Preventivo",BB109="Fuerte"),2,IF(AND(W113="Preventivo",BB109="Moderado"),1,0))</f>
        <v>0</v>
      </c>
      <c r="BD113" s="273">
        <f>+IF(AND(W113="Detectivo/Correctivo",$BB109="Fuerte"),2,IF(AND(W113="Detectivo/Correctivo",$BB113="Moderado"),1,IF(AND(W113="Preventivo",$BB109="Fuerte"),1,0)))</f>
        <v>0</v>
      </c>
      <c r="BE113" s="273" t="e">
        <f>+N109-BC113</f>
        <v>#N/A</v>
      </c>
      <c r="BF113" s="273" t="e">
        <f>+P109-BD113</f>
        <v>#N/A</v>
      </c>
      <c r="BG113" s="407"/>
      <c r="BH113" s="407"/>
      <c r="BI113" s="407"/>
      <c r="BJ113" s="410"/>
      <c r="BK113" s="410"/>
      <c r="BL113" s="410"/>
      <c r="BM113" s="599"/>
    </row>
    <row r="114" spans="1:65" ht="65" customHeight="1" x14ac:dyDescent="0.2">
      <c r="A114" s="575"/>
      <c r="B114" s="576"/>
      <c r="C114" s="578"/>
      <c r="D114" s="267"/>
      <c r="E114" s="267"/>
      <c r="F114" s="567"/>
      <c r="G114" s="579"/>
      <c r="H114" s="257"/>
      <c r="I114" s="257"/>
      <c r="J114" s="257"/>
      <c r="K114" s="268"/>
      <c r="L114" s="269"/>
      <c r="M114" s="577"/>
      <c r="N114" s="570"/>
      <c r="O114" s="573"/>
      <c r="P114" s="570"/>
      <c r="Q114" s="407"/>
      <c r="R114" s="407"/>
      <c r="S114" s="225"/>
      <c r="T114" s="225"/>
      <c r="U114" s="240" t="s">
        <v>603</v>
      </c>
      <c r="V114" s="274"/>
      <c r="W114" s="274"/>
      <c r="X114" s="274"/>
      <c r="Y114" s="225" t="str">
        <f t="shared" si="13"/>
        <v/>
      </c>
      <c r="Z114" s="274"/>
      <c r="AA114" s="225" t="str">
        <f t="shared" si="14"/>
        <v/>
      </c>
      <c r="AB114" s="225"/>
      <c r="AC114" s="225" t="str">
        <f t="shared" si="15"/>
        <v/>
      </c>
      <c r="AD114" s="225"/>
      <c r="AE114" s="225" t="str">
        <f t="shared" si="16"/>
        <v/>
      </c>
      <c r="AF114" s="225"/>
      <c r="AG114" s="225" t="str">
        <f t="shared" si="17"/>
        <v/>
      </c>
      <c r="AH114" s="225"/>
      <c r="AI114" s="225" t="str">
        <f t="shared" si="18"/>
        <v/>
      </c>
      <c r="AJ114" s="225"/>
      <c r="AK114" s="226" t="str">
        <f t="shared" si="19"/>
        <v/>
      </c>
      <c r="AL114" s="270" t="str">
        <f t="shared" si="20"/>
        <v/>
      </c>
      <c r="AM114" s="270" t="str">
        <f t="shared" si="21"/>
        <v/>
      </c>
      <c r="AN114" s="271"/>
      <c r="AO114" s="271"/>
      <c r="AP114" s="271"/>
      <c r="AQ114" s="271"/>
      <c r="AR114" s="271"/>
      <c r="AS114" s="271"/>
      <c r="AT114" s="271"/>
      <c r="AU114" s="266" t="str">
        <f>IFERROR(VLOOKUP(AT114,'Seguridad Información'!$I$61:$J$65,2,0),"")</f>
        <v/>
      </c>
      <c r="AV114" s="266"/>
      <c r="AW114" s="272" t="str">
        <f t="shared" si="12"/>
        <v/>
      </c>
      <c r="AX114" s="270" t="str">
        <f t="shared" si="22"/>
        <v/>
      </c>
      <c r="AY114" s="272" t="str">
        <f>IFERROR(VLOOKUP((CONCATENATE(AM114,AX114)),Listados!$U$3:$V$11,2,FALSE),"")</f>
        <v/>
      </c>
      <c r="AZ114" s="270">
        <f t="shared" si="23"/>
        <v>100</v>
      </c>
      <c r="BA114" s="574"/>
      <c r="BB114" s="574"/>
      <c r="BC114" s="273">
        <f>+IF(AND(W114="Preventivo",BB109="Fuerte"),2,IF(AND(W114="Preventivo",BB109="Moderado"),1,0))</f>
        <v>0</v>
      </c>
      <c r="BD114" s="273">
        <f>+IF(AND(W114="Detectivo/Correctivo",$BB109="Fuerte"),2,IF(AND(W114="Detectivo/Correctivo",$BB114="Moderado"),1,IF(AND(W114="Preventivo",$BB109="Fuerte"),1,0)))</f>
        <v>0</v>
      </c>
      <c r="BE114" s="273" t="e">
        <f>+N109-BC114</f>
        <v>#N/A</v>
      </c>
      <c r="BF114" s="273" t="e">
        <f>+P109-BD114</f>
        <v>#N/A</v>
      </c>
      <c r="BG114" s="407"/>
      <c r="BH114" s="407"/>
      <c r="BI114" s="407"/>
      <c r="BJ114" s="410"/>
      <c r="BK114" s="410"/>
      <c r="BL114" s="410"/>
      <c r="BM114" s="599"/>
    </row>
    <row r="115" spans="1:65" ht="65" customHeight="1" x14ac:dyDescent="0.2">
      <c r="A115" s="575">
        <v>19</v>
      </c>
      <c r="B115" s="576"/>
      <c r="C115" s="578" t="str">
        <f>IFERROR(VLOOKUP(B115,Listados!B$3:C$20,2,FALSE),"")</f>
        <v/>
      </c>
      <c r="D115" s="267"/>
      <c r="E115" s="267"/>
      <c r="F115" s="567"/>
      <c r="G115" s="579"/>
      <c r="H115" s="257"/>
      <c r="I115" s="257"/>
      <c r="J115" s="257"/>
      <c r="K115" s="268"/>
      <c r="L115" s="269"/>
      <c r="M115" s="577"/>
      <c r="N115" s="570" t="e">
        <f>+VLOOKUP(M115,Listados!$K$8:$L$12,2,0)</f>
        <v>#N/A</v>
      </c>
      <c r="O115" s="573"/>
      <c r="P115" s="570" t="e">
        <f>+VLOOKUP(O115,Listados!$K$13:$L$17,2,0)</f>
        <v>#N/A</v>
      </c>
      <c r="Q115" s="407" t="str">
        <f>IF(AND(M115&lt;&gt;"",O115&lt;&gt;""),VLOOKUP(M115&amp;O115,Listados!$M$3:$N$27,2,FALSE),"")</f>
        <v/>
      </c>
      <c r="R115" s="407" t="e">
        <f>+VLOOKUP(Q115,Listados!$P$3:$Q$6,2,FALSE)</f>
        <v>#N/A</v>
      </c>
      <c r="S115" s="225"/>
      <c r="T115" s="225"/>
      <c r="U115" s="240" t="s">
        <v>603</v>
      </c>
      <c r="V115" s="274"/>
      <c r="W115" s="274"/>
      <c r="X115" s="274"/>
      <c r="Y115" s="225" t="str">
        <f t="shared" si="13"/>
        <v/>
      </c>
      <c r="Z115" s="274"/>
      <c r="AA115" s="225" t="str">
        <f t="shared" si="14"/>
        <v/>
      </c>
      <c r="AB115" s="225"/>
      <c r="AC115" s="225" t="str">
        <f t="shared" si="15"/>
        <v/>
      </c>
      <c r="AD115" s="225"/>
      <c r="AE115" s="225" t="str">
        <f t="shared" si="16"/>
        <v/>
      </c>
      <c r="AF115" s="225"/>
      <c r="AG115" s="225" t="str">
        <f t="shared" si="17"/>
        <v/>
      </c>
      <c r="AH115" s="225"/>
      <c r="AI115" s="225" t="str">
        <f t="shared" si="18"/>
        <v/>
      </c>
      <c r="AJ115" s="225"/>
      <c r="AK115" s="226" t="str">
        <f t="shared" si="19"/>
        <v/>
      </c>
      <c r="AL115" s="270" t="str">
        <f t="shared" si="20"/>
        <v/>
      </c>
      <c r="AM115" s="270" t="str">
        <f t="shared" si="21"/>
        <v/>
      </c>
      <c r="AN115" s="271"/>
      <c r="AO115" s="271"/>
      <c r="AP115" s="271"/>
      <c r="AQ115" s="271"/>
      <c r="AR115" s="271"/>
      <c r="AS115" s="271"/>
      <c r="AT115" s="271"/>
      <c r="AU115" s="266" t="str">
        <f>IFERROR(VLOOKUP(AT115,'Seguridad Información'!$I$61:$J$65,2,0),"")</f>
        <v/>
      </c>
      <c r="AV115" s="266"/>
      <c r="AW115" s="272" t="str">
        <f t="shared" si="12"/>
        <v/>
      </c>
      <c r="AX115" s="270" t="str">
        <f t="shared" si="22"/>
        <v/>
      </c>
      <c r="AY115" s="272" t="str">
        <f>IFERROR(VLOOKUP((CONCATENATE(AM115,AX115)),Listados!$U$3:$V$11,2,FALSE),"")</f>
        <v/>
      </c>
      <c r="AZ115" s="270">
        <f t="shared" si="23"/>
        <v>100</v>
      </c>
      <c r="BA115" s="574">
        <f>AVERAGE(AZ115:AZ120)</f>
        <v>100</v>
      </c>
      <c r="BB115" s="574" t="str">
        <f>IF(BA115&lt;=50, "Débil", IF(BA115&lt;=99,"Moderado","Fuerte"))</f>
        <v>Fuerte</v>
      </c>
      <c r="BC115" s="273">
        <f>+IF(AND(W115="Preventivo",BB115="Fuerte"),2,IF(AND(W115="Preventivo",BB115="Moderado"),1,0))</f>
        <v>0</v>
      </c>
      <c r="BD115" s="273">
        <f>+IF(AND(W115="Detectivo/Correctivo",$BB115="Fuerte"),2,IF(AND(W115="Detectivo/Correctivo",$BB115="Moderado"),1,IF(AND(W115="Preventivo",$BB115="Fuerte"),1,0)))</f>
        <v>0</v>
      </c>
      <c r="BE115" s="273" t="e">
        <f>+N115-BC115</f>
        <v>#N/A</v>
      </c>
      <c r="BF115" s="273" t="e">
        <f>+P115-BD115</f>
        <v>#N/A</v>
      </c>
      <c r="BG115" s="407" t="e">
        <f>+VLOOKUP(MIN(BE115,BE116,BE117,BE118,BE119,BE120),Listados!$J$18:$K$24,2,TRUE)</f>
        <v>#N/A</v>
      </c>
      <c r="BH115" s="407" t="e">
        <f>+VLOOKUP(MIN(BF115,BF116,BF117,BF118,BF119,BF120),Listados!$J$27:$K$32,2,TRUE)</f>
        <v>#N/A</v>
      </c>
      <c r="BI115" s="407" t="e">
        <f>IF(AND(BG115&lt;&gt;"",BH115&lt;&gt;""),VLOOKUP(BG115&amp;BH115,Listados!$M$3:$N$27,2,FALSE),"")</f>
        <v>#N/A</v>
      </c>
      <c r="BJ115" s="410" t="e">
        <f>+IF($R115="Asumir el riesgo","NA","")</f>
        <v>#N/A</v>
      </c>
      <c r="BK115" s="410" t="e">
        <f>+IF($R115="Asumir el riesgo","NA","")</f>
        <v>#N/A</v>
      </c>
      <c r="BL115" s="410" t="e">
        <f>+IF($R115="Asumir el riesgo","NA","")</f>
        <v>#N/A</v>
      </c>
      <c r="BM115" s="599" t="e">
        <f>+IF($R115="Asumir el riesgo","NA","")</f>
        <v>#N/A</v>
      </c>
    </row>
    <row r="116" spans="1:65" ht="65" customHeight="1" x14ac:dyDescent="0.2">
      <c r="A116" s="575"/>
      <c r="B116" s="576"/>
      <c r="C116" s="578"/>
      <c r="D116" s="267"/>
      <c r="E116" s="267"/>
      <c r="F116" s="567"/>
      <c r="G116" s="579"/>
      <c r="H116" s="257"/>
      <c r="I116" s="257"/>
      <c r="J116" s="257"/>
      <c r="K116" s="268"/>
      <c r="L116" s="269"/>
      <c r="M116" s="577"/>
      <c r="N116" s="570"/>
      <c r="O116" s="573"/>
      <c r="P116" s="570"/>
      <c r="Q116" s="407"/>
      <c r="R116" s="407"/>
      <c r="S116" s="225"/>
      <c r="T116" s="225"/>
      <c r="U116" s="240" t="s">
        <v>603</v>
      </c>
      <c r="V116" s="274"/>
      <c r="W116" s="274"/>
      <c r="X116" s="274"/>
      <c r="Y116" s="225" t="str">
        <f t="shared" si="13"/>
        <v/>
      </c>
      <c r="Z116" s="274"/>
      <c r="AA116" s="225" t="str">
        <f t="shared" si="14"/>
        <v/>
      </c>
      <c r="AB116" s="225"/>
      <c r="AC116" s="225" t="str">
        <f t="shared" si="15"/>
        <v/>
      </c>
      <c r="AD116" s="225"/>
      <c r="AE116" s="225" t="str">
        <f t="shared" si="16"/>
        <v/>
      </c>
      <c r="AF116" s="225"/>
      <c r="AG116" s="225" t="str">
        <f t="shared" si="17"/>
        <v/>
      </c>
      <c r="AH116" s="225"/>
      <c r="AI116" s="225" t="str">
        <f t="shared" si="18"/>
        <v/>
      </c>
      <c r="AJ116" s="225"/>
      <c r="AK116" s="226" t="str">
        <f t="shared" si="19"/>
        <v/>
      </c>
      <c r="AL116" s="270" t="str">
        <f t="shared" si="20"/>
        <v/>
      </c>
      <c r="AM116" s="270" t="str">
        <f t="shared" si="21"/>
        <v/>
      </c>
      <c r="AN116" s="271"/>
      <c r="AO116" s="271"/>
      <c r="AP116" s="271"/>
      <c r="AQ116" s="271"/>
      <c r="AR116" s="271"/>
      <c r="AS116" s="271"/>
      <c r="AT116" s="271"/>
      <c r="AU116" s="266" t="str">
        <f>IFERROR(VLOOKUP(AT116,'Seguridad Información'!$I$61:$J$65,2,0),"")</f>
        <v/>
      </c>
      <c r="AV116" s="266"/>
      <c r="AW116" s="272" t="str">
        <f t="shared" si="12"/>
        <v/>
      </c>
      <c r="AX116" s="270" t="str">
        <f t="shared" si="22"/>
        <v/>
      </c>
      <c r="AY116" s="272" t="str">
        <f>IFERROR(VLOOKUP((CONCATENATE(AM116,AX116)),Listados!$U$3:$V$11,2,FALSE),"")</f>
        <v/>
      </c>
      <c r="AZ116" s="270">
        <f t="shared" si="23"/>
        <v>100</v>
      </c>
      <c r="BA116" s="574"/>
      <c r="BB116" s="574"/>
      <c r="BC116" s="273">
        <f>+IF(AND(W116="Preventivo",BB115="Fuerte"),2,IF(AND(W116="Preventivo",BB115="Moderado"),1,0))</f>
        <v>0</v>
      </c>
      <c r="BD116" s="273">
        <f>+IF(AND(W116="Detectivo/Correctivo",$BB115="Fuerte"),2,IF(AND(W116="Detectivo/Correctivo",$BB116="Moderado"),1,IF(AND(W116="Preventivo",$BB115="Fuerte"),1,0)))</f>
        <v>0</v>
      </c>
      <c r="BE116" s="273" t="e">
        <f>+N115-BC116</f>
        <v>#N/A</v>
      </c>
      <c r="BF116" s="273" t="e">
        <f>+P115-BD116</f>
        <v>#N/A</v>
      </c>
      <c r="BG116" s="407"/>
      <c r="BH116" s="407"/>
      <c r="BI116" s="407"/>
      <c r="BJ116" s="410"/>
      <c r="BK116" s="410"/>
      <c r="BL116" s="410"/>
      <c r="BM116" s="599"/>
    </row>
    <row r="117" spans="1:65" ht="65" customHeight="1" x14ac:dyDescent="0.2">
      <c r="A117" s="575"/>
      <c r="B117" s="576"/>
      <c r="C117" s="578"/>
      <c r="D117" s="267"/>
      <c r="E117" s="267"/>
      <c r="F117" s="567"/>
      <c r="G117" s="579"/>
      <c r="H117" s="257"/>
      <c r="I117" s="257"/>
      <c r="J117" s="257"/>
      <c r="K117" s="268"/>
      <c r="L117" s="269"/>
      <c r="M117" s="577"/>
      <c r="N117" s="570"/>
      <c r="O117" s="573"/>
      <c r="P117" s="570"/>
      <c r="Q117" s="407"/>
      <c r="R117" s="407"/>
      <c r="S117" s="225"/>
      <c r="T117" s="225"/>
      <c r="U117" s="240" t="s">
        <v>603</v>
      </c>
      <c r="V117" s="274"/>
      <c r="W117" s="274"/>
      <c r="X117" s="274"/>
      <c r="Y117" s="225" t="str">
        <f t="shared" si="13"/>
        <v/>
      </c>
      <c r="Z117" s="274"/>
      <c r="AA117" s="225" t="str">
        <f t="shared" si="14"/>
        <v/>
      </c>
      <c r="AB117" s="225"/>
      <c r="AC117" s="225" t="str">
        <f t="shared" si="15"/>
        <v/>
      </c>
      <c r="AD117" s="225"/>
      <c r="AE117" s="225" t="str">
        <f t="shared" si="16"/>
        <v/>
      </c>
      <c r="AF117" s="225"/>
      <c r="AG117" s="225" t="str">
        <f t="shared" si="17"/>
        <v/>
      </c>
      <c r="AH117" s="225"/>
      <c r="AI117" s="225" t="str">
        <f t="shared" si="18"/>
        <v/>
      </c>
      <c r="AJ117" s="225"/>
      <c r="AK117" s="226" t="str">
        <f t="shared" si="19"/>
        <v/>
      </c>
      <c r="AL117" s="270" t="str">
        <f t="shared" si="20"/>
        <v/>
      </c>
      <c r="AM117" s="270" t="str">
        <f t="shared" si="21"/>
        <v/>
      </c>
      <c r="AN117" s="271"/>
      <c r="AO117" s="271"/>
      <c r="AP117" s="271"/>
      <c r="AQ117" s="271"/>
      <c r="AR117" s="271"/>
      <c r="AS117" s="271"/>
      <c r="AT117" s="271"/>
      <c r="AU117" s="266" t="str">
        <f>IFERROR(VLOOKUP(AT117,'Seguridad Información'!$I$61:$J$65,2,0),"")</f>
        <v/>
      </c>
      <c r="AV117" s="266"/>
      <c r="AW117" s="272" t="str">
        <f t="shared" si="12"/>
        <v/>
      </c>
      <c r="AX117" s="270" t="str">
        <f t="shared" si="22"/>
        <v/>
      </c>
      <c r="AY117" s="272" t="str">
        <f>IFERROR(VLOOKUP((CONCATENATE(AM117,AX117)),Listados!$U$3:$V$11,2,FALSE),"")</f>
        <v/>
      </c>
      <c r="AZ117" s="270">
        <f t="shared" si="23"/>
        <v>100</v>
      </c>
      <c r="BA117" s="574"/>
      <c r="BB117" s="574"/>
      <c r="BC117" s="273">
        <f>+IF(AND(W117="Preventivo",BB115="Fuerte"),2,IF(AND(W117="Preventivo",BB115="Moderado"),1,0))</f>
        <v>0</v>
      </c>
      <c r="BD117" s="273">
        <f>+IF(AND(W117="Detectivo/Correctivo",$BB115="Fuerte"),2,IF(AND(W117="Detectivo/Correctivo",$BB117="Moderado"),1,IF(AND(W117="Preventivo",$BB115="Fuerte"),1,0)))</f>
        <v>0</v>
      </c>
      <c r="BE117" s="273" t="e">
        <f>+N115-BC117</f>
        <v>#N/A</v>
      </c>
      <c r="BF117" s="273" t="e">
        <f>+P115-BD117</f>
        <v>#N/A</v>
      </c>
      <c r="BG117" s="407"/>
      <c r="BH117" s="407"/>
      <c r="BI117" s="407"/>
      <c r="BJ117" s="410"/>
      <c r="BK117" s="410"/>
      <c r="BL117" s="410"/>
      <c r="BM117" s="599"/>
    </row>
    <row r="118" spans="1:65" ht="65" customHeight="1" x14ac:dyDescent="0.2">
      <c r="A118" s="575"/>
      <c r="B118" s="576"/>
      <c r="C118" s="578"/>
      <c r="D118" s="267"/>
      <c r="E118" s="267"/>
      <c r="F118" s="567"/>
      <c r="G118" s="579"/>
      <c r="H118" s="257"/>
      <c r="I118" s="257"/>
      <c r="J118" s="257"/>
      <c r="K118" s="268"/>
      <c r="L118" s="269"/>
      <c r="M118" s="577"/>
      <c r="N118" s="570"/>
      <c r="O118" s="573"/>
      <c r="P118" s="570"/>
      <c r="Q118" s="407"/>
      <c r="R118" s="407"/>
      <c r="S118" s="225"/>
      <c r="T118" s="225"/>
      <c r="U118" s="240" t="s">
        <v>603</v>
      </c>
      <c r="V118" s="274"/>
      <c r="W118" s="274"/>
      <c r="X118" s="274"/>
      <c r="Y118" s="225" t="str">
        <f t="shared" si="13"/>
        <v/>
      </c>
      <c r="Z118" s="274"/>
      <c r="AA118" s="225" t="str">
        <f t="shared" si="14"/>
        <v/>
      </c>
      <c r="AB118" s="225"/>
      <c r="AC118" s="225" t="str">
        <f t="shared" si="15"/>
        <v/>
      </c>
      <c r="AD118" s="225"/>
      <c r="AE118" s="225" t="str">
        <f t="shared" si="16"/>
        <v/>
      </c>
      <c r="AF118" s="225"/>
      <c r="AG118" s="225" t="str">
        <f t="shared" si="17"/>
        <v/>
      </c>
      <c r="AH118" s="225"/>
      <c r="AI118" s="225" t="str">
        <f t="shared" si="18"/>
        <v/>
      </c>
      <c r="AJ118" s="225"/>
      <c r="AK118" s="226" t="str">
        <f t="shared" si="19"/>
        <v/>
      </c>
      <c r="AL118" s="270" t="str">
        <f t="shared" si="20"/>
        <v/>
      </c>
      <c r="AM118" s="270" t="str">
        <f t="shared" si="21"/>
        <v/>
      </c>
      <c r="AN118" s="271"/>
      <c r="AO118" s="271"/>
      <c r="AP118" s="271"/>
      <c r="AQ118" s="271"/>
      <c r="AR118" s="271"/>
      <c r="AS118" s="271"/>
      <c r="AT118" s="271"/>
      <c r="AU118" s="266" t="str">
        <f>IFERROR(VLOOKUP(AT118,'Seguridad Información'!$I$61:$J$65,2,0),"")</f>
        <v/>
      </c>
      <c r="AV118" s="266"/>
      <c r="AW118" s="272" t="str">
        <f t="shared" si="12"/>
        <v/>
      </c>
      <c r="AX118" s="270" t="str">
        <f t="shared" si="22"/>
        <v/>
      </c>
      <c r="AY118" s="272" t="str">
        <f>IFERROR(VLOOKUP((CONCATENATE(AM118,AX118)),Listados!$U$3:$V$11,2,FALSE),"")</f>
        <v/>
      </c>
      <c r="AZ118" s="270">
        <f t="shared" si="23"/>
        <v>100</v>
      </c>
      <c r="BA118" s="574"/>
      <c r="BB118" s="574"/>
      <c r="BC118" s="273">
        <f>+IF(AND(W118="Preventivo",BB115="Fuerte"),2,IF(AND(W118="Preventivo",BB115="Moderado"),1,0))</f>
        <v>0</v>
      </c>
      <c r="BD118" s="273">
        <f>+IF(AND(W118="Detectivo/Correctivo",$BB115="Fuerte"),2,IF(AND(W118="Detectivo/Correctivo",$BB118="Moderado"),1,IF(AND(W118="Preventivo",$BB115="Fuerte"),1,0)))</f>
        <v>0</v>
      </c>
      <c r="BE118" s="273" t="e">
        <f>+N115-BC118</f>
        <v>#N/A</v>
      </c>
      <c r="BF118" s="273" t="e">
        <f>+P115-BD118</f>
        <v>#N/A</v>
      </c>
      <c r="BG118" s="407"/>
      <c r="BH118" s="407"/>
      <c r="BI118" s="407"/>
      <c r="BJ118" s="410"/>
      <c r="BK118" s="410"/>
      <c r="BL118" s="410"/>
      <c r="BM118" s="599"/>
    </row>
    <row r="119" spans="1:65" ht="65" customHeight="1" x14ac:dyDescent="0.2">
      <c r="A119" s="575"/>
      <c r="B119" s="576"/>
      <c r="C119" s="578"/>
      <c r="D119" s="267"/>
      <c r="E119" s="267"/>
      <c r="F119" s="567"/>
      <c r="G119" s="579"/>
      <c r="H119" s="257"/>
      <c r="I119" s="257"/>
      <c r="J119" s="257"/>
      <c r="K119" s="268"/>
      <c r="L119" s="269"/>
      <c r="M119" s="577"/>
      <c r="N119" s="570"/>
      <c r="O119" s="573"/>
      <c r="P119" s="570"/>
      <c r="Q119" s="407"/>
      <c r="R119" s="407"/>
      <c r="S119" s="225"/>
      <c r="T119" s="225"/>
      <c r="U119" s="240" t="s">
        <v>603</v>
      </c>
      <c r="V119" s="274"/>
      <c r="W119" s="274"/>
      <c r="X119" s="274"/>
      <c r="Y119" s="225" t="str">
        <f t="shared" si="13"/>
        <v/>
      </c>
      <c r="Z119" s="274"/>
      <c r="AA119" s="225" t="str">
        <f t="shared" si="14"/>
        <v/>
      </c>
      <c r="AB119" s="225"/>
      <c r="AC119" s="225" t="str">
        <f t="shared" si="15"/>
        <v/>
      </c>
      <c r="AD119" s="225"/>
      <c r="AE119" s="225" t="str">
        <f t="shared" si="16"/>
        <v/>
      </c>
      <c r="AF119" s="225"/>
      <c r="AG119" s="225" t="str">
        <f t="shared" si="17"/>
        <v/>
      </c>
      <c r="AH119" s="225"/>
      <c r="AI119" s="225" t="str">
        <f t="shared" si="18"/>
        <v/>
      </c>
      <c r="AJ119" s="225"/>
      <c r="AK119" s="226" t="str">
        <f t="shared" si="19"/>
        <v/>
      </c>
      <c r="AL119" s="270" t="str">
        <f t="shared" si="20"/>
        <v/>
      </c>
      <c r="AM119" s="270" t="str">
        <f t="shared" si="21"/>
        <v/>
      </c>
      <c r="AN119" s="271"/>
      <c r="AO119" s="271"/>
      <c r="AP119" s="271"/>
      <c r="AQ119" s="271"/>
      <c r="AR119" s="271"/>
      <c r="AS119" s="271"/>
      <c r="AT119" s="271"/>
      <c r="AU119" s="266" t="str">
        <f>IFERROR(VLOOKUP(AT119,'Seguridad Información'!$I$61:$J$65,2,0),"")</f>
        <v/>
      </c>
      <c r="AV119" s="266"/>
      <c r="AW119" s="272" t="str">
        <f t="shared" si="12"/>
        <v/>
      </c>
      <c r="AX119" s="270" t="str">
        <f t="shared" si="22"/>
        <v/>
      </c>
      <c r="AY119" s="272" t="str">
        <f>IFERROR(VLOOKUP((CONCATENATE(AM119,AX119)),Listados!$U$3:$V$11,2,FALSE),"")</f>
        <v/>
      </c>
      <c r="AZ119" s="270">
        <f t="shared" si="23"/>
        <v>100</v>
      </c>
      <c r="BA119" s="574"/>
      <c r="BB119" s="574"/>
      <c r="BC119" s="273">
        <f>+IF(AND(W119="Preventivo",BB115="Fuerte"),2,IF(AND(W119="Preventivo",BB115="Moderado"),1,0))</f>
        <v>0</v>
      </c>
      <c r="BD119" s="273">
        <f>+IF(AND(W119="Detectivo/Correctivo",$BB115="Fuerte"),2,IF(AND(W119="Detectivo/Correctivo",$BB119="Moderado"),1,IF(AND(W119="Preventivo",$BB115="Fuerte"),1,0)))</f>
        <v>0</v>
      </c>
      <c r="BE119" s="273" t="e">
        <f>+N115-BC119</f>
        <v>#N/A</v>
      </c>
      <c r="BF119" s="273" t="e">
        <f>+P115-BD119</f>
        <v>#N/A</v>
      </c>
      <c r="BG119" s="407"/>
      <c r="BH119" s="407"/>
      <c r="BI119" s="407"/>
      <c r="BJ119" s="410"/>
      <c r="BK119" s="410"/>
      <c r="BL119" s="410"/>
      <c r="BM119" s="599"/>
    </row>
    <row r="120" spans="1:65" ht="65" customHeight="1" x14ac:dyDescent="0.2">
      <c r="A120" s="575"/>
      <c r="B120" s="576"/>
      <c r="C120" s="578"/>
      <c r="D120" s="267"/>
      <c r="E120" s="267"/>
      <c r="F120" s="567"/>
      <c r="G120" s="579"/>
      <c r="H120" s="257"/>
      <c r="I120" s="257"/>
      <c r="J120" s="257"/>
      <c r="K120" s="268"/>
      <c r="L120" s="269"/>
      <c r="M120" s="577"/>
      <c r="N120" s="570"/>
      <c r="O120" s="573"/>
      <c r="P120" s="570"/>
      <c r="Q120" s="407"/>
      <c r="R120" s="407"/>
      <c r="S120" s="225"/>
      <c r="T120" s="225"/>
      <c r="U120" s="240" t="s">
        <v>603</v>
      </c>
      <c r="V120" s="274"/>
      <c r="W120" s="274"/>
      <c r="X120" s="274"/>
      <c r="Y120" s="225" t="str">
        <f t="shared" si="13"/>
        <v/>
      </c>
      <c r="Z120" s="274"/>
      <c r="AA120" s="225" t="str">
        <f t="shared" si="14"/>
        <v/>
      </c>
      <c r="AB120" s="225"/>
      <c r="AC120" s="225" t="str">
        <f t="shared" si="15"/>
        <v/>
      </c>
      <c r="AD120" s="225"/>
      <c r="AE120" s="225" t="str">
        <f t="shared" si="16"/>
        <v/>
      </c>
      <c r="AF120" s="225"/>
      <c r="AG120" s="225" t="str">
        <f t="shared" si="17"/>
        <v/>
      </c>
      <c r="AH120" s="225"/>
      <c r="AI120" s="225" t="str">
        <f t="shared" si="18"/>
        <v/>
      </c>
      <c r="AJ120" s="225"/>
      <c r="AK120" s="226" t="str">
        <f t="shared" si="19"/>
        <v/>
      </c>
      <c r="AL120" s="270" t="str">
        <f t="shared" si="20"/>
        <v/>
      </c>
      <c r="AM120" s="270" t="str">
        <f t="shared" si="21"/>
        <v/>
      </c>
      <c r="AN120" s="271"/>
      <c r="AO120" s="271"/>
      <c r="AP120" s="271"/>
      <c r="AQ120" s="271"/>
      <c r="AR120" s="271"/>
      <c r="AS120" s="271"/>
      <c r="AT120" s="271"/>
      <c r="AU120" s="266" t="str">
        <f>IFERROR(VLOOKUP(AT120,'Seguridad Información'!$I$61:$J$65,2,0),"")</f>
        <v/>
      </c>
      <c r="AV120" s="266"/>
      <c r="AW120" s="272" t="str">
        <f t="shared" si="12"/>
        <v/>
      </c>
      <c r="AX120" s="270" t="str">
        <f t="shared" si="22"/>
        <v/>
      </c>
      <c r="AY120" s="272" t="str">
        <f>IFERROR(VLOOKUP((CONCATENATE(AM120,AX120)),Listados!$U$3:$V$11,2,FALSE),"")</f>
        <v/>
      </c>
      <c r="AZ120" s="270">
        <f t="shared" si="23"/>
        <v>100</v>
      </c>
      <c r="BA120" s="574"/>
      <c r="BB120" s="574"/>
      <c r="BC120" s="273">
        <f>+IF(AND(W120="Preventivo",BB115="Fuerte"),2,IF(AND(W120="Preventivo",BB115="Moderado"),1,0))</f>
        <v>0</v>
      </c>
      <c r="BD120" s="273">
        <f>+IF(AND(W120="Detectivo/Correctivo",$BB115="Fuerte"),2,IF(AND(W120="Detectivo/Correctivo",$BB120="Moderado"),1,IF(AND(W120="Preventivo",$BB115="Fuerte"),1,0)))</f>
        <v>0</v>
      </c>
      <c r="BE120" s="273" t="e">
        <f>+N115-BC120</f>
        <v>#N/A</v>
      </c>
      <c r="BF120" s="273" t="e">
        <f>+P115-BD120</f>
        <v>#N/A</v>
      </c>
      <c r="BG120" s="407"/>
      <c r="BH120" s="407"/>
      <c r="BI120" s="407"/>
      <c r="BJ120" s="410"/>
      <c r="BK120" s="410"/>
      <c r="BL120" s="410"/>
      <c r="BM120" s="599"/>
    </row>
    <row r="121" spans="1:65" ht="65" customHeight="1" x14ac:dyDescent="0.2">
      <c r="A121" s="575">
        <v>20</v>
      </c>
      <c r="B121" s="576"/>
      <c r="C121" s="578" t="str">
        <f>IFERROR(VLOOKUP(B121,Listados!B$3:C$20,2,FALSE),"")</f>
        <v/>
      </c>
      <c r="D121" s="267"/>
      <c r="E121" s="267"/>
      <c r="F121" s="567"/>
      <c r="G121" s="579"/>
      <c r="H121" s="257"/>
      <c r="I121" s="257"/>
      <c r="J121" s="257"/>
      <c r="K121" s="268"/>
      <c r="L121" s="269"/>
      <c r="M121" s="577"/>
      <c r="N121" s="570" t="e">
        <f>+VLOOKUP(M121,Listados!$K$8:$L$12,2,0)</f>
        <v>#N/A</v>
      </c>
      <c r="O121" s="573"/>
      <c r="P121" s="570" t="e">
        <f>+VLOOKUP(O121,Listados!$K$13:$L$17,2,0)</f>
        <v>#N/A</v>
      </c>
      <c r="Q121" s="407" t="str">
        <f>IF(AND(M121&lt;&gt;"",O121&lt;&gt;""),VLOOKUP(M121&amp;O121,Listados!$M$3:$N$27,2,FALSE),"")</f>
        <v/>
      </c>
      <c r="R121" s="407" t="e">
        <f>+VLOOKUP(Q121,Listados!$P$3:$Q$6,2,FALSE)</f>
        <v>#N/A</v>
      </c>
      <c r="S121" s="225"/>
      <c r="T121" s="225"/>
      <c r="U121" s="240" t="s">
        <v>603</v>
      </c>
      <c r="V121" s="274"/>
      <c r="W121" s="274"/>
      <c r="X121" s="274"/>
      <c r="Y121" s="225" t="str">
        <f t="shared" si="13"/>
        <v/>
      </c>
      <c r="Z121" s="274"/>
      <c r="AA121" s="225" t="str">
        <f t="shared" si="14"/>
        <v/>
      </c>
      <c r="AB121" s="225"/>
      <c r="AC121" s="225" t="str">
        <f t="shared" si="15"/>
        <v/>
      </c>
      <c r="AD121" s="225"/>
      <c r="AE121" s="225" t="str">
        <f t="shared" si="16"/>
        <v/>
      </c>
      <c r="AF121" s="225"/>
      <c r="AG121" s="225" t="str">
        <f t="shared" si="17"/>
        <v/>
      </c>
      <c r="AH121" s="225"/>
      <c r="AI121" s="225" t="str">
        <f t="shared" si="18"/>
        <v/>
      </c>
      <c r="AJ121" s="225"/>
      <c r="AK121" s="226" t="str">
        <f t="shared" si="19"/>
        <v/>
      </c>
      <c r="AL121" s="270" t="str">
        <f t="shared" si="20"/>
        <v/>
      </c>
      <c r="AM121" s="270" t="str">
        <f t="shared" si="21"/>
        <v/>
      </c>
      <c r="AN121" s="271"/>
      <c r="AO121" s="271"/>
      <c r="AP121" s="271"/>
      <c r="AQ121" s="271"/>
      <c r="AR121" s="271"/>
      <c r="AS121" s="271"/>
      <c r="AT121" s="271"/>
      <c r="AU121" s="266" t="str">
        <f>IFERROR(VLOOKUP(AT121,'Seguridad Información'!$I$61:$J$65,2,0),"")</f>
        <v/>
      </c>
      <c r="AV121" s="266"/>
      <c r="AW121" s="272" t="str">
        <f t="shared" si="12"/>
        <v/>
      </c>
      <c r="AX121" s="270" t="str">
        <f t="shared" si="22"/>
        <v/>
      </c>
      <c r="AY121" s="272" t="str">
        <f>IFERROR(VLOOKUP((CONCATENATE(AM121,AX121)),Listados!$U$3:$V$11,2,FALSE),"")</f>
        <v/>
      </c>
      <c r="AZ121" s="270">
        <f t="shared" si="23"/>
        <v>100</v>
      </c>
      <c r="BA121" s="574">
        <f>AVERAGE(AZ121:AZ126)</f>
        <v>100</v>
      </c>
      <c r="BB121" s="574" t="str">
        <f>IF(BA121&lt;=50, "Débil", IF(BA121&lt;=99,"Moderado","Fuerte"))</f>
        <v>Fuerte</v>
      </c>
      <c r="BC121" s="273">
        <f>+IF(AND(W121="Preventivo",BB121="Fuerte"),2,IF(AND(W121="Preventivo",BB121="Moderado"),1,0))</f>
        <v>0</v>
      </c>
      <c r="BD121" s="273">
        <f>+IF(AND(W121="Detectivo/Correctivo",$BB121="Fuerte"),2,IF(AND(W121="Detectivo/Correctivo",$BB121="Moderado"),1,IF(AND(W121="Preventivo",$BB121="Fuerte"),1,0)))</f>
        <v>0</v>
      </c>
      <c r="BE121" s="273" t="e">
        <f>+N121-BC121</f>
        <v>#N/A</v>
      </c>
      <c r="BF121" s="273" t="e">
        <f>+P121-BD121</f>
        <v>#N/A</v>
      </c>
      <c r="BG121" s="407" t="e">
        <f>+VLOOKUP(MIN(BE121,BE122,BE123,BE124,BE125,BE126),Listados!$J$18:$K$24,2,TRUE)</f>
        <v>#N/A</v>
      </c>
      <c r="BH121" s="407" t="e">
        <f>+VLOOKUP(MIN(BF121,BF122,BF123,BF124,BF125,BF126),Listados!$J$27:$K$32,2,TRUE)</f>
        <v>#N/A</v>
      </c>
      <c r="BI121" s="407" t="e">
        <f>IF(AND(BG121&lt;&gt;"",BH121&lt;&gt;""),VLOOKUP(BG121&amp;BH121,Listados!$M$3:$N$27,2,FALSE),"")</f>
        <v>#N/A</v>
      </c>
      <c r="BJ121" s="410" t="e">
        <f>+IF($R121="Asumir el riesgo","NA","")</f>
        <v>#N/A</v>
      </c>
      <c r="BK121" s="410" t="e">
        <f>+IF($R121="Asumir el riesgo","NA","")</f>
        <v>#N/A</v>
      </c>
      <c r="BL121" s="410" t="e">
        <f>+IF($R121="Asumir el riesgo","NA","")</f>
        <v>#N/A</v>
      </c>
      <c r="BM121" s="599" t="e">
        <f>+IF($R121="Asumir el riesgo","NA","")</f>
        <v>#N/A</v>
      </c>
    </row>
    <row r="122" spans="1:65" ht="65" customHeight="1" x14ac:dyDescent="0.2">
      <c r="A122" s="575"/>
      <c r="B122" s="576"/>
      <c r="C122" s="578"/>
      <c r="D122" s="267"/>
      <c r="E122" s="267"/>
      <c r="F122" s="567"/>
      <c r="G122" s="579"/>
      <c r="H122" s="257"/>
      <c r="I122" s="257"/>
      <c r="J122" s="257"/>
      <c r="K122" s="268"/>
      <c r="L122" s="269"/>
      <c r="M122" s="577"/>
      <c r="N122" s="570"/>
      <c r="O122" s="573"/>
      <c r="P122" s="570"/>
      <c r="Q122" s="407"/>
      <c r="R122" s="407"/>
      <c r="S122" s="225"/>
      <c r="T122" s="225"/>
      <c r="U122" s="240" t="s">
        <v>603</v>
      </c>
      <c r="V122" s="274"/>
      <c r="W122" s="274"/>
      <c r="X122" s="274"/>
      <c r="Y122" s="225" t="str">
        <f t="shared" si="13"/>
        <v/>
      </c>
      <c r="Z122" s="274"/>
      <c r="AA122" s="225" t="str">
        <f t="shared" si="14"/>
        <v/>
      </c>
      <c r="AB122" s="225"/>
      <c r="AC122" s="225" t="str">
        <f t="shared" si="15"/>
        <v/>
      </c>
      <c r="AD122" s="225"/>
      <c r="AE122" s="225" t="str">
        <f t="shared" si="16"/>
        <v/>
      </c>
      <c r="AF122" s="225"/>
      <c r="AG122" s="225" t="str">
        <f t="shared" si="17"/>
        <v/>
      </c>
      <c r="AH122" s="225"/>
      <c r="AI122" s="225" t="str">
        <f t="shared" si="18"/>
        <v/>
      </c>
      <c r="AJ122" s="225"/>
      <c r="AK122" s="226" t="str">
        <f t="shared" si="19"/>
        <v/>
      </c>
      <c r="AL122" s="270" t="str">
        <f t="shared" si="20"/>
        <v/>
      </c>
      <c r="AM122" s="270" t="str">
        <f t="shared" si="21"/>
        <v/>
      </c>
      <c r="AN122" s="271"/>
      <c r="AO122" s="271"/>
      <c r="AP122" s="271"/>
      <c r="AQ122" s="271"/>
      <c r="AR122" s="271"/>
      <c r="AS122" s="271"/>
      <c r="AT122" s="271"/>
      <c r="AU122" s="266" t="str">
        <f>IFERROR(VLOOKUP(AT122,'Seguridad Información'!$I$61:$J$65,2,0),"")</f>
        <v/>
      </c>
      <c r="AV122" s="266"/>
      <c r="AW122" s="272" t="str">
        <f t="shared" si="12"/>
        <v/>
      </c>
      <c r="AX122" s="270" t="str">
        <f t="shared" si="22"/>
        <v/>
      </c>
      <c r="AY122" s="272" t="str">
        <f>IFERROR(VLOOKUP((CONCATENATE(AM122,AX122)),Listados!$U$3:$V$11,2,FALSE),"")</f>
        <v/>
      </c>
      <c r="AZ122" s="270">
        <f t="shared" si="23"/>
        <v>100</v>
      </c>
      <c r="BA122" s="574"/>
      <c r="BB122" s="574"/>
      <c r="BC122" s="273">
        <f>+IF(AND(W122="Preventivo",BB121="Fuerte"),2,IF(AND(W122="Preventivo",BB121="Moderado"),1,0))</f>
        <v>0</v>
      </c>
      <c r="BD122" s="273">
        <f>+IF(AND(W122="Detectivo/Correctivo",$BB121="Fuerte"),2,IF(AND(W122="Detectivo/Correctivo",$BB122="Moderado"),1,IF(AND(W122="Preventivo",$BB121="Fuerte"),1,0)))</f>
        <v>0</v>
      </c>
      <c r="BE122" s="273" t="e">
        <f>+N121-BC122</f>
        <v>#N/A</v>
      </c>
      <c r="BF122" s="273" t="e">
        <f>+P121-BD122</f>
        <v>#N/A</v>
      </c>
      <c r="BG122" s="407"/>
      <c r="BH122" s="407"/>
      <c r="BI122" s="407"/>
      <c r="BJ122" s="410"/>
      <c r="BK122" s="410"/>
      <c r="BL122" s="410"/>
      <c r="BM122" s="599"/>
    </row>
    <row r="123" spans="1:65" ht="65" customHeight="1" x14ac:dyDescent="0.2">
      <c r="A123" s="575"/>
      <c r="B123" s="576"/>
      <c r="C123" s="578"/>
      <c r="D123" s="267"/>
      <c r="E123" s="267"/>
      <c r="F123" s="567"/>
      <c r="G123" s="579"/>
      <c r="H123" s="257"/>
      <c r="I123" s="257"/>
      <c r="J123" s="257"/>
      <c r="K123" s="268"/>
      <c r="L123" s="269"/>
      <c r="M123" s="577"/>
      <c r="N123" s="570"/>
      <c r="O123" s="573"/>
      <c r="P123" s="570"/>
      <c r="Q123" s="407"/>
      <c r="R123" s="407"/>
      <c r="S123" s="225"/>
      <c r="T123" s="225"/>
      <c r="U123" s="240" t="s">
        <v>603</v>
      </c>
      <c r="V123" s="274"/>
      <c r="W123" s="274"/>
      <c r="X123" s="274"/>
      <c r="Y123" s="225" t="str">
        <f t="shared" si="13"/>
        <v/>
      </c>
      <c r="Z123" s="274"/>
      <c r="AA123" s="225" t="str">
        <f t="shared" si="14"/>
        <v/>
      </c>
      <c r="AB123" s="225"/>
      <c r="AC123" s="225" t="str">
        <f t="shared" si="15"/>
        <v/>
      </c>
      <c r="AD123" s="225"/>
      <c r="AE123" s="225" t="str">
        <f t="shared" si="16"/>
        <v/>
      </c>
      <c r="AF123" s="225"/>
      <c r="AG123" s="225" t="str">
        <f t="shared" si="17"/>
        <v/>
      </c>
      <c r="AH123" s="225"/>
      <c r="AI123" s="225" t="str">
        <f t="shared" si="18"/>
        <v/>
      </c>
      <c r="AJ123" s="225"/>
      <c r="AK123" s="226" t="str">
        <f t="shared" si="19"/>
        <v/>
      </c>
      <c r="AL123" s="270" t="str">
        <f t="shared" si="20"/>
        <v/>
      </c>
      <c r="AM123" s="270" t="str">
        <f t="shared" si="21"/>
        <v/>
      </c>
      <c r="AN123" s="271"/>
      <c r="AO123" s="271"/>
      <c r="AP123" s="271"/>
      <c r="AQ123" s="271"/>
      <c r="AR123" s="271"/>
      <c r="AS123" s="271"/>
      <c r="AT123" s="271"/>
      <c r="AU123" s="266" t="str">
        <f>IFERROR(VLOOKUP(AT123,'Seguridad Información'!$I$61:$J$65,2,0),"")</f>
        <v/>
      </c>
      <c r="AV123" s="266"/>
      <c r="AW123" s="272" t="str">
        <f t="shared" si="12"/>
        <v/>
      </c>
      <c r="AX123" s="270" t="str">
        <f t="shared" si="22"/>
        <v/>
      </c>
      <c r="AY123" s="272" t="str">
        <f>IFERROR(VLOOKUP((CONCATENATE(AM123,AX123)),Listados!$U$3:$V$11,2,FALSE),"")</f>
        <v/>
      </c>
      <c r="AZ123" s="270">
        <f t="shared" si="23"/>
        <v>100</v>
      </c>
      <c r="BA123" s="574"/>
      <c r="BB123" s="574"/>
      <c r="BC123" s="273">
        <f>+IF(AND(W123="Preventivo",BB121="Fuerte"),2,IF(AND(W123="Preventivo",BB121="Moderado"),1,0))</f>
        <v>0</v>
      </c>
      <c r="BD123" s="273">
        <f>+IF(AND(W123="Detectivo/Correctivo",$BB121="Fuerte"),2,IF(AND(W123="Detectivo/Correctivo",$BB123="Moderado"),1,IF(AND(W123="Preventivo",$BB121="Fuerte"),1,0)))</f>
        <v>0</v>
      </c>
      <c r="BE123" s="273" t="e">
        <f>+N121-BC123</f>
        <v>#N/A</v>
      </c>
      <c r="BF123" s="273" t="e">
        <f>+P121-BD123</f>
        <v>#N/A</v>
      </c>
      <c r="BG123" s="407"/>
      <c r="BH123" s="407"/>
      <c r="BI123" s="407"/>
      <c r="BJ123" s="410"/>
      <c r="BK123" s="410"/>
      <c r="BL123" s="410"/>
      <c r="BM123" s="599"/>
    </row>
    <row r="124" spans="1:65" ht="65" customHeight="1" x14ac:dyDescent="0.2">
      <c r="A124" s="575"/>
      <c r="B124" s="576"/>
      <c r="C124" s="578"/>
      <c r="D124" s="267"/>
      <c r="E124" s="267"/>
      <c r="F124" s="567"/>
      <c r="G124" s="579"/>
      <c r="H124" s="257"/>
      <c r="I124" s="257"/>
      <c r="J124" s="257"/>
      <c r="K124" s="268"/>
      <c r="L124" s="269"/>
      <c r="M124" s="577"/>
      <c r="N124" s="570"/>
      <c r="O124" s="573"/>
      <c r="P124" s="570"/>
      <c r="Q124" s="407"/>
      <c r="R124" s="407"/>
      <c r="S124" s="225"/>
      <c r="T124" s="225"/>
      <c r="U124" s="240" t="s">
        <v>603</v>
      </c>
      <c r="V124" s="274"/>
      <c r="W124" s="274"/>
      <c r="X124" s="274"/>
      <c r="Y124" s="225" t="str">
        <f t="shared" si="13"/>
        <v/>
      </c>
      <c r="Z124" s="274"/>
      <c r="AA124" s="225" t="str">
        <f t="shared" si="14"/>
        <v/>
      </c>
      <c r="AB124" s="225"/>
      <c r="AC124" s="225" t="str">
        <f t="shared" si="15"/>
        <v/>
      </c>
      <c r="AD124" s="225"/>
      <c r="AE124" s="225" t="str">
        <f t="shared" si="16"/>
        <v/>
      </c>
      <c r="AF124" s="225"/>
      <c r="AG124" s="225" t="str">
        <f t="shared" si="17"/>
        <v/>
      </c>
      <c r="AH124" s="225"/>
      <c r="AI124" s="225" t="str">
        <f t="shared" si="18"/>
        <v/>
      </c>
      <c r="AJ124" s="225"/>
      <c r="AK124" s="226" t="str">
        <f t="shared" si="19"/>
        <v/>
      </c>
      <c r="AL124" s="270" t="str">
        <f t="shared" si="20"/>
        <v/>
      </c>
      <c r="AM124" s="270" t="str">
        <f t="shared" si="21"/>
        <v/>
      </c>
      <c r="AN124" s="271"/>
      <c r="AO124" s="271"/>
      <c r="AP124" s="271"/>
      <c r="AQ124" s="271"/>
      <c r="AR124" s="271"/>
      <c r="AS124" s="271"/>
      <c r="AT124" s="271"/>
      <c r="AU124" s="266" t="str">
        <f>IFERROR(VLOOKUP(AT124,'Seguridad Información'!$I$61:$J$65,2,0),"")</f>
        <v/>
      </c>
      <c r="AV124" s="266"/>
      <c r="AW124" s="272" t="str">
        <f t="shared" si="12"/>
        <v/>
      </c>
      <c r="AX124" s="270" t="str">
        <f t="shared" si="22"/>
        <v/>
      </c>
      <c r="AY124" s="272" t="str">
        <f>IFERROR(VLOOKUP((CONCATENATE(AM124,AX124)),Listados!$U$3:$V$11,2,FALSE),"")</f>
        <v/>
      </c>
      <c r="AZ124" s="270">
        <f t="shared" si="23"/>
        <v>100</v>
      </c>
      <c r="BA124" s="574"/>
      <c r="BB124" s="574"/>
      <c r="BC124" s="273">
        <f>+IF(AND(W124="Preventivo",BB121="Fuerte"),2,IF(AND(W124="Preventivo",BB121="Moderado"),1,0))</f>
        <v>0</v>
      </c>
      <c r="BD124" s="273">
        <f>+IF(AND(W124="Detectivo/Correctivo",$BB121="Fuerte"),2,IF(AND(W124="Detectivo/Correctivo",$BB124="Moderado"),1,IF(AND(W124="Preventivo",$BB121="Fuerte"),1,0)))</f>
        <v>0</v>
      </c>
      <c r="BE124" s="273" t="e">
        <f>+N121-BC124</f>
        <v>#N/A</v>
      </c>
      <c r="BF124" s="273" t="e">
        <f>+P121-BD124</f>
        <v>#N/A</v>
      </c>
      <c r="BG124" s="407"/>
      <c r="BH124" s="407"/>
      <c r="BI124" s="407"/>
      <c r="BJ124" s="410"/>
      <c r="BK124" s="410"/>
      <c r="BL124" s="410"/>
      <c r="BM124" s="599"/>
    </row>
    <row r="125" spans="1:65" ht="65" customHeight="1" x14ac:dyDescent="0.2">
      <c r="A125" s="575"/>
      <c r="B125" s="576"/>
      <c r="C125" s="578"/>
      <c r="D125" s="267"/>
      <c r="E125" s="267"/>
      <c r="F125" s="567"/>
      <c r="G125" s="579"/>
      <c r="H125" s="257"/>
      <c r="I125" s="257"/>
      <c r="J125" s="257"/>
      <c r="K125" s="268"/>
      <c r="L125" s="269"/>
      <c r="M125" s="577"/>
      <c r="N125" s="570"/>
      <c r="O125" s="573"/>
      <c r="P125" s="570"/>
      <c r="Q125" s="407"/>
      <c r="R125" s="407"/>
      <c r="S125" s="225"/>
      <c r="T125" s="225"/>
      <c r="U125" s="240" t="s">
        <v>603</v>
      </c>
      <c r="V125" s="274"/>
      <c r="W125" s="274"/>
      <c r="X125" s="274"/>
      <c r="Y125" s="225" t="str">
        <f t="shared" si="13"/>
        <v/>
      </c>
      <c r="Z125" s="274"/>
      <c r="AA125" s="225" t="str">
        <f t="shared" si="14"/>
        <v/>
      </c>
      <c r="AB125" s="225"/>
      <c r="AC125" s="225" t="str">
        <f t="shared" si="15"/>
        <v/>
      </c>
      <c r="AD125" s="225"/>
      <c r="AE125" s="225" t="str">
        <f t="shared" si="16"/>
        <v/>
      </c>
      <c r="AF125" s="225"/>
      <c r="AG125" s="225" t="str">
        <f t="shared" si="17"/>
        <v/>
      </c>
      <c r="AH125" s="225"/>
      <c r="AI125" s="225" t="str">
        <f t="shared" si="18"/>
        <v/>
      </c>
      <c r="AJ125" s="225"/>
      <c r="AK125" s="226" t="str">
        <f t="shared" si="19"/>
        <v/>
      </c>
      <c r="AL125" s="270" t="str">
        <f t="shared" si="20"/>
        <v/>
      </c>
      <c r="AM125" s="270" t="str">
        <f t="shared" si="21"/>
        <v/>
      </c>
      <c r="AN125" s="271"/>
      <c r="AO125" s="271"/>
      <c r="AP125" s="271"/>
      <c r="AQ125" s="271"/>
      <c r="AR125" s="271"/>
      <c r="AS125" s="271"/>
      <c r="AT125" s="271"/>
      <c r="AU125" s="266" t="str">
        <f>IFERROR(VLOOKUP(AT125,'Seguridad Información'!$I$61:$J$65,2,0),"")</f>
        <v/>
      </c>
      <c r="AV125" s="266"/>
      <c r="AW125" s="272" t="str">
        <f t="shared" si="12"/>
        <v/>
      </c>
      <c r="AX125" s="270" t="str">
        <f t="shared" si="22"/>
        <v/>
      </c>
      <c r="AY125" s="272" t="str">
        <f>IFERROR(VLOOKUP((CONCATENATE(AM125,AX125)),Listados!$U$3:$V$11,2,FALSE),"")</f>
        <v/>
      </c>
      <c r="AZ125" s="270">
        <f t="shared" si="23"/>
        <v>100</v>
      </c>
      <c r="BA125" s="574"/>
      <c r="BB125" s="574"/>
      <c r="BC125" s="273">
        <f>+IF(AND(W125="Preventivo",BB121="Fuerte"),2,IF(AND(W125="Preventivo",BB121="Moderado"),1,0))</f>
        <v>0</v>
      </c>
      <c r="BD125" s="273">
        <f>+IF(AND(W125="Detectivo/Correctivo",$BB121="Fuerte"),2,IF(AND(W125="Detectivo/Correctivo",$BB125="Moderado"),1,IF(AND(W125="Preventivo",$BB121="Fuerte"),1,0)))</f>
        <v>0</v>
      </c>
      <c r="BE125" s="273" t="e">
        <f>+N121-BC125</f>
        <v>#N/A</v>
      </c>
      <c r="BF125" s="273" t="e">
        <f>+P121-BD125</f>
        <v>#N/A</v>
      </c>
      <c r="BG125" s="407"/>
      <c r="BH125" s="407"/>
      <c r="BI125" s="407"/>
      <c r="BJ125" s="410"/>
      <c r="BK125" s="410"/>
      <c r="BL125" s="410"/>
      <c r="BM125" s="599"/>
    </row>
    <row r="126" spans="1:65" ht="65" customHeight="1" thickBot="1" x14ac:dyDescent="0.25">
      <c r="A126" s="590"/>
      <c r="B126" s="591"/>
      <c r="C126" s="592"/>
      <c r="D126" s="194"/>
      <c r="E126" s="194"/>
      <c r="F126" s="568"/>
      <c r="G126" s="594"/>
      <c r="H126" s="136"/>
      <c r="I126" s="136"/>
      <c r="J126" s="136"/>
      <c r="K126" s="195"/>
      <c r="L126" s="196"/>
      <c r="M126" s="595"/>
      <c r="N126" s="596"/>
      <c r="O126" s="597"/>
      <c r="P126" s="596"/>
      <c r="Q126" s="423"/>
      <c r="R126" s="423"/>
      <c r="S126" s="113"/>
      <c r="T126" s="113"/>
      <c r="U126" s="122" t="s">
        <v>603</v>
      </c>
      <c r="V126" s="197"/>
      <c r="W126" s="197"/>
      <c r="X126" s="197"/>
      <c r="Y126" s="113" t="str">
        <f t="shared" si="13"/>
        <v/>
      </c>
      <c r="Z126" s="197"/>
      <c r="AA126" s="113" t="str">
        <f t="shared" si="14"/>
        <v/>
      </c>
      <c r="AB126" s="113"/>
      <c r="AC126" s="113" t="str">
        <f t="shared" si="15"/>
        <v/>
      </c>
      <c r="AD126" s="113"/>
      <c r="AE126" s="113" t="str">
        <f t="shared" si="16"/>
        <v/>
      </c>
      <c r="AF126" s="113"/>
      <c r="AG126" s="113" t="str">
        <f t="shared" si="17"/>
        <v/>
      </c>
      <c r="AH126" s="113"/>
      <c r="AI126" s="113" t="str">
        <f t="shared" si="18"/>
        <v/>
      </c>
      <c r="AJ126" s="113"/>
      <c r="AK126" s="112" t="str">
        <f t="shared" si="19"/>
        <v/>
      </c>
      <c r="AL126" s="198" t="str">
        <f t="shared" si="20"/>
        <v/>
      </c>
      <c r="AM126" s="198" t="str">
        <f t="shared" si="21"/>
        <v/>
      </c>
      <c r="AN126" s="199"/>
      <c r="AO126" s="199"/>
      <c r="AP126" s="199"/>
      <c r="AQ126" s="199"/>
      <c r="AR126" s="199"/>
      <c r="AS126" s="199"/>
      <c r="AT126" s="199"/>
      <c r="AU126" s="200" t="str">
        <f>IFERROR(VLOOKUP(AT126,'Seguridad Información'!$I$61:$J$65,2,0),"")</f>
        <v/>
      </c>
      <c r="AV126" s="200"/>
      <c r="AW126" s="201" t="str">
        <f t="shared" si="12"/>
        <v/>
      </c>
      <c r="AX126" s="198" t="str">
        <f t="shared" si="22"/>
        <v/>
      </c>
      <c r="AY126" s="201" t="str">
        <f>IFERROR(VLOOKUP((CONCATENATE(AM126,AX126)),Listados!$U$3:$V$11,2,FALSE),"")</f>
        <v/>
      </c>
      <c r="AZ126" s="198">
        <f t="shared" si="23"/>
        <v>100</v>
      </c>
      <c r="BA126" s="593"/>
      <c r="BB126" s="593"/>
      <c r="BC126" s="202">
        <f>+IF(AND(W126="Preventivo",BB121="Fuerte"),2,IF(AND(W126="Preventivo",BB121="Moderado"),1,0))</f>
        <v>0</v>
      </c>
      <c r="BD126" s="202">
        <f>+IF(AND(W126="Detectivo/Correctivo",$BB121="Fuerte"),2,IF(AND(W126="Detectivo/Correctivo",$BB126="Moderado"),1,IF(AND(W126="Preventivo",$BB121="Fuerte"),1,0)))</f>
        <v>0</v>
      </c>
      <c r="BE126" s="202" t="e">
        <f>+N121-BC126</f>
        <v>#N/A</v>
      </c>
      <c r="BF126" s="202" t="e">
        <f>+P121-BD126</f>
        <v>#N/A</v>
      </c>
      <c r="BG126" s="423"/>
      <c r="BH126" s="423"/>
      <c r="BI126" s="423"/>
      <c r="BJ126" s="425"/>
      <c r="BK126" s="425"/>
      <c r="BL126" s="425"/>
      <c r="BM126" s="600"/>
    </row>
  </sheetData>
  <sheetProtection selectLockedCells="1"/>
  <mergeCells count="414">
    <mergeCell ref="BJ115:BJ120"/>
    <mergeCell ref="BK115:BK120"/>
    <mergeCell ref="BL115:BL120"/>
    <mergeCell ref="BM115:BM120"/>
    <mergeCell ref="BJ121:BJ126"/>
    <mergeCell ref="BK121:BK126"/>
    <mergeCell ref="BL121:BL126"/>
    <mergeCell ref="BM121:BM126"/>
    <mergeCell ref="BJ79:BJ84"/>
    <mergeCell ref="BK79:BK84"/>
    <mergeCell ref="BL79:BL84"/>
    <mergeCell ref="BM79:BM84"/>
    <mergeCell ref="BJ85:BJ90"/>
    <mergeCell ref="BK85:BK90"/>
    <mergeCell ref="BL85:BL90"/>
    <mergeCell ref="BM85:BM90"/>
    <mergeCell ref="BJ91:BJ96"/>
    <mergeCell ref="BK91:BK96"/>
    <mergeCell ref="BL91:BL96"/>
    <mergeCell ref="BM91:BM96"/>
    <mergeCell ref="BJ97:BJ102"/>
    <mergeCell ref="BK97:BK102"/>
    <mergeCell ref="BL97:BL102"/>
    <mergeCell ref="BM97:BM102"/>
    <mergeCell ref="BK25:BK30"/>
    <mergeCell ref="BL25:BL30"/>
    <mergeCell ref="BM25:BM30"/>
    <mergeCell ref="BJ103:BJ108"/>
    <mergeCell ref="BK103:BK108"/>
    <mergeCell ref="BL103:BL108"/>
    <mergeCell ref="BM103:BM108"/>
    <mergeCell ref="BK31:BK36"/>
    <mergeCell ref="BL31:BL36"/>
    <mergeCell ref="BM31:BM36"/>
    <mergeCell ref="BJ37:BJ42"/>
    <mergeCell ref="BK37:BK42"/>
    <mergeCell ref="BL37:BL42"/>
    <mergeCell ref="BM37:BM42"/>
    <mergeCell ref="BM73:BM78"/>
    <mergeCell ref="BJ31:BJ36"/>
    <mergeCell ref="BJ25:BJ30"/>
    <mergeCell ref="BK61:BK66"/>
    <mergeCell ref="BL61:BL66"/>
    <mergeCell ref="BM61:BM66"/>
    <mergeCell ref="BJ109:BJ114"/>
    <mergeCell ref="BK109:BK114"/>
    <mergeCell ref="BL109:BL114"/>
    <mergeCell ref="BM109:BM114"/>
    <mergeCell ref="BJ43:BJ48"/>
    <mergeCell ref="BK43:BK48"/>
    <mergeCell ref="BL43:BL48"/>
    <mergeCell ref="BM43:BM48"/>
    <mergeCell ref="BJ49:BJ54"/>
    <mergeCell ref="BK49:BK54"/>
    <mergeCell ref="BL49:BL54"/>
    <mergeCell ref="BM49:BM54"/>
    <mergeCell ref="BJ55:BJ60"/>
    <mergeCell ref="BK55:BK60"/>
    <mergeCell ref="BL55:BL60"/>
    <mergeCell ref="BM55:BM60"/>
    <mergeCell ref="BJ61:BJ66"/>
    <mergeCell ref="BJ67:BJ72"/>
    <mergeCell ref="BK67:BK72"/>
    <mergeCell ref="BL67:BL72"/>
    <mergeCell ref="BM67:BM72"/>
    <mergeCell ref="BJ73:BJ78"/>
    <mergeCell ref="BK73:BK78"/>
    <mergeCell ref="BL73:BL78"/>
    <mergeCell ref="BK7:BK12"/>
    <mergeCell ref="BL7:BL12"/>
    <mergeCell ref="BM7:BM12"/>
    <mergeCell ref="BJ13:BJ18"/>
    <mergeCell ref="BK13:BK18"/>
    <mergeCell ref="BL13:BL18"/>
    <mergeCell ref="BM13:BM18"/>
    <mergeCell ref="BJ19:BJ24"/>
    <mergeCell ref="BK19:BK24"/>
    <mergeCell ref="BL19:BL24"/>
    <mergeCell ref="BM19:BM24"/>
    <mergeCell ref="BJ7:BJ12"/>
    <mergeCell ref="BH121:BH126"/>
    <mergeCell ref="BI121:BI126"/>
    <mergeCell ref="BI73:BI78"/>
    <mergeCell ref="BI91:BI96"/>
    <mergeCell ref="BH61:BH66"/>
    <mergeCell ref="BI61:BI66"/>
    <mergeCell ref="BI67:BI72"/>
    <mergeCell ref="BH43:BH48"/>
    <mergeCell ref="BH37:BH42"/>
    <mergeCell ref="BI97:BI102"/>
    <mergeCell ref="BH79:BH84"/>
    <mergeCell ref="BI79:BI84"/>
    <mergeCell ref="BH91:BH96"/>
    <mergeCell ref="BH85:BH90"/>
    <mergeCell ref="BI85:BI90"/>
    <mergeCell ref="BI43:BI48"/>
    <mergeCell ref="BI31:BI36"/>
    <mergeCell ref="BH13:BH18"/>
    <mergeCell ref="BI13:BI18"/>
    <mergeCell ref="BA37:BA42"/>
    <mergeCell ref="BB37:BB42"/>
    <mergeCell ref="BG37:BG42"/>
    <mergeCell ref="BG25:BG30"/>
    <mergeCell ref="BG31:BG36"/>
    <mergeCell ref="BG13:BG18"/>
    <mergeCell ref="BI25:BI30"/>
    <mergeCell ref="BH25:BH30"/>
    <mergeCell ref="BA31:BA36"/>
    <mergeCell ref="BB31:BB36"/>
    <mergeCell ref="BI37:BI42"/>
    <mergeCell ref="N121:N126"/>
    <mergeCell ref="O121:O126"/>
    <mergeCell ref="P121:P126"/>
    <mergeCell ref="BG121:BG126"/>
    <mergeCell ref="O115:O120"/>
    <mergeCell ref="R7:R12"/>
    <mergeCell ref="R13:R18"/>
    <mergeCell ref="R19:R24"/>
    <mergeCell ref="R25:R30"/>
    <mergeCell ref="R31:R36"/>
    <mergeCell ref="R37:R42"/>
    <mergeCell ref="R43:R48"/>
    <mergeCell ref="R49:R54"/>
    <mergeCell ref="BG43:BG48"/>
    <mergeCell ref="R109:R114"/>
    <mergeCell ref="R115:R120"/>
    <mergeCell ref="R121:R126"/>
    <mergeCell ref="P97:P102"/>
    <mergeCell ref="BA79:BA84"/>
    <mergeCell ref="BB79:BB84"/>
    <mergeCell ref="BG79:BG84"/>
    <mergeCell ref="BB91:BB96"/>
    <mergeCell ref="BG91:BG96"/>
    <mergeCell ref="BB85:BB90"/>
    <mergeCell ref="G115:G120"/>
    <mergeCell ref="M115:M120"/>
    <mergeCell ref="N115:N120"/>
    <mergeCell ref="F115:F120"/>
    <mergeCell ref="P115:P120"/>
    <mergeCell ref="B121:B126"/>
    <mergeCell ref="C121:C126"/>
    <mergeCell ref="BH109:BH114"/>
    <mergeCell ref="BI109:BI114"/>
    <mergeCell ref="Q109:Q114"/>
    <mergeCell ref="BA109:BA114"/>
    <mergeCell ref="BB109:BB114"/>
    <mergeCell ref="BG109:BG114"/>
    <mergeCell ref="BI115:BI120"/>
    <mergeCell ref="Q115:Q120"/>
    <mergeCell ref="BA115:BA120"/>
    <mergeCell ref="BB115:BB120"/>
    <mergeCell ref="BG115:BG120"/>
    <mergeCell ref="BH115:BH120"/>
    <mergeCell ref="Q121:Q126"/>
    <mergeCell ref="BA121:BA126"/>
    <mergeCell ref="BB121:BB126"/>
    <mergeCell ref="G121:G126"/>
    <mergeCell ref="M121:M126"/>
    <mergeCell ref="A121:A126"/>
    <mergeCell ref="Q97:Q102"/>
    <mergeCell ref="BA97:BA102"/>
    <mergeCell ref="BB97:BB102"/>
    <mergeCell ref="BG97:BG102"/>
    <mergeCell ref="BH97:BH102"/>
    <mergeCell ref="BA103:BA108"/>
    <mergeCell ref="BB103:BB108"/>
    <mergeCell ref="BG103:BG108"/>
    <mergeCell ref="BH103:BH108"/>
    <mergeCell ref="O109:O114"/>
    <mergeCell ref="P109:P114"/>
    <mergeCell ref="A109:A114"/>
    <mergeCell ref="B109:B114"/>
    <mergeCell ref="C109:C114"/>
    <mergeCell ref="G109:G114"/>
    <mergeCell ref="M109:M114"/>
    <mergeCell ref="N109:N114"/>
    <mergeCell ref="A115:A120"/>
    <mergeCell ref="B115:B120"/>
    <mergeCell ref="C115:C120"/>
    <mergeCell ref="A97:A102"/>
    <mergeCell ref="B97:B102"/>
    <mergeCell ref="N97:N102"/>
    <mergeCell ref="C97:C102"/>
    <mergeCell ref="G97:G102"/>
    <mergeCell ref="M97:M102"/>
    <mergeCell ref="O97:O102"/>
    <mergeCell ref="R97:R102"/>
    <mergeCell ref="BI103:BI108"/>
    <mergeCell ref="A103:A108"/>
    <mergeCell ref="B103:B108"/>
    <mergeCell ref="C103:C108"/>
    <mergeCell ref="G103:G108"/>
    <mergeCell ref="M103:M108"/>
    <mergeCell ref="N103:N108"/>
    <mergeCell ref="O103:O108"/>
    <mergeCell ref="P103:P108"/>
    <mergeCell ref="Q103:Q108"/>
    <mergeCell ref="R103:R108"/>
    <mergeCell ref="A91:A96"/>
    <mergeCell ref="B91:B96"/>
    <mergeCell ref="C91:C96"/>
    <mergeCell ref="G91:G96"/>
    <mergeCell ref="M91:M96"/>
    <mergeCell ref="N91:N96"/>
    <mergeCell ref="P85:P90"/>
    <mergeCell ref="Q85:Q90"/>
    <mergeCell ref="BA85:BA90"/>
    <mergeCell ref="A85:A90"/>
    <mergeCell ref="B85:B90"/>
    <mergeCell ref="C85:C90"/>
    <mergeCell ref="G85:G90"/>
    <mergeCell ref="M85:M90"/>
    <mergeCell ref="N85:N90"/>
    <mergeCell ref="P91:P96"/>
    <mergeCell ref="O85:O90"/>
    <mergeCell ref="R85:R90"/>
    <mergeCell ref="R91:R96"/>
    <mergeCell ref="Q91:Q96"/>
    <mergeCell ref="BA91:BA96"/>
    <mergeCell ref="A79:A84"/>
    <mergeCell ref="B79:B84"/>
    <mergeCell ref="C79:C84"/>
    <mergeCell ref="G79:G84"/>
    <mergeCell ref="M79:M84"/>
    <mergeCell ref="N79:N84"/>
    <mergeCell ref="O79:O84"/>
    <mergeCell ref="P79:P84"/>
    <mergeCell ref="Q79:Q84"/>
    <mergeCell ref="BG85:BG90"/>
    <mergeCell ref="R79:R84"/>
    <mergeCell ref="Q67:Q72"/>
    <mergeCell ref="BA67:BA72"/>
    <mergeCell ref="BB67:BB72"/>
    <mergeCell ref="BG67:BG72"/>
    <mergeCell ref="BH67:BH72"/>
    <mergeCell ref="Q73:Q78"/>
    <mergeCell ref="BA73:BA78"/>
    <mergeCell ref="BB73:BB78"/>
    <mergeCell ref="BG73:BG78"/>
    <mergeCell ref="BH73:BH78"/>
    <mergeCell ref="R67:R72"/>
    <mergeCell ref="R73:R78"/>
    <mergeCell ref="F67:F72"/>
    <mergeCell ref="A73:A78"/>
    <mergeCell ref="B73:B78"/>
    <mergeCell ref="C73:C78"/>
    <mergeCell ref="G73:G78"/>
    <mergeCell ref="M73:M78"/>
    <mergeCell ref="N73:N78"/>
    <mergeCell ref="O73:O78"/>
    <mergeCell ref="P73:P78"/>
    <mergeCell ref="P67:P72"/>
    <mergeCell ref="F73:F78"/>
    <mergeCell ref="A67:A72"/>
    <mergeCell ref="B67:B72"/>
    <mergeCell ref="C67:C72"/>
    <mergeCell ref="G67:G72"/>
    <mergeCell ref="M67:M72"/>
    <mergeCell ref="N67:N72"/>
    <mergeCell ref="O67:O72"/>
    <mergeCell ref="B55:B60"/>
    <mergeCell ref="O61:O66"/>
    <mergeCell ref="P61:P66"/>
    <mergeCell ref="Q61:Q66"/>
    <mergeCell ref="BA61:BA66"/>
    <mergeCell ref="BB61:BB66"/>
    <mergeCell ref="BG61:BG66"/>
    <mergeCell ref="A61:A66"/>
    <mergeCell ref="B61:B66"/>
    <mergeCell ref="C61:C66"/>
    <mergeCell ref="G61:G66"/>
    <mergeCell ref="M61:M66"/>
    <mergeCell ref="N61:N66"/>
    <mergeCell ref="R61:R66"/>
    <mergeCell ref="F61:F66"/>
    <mergeCell ref="Q43:Q48"/>
    <mergeCell ref="BA55:BA60"/>
    <mergeCell ref="BB55:BB60"/>
    <mergeCell ref="BG55:BG60"/>
    <mergeCell ref="BH55:BH60"/>
    <mergeCell ref="BI55:BI60"/>
    <mergeCell ref="A55:A60"/>
    <mergeCell ref="R55:R60"/>
    <mergeCell ref="F49:F54"/>
    <mergeCell ref="F55:F60"/>
    <mergeCell ref="P55:P60"/>
    <mergeCell ref="Q55:Q60"/>
    <mergeCell ref="Q49:Q54"/>
    <mergeCell ref="BA49:BA54"/>
    <mergeCell ref="BB49:BB54"/>
    <mergeCell ref="BG49:BG54"/>
    <mergeCell ref="BH49:BH54"/>
    <mergeCell ref="BI49:BI54"/>
    <mergeCell ref="A49:A54"/>
    <mergeCell ref="B49:B54"/>
    <mergeCell ref="O49:O54"/>
    <mergeCell ref="P49:P54"/>
    <mergeCell ref="C49:C54"/>
    <mergeCell ref="N49:N54"/>
    <mergeCell ref="A43:A48"/>
    <mergeCell ref="A37:A42"/>
    <mergeCell ref="B37:B42"/>
    <mergeCell ref="C37:C42"/>
    <mergeCell ref="G37:G42"/>
    <mergeCell ref="B43:B48"/>
    <mergeCell ref="C43:C48"/>
    <mergeCell ref="G43:G48"/>
    <mergeCell ref="M43:M48"/>
    <mergeCell ref="N43:N48"/>
    <mergeCell ref="O43:O48"/>
    <mergeCell ref="O37:O42"/>
    <mergeCell ref="BH31:BH36"/>
    <mergeCell ref="A7:A12"/>
    <mergeCell ref="B7:B12"/>
    <mergeCell ref="C7:C12"/>
    <mergeCell ref="M7:M12"/>
    <mergeCell ref="F13:F18"/>
    <mergeCell ref="BG7:BG12"/>
    <mergeCell ref="F37:F42"/>
    <mergeCell ref="G25:G30"/>
    <mergeCell ref="M25:M30"/>
    <mergeCell ref="P37:P42"/>
    <mergeCell ref="C19:C24"/>
    <mergeCell ref="G19:G24"/>
    <mergeCell ref="A13:A18"/>
    <mergeCell ref="B13:B18"/>
    <mergeCell ref="C13:C18"/>
    <mergeCell ref="G13:G18"/>
    <mergeCell ref="M13:M18"/>
    <mergeCell ref="Q25:Q30"/>
    <mergeCell ref="BA25:BA30"/>
    <mergeCell ref="BB25:BB30"/>
    <mergeCell ref="H1:BI3"/>
    <mergeCell ref="BA43:BA48"/>
    <mergeCell ref="BH7:BH12"/>
    <mergeCell ref="BI7:BI12"/>
    <mergeCell ref="Q7:Q12"/>
    <mergeCell ref="BA7:BA12"/>
    <mergeCell ref="BB7:BB12"/>
    <mergeCell ref="BI19:BI24"/>
    <mergeCell ref="A31:A36"/>
    <mergeCell ref="B31:B36"/>
    <mergeCell ref="C31:C36"/>
    <mergeCell ref="G31:G36"/>
    <mergeCell ref="M31:M36"/>
    <mergeCell ref="N31:N36"/>
    <mergeCell ref="O31:O36"/>
    <mergeCell ref="P31:P36"/>
    <mergeCell ref="Q31:Q36"/>
    <mergeCell ref="F31:F36"/>
    <mergeCell ref="A1:G3"/>
    <mergeCell ref="A4:L5"/>
    <mergeCell ref="M4:Q4"/>
    <mergeCell ref="U4:BI4"/>
    <mergeCell ref="M5:Q5"/>
    <mergeCell ref="U5:W5"/>
    <mergeCell ref="X5:AM5"/>
    <mergeCell ref="AN5:AW5"/>
    <mergeCell ref="AY5:AZ5"/>
    <mergeCell ref="BA5:BB5"/>
    <mergeCell ref="BG5:BI5"/>
    <mergeCell ref="R4:R5"/>
    <mergeCell ref="C55:C60"/>
    <mergeCell ref="G55:G60"/>
    <mergeCell ref="M55:M60"/>
    <mergeCell ref="N55:N60"/>
    <mergeCell ref="O55:O60"/>
    <mergeCell ref="G7:G12"/>
    <mergeCell ref="P19:P24"/>
    <mergeCell ref="F43:F48"/>
    <mergeCell ref="M37:M42"/>
    <mergeCell ref="N37:N42"/>
    <mergeCell ref="N19:N24"/>
    <mergeCell ref="O19:O24"/>
    <mergeCell ref="P7:P12"/>
    <mergeCell ref="G49:G54"/>
    <mergeCell ref="M49:M54"/>
    <mergeCell ref="P43:P48"/>
    <mergeCell ref="C25:C30"/>
    <mergeCell ref="P25:P30"/>
    <mergeCell ref="O13:O18"/>
    <mergeCell ref="P13:P18"/>
    <mergeCell ref="Q13:Q18"/>
    <mergeCell ref="BA13:BA18"/>
    <mergeCell ref="BB13:BB18"/>
    <mergeCell ref="A25:A30"/>
    <mergeCell ref="B25:B30"/>
    <mergeCell ref="A19:A24"/>
    <mergeCell ref="B19:B24"/>
    <mergeCell ref="M19:M24"/>
    <mergeCell ref="BJ4:BM5"/>
    <mergeCell ref="F121:F126"/>
    <mergeCell ref="F7:F12"/>
    <mergeCell ref="F19:F24"/>
    <mergeCell ref="F25:F30"/>
    <mergeCell ref="F79:F84"/>
    <mergeCell ref="F85:F90"/>
    <mergeCell ref="F91:F96"/>
    <mergeCell ref="F97:F102"/>
    <mergeCell ref="F103:F108"/>
    <mergeCell ref="F109:F114"/>
    <mergeCell ref="N13:N18"/>
    <mergeCell ref="N7:N12"/>
    <mergeCell ref="O7:O12"/>
    <mergeCell ref="N25:N30"/>
    <mergeCell ref="O25:O30"/>
    <mergeCell ref="O91:O96"/>
    <mergeCell ref="Q19:Q24"/>
    <mergeCell ref="BA19:BA24"/>
    <mergeCell ref="BB19:BB24"/>
    <mergeCell ref="BG19:BG24"/>
    <mergeCell ref="BH19:BH24"/>
    <mergeCell ref="BB43:BB48"/>
    <mergeCell ref="Q37:Q42"/>
  </mergeCells>
  <conditionalFormatting sqref="Q7 S7:T7">
    <cfRule type="cellIs" dxfId="15" priority="16" operator="equal">
      <formula>"Extremo"</formula>
    </cfRule>
    <cfRule type="cellIs" dxfId="14" priority="17" operator="equal">
      <formula>"Alto"</formula>
    </cfRule>
    <cfRule type="cellIs" dxfId="13" priority="18" operator="equal">
      <formula>"Moderado"</formula>
    </cfRule>
    <cfRule type="cellIs" dxfId="12" priority="19" operator="equal">
      <formula>"Bajo"</formula>
    </cfRule>
  </conditionalFormatting>
  <conditionalFormatting sqref="Q13 S13:T13 Q19 S19:T19 Q25 S25:T25 Q31 S31:T31 Q37 S37:T37 Q43 S43:T43 Q49 S49:T49 Q55 S55:T55 Q61 S61:T61 Q67 S67:T67 Q73 S73:T73 Q79 S79:T79 Q85 S85:T85 Q91 S91:T91 Q97 S97:T97 Q103 S103:T103 Q109 S109:T109 Q115 S115:T115 Q121 S121:T121">
    <cfRule type="cellIs" dxfId="11" priority="8" operator="equal">
      <formula>"Extremo"</formula>
    </cfRule>
    <cfRule type="cellIs" dxfId="10" priority="9" operator="equal">
      <formula>"Alto"</formula>
    </cfRule>
    <cfRule type="cellIs" dxfId="9" priority="10" operator="equal">
      <formula>"Moderado"</formula>
    </cfRule>
    <cfRule type="cellIs" dxfId="8" priority="11" operator="equal">
      <formula>"Bajo"</formula>
    </cfRule>
  </conditionalFormatting>
  <conditionalFormatting sqref="BI7">
    <cfRule type="cellIs" dxfId="7" priority="12" operator="equal">
      <formula>"Extremo"</formula>
    </cfRule>
    <cfRule type="cellIs" dxfId="6" priority="13" operator="equal">
      <formula>"Alto"</formula>
    </cfRule>
    <cfRule type="cellIs" dxfId="5" priority="14" operator="equal">
      <formula>"Moderado"</formula>
    </cfRule>
    <cfRule type="cellIs" dxfId="4" priority="15" operator="equal">
      <formula>"Bajo"</formula>
    </cfRule>
  </conditionalFormatting>
  <conditionalFormatting sqref="BI13 BI19 BI25 BI31 BI37 BI43 BI49 BI55 BI61 BI67 BI73 BI79 BI85 BI91 BI97 BI103 BI109 BI115 BI121">
    <cfRule type="cellIs" dxfId="3" priority="4" operator="equal">
      <formula>"Extremo"</formula>
    </cfRule>
    <cfRule type="cellIs" dxfId="2" priority="5" operator="equal">
      <formula>"Alto"</formula>
    </cfRule>
    <cfRule type="cellIs" dxfId="1" priority="6" operator="equal">
      <formula>"Moderado"</formula>
    </cfRule>
    <cfRule type="cellIs" dxfId="0" priority="7" operator="equal">
      <formula>"Bajo"</formula>
    </cfRule>
  </conditionalFormatting>
  <dataValidations count="36">
    <dataValidation allowBlank="1" showInputMessage="1" showErrorMessage="1" prompt="Fuerte: 100_x000a__x000a_Moderado: Entre 50 y 99_x000a__x000a_Débil: Menor a 50" sqref="BB6" xr:uid="{00000000-0002-0000-0400-000000000000}"/>
    <dataValidation allowBlank="1" showInputMessage="1" showErrorMessage="1" prompt="Fuerte: 100_x000a__x000a_Moderado: 50_x000a__x000a_Débil: 0" sqref="AZ6" xr:uid="{00000000-0002-0000-0400-000001000000}"/>
    <dataValidation allowBlank="1" showInputMessage="1" showErrorMessage="1" prompt="Fuerte: Siempre se ejecuta_x000a__x000a_Moderado: Algunas veces_x000a__x000a_Débil: No se ejecuta " sqref="AN6:AO6" xr:uid="{00000000-0002-0000-0400-000002000000}"/>
    <dataValidation allowBlank="1" showInputMessage="1" showErrorMessage="1" prompt="Fuerte: Calificación entre 96 y 100_x000a__x000a_Moderado: Calificación entre 86 y 95_x000a__x000a_Débil: Calificación entre 0 y 85" sqref="AM6 AX6" xr:uid="{00000000-0002-0000-0400-000003000000}"/>
    <dataValidation allowBlank="1" showInputMessage="1" showErrorMessage="1" prompt="- Confiable (15)_x000a__x000a_- No Confiable (0)_x000a_" sqref="AF6:AG6" xr:uid="{00000000-0002-0000-0400-000004000000}"/>
    <dataValidation allowBlank="1" showInputMessage="1" showErrorMessage="1" prompt="- Prevenir (15)_x000a__x000a_- Detectar (10)_x000a__x000a_- No es un Control (0)" sqref="AD6:AE6" xr:uid="{00000000-0002-0000-0400-000005000000}"/>
    <dataValidation allowBlank="1" showInputMessage="1" showErrorMessage="1" prompt="- Oportuna (15)_x000a__x000a_- Inoportuna (0)_x000a_" sqref="AB6:AC6" xr:uid="{00000000-0002-0000-0400-000006000000}"/>
    <dataValidation allowBlank="1" showInputMessage="1" showErrorMessage="1" prompt="- Asignado (15)_x000a__x000a_- No Asignado (0)" sqref="X6:Y6" xr:uid="{00000000-0002-0000-0400-000007000000}"/>
    <dataValidation allowBlank="1" showInputMessage="1" showErrorMessage="1" prompt="Preventivo: Diseñados para evitar un evento no deseado en el momento que se produce, es decir intenta evitar la ocurrencia_x000a__x000a_Detectivos: Diseñados para identificar un evento o resultado no previsto después de que se haya producido, es decir corregir " sqref="W6" xr:uid="{00000000-0002-0000-0400-000008000000}"/>
    <dataValidation allowBlank="1" showInputMessage="1" showErrorMessage="1" prompt="Completa (10)_x000a__x000a_Incompleta (5)_x000a__x000a_No esxiste (0)" sqref="AJ6:AK6" xr:uid="{00000000-0002-0000-0400-000009000000}"/>
    <dataValidation allowBlank="1" showInputMessage="1" showErrorMessage="1" prompt="- Se investigan y se resuelven Oportunamente (15)_x000a__x000a_- No se investigan y resuelven Oportunamente (0)_x000a_" sqref="AH6:AI6" xr:uid="{00000000-0002-0000-0400-00000A000000}"/>
    <dataValidation allowBlank="1" showInputMessage="1" showErrorMessage="1" prompt="- Adecuado (15)_x000a__x000a_- Inadecuado (0)_x000a_" sqref="Z6:AA6" xr:uid="{00000000-0002-0000-0400-00000B000000}"/>
    <dataValidation allowBlank="1" showInputMessage="1" showErrorMessage="1" prompt="Promedio entre el diseño Total de Control y Total Solidez Individual " sqref="BA6" xr:uid="{00000000-0002-0000-0400-00000C000000}"/>
    <dataValidation allowBlank="1" showInputMessage="1" showErrorMessage="1" prompt="Fuerte+Fuerte=Fuerte_x000a_Fuerte+Moderado=Moderado_x000a_Fuerte+Débil=Débil_x000a_Moderado+Fuerte=Moderado_x000a_Moderado+Moderado=Moderado_x000a_Moderado+Débil=Débil_x000a_Débil+Fuerte=Débil_x000a_Débil+Moderado=Débil_x000a_Débil+Débil=Débil" sqref="AY6" xr:uid="{00000000-0002-0000-0400-00000D000000}"/>
    <dataValidation allowBlank="1" showInputMessage="1" showErrorMessage="1" prompt="Si el resultado de las calificaciones del control o promedio en el diseño de los controles, está por debajo de 96%, se debe establecer un plan de acción que permita tener un control bien diseñado" sqref="AL6 AW6" xr:uid="{00000000-0002-0000-0400-00000E000000}"/>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N6:P6" xr:uid="{00000000-0002-0000-0400-00000F000000}"/>
    <dataValidation allowBlank="1" showInputMessage="1" showErrorMessage="1" prompt="Casi Seguro (5): Se espera que evento ocurra en la mayoría _x000a_Probable (4): Es viable que el evento ocurra en la mayoría_x000a_Posible (3): Puede ocurrir en algún momento. Últimos 2 años_x000a_Improbable (2): Puede Ocurrir en algún momento. Últimos 5 años_x000a_Rara Vez (1)" sqref="M6" xr:uid="{00000000-0002-0000-0400-000010000000}"/>
    <dataValidation type="list" allowBlank="1" showInputMessage="1" showErrorMessage="1" sqref="V31:V36" xr:uid="{00000000-0002-0000-0400-000011000000}">
      <formula1>$H$31:$H$36</formula1>
    </dataValidation>
    <dataValidation type="list" allowBlank="1" showInputMessage="1" showErrorMessage="1" sqref="V37:V42" xr:uid="{00000000-0002-0000-0400-000012000000}">
      <formula1>$H$37:$H$42</formula1>
    </dataValidation>
    <dataValidation type="list" allowBlank="1" showInputMessage="1" showErrorMessage="1" sqref="V43:V48" xr:uid="{00000000-0002-0000-0400-000013000000}">
      <formula1>$H$43:$H$48</formula1>
    </dataValidation>
    <dataValidation type="list" allowBlank="1" showInputMessage="1" showErrorMessage="1" sqref="V49:V54" xr:uid="{00000000-0002-0000-0400-000014000000}">
      <formula1>$H$49:$H$54</formula1>
    </dataValidation>
    <dataValidation type="list" allowBlank="1" showInputMessage="1" showErrorMessage="1" sqref="V55:V60" xr:uid="{00000000-0002-0000-0400-000015000000}">
      <formula1>$H$55:$H$60</formula1>
    </dataValidation>
    <dataValidation type="list" allowBlank="1" showInputMessage="1" showErrorMessage="1" sqref="V61:V66" xr:uid="{00000000-0002-0000-0400-000016000000}">
      <formula1>$H$61:$H$66</formula1>
    </dataValidation>
    <dataValidation type="list" allowBlank="1" showInputMessage="1" showErrorMessage="1" sqref="V67:V72" xr:uid="{00000000-0002-0000-0400-000017000000}">
      <formula1>$H$67:$H$72</formula1>
    </dataValidation>
    <dataValidation type="list" allowBlank="1" showInputMessage="1" showErrorMessage="1" sqref="V73:V78" xr:uid="{00000000-0002-0000-0400-000018000000}">
      <formula1>$H$73:$H$78</formula1>
    </dataValidation>
    <dataValidation type="list" allowBlank="1" showInputMessage="1" showErrorMessage="1" sqref="V79:V84" xr:uid="{00000000-0002-0000-0400-000019000000}">
      <formula1>$H$79:$H$84</formula1>
    </dataValidation>
    <dataValidation type="list" allowBlank="1" showInputMessage="1" showErrorMessage="1" sqref="V85:V90" xr:uid="{00000000-0002-0000-0400-00001A000000}">
      <formula1>$H$85:$H$90</formula1>
    </dataValidation>
    <dataValidation type="list" allowBlank="1" showInputMessage="1" showErrorMessage="1" sqref="V91:V96" xr:uid="{00000000-0002-0000-0400-00001B000000}">
      <formula1>$H$91:$H$96</formula1>
    </dataValidation>
    <dataValidation type="list" allowBlank="1" showInputMessage="1" showErrorMessage="1" sqref="V97:V102" xr:uid="{00000000-0002-0000-0400-00001C000000}">
      <formula1>$H$97:$H$102</formula1>
    </dataValidation>
    <dataValidation type="list" allowBlank="1" showInputMessage="1" showErrorMessage="1" sqref="V103:V108" xr:uid="{00000000-0002-0000-0400-00001D000000}">
      <formula1>$H$103:$H$108</formula1>
    </dataValidation>
    <dataValidation type="list" allowBlank="1" showInputMessage="1" showErrorMessage="1" sqref="V109:V114" xr:uid="{00000000-0002-0000-0400-00001E000000}">
      <formula1>$H$109:$H$114</formula1>
    </dataValidation>
    <dataValidation type="list" allowBlank="1" showInputMessage="1" showErrorMessage="1" sqref="V115:V120" xr:uid="{00000000-0002-0000-0400-00001F000000}">
      <formula1>$H$115:$H$120</formula1>
    </dataValidation>
    <dataValidation type="list" allowBlank="1" showInputMessage="1" showErrorMessage="1" sqref="V121:V126" xr:uid="{00000000-0002-0000-0400-000020000000}">
      <formula1>$H$121:$H$126</formula1>
    </dataValidation>
    <dataValidation type="list" allowBlank="1" showInputMessage="1" showErrorMessage="1" sqref="G7:G18 T7:T126 J7:J126" xr:uid="{00000000-0002-0000-0400-000021000000}">
      <formula1>INDIRECT(F7)</formula1>
    </dataValidation>
    <dataValidation type="list" allowBlank="1" showInputMessage="1" showErrorMessage="1" sqref="V7:V30" xr:uid="{00000000-0002-0000-0400-000022000000}">
      <formula1>$J7:$J12</formula1>
    </dataValidation>
    <dataValidation type="list" allowBlank="1" showInputMessage="1" showErrorMessage="1" sqref="H7:H126" xr:uid="{00000000-0002-0000-0400-000023000000}">
      <formula1>INDIRECT(E7)</formula1>
    </dataValidation>
  </dataValidations>
  <printOptions horizontalCentered="1"/>
  <pageMargins left="0" right="0" top="0.35433070866141736" bottom="0.35433070866141736" header="0.31496062992125984" footer="0.31496062992125984"/>
  <pageSetup paperSize="5" scale="50" pageOrder="overThenDown" orientation="portrait"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15">
        <x14:dataValidation type="list" allowBlank="1" showInputMessage="1" showErrorMessage="1" xr:uid="{00000000-0002-0000-0400-000024000000}">
          <x14:formula1>
            <xm:f>Listados!$G$3:$G$7</xm:f>
          </x14:formula1>
          <xm:sqref>O7:O126</xm:sqref>
        </x14:dataValidation>
        <x14:dataValidation type="list" allowBlank="1" showInputMessage="1" showErrorMessage="1" xr:uid="{00000000-0002-0000-0400-000025000000}">
          <x14:formula1>
            <xm:f>Listados!$B$26:$B$27</xm:f>
          </x14:formula1>
          <xm:sqref>AB7:AB126 X7:X126 AD7:AD126 AF7:AF126 AH7:AH126 Z7:Z1048576</xm:sqref>
        </x14:dataValidation>
        <x14:dataValidation type="list" allowBlank="1" showInputMessage="1" showErrorMessage="1" xr:uid="{00000000-0002-0000-0400-000026000000}">
          <x14:formula1>
            <xm:f>Corrupción!$J$3:$J$7</xm:f>
          </x14:formula1>
          <xm:sqref>M7:M126</xm:sqref>
        </x14:dataValidation>
        <x14:dataValidation type="list" allowBlank="1" showInputMessage="1" showErrorMessage="1" xr:uid="{00000000-0002-0000-0400-000027000000}">
          <x14:formula1>
            <xm:f>Listados!$B$3:$B$20</xm:f>
          </x14:formula1>
          <xm:sqref>B7:B13 B19 B25 B31 B37 B43 B49 B55 B61 B67 B73 B79 B85 B91 B97 B103 B109 B115 B121</xm:sqref>
        </x14:dataValidation>
        <x14:dataValidation type="list" allowBlank="1" showInputMessage="1" showErrorMessage="1" xr:uid="{00000000-0002-0000-0400-000028000000}">
          <x14:formula1>
            <xm:f>Listados!$G$29:$G$30</xm:f>
          </x14:formula1>
          <xm:sqref>W7:W126</xm:sqref>
        </x14:dataValidation>
        <x14:dataValidation type="list" allowBlank="1" showInputMessage="1" showErrorMessage="1" xr:uid="{00000000-0002-0000-0400-000029000000}">
          <x14:formula1>
            <xm:f>Listados!$C$26:$C$28</xm:f>
          </x14:formula1>
          <xm:sqref>AJ7:AJ126</xm:sqref>
        </x14:dataValidation>
        <x14:dataValidation type="list" allowBlank="1" showInputMessage="1" showErrorMessage="1" xr:uid="{00000000-0002-0000-0400-00002A000000}">
          <x14:formula1>
            <xm:f>'Seguridad Información'!$B$2:$B$8</xm:f>
          </x14:formula1>
          <xm:sqref>E7:E126</xm:sqref>
        </x14:dataValidation>
        <x14:dataValidation type="list" allowBlank="1" showInputMessage="1" showErrorMessage="1" xr:uid="{00000000-0002-0000-0400-00002B000000}">
          <x14:formula1>
            <xm:f>'Seguridad Información'!$B$13:$H$13</xm:f>
          </x14:formula1>
          <xm:sqref>F7 F13 F19 F25 F31 F37 F43 F49 F55 F61 F67 F73 F79 F85 F91 F97 F103 F109 F115 F121</xm:sqref>
        </x14:dataValidation>
        <x14:dataValidation type="list" allowBlank="1" showInputMessage="1" showErrorMessage="1" xr:uid="{00000000-0002-0000-0400-00002C000000}">
          <x14:formula1>
            <xm:f>'Seguridad Información'!$B$19:$H$19</xm:f>
          </x14:formula1>
          <xm:sqref>I7:I126</xm:sqref>
        </x14:dataValidation>
        <x14:dataValidation type="list" allowBlank="1" showInputMessage="1" showErrorMessage="1" xr:uid="{00000000-0002-0000-0400-00002D000000}">
          <x14:formula1>
            <xm:f>'Seguridad Información'!$B$44:$O$44</xm:f>
          </x14:formula1>
          <xm:sqref>S7:S126</xm:sqref>
        </x14:dataValidation>
        <x14:dataValidation type="list" allowBlank="1" showInputMessage="1" showErrorMessage="1" xr:uid="{00000000-0002-0000-0400-00002E000000}">
          <x14:formula1>
            <xm:f>'Seguridad Información'!$C$61:$C$63</xm:f>
          </x14:formula1>
          <xm:sqref>AN7:AN126</xm:sqref>
        </x14:dataValidation>
        <x14:dataValidation type="list" allowBlank="1" showInputMessage="1" showErrorMessage="1" xr:uid="{00000000-0002-0000-0400-00002F000000}">
          <x14:formula1>
            <xm:f>'Seguridad Información'!$E$61:$E$64</xm:f>
          </x14:formula1>
          <xm:sqref>AP7:AP126</xm:sqref>
        </x14:dataValidation>
        <x14:dataValidation type="list" allowBlank="1" showInputMessage="1" showErrorMessage="1" xr:uid="{00000000-0002-0000-0400-000030000000}">
          <x14:formula1>
            <xm:f>'Seguridad Información'!$G$61:$G$64</xm:f>
          </x14:formula1>
          <xm:sqref>AR7:AR126</xm:sqref>
        </x14:dataValidation>
        <x14:dataValidation type="list" allowBlank="1" showInputMessage="1" showErrorMessage="1" xr:uid="{00000000-0002-0000-0400-000031000000}">
          <x14:formula1>
            <xm:f>'Seguridad Información'!$I$61:$I$65</xm:f>
          </x14:formula1>
          <xm:sqref>AT7:AT126</xm:sqref>
        </x14:dataValidation>
        <x14:dataValidation type="list" allowBlank="1" showInputMessage="1" showErrorMessage="1" xr:uid="{00000000-0002-0000-0400-000032000000}">
          <x14:formula1>
            <xm:f>Listados!$E$3:$E$4</xm:f>
          </x14:formula1>
          <xm:sqref>K7:K1048576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5:E28"/>
  <sheetViews>
    <sheetView zoomScale="110" zoomScaleNormal="110" workbookViewId="0">
      <selection activeCell="D10" sqref="D10"/>
    </sheetView>
  </sheetViews>
  <sheetFormatPr baseColWidth="10" defaultColWidth="11.5" defaultRowHeight="15" x14ac:dyDescent="0.2"/>
  <cols>
    <col min="1" max="1" width="4.33203125" style="65" customWidth="1"/>
    <col min="2" max="2" width="11.5" style="65"/>
    <col min="3" max="3" width="47.6640625" style="65" bestFit="1" customWidth="1"/>
    <col min="4" max="4" width="54.1640625" style="65" customWidth="1"/>
    <col min="5" max="5" width="27.1640625" style="65" customWidth="1"/>
    <col min="6" max="16384" width="11.5" style="65"/>
  </cols>
  <sheetData>
    <row r="5" spans="2:5" ht="14.25" customHeight="1" thickBot="1" x14ac:dyDescent="0.25"/>
    <row r="6" spans="2:5" ht="16" thickBot="1" x14ac:dyDescent="0.25">
      <c r="B6" s="66" t="s">
        <v>607</v>
      </c>
      <c r="C6" s="67" t="s">
        <v>608</v>
      </c>
      <c r="D6" s="68" t="s">
        <v>609</v>
      </c>
    </row>
    <row r="7" spans="2:5" ht="32" x14ac:dyDescent="0.2">
      <c r="B7" s="203" t="s">
        <v>610</v>
      </c>
      <c r="C7" s="275" t="s">
        <v>611</v>
      </c>
      <c r="D7" s="69" t="s">
        <v>612</v>
      </c>
      <c r="E7" s="78"/>
    </row>
    <row r="8" spans="2:5" ht="32" x14ac:dyDescent="0.2">
      <c r="B8" s="204" t="s">
        <v>613</v>
      </c>
      <c r="C8" s="276" t="s">
        <v>614</v>
      </c>
      <c r="D8" s="70" t="s">
        <v>615</v>
      </c>
      <c r="E8" s="277"/>
    </row>
    <row r="9" spans="2:5" ht="66" customHeight="1" x14ac:dyDescent="0.2">
      <c r="B9" s="205" t="s">
        <v>616</v>
      </c>
      <c r="C9" s="278" t="s">
        <v>617</v>
      </c>
      <c r="D9" s="71" t="s">
        <v>618</v>
      </c>
      <c r="E9" s="279" t="s">
        <v>619</v>
      </c>
    </row>
    <row r="10" spans="2:5" ht="48" x14ac:dyDescent="0.2">
      <c r="B10" s="206" t="s">
        <v>620</v>
      </c>
      <c r="C10" s="280" t="s">
        <v>621</v>
      </c>
      <c r="D10" s="72" t="s">
        <v>622</v>
      </c>
    </row>
    <row r="11" spans="2:5" ht="32" x14ac:dyDescent="0.2">
      <c r="B11" s="207" t="s">
        <v>623</v>
      </c>
      <c r="C11" s="281" t="s">
        <v>624</v>
      </c>
      <c r="D11" s="73" t="s">
        <v>625</v>
      </c>
    </row>
    <row r="12" spans="2:5" ht="32" x14ac:dyDescent="0.2">
      <c r="B12" s="208" t="s">
        <v>626</v>
      </c>
      <c r="C12" s="282" t="s">
        <v>627</v>
      </c>
      <c r="D12" s="74" t="s">
        <v>628</v>
      </c>
    </row>
    <row r="13" spans="2:5" ht="16" x14ac:dyDescent="0.2">
      <c r="B13" s="209" t="s">
        <v>629</v>
      </c>
      <c r="C13" s="283" t="s">
        <v>630</v>
      </c>
      <c r="D13" s="75" t="s">
        <v>631</v>
      </c>
    </row>
    <row r="14" spans="2:5" ht="16" x14ac:dyDescent="0.2">
      <c r="B14" s="209" t="s">
        <v>632</v>
      </c>
      <c r="C14" s="283" t="s">
        <v>633</v>
      </c>
      <c r="D14" s="75" t="s">
        <v>634</v>
      </c>
    </row>
    <row r="15" spans="2:5" ht="33" thickBot="1" x14ac:dyDescent="0.25">
      <c r="B15" s="210" t="s">
        <v>635</v>
      </c>
      <c r="C15" s="211" t="s">
        <v>636</v>
      </c>
      <c r="D15" s="76" t="s">
        <v>637</v>
      </c>
    </row>
    <row r="16" spans="2:5" ht="16" thickBot="1" x14ac:dyDescent="0.25"/>
    <row r="17" spans="2:5" ht="16" thickBot="1" x14ac:dyDescent="0.25">
      <c r="B17" s="601" t="s">
        <v>638</v>
      </c>
      <c r="C17" s="602"/>
      <c r="D17" s="603"/>
    </row>
    <row r="18" spans="2:5" ht="16" thickBot="1" x14ac:dyDescent="0.25"/>
    <row r="19" spans="2:5" x14ac:dyDescent="0.2">
      <c r="B19" s="604" t="str">
        <f>+CONCATENATE(D7," ",D8," ",D9," ",D10," ",D11," ",D12)</f>
        <v>El tesorero, el secretario general y/o el cordinador del grupo de gestión financiera, Cada vez que se requiera realizar un movimiento bancario y Con el fin de prevenir que los movimientos que se den por ventanilla sean suplantados, Todas las solicitudes de débitos o traslados se realizarán mediante oficio con dos firmas de aprobación que se encuentren autorizadas ante la entidad bancaria. Si no se cuenta con las dos firmas de aprobación, no se podrá realizar el débito o traslado bancario. Como evidencia queda el oficio radicado ante entidad bancaria con las dos firmas.</v>
      </c>
      <c r="C19" s="605"/>
      <c r="D19" s="606"/>
      <c r="E19" s="65" t="s">
        <v>639</v>
      </c>
    </row>
    <row r="20" spans="2:5" x14ac:dyDescent="0.2">
      <c r="B20" s="607"/>
      <c r="C20" s="608"/>
      <c r="D20" s="609"/>
    </row>
    <row r="21" spans="2:5" x14ac:dyDescent="0.2">
      <c r="B21" s="607"/>
      <c r="C21" s="608"/>
      <c r="D21" s="609"/>
      <c r="E21" s="65" t="s">
        <v>640</v>
      </c>
    </row>
    <row r="22" spans="2:5" x14ac:dyDescent="0.2">
      <c r="B22" s="607"/>
      <c r="C22" s="608"/>
      <c r="D22" s="609"/>
      <c r="E22" s="65" t="s">
        <v>641</v>
      </c>
    </row>
    <row r="23" spans="2:5" x14ac:dyDescent="0.2">
      <c r="B23" s="607"/>
      <c r="C23" s="608"/>
      <c r="D23" s="609"/>
    </row>
    <row r="24" spans="2:5" x14ac:dyDescent="0.2">
      <c r="B24" s="607"/>
      <c r="C24" s="608"/>
      <c r="D24" s="609"/>
    </row>
    <row r="25" spans="2:5" ht="87" customHeight="1" thickBot="1" x14ac:dyDescent="0.25">
      <c r="B25" s="610"/>
      <c r="C25" s="611"/>
      <c r="D25" s="612"/>
    </row>
    <row r="28" spans="2:5" x14ac:dyDescent="0.2">
      <c r="C28" s="77"/>
    </row>
  </sheetData>
  <mergeCells count="2">
    <mergeCell ref="B17:D17"/>
    <mergeCell ref="B19:D25"/>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'/Users/daniel/Downloads/D:\C:\Users\DIGITAL EXITO\Downloads\[Corrupción (1).xlsx]Hoja2'!#REF!</xm:f>
          </x14:formula1>
          <xm:sqref>D13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C3:I16"/>
  <sheetViews>
    <sheetView topLeftCell="C1" workbookViewId="0">
      <selection activeCell="C8" sqref="C8:F9"/>
    </sheetView>
  </sheetViews>
  <sheetFormatPr baseColWidth="10" defaultColWidth="11.5" defaultRowHeight="15" x14ac:dyDescent="0.2"/>
  <cols>
    <col min="3" max="3" width="24.83203125" bestFit="1" customWidth="1"/>
    <col min="4" max="4" width="53.33203125" bestFit="1" customWidth="1"/>
    <col min="5" max="5" width="45.5" bestFit="1" customWidth="1"/>
    <col min="6" max="6" width="30.5" customWidth="1"/>
    <col min="7" max="7" width="18.6640625" customWidth="1"/>
  </cols>
  <sheetData>
    <row r="3" spans="3:9" ht="16" thickBot="1" x14ac:dyDescent="0.25"/>
    <row r="4" spans="3:9" x14ac:dyDescent="0.2">
      <c r="C4" s="613" t="s">
        <v>642</v>
      </c>
      <c r="D4" s="614"/>
      <c r="E4" s="614"/>
      <c r="F4" s="614"/>
      <c r="G4" s="615"/>
    </row>
    <row r="5" spans="3:9" ht="16" thickBot="1" x14ac:dyDescent="0.25">
      <c r="C5" s="616"/>
      <c r="D5" s="617"/>
      <c r="E5" s="617"/>
      <c r="F5" s="617"/>
      <c r="G5" s="618"/>
    </row>
    <row r="6" spans="3:9" x14ac:dyDescent="0.2">
      <c r="C6" s="22"/>
      <c r="D6" s="22"/>
      <c r="E6" s="22"/>
      <c r="F6" s="22"/>
      <c r="G6" s="22"/>
    </row>
    <row r="7" spans="3:9" x14ac:dyDescent="0.2">
      <c r="C7" t="s">
        <v>643</v>
      </c>
      <c r="D7" t="s">
        <v>644</v>
      </c>
      <c r="E7" t="s">
        <v>645</v>
      </c>
      <c r="F7" t="s">
        <v>646</v>
      </c>
      <c r="G7" t="s">
        <v>647</v>
      </c>
    </row>
    <row r="8" spans="3:9" ht="70.5" customHeight="1" x14ac:dyDescent="0.2">
      <c r="C8" s="21"/>
      <c r="D8" s="21" t="s">
        <v>648</v>
      </c>
      <c r="E8" s="21" t="s">
        <v>649</v>
      </c>
      <c r="F8" s="21" t="s">
        <v>650</v>
      </c>
      <c r="G8" s="21" t="s">
        <v>651</v>
      </c>
    </row>
    <row r="9" spans="3:9" ht="64" x14ac:dyDescent="0.2">
      <c r="C9" s="21"/>
      <c r="D9" s="21" t="s">
        <v>652</v>
      </c>
    </row>
    <row r="10" spans="3:9" x14ac:dyDescent="0.2">
      <c r="C10" s="21"/>
    </row>
    <row r="11" spans="3:9" x14ac:dyDescent="0.2">
      <c r="C11" s="21"/>
    </row>
    <row r="16" spans="3:9" x14ac:dyDescent="0.2">
      <c r="I16" s="21"/>
    </row>
  </sheetData>
  <mergeCells count="1">
    <mergeCell ref="C4:G5"/>
  </mergeCells>
  <pageMargins left="0.7" right="0.7" top="0.75" bottom="0.75" header="0.3" footer="0.3"/>
  <drawing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O121"/>
  <sheetViews>
    <sheetView topLeftCell="A58" workbookViewId="0">
      <selection activeCell="A79" sqref="A79"/>
    </sheetView>
  </sheetViews>
  <sheetFormatPr baseColWidth="10" defaultColWidth="11.5" defaultRowHeight="15" x14ac:dyDescent="0.2"/>
  <cols>
    <col min="7" max="7" width="27" customWidth="1"/>
    <col min="8" max="8" width="16.33203125" customWidth="1"/>
    <col min="9" max="9" width="20.1640625" customWidth="1"/>
    <col min="11" max="11" width="76.5" customWidth="1"/>
    <col min="12" max="12" width="39.1640625" customWidth="1"/>
  </cols>
  <sheetData>
    <row r="1" spans="2:13" x14ac:dyDescent="0.2">
      <c r="B1" s="26" t="s">
        <v>653</v>
      </c>
      <c r="G1" s="619" t="s">
        <v>654</v>
      </c>
      <c r="H1" s="619"/>
      <c r="I1" s="619"/>
      <c r="J1" s="619"/>
      <c r="K1" s="619"/>
      <c r="L1" s="619"/>
      <c r="M1" s="619"/>
    </row>
    <row r="2" spans="2:13" x14ac:dyDescent="0.2">
      <c r="B2" s="266" t="s">
        <v>655</v>
      </c>
      <c r="G2" s="266" t="s">
        <v>655</v>
      </c>
      <c r="H2" s="212" t="s">
        <v>656</v>
      </c>
      <c r="I2" s="266" t="s">
        <v>657</v>
      </c>
      <c r="J2" s="266" t="s">
        <v>658</v>
      </c>
      <c r="K2" s="266" t="s">
        <v>659</v>
      </c>
      <c r="L2" s="213" t="s">
        <v>660</v>
      </c>
      <c r="M2" s="266" t="s">
        <v>661</v>
      </c>
    </row>
    <row r="3" spans="2:13" x14ac:dyDescent="0.2">
      <c r="B3" s="266" t="s">
        <v>661</v>
      </c>
      <c r="G3" s="266" t="s">
        <v>662</v>
      </c>
      <c r="H3" s="212" t="s">
        <v>663</v>
      </c>
      <c r="I3" s="266" t="s">
        <v>664</v>
      </c>
      <c r="J3" s="266" t="s">
        <v>665</v>
      </c>
      <c r="K3" s="266" t="s">
        <v>666</v>
      </c>
      <c r="L3" s="213" t="s">
        <v>667</v>
      </c>
      <c r="M3" s="266" t="s">
        <v>668</v>
      </c>
    </row>
    <row r="4" spans="2:13" x14ac:dyDescent="0.2">
      <c r="B4" s="266" t="s">
        <v>659</v>
      </c>
      <c r="G4" s="266" t="s">
        <v>669</v>
      </c>
      <c r="I4" s="266" t="s">
        <v>670</v>
      </c>
      <c r="J4" s="266" t="s">
        <v>671</v>
      </c>
      <c r="K4" s="266" t="s">
        <v>672</v>
      </c>
      <c r="L4" s="213" t="s">
        <v>673</v>
      </c>
      <c r="M4" s="266" t="s">
        <v>674</v>
      </c>
    </row>
    <row r="5" spans="2:13" x14ac:dyDescent="0.2">
      <c r="B5" s="266" t="s">
        <v>675</v>
      </c>
      <c r="G5" s="266" t="s">
        <v>676</v>
      </c>
      <c r="I5" s="266" t="s">
        <v>677</v>
      </c>
      <c r="J5" s="266" t="s">
        <v>678</v>
      </c>
      <c r="K5" s="266" t="s">
        <v>679</v>
      </c>
      <c r="L5" s="213" t="s">
        <v>680</v>
      </c>
      <c r="M5" s="266" t="s">
        <v>681</v>
      </c>
    </row>
    <row r="6" spans="2:13" x14ac:dyDescent="0.2">
      <c r="B6" s="266" t="s">
        <v>682</v>
      </c>
      <c r="G6" s="266" t="s">
        <v>683</v>
      </c>
      <c r="J6" s="266" t="s">
        <v>684</v>
      </c>
      <c r="K6" s="266" t="s">
        <v>685</v>
      </c>
      <c r="L6" s="213" t="s">
        <v>686</v>
      </c>
      <c r="M6" s="266" t="s">
        <v>687</v>
      </c>
    </row>
    <row r="7" spans="2:13" x14ac:dyDescent="0.2">
      <c r="B7" s="266" t="s">
        <v>688</v>
      </c>
      <c r="G7" s="266" t="s">
        <v>689</v>
      </c>
      <c r="J7" s="266" t="s">
        <v>690</v>
      </c>
      <c r="K7" s="266" t="s">
        <v>691</v>
      </c>
      <c r="L7" s="213" t="s">
        <v>692</v>
      </c>
      <c r="M7" s="266"/>
    </row>
    <row r="8" spans="2:13" x14ac:dyDescent="0.2">
      <c r="B8" s="266" t="s">
        <v>693</v>
      </c>
      <c r="G8" s="266" t="s">
        <v>694</v>
      </c>
      <c r="J8" s="266" t="s">
        <v>695</v>
      </c>
      <c r="K8" s="266" t="s">
        <v>696</v>
      </c>
      <c r="L8" s="213" t="s">
        <v>697</v>
      </c>
      <c r="M8" s="266"/>
    </row>
    <row r="9" spans="2:13" x14ac:dyDescent="0.2">
      <c r="G9" s="266" t="s">
        <v>698</v>
      </c>
      <c r="J9" s="266" t="s">
        <v>699</v>
      </c>
      <c r="K9" s="266" t="s">
        <v>700</v>
      </c>
      <c r="M9" s="266"/>
    </row>
    <row r="10" spans="2:13" x14ac:dyDescent="0.2">
      <c r="J10" s="266" t="s">
        <v>701</v>
      </c>
      <c r="K10" s="266" t="s">
        <v>702</v>
      </c>
      <c r="M10" s="266"/>
    </row>
    <row r="11" spans="2:13" x14ac:dyDescent="0.2">
      <c r="K11" s="266" t="s">
        <v>703</v>
      </c>
      <c r="M11" s="266"/>
    </row>
    <row r="12" spans="2:13" x14ac:dyDescent="0.2">
      <c r="B12" s="620" t="s">
        <v>704</v>
      </c>
      <c r="C12" s="621"/>
      <c r="D12" s="621"/>
      <c r="E12" s="621"/>
      <c r="F12" s="621"/>
      <c r="G12" s="621"/>
      <c r="H12" s="622"/>
      <c r="K12" s="266" t="s">
        <v>705</v>
      </c>
    </row>
    <row r="13" spans="2:13" x14ac:dyDescent="0.2">
      <c r="B13" s="266" t="s">
        <v>706</v>
      </c>
      <c r="C13" s="213" t="s">
        <v>707</v>
      </c>
      <c r="D13" s="266" t="s">
        <v>708</v>
      </c>
      <c r="E13" s="266" t="s">
        <v>709</v>
      </c>
      <c r="F13" s="266" t="s">
        <v>710</v>
      </c>
      <c r="G13" s="213" t="s">
        <v>711</v>
      </c>
      <c r="H13" s="266" t="s">
        <v>712</v>
      </c>
      <c r="K13" s="266" t="s">
        <v>713</v>
      </c>
    </row>
    <row r="14" spans="2:13" x14ac:dyDescent="0.2">
      <c r="B14" s="266" t="s">
        <v>714</v>
      </c>
      <c r="C14" s="213" t="s">
        <v>715</v>
      </c>
      <c r="D14" s="266" t="s">
        <v>716</v>
      </c>
      <c r="E14" s="266" t="s">
        <v>717</v>
      </c>
      <c r="F14" s="266" t="s">
        <v>718</v>
      </c>
      <c r="G14" s="213" t="s">
        <v>719</v>
      </c>
      <c r="H14" s="266" t="s">
        <v>720</v>
      </c>
      <c r="K14" s="266" t="s">
        <v>721</v>
      </c>
    </row>
    <row r="15" spans="2:13" x14ac:dyDescent="0.2">
      <c r="B15" s="266" t="s">
        <v>722</v>
      </c>
      <c r="D15" s="266" t="s">
        <v>723</v>
      </c>
      <c r="H15" s="266" t="s">
        <v>724</v>
      </c>
      <c r="K15" s="266" t="s">
        <v>725</v>
      </c>
    </row>
    <row r="16" spans="2:13" x14ac:dyDescent="0.2">
      <c r="B16" s="266" t="s">
        <v>726</v>
      </c>
      <c r="D16" s="266" t="s">
        <v>727</v>
      </c>
      <c r="H16" s="266" t="s">
        <v>728</v>
      </c>
      <c r="K16" s="266" t="s">
        <v>729</v>
      </c>
    </row>
    <row r="17" spans="2:11" x14ac:dyDescent="0.2">
      <c r="H17" s="266" t="s">
        <v>730</v>
      </c>
      <c r="K17" s="266" t="s">
        <v>731</v>
      </c>
    </row>
    <row r="18" spans="2:11" x14ac:dyDescent="0.2">
      <c r="B18" s="620" t="s">
        <v>732</v>
      </c>
      <c r="C18" s="621"/>
      <c r="D18" s="621"/>
      <c r="E18" s="621"/>
      <c r="F18" s="621"/>
      <c r="G18" s="621"/>
      <c r="H18" s="622"/>
      <c r="K18" s="266" t="s">
        <v>733</v>
      </c>
    </row>
    <row r="19" spans="2:11" x14ac:dyDescent="0.2">
      <c r="B19" s="284" t="s">
        <v>734</v>
      </c>
      <c r="C19" s="214" t="s">
        <v>735</v>
      </c>
      <c r="D19" s="284" t="s">
        <v>736</v>
      </c>
      <c r="E19" s="284" t="s">
        <v>737</v>
      </c>
      <c r="F19" s="284" t="s">
        <v>738</v>
      </c>
      <c r="G19" s="214" t="s">
        <v>739</v>
      </c>
      <c r="H19" s="284" t="s">
        <v>740</v>
      </c>
    </row>
    <row r="20" spans="2:11" x14ac:dyDescent="0.2">
      <c r="B20" s="27" t="s">
        <v>741</v>
      </c>
      <c r="C20" s="27" t="s">
        <v>742</v>
      </c>
      <c r="D20" s="27" t="s">
        <v>743</v>
      </c>
      <c r="E20" s="27" t="s">
        <v>744</v>
      </c>
      <c r="F20" s="27" t="s">
        <v>745</v>
      </c>
      <c r="G20" s="27" t="s">
        <v>746</v>
      </c>
      <c r="H20" s="27" t="s">
        <v>747</v>
      </c>
    </row>
    <row r="21" spans="2:11" x14ac:dyDescent="0.2">
      <c r="B21" s="27" t="s">
        <v>748</v>
      </c>
      <c r="C21" s="27" t="s">
        <v>749</v>
      </c>
      <c r="D21" s="27" t="s">
        <v>750</v>
      </c>
      <c r="E21" s="27" t="s">
        <v>751</v>
      </c>
      <c r="G21" s="27" t="s">
        <v>752</v>
      </c>
      <c r="H21" s="27" t="s">
        <v>753</v>
      </c>
    </row>
    <row r="22" spans="2:11" x14ac:dyDescent="0.2">
      <c r="B22" s="27" t="s">
        <v>754</v>
      </c>
      <c r="C22" s="27" t="s">
        <v>755</v>
      </c>
      <c r="D22" s="27" t="s">
        <v>756</v>
      </c>
      <c r="E22" s="27" t="s">
        <v>757</v>
      </c>
      <c r="G22" s="27" t="s">
        <v>758</v>
      </c>
      <c r="H22" s="27" t="s">
        <v>759</v>
      </c>
    </row>
    <row r="23" spans="2:11" x14ac:dyDescent="0.2">
      <c r="B23" s="27" t="s">
        <v>748</v>
      </c>
      <c r="C23" s="27" t="s">
        <v>760</v>
      </c>
      <c r="D23" s="27" t="s">
        <v>761</v>
      </c>
      <c r="E23" s="27" t="s">
        <v>762</v>
      </c>
      <c r="G23" s="27" t="s">
        <v>763</v>
      </c>
      <c r="H23" s="27" t="s">
        <v>764</v>
      </c>
    </row>
    <row r="24" spans="2:11" x14ac:dyDescent="0.2">
      <c r="B24" s="27" t="s">
        <v>765</v>
      </c>
      <c r="C24" s="27" t="s">
        <v>766</v>
      </c>
      <c r="D24" s="27" t="s">
        <v>767</v>
      </c>
      <c r="E24" s="27" t="s">
        <v>768</v>
      </c>
      <c r="G24" s="27" t="s">
        <v>769</v>
      </c>
      <c r="H24" s="27" t="s">
        <v>770</v>
      </c>
    </row>
    <row r="25" spans="2:11" x14ac:dyDescent="0.2">
      <c r="B25" s="27" t="s">
        <v>771</v>
      </c>
      <c r="D25" s="27" t="s">
        <v>772</v>
      </c>
      <c r="E25" s="27" t="s">
        <v>773</v>
      </c>
      <c r="G25" s="27" t="s">
        <v>774</v>
      </c>
      <c r="H25" s="27" t="s">
        <v>775</v>
      </c>
    </row>
    <row r="26" spans="2:11" x14ac:dyDescent="0.2">
      <c r="B26" s="27" t="s">
        <v>776</v>
      </c>
      <c r="D26" s="27" t="s">
        <v>777</v>
      </c>
      <c r="E26" s="27" t="s">
        <v>778</v>
      </c>
      <c r="H26" s="27" t="s">
        <v>779</v>
      </c>
    </row>
    <row r="27" spans="2:11" x14ac:dyDescent="0.2">
      <c r="B27" s="27" t="s">
        <v>780</v>
      </c>
      <c r="D27" s="27" t="s">
        <v>781</v>
      </c>
      <c r="E27" s="27" t="s">
        <v>782</v>
      </c>
      <c r="H27" s="27" t="s">
        <v>783</v>
      </c>
    </row>
    <row r="28" spans="2:11" x14ac:dyDescent="0.2">
      <c r="B28" s="27" t="s">
        <v>784</v>
      </c>
      <c r="D28" s="27" t="s">
        <v>785</v>
      </c>
      <c r="E28" s="27" t="s">
        <v>786</v>
      </c>
      <c r="H28" s="27" t="s">
        <v>787</v>
      </c>
    </row>
    <row r="29" spans="2:11" x14ac:dyDescent="0.2">
      <c r="B29" s="27" t="s">
        <v>788</v>
      </c>
      <c r="D29" s="27" t="s">
        <v>789</v>
      </c>
      <c r="E29" s="27" t="s">
        <v>790</v>
      </c>
      <c r="H29" s="27" t="s">
        <v>791</v>
      </c>
    </row>
    <row r="30" spans="2:11" x14ac:dyDescent="0.2">
      <c r="B30" s="27" t="s">
        <v>792</v>
      </c>
      <c r="D30" s="27" t="s">
        <v>793</v>
      </c>
      <c r="E30" s="27" t="s">
        <v>794</v>
      </c>
      <c r="H30" s="27" t="s">
        <v>795</v>
      </c>
    </row>
    <row r="31" spans="2:11" x14ac:dyDescent="0.2">
      <c r="B31" s="27" t="s">
        <v>796</v>
      </c>
      <c r="D31" s="27" t="s">
        <v>797</v>
      </c>
      <c r="E31" s="27" t="s">
        <v>798</v>
      </c>
      <c r="H31" s="27" t="s">
        <v>799</v>
      </c>
    </row>
    <row r="32" spans="2:11" x14ac:dyDescent="0.2">
      <c r="B32" s="27" t="s">
        <v>800</v>
      </c>
      <c r="D32" s="27" t="s">
        <v>801</v>
      </c>
      <c r="E32" s="27" t="s">
        <v>802</v>
      </c>
      <c r="H32" s="27" t="s">
        <v>803</v>
      </c>
    </row>
    <row r="33" spans="2:15" x14ac:dyDescent="0.2">
      <c r="D33" s="27" t="s">
        <v>804</v>
      </c>
      <c r="H33" s="27" t="s">
        <v>805</v>
      </c>
    </row>
    <row r="34" spans="2:15" x14ac:dyDescent="0.2">
      <c r="H34" s="27" t="s">
        <v>806</v>
      </c>
    </row>
    <row r="35" spans="2:15" x14ac:dyDescent="0.2">
      <c r="H35" s="27" t="s">
        <v>807</v>
      </c>
    </row>
    <row r="36" spans="2:15" x14ac:dyDescent="0.2">
      <c r="H36" s="27" t="s">
        <v>808</v>
      </c>
    </row>
    <row r="37" spans="2:15" x14ac:dyDescent="0.2">
      <c r="H37" s="27" t="s">
        <v>809</v>
      </c>
    </row>
    <row r="38" spans="2:15" x14ac:dyDescent="0.2">
      <c r="H38" s="27" t="s">
        <v>690</v>
      </c>
    </row>
    <row r="39" spans="2:15" x14ac:dyDescent="0.2">
      <c r="H39" s="27" t="s">
        <v>810</v>
      </c>
    </row>
    <row r="40" spans="2:15" x14ac:dyDescent="0.2">
      <c r="H40" s="27" t="s">
        <v>811</v>
      </c>
    </row>
    <row r="41" spans="2:15" x14ac:dyDescent="0.2">
      <c r="H41" s="27" t="s">
        <v>812</v>
      </c>
    </row>
    <row r="44" spans="2:15" x14ac:dyDescent="0.2">
      <c r="B44" s="32" t="s">
        <v>813</v>
      </c>
      <c r="C44" s="32" t="s">
        <v>814</v>
      </c>
      <c r="D44" s="32" t="s">
        <v>815</v>
      </c>
      <c r="E44" s="32" t="s">
        <v>816</v>
      </c>
      <c r="F44" s="32" t="s">
        <v>817</v>
      </c>
      <c r="G44" s="32" t="s">
        <v>818</v>
      </c>
      <c r="H44" s="32" t="s">
        <v>819</v>
      </c>
      <c r="I44" s="32" t="s">
        <v>820</v>
      </c>
      <c r="J44" s="32" t="s">
        <v>821</v>
      </c>
      <c r="K44" s="32" t="s">
        <v>822</v>
      </c>
      <c r="L44" s="32" t="s">
        <v>823</v>
      </c>
      <c r="M44" s="32" t="s">
        <v>824</v>
      </c>
      <c r="N44" s="32" t="s">
        <v>825</v>
      </c>
      <c r="O44" s="32" t="s">
        <v>826</v>
      </c>
    </row>
    <row r="45" spans="2:15" x14ac:dyDescent="0.2">
      <c r="B45" s="31" t="s">
        <v>827</v>
      </c>
      <c r="C45" s="31" t="s">
        <v>828</v>
      </c>
      <c r="D45" s="31" t="s">
        <v>829</v>
      </c>
      <c r="E45" s="31" t="s">
        <v>830</v>
      </c>
      <c r="F45" s="31" t="s">
        <v>831</v>
      </c>
      <c r="G45" s="31" t="s">
        <v>832</v>
      </c>
      <c r="H45" s="31" t="s">
        <v>833</v>
      </c>
      <c r="I45" s="31" t="s">
        <v>834</v>
      </c>
      <c r="J45" s="31" t="s">
        <v>835</v>
      </c>
      <c r="K45" s="31" t="s">
        <v>836</v>
      </c>
      <c r="L45" s="31" t="s">
        <v>837</v>
      </c>
      <c r="M45" s="31" t="s">
        <v>838</v>
      </c>
      <c r="N45" s="31" t="s">
        <v>839</v>
      </c>
      <c r="O45" s="31" t="s">
        <v>840</v>
      </c>
    </row>
    <row r="46" spans="2:15" x14ac:dyDescent="0.2">
      <c r="B46" s="31" t="s">
        <v>841</v>
      </c>
      <c r="C46" s="31" t="s">
        <v>842</v>
      </c>
      <c r="D46" s="31" t="s">
        <v>843</v>
      </c>
      <c r="E46" s="31" t="s">
        <v>844</v>
      </c>
      <c r="F46" s="31" t="s">
        <v>845</v>
      </c>
      <c r="G46" s="31" t="s">
        <v>846</v>
      </c>
      <c r="H46" s="31" t="s">
        <v>847</v>
      </c>
      <c r="I46" s="31" t="s">
        <v>848</v>
      </c>
      <c r="J46" s="31" t="s">
        <v>849</v>
      </c>
      <c r="K46" s="31" t="s">
        <v>850</v>
      </c>
      <c r="L46" s="31" t="s">
        <v>851</v>
      </c>
      <c r="M46" s="31" t="s">
        <v>852</v>
      </c>
      <c r="N46" s="31" t="s">
        <v>853</v>
      </c>
      <c r="O46" s="31" t="s">
        <v>854</v>
      </c>
    </row>
    <row r="47" spans="2:15" x14ac:dyDescent="0.2">
      <c r="C47" s="31" t="s">
        <v>855</v>
      </c>
      <c r="D47" s="31" t="s">
        <v>856</v>
      </c>
      <c r="E47" s="31" t="s">
        <v>857</v>
      </c>
      <c r="F47" s="31" t="s">
        <v>858</v>
      </c>
      <c r="H47" s="31" t="s">
        <v>859</v>
      </c>
      <c r="I47" s="31" t="s">
        <v>860</v>
      </c>
      <c r="J47" s="31" t="s">
        <v>861</v>
      </c>
      <c r="K47" s="31" t="s">
        <v>862</v>
      </c>
      <c r="L47" s="31" t="s">
        <v>863</v>
      </c>
      <c r="M47" s="31" t="s">
        <v>864</v>
      </c>
      <c r="N47" s="31" t="s">
        <v>865</v>
      </c>
      <c r="O47" s="31" t="s">
        <v>866</v>
      </c>
    </row>
    <row r="48" spans="2:15" x14ac:dyDescent="0.2">
      <c r="B48" s="31"/>
      <c r="C48" s="31" t="s">
        <v>867</v>
      </c>
      <c r="D48" s="31" t="s">
        <v>868</v>
      </c>
      <c r="E48" s="31" t="s">
        <v>869</v>
      </c>
      <c r="F48" s="31" t="s">
        <v>870</v>
      </c>
      <c r="H48" s="31" t="s">
        <v>871</v>
      </c>
      <c r="I48" s="31" t="s">
        <v>872</v>
      </c>
      <c r="J48" s="31" t="s">
        <v>873</v>
      </c>
      <c r="K48" s="31" t="s">
        <v>874</v>
      </c>
      <c r="L48" s="31" t="s">
        <v>875</v>
      </c>
      <c r="M48" s="31" t="s">
        <v>876</v>
      </c>
      <c r="N48" s="31" t="s">
        <v>877</v>
      </c>
      <c r="O48" s="31" t="s">
        <v>878</v>
      </c>
    </row>
    <row r="49" spans="2:15" x14ac:dyDescent="0.2">
      <c r="C49" s="31" t="s">
        <v>879</v>
      </c>
      <c r="D49" s="31" t="s">
        <v>880</v>
      </c>
      <c r="E49" s="31" t="s">
        <v>881</v>
      </c>
      <c r="F49" s="31" t="s">
        <v>882</v>
      </c>
      <c r="H49" s="31" t="s">
        <v>883</v>
      </c>
      <c r="I49" s="31" t="s">
        <v>884</v>
      </c>
      <c r="J49" s="31" t="s">
        <v>885</v>
      </c>
      <c r="K49" s="31" t="s">
        <v>886</v>
      </c>
      <c r="L49" s="31" t="s">
        <v>887</v>
      </c>
      <c r="M49" s="31" t="s">
        <v>888</v>
      </c>
      <c r="N49" s="31"/>
      <c r="O49" s="31" t="s">
        <v>889</v>
      </c>
    </row>
    <row r="50" spans="2:15" x14ac:dyDescent="0.2">
      <c r="C50" s="31" t="s">
        <v>890</v>
      </c>
      <c r="D50" s="31" t="s">
        <v>891</v>
      </c>
      <c r="E50" s="31" t="s">
        <v>892</v>
      </c>
      <c r="F50" s="31" t="s">
        <v>893</v>
      </c>
      <c r="H50" s="31" t="s">
        <v>894</v>
      </c>
      <c r="I50" s="31" t="s">
        <v>895</v>
      </c>
      <c r="J50" s="31" t="s">
        <v>896</v>
      </c>
      <c r="K50" s="31" t="s">
        <v>897</v>
      </c>
      <c r="M50" s="31" t="s">
        <v>898</v>
      </c>
      <c r="O50" s="31" t="s">
        <v>899</v>
      </c>
    </row>
    <row r="51" spans="2:15" x14ac:dyDescent="0.2">
      <c r="C51" s="31" t="s">
        <v>900</v>
      </c>
      <c r="E51" s="31" t="s">
        <v>901</v>
      </c>
      <c r="F51" s="31" t="s">
        <v>902</v>
      </c>
      <c r="H51" s="31" t="s">
        <v>903</v>
      </c>
      <c r="I51" s="31" t="s">
        <v>904</v>
      </c>
      <c r="J51" s="31" t="s">
        <v>905</v>
      </c>
      <c r="K51" s="31" t="s">
        <v>906</v>
      </c>
      <c r="M51" s="31" t="s">
        <v>907</v>
      </c>
      <c r="O51" s="31" t="s">
        <v>908</v>
      </c>
    </row>
    <row r="52" spans="2:15" x14ac:dyDescent="0.2">
      <c r="D52" s="31"/>
      <c r="E52" s="31" t="s">
        <v>909</v>
      </c>
      <c r="F52" s="31" t="s">
        <v>910</v>
      </c>
      <c r="H52" s="31" t="s">
        <v>911</v>
      </c>
      <c r="I52" s="31" t="s">
        <v>912</v>
      </c>
      <c r="K52" s="31" t="s">
        <v>913</v>
      </c>
      <c r="O52" s="31" t="s">
        <v>914</v>
      </c>
    </row>
    <row r="53" spans="2:15" x14ac:dyDescent="0.2">
      <c r="E53" s="31" t="s">
        <v>915</v>
      </c>
      <c r="F53" s="31" t="s">
        <v>916</v>
      </c>
      <c r="H53" s="31" t="s">
        <v>917</v>
      </c>
      <c r="I53" s="31" t="s">
        <v>918</v>
      </c>
      <c r="K53" s="31" t="s">
        <v>919</v>
      </c>
    </row>
    <row r="54" spans="2:15" x14ac:dyDescent="0.2">
      <c r="E54" s="31"/>
      <c r="F54" s="31" t="s">
        <v>920</v>
      </c>
      <c r="H54" s="31" t="s">
        <v>921</v>
      </c>
      <c r="I54" s="31" t="s">
        <v>922</v>
      </c>
      <c r="K54" s="31" t="s">
        <v>923</v>
      </c>
    </row>
    <row r="55" spans="2:15" x14ac:dyDescent="0.2">
      <c r="F55" s="31" t="s">
        <v>924</v>
      </c>
      <c r="H55" s="31" t="s">
        <v>925</v>
      </c>
      <c r="I55" s="31" t="s">
        <v>926</v>
      </c>
      <c r="K55" s="31" t="s">
        <v>927</v>
      </c>
    </row>
    <row r="56" spans="2:15" x14ac:dyDescent="0.2">
      <c r="F56" s="31" t="s">
        <v>928</v>
      </c>
      <c r="H56" s="31" t="s">
        <v>929</v>
      </c>
      <c r="I56" s="31" t="s">
        <v>930</v>
      </c>
      <c r="K56" s="31" t="s">
        <v>931</v>
      </c>
    </row>
    <row r="57" spans="2:15" x14ac:dyDescent="0.2">
      <c r="F57" s="31" t="s">
        <v>932</v>
      </c>
      <c r="H57" s="31" t="s">
        <v>933</v>
      </c>
      <c r="I57" s="31" t="s">
        <v>934</v>
      </c>
      <c r="K57" s="31" t="s">
        <v>935</v>
      </c>
    </row>
    <row r="58" spans="2:15" x14ac:dyDescent="0.2">
      <c r="F58" s="31" t="s">
        <v>936</v>
      </c>
      <c r="H58" s="31" t="s">
        <v>937</v>
      </c>
      <c r="I58" s="31" t="s">
        <v>938</v>
      </c>
    </row>
    <row r="59" spans="2:15" x14ac:dyDescent="0.2">
      <c r="B59" s="31"/>
      <c r="H59" s="31" t="s">
        <v>939</v>
      </c>
      <c r="I59" s="31"/>
      <c r="K59" s="31"/>
    </row>
    <row r="60" spans="2:15" x14ac:dyDescent="0.2">
      <c r="C60" s="33" t="s">
        <v>940</v>
      </c>
      <c r="E60" s="33" t="s">
        <v>941</v>
      </c>
      <c r="G60" t="s">
        <v>942</v>
      </c>
      <c r="I60" s="33" t="s">
        <v>943</v>
      </c>
    </row>
    <row r="61" spans="2:15" x14ac:dyDescent="0.2">
      <c r="C61" t="s">
        <v>944</v>
      </c>
      <c r="D61" s="34">
        <v>100</v>
      </c>
      <c r="E61" s="33" t="s">
        <v>945</v>
      </c>
      <c r="F61">
        <v>100</v>
      </c>
      <c r="G61" t="s">
        <v>946</v>
      </c>
      <c r="H61">
        <v>100</v>
      </c>
      <c r="I61" s="33" t="s">
        <v>947</v>
      </c>
      <c r="J61" s="35">
        <v>100</v>
      </c>
      <c r="K61" s="31"/>
    </row>
    <row r="62" spans="2:15" x14ac:dyDescent="0.2">
      <c r="C62" s="33" t="s">
        <v>948</v>
      </c>
      <c r="D62" s="34">
        <v>60</v>
      </c>
      <c r="E62" s="33" t="s">
        <v>949</v>
      </c>
      <c r="F62">
        <v>60</v>
      </c>
      <c r="G62" s="33" t="s">
        <v>950</v>
      </c>
      <c r="H62">
        <v>60</v>
      </c>
      <c r="I62" s="31" t="s">
        <v>951</v>
      </c>
      <c r="J62" s="35">
        <v>60</v>
      </c>
    </row>
    <row r="63" spans="2:15" x14ac:dyDescent="0.2">
      <c r="C63" t="s">
        <v>952</v>
      </c>
      <c r="D63" s="34">
        <v>20</v>
      </c>
      <c r="E63" s="33" t="s">
        <v>953</v>
      </c>
      <c r="F63" s="31">
        <v>40</v>
      </c>
      <c r="G63" s="33" t="s">
        <v>954</v>
      </c>
      <c r="H63" s="31">
        <v>40</v>
      </c>
      <c r="I63" s="31" t="s">
        <v>955</v>
      </c>
      <c r="J63" s="35">
        <v>20</v>
      </c>
    </row>
    <row r="64" spans="2:15" x14ac:dyDescent="0.2">
      <c r="E64" s="33" t="s">
        <v>956</v>
      </c>
      <c r="F64">
        <v>0</v>
      </c>
      <c r="G64" t="s">
        <v>957</v>
      </c>
      <c r="H64">
        <v>0</v>
      </c>
      <c r="I64" s="31" t="s">
        <v>958</v>
      </c>
      <c r="J64" s="35">
        <v>0</v>
      </c>
    </row>
    <row r="65" spans="2:11" x14ac:dyDescent="0.2">
      <c r="I65" s="31" t="s">
        <v>959</v>
      </c>
      <c r="J65" t="s">
        <v>960</v>
      </c>
    </row>
    <row r="68" spans="2:11" x14ac:dyDescent="0.2">
      <c r="F68" s="31"/>
    </row>
    <row r="70" spans="2:11" x14ac:dyDescent="0.2">
      <c r="B70" s="31"/>
      <c r="K70" s="32"/>
    </row>
    <row r="71" spans="2:11" x14ac:dyDescent="0.2">
      <c r="B71" s="31"/>
    </row>
    <row r="86" spans="2:11" x14ac:dyDescent="0.2">
      <c r="B86" s="32"/>
    </row>
    <row r="87" spans="2:11" x14ac:dyDescent="0.2">
      <c r="F87" s="31" t="s">
        <v>961</v>
      </c>
      <c r="K87" s="32"/>
    </row>
    <row r="110" spans="6:6" x14ac:dyDescent="0.2">
      <c r="F110" s="31"/>
    </row>
    <row r="121" spans="6:6" x14ac:dyDescent="0.2">
      <c r="F121" s="31"/>
    </row>
  </sheetData>
  <sheetProtection algorithmName="SHA-512" hashValue="ir0+NBvpf7lUGCyLq83BfIlGTJJDDh7Zqx/6H1WQLKHvds4O7oC70fmP58jV8I3NJf/sDem/sbCBokcKmezj7w==" saltValue="SVpnOM6QaQMttH5ezqZ/Tw==" spinCount="100000" sheet="1" objects="1" scenarios="1"/>
  <sortState xmlns:xlrd2="http://schemas.microsoft.com/office/spreadsheetml/2017/richdata2" ref="C20:D93">
    <sortCondition ref="D20:D93"/>
  </sortState>
  <mergeCells count="3">
    <mergeCell ref="G1:M1"/>
    <mergeCell ref="B12:H12"/>
    <mergeCell ref="B18:H18"/>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E9"/>
  <sheetViews>
    <sheetView topLeftCell="A6" zoomScale="120" zoomScaleNormal="120" workbookViewId="0">
      <selection activeCell="E16" sqref="A15:E16"/>
    </sheetView>
  </sheetViews>
  <sheetFormatPr baseColWidth="10" defaultColWidth="11.5" defaultRowHeight="15" x14ac:dyDescent="0.2"/>
  <cols>
    <col min="2" max="2" width="2.1640625" bestFit="1" customWidth="1"/>
    <col min="3" max="3" width="14.5" bestFit="1" customWidth="1"/>
    <col min="4" max="5" width="39.1640625" customWidth="1"/>
  </cols>
  <sheetData>
    <row r="2" spans="2:5" ht="16" thickBot="1" x14ac:dyDescent="0.25"/>
    <row r="3" spans="2:5" x14ac:dyDescent="0.2">
      <c r="B3" s="623" t="s">
        <v>962</v>
      </c>
      <c r="C3" s="624"/>
      <c r="D3" s="624"/>
      <c r="E3" s="625"/>
    </row>
    <row r="4" spans="2:5" ht="16" thickBot="1" x14ac:dyDescent="0.25">
      <c r="B4" s="626" t="s">
        <v>963</v>
      </c>
      <c r="C4" s="627"/>
      <c r="D4" s="215" t="s">
        <v>643</v>
      </c>
      <c r="E4" s="36" t="s">
        <v>964</v>
      </c>
    </row>
    <row r="5" spans="2:5" ht="28" x14ac:dyDescent="0.2">
      <c r="B5" s="37">
        <v>5</v>
      </c>
      <c r="C5" s="38" t="s">
        <v>69</v>
      </c>
      <c r="D5" s="39" t="s">
        <v>965</v>
      </c>
      <c r="E5" s="40" t="s">
        <v>966</v>
      </c>
    </row>
    <row r="6" spans="2:5" ht="28" x14ac:dyDescent="0.2">
      <c r="B6" s="216">
        <v>4</v>
      </c>
      <c r="C6" s="285" t="s">
        <v>100</v>
      </c>
      <c r="D6" s="286" t="s">
        <v>967</v>
      </c>
      <c r="E6" s="41" t="s">
        <v>968</v>
      </c>
    </row>
    <row r="7" spans="2:5" ht="28" x14ac:dyDescent="0.2">
      <c r="B7" s="216">
        <v>3</v>
      </c>
      <c r="C7" s="285" t="s">
        <v>85</v>
      </c>
      <c r="D7" s="286" t="s">
        <v>969</v>
      </c>
      <c r="E7" s="41" t="s">
        <v>970</v>
      </c>
    </row>
    <row r="8" spans="2:5" ht="28" x14ac:dyDescent="0.2">
      <c r="B8" s="216">
        <v>2</v>
      </c>
      <c r="C8" s="285" t="s">
        <v>143</v>
      </c>
      <c r="D8" s="286" t="s">
        <v>971</v>
      </c>
      <c r="E8" s="41" t="s">
        <v>972</v>
      </c>
    </row>
    <row r="9" spans="2:5" ht="29" thickBot="1" x14ac:dyDescent="0.25">
      <c r="B9" s="217">
        <v>1</v>
      </c>
      <c r="C9" s="218" t="s">
        <v>973</v>
      </c>
      <c r="D9" s="219" t="s">
        <v>974</v>
      </c>
      <c r="E9" s="42" t="s">
        <v>975</v>
      </c>
    </row>
  </sheetData>
  <mergeCells count="2">
    <mergeCell ref="B3:E3"/>
    <mergeCell ref="B4:C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Anti_corrupcion" ma:contentTypeID="0x01010065DBA66042D2F54CA6004B821B3BE609030048AC1BDCAA982A4F931871916B101222" ma:contentTypeVersion="30" ma:contentTypeDescription="" ma:contentTypeScope="" ma:versionID="4c689cd1695fd2efd9d757c666e85b4d">
  <xsd:schema xmlns:xsd="http://www.w3.org/2001/XMLSchema" xmlns:xs="http://www.w3.org/2001/XMLSchema" xmlns:p="http://schemas.microsoft.com/office/2006/metadata/properties" xmlns:ns1="81cc8fc0-8d1e-4295-8f37-5d076116407c" targetNamespace="http://schemas.microsoft.com/office/2006/metadata/properties" ma:root="true" ma:fieldsID="00a45a224652d91e9d79c5a51571cc99" ns1:_="">
    <xsd:import namespace="81cc8fc0-8d1e-4295-8f37-5d076116407c"/>
    <xsd:element name="properties">
      <xsd:complexType>
        <xsd:sequence>
          <xsd:element name="documentManagement">
            <xsd:complexType>
              <xsd:all>
                <xsd:element ref="ns1:MJFechaExpedicion" minOccurs="0"/>
                <xsd:element ref="ns1:MJCategoria" minOccurs="0"/>
                <xsd:element ref="ns1:_dlc_DocId" minOccurs="0"/>
                <xsd:element ref="ns1:_dlc_DocIdUrl" minOccurs="0"/>
                <xsd:element ref="ns1: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cc8fc0-8d1e-4295-8f37-5d076116407c" elementFormDefault="qualified">
    <xsd:import namespace="http://schemas.microsoft.com/office/2006/documentManagement/types"/>
    <xsd:import namespace="http://schemas.microsoft.com/office/infopath/2007/PartnerControls"/>
    <xsd:element name="MJFechaExpedicion" ma:index="0" nillable="true" ma:displayName="Fecha Expedición" ma:default="[today]" ma:format="DateTime" ma:internalName="MJFechaExpedicion">
      <xsd:simpleType>
        <xsd:restriction base="dms:DateTime"/>
      </xsd:simpleType>
    </xsd:element>
    <xsd:element name="MJCategoria" ma:index="10" nillable="true" ma:displayName="Categoria" ma:internalName="MJCategoria">
      <xsd:simpleType>
        <xsd:restriction base="dms:Text">
          <xsd:maxLength value="255"/>
        </xsd:restriction>
      </xsd:simpleType>
    </xsd:element>
    <xsd:element name="_dlc_DocId" ma:index="11" nillable="true" ma:displayName="Valor de Id. de documento" ma:description="El valor del identificador de documento asignado a este elemento." ma:internalName="_dlc_DocId" ma:readOnly="true">
      <xsd:simpleType>
        <xsd:restriction base="dms:Text"/>
      </xsd:simpleType>
    </xsd:element>
    <xsd:element name="_dlc_DocIdUrl" ma:index="12"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Tipo de contenido"/>
        <xsd:element ref="dc:title" minOccurs="0" maxOccurs="1" ma:index="3"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MJCategoria xmlns="81cc8fc0-8d1e-4295-8f37-5d076116407c" xsi:nil="true"/>
    <MJFechaExpedicion xmlns="81cc8fc0-8d1e-4295-8f37-5d076116407c">2026-01-29T15:59:00+00:00</MJFechaExpedicion>
    <_dlc_DocId xmlns="81cc8fc0-8d1e-4295-8f37-5d076116407c">2TV4CCKVFCYA-90719747-159</_dlc_DocId>
    <_dlc_DocIdUrl xmlns="81cc8fc0-8d1e-4295-8f37-5d076116407c">
      <Url>https://www.minjusticia.gov.co/servicio-ciudadano/_layouts/15/DocIdRedir.aspx?ID=2TV4CCKVFCYA-90719747-159</Url>
      <Description>2TV4CCKVFCYA-90719747-159</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1C5900F6-B8E5-4F20-A67F-A153EACD68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cc8fc0-8d1e-4295-8f37-5d076116407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81A7456-32F0-4857-AC4B-929E42F9FF2A}">
  <ds:schemaRefs>
    <ds:schemaRef ds:uri="http://purl.org/dc/dcmitype/"/>
    <ds:schemaRef ds:uri="http://purl.org/dc/elements/1.1/"/>
    <ds:schemaRef ds:uri="98c71486-3409-4817-a91c-6c252592bd15"/>
    <ds:schemaRef ds:uri="3d04f598-d8fd-4db1-b254-cc5605670241"/>
    <ds:schemaRef ds:uri="http://schemas.microsoft.com/office/2006/documentManagement/types"/>
    <ds:schemaRef ds:uri="http://schemas.microsoft.com/office/2006/metadata/properties"/>
    <ds:schemaRef ds:uri="http://purl.org/dc/terms/"/>
    <ds:schemaRef ds:uri="http://schemas.microsoft.com/office/infopath/2007/PartnerControls"/>
    <ds:schemaRef ds:uri="http://schemas.openxmlformats.org/package/2006/metadata/core-properties"/>
    <ds:schemaRef ds:uri="http://www.w3.org/XML/1998/namespace"/>
    <ds:schemaRef ds:uri="81cc8fc0-8d1e-4295-8f37-5d076116407c"/>
  </ds:schemaRefs>
</ds:datastoreItem>
</file>

<file path=customXml/itemProps3.xml><?xml version="1.0" encoding="utf-8"?>
<ds:datastoreItem xmlns:ds="http://schemas.openxmlformats.org/officeDocument/2006/customXml" ds:itemID="{482869FB-31B7-4FEC-9920-1ECC3D0AAB65}">
  <ds:schemaRefs>
    <ds:schemaRef ds:uri="http://schemas.microsoft.com/sharepoint/v3/contenttype/forms"/>
  </ds:schemaRefs>
</ds:datastoreItem>
</file>

<file path=customXml/itemProps4.xml><?xml version="1.0" encoding="utf-8"?>
<ds:datastoreItem xmlns:ds="http://schemas.openxmlformats.org/officeDocument/2006/customXml" ds:itemID="{3DEF84B7-7170-4A1F-B982-D88DEADA56BB}">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12</vt:i4>
      </vt:variant>
      <vt:variant>
        <vt:lpstr>Rangos con nombre</vt:lpstr>
      </vt:variant>
      <vt:variant>
        <vt:i4>44</vt:i4>
      </vt:variant>
    </vt:vector>
  </HeadingPairs>
  <TitlesOfParts>
    <vt:vector size="56" baseType="lpstr">
      <vt:lpstr>Matriz Riesgos Gestión</vt:lpstr>
      <vt:lpstr>Matriz riesgos de Corrupción</vt:lpstr>
      <vt:lpstr>Hoja1</vt:lpstr>
      <vt:lpstr>Listados</vt:lpstr>
      <vt:lpstr>Matriz Riesgos Seg. Información</vt:lpstr>
      <vt:lpstr>CONTROLES</vt:lpstr>
      <vt:lpstr>Elementos Riesgo Corrupción</vt:lpstr>
      <vt:lpstr>Seguridad Información</vt:lpstr>
      <vt:lpstr>Probabilidad Seguridad Informac</vt:lpstr>
      <vt:lpstr>Corrupción</vt:lpstr>
      <vt:lpstr>Mapa de calor</vt:lpstr>
      <vt:lpstr>Matriz de calificación (2)</vt:lpstr>
      <vt:lpstr>_10._CIFRADO.</vt:lpstr>
      <vt:lpstr>_11._SEGURIDAD_FÍSICA_Y_AMBIENTAL.</vt:lpstr>
      <vt:lpstr>_12._SEGURIDAD_EN_LA_OPERATIVA.</vt:lpstr>
      <vt:lpstr>_13._SEGURIDAD_EN_LAS_TELECOMUNICACIONES.</vt:lpstr>
      <vt:lpstr>_14._ADQUISICIÓN__DESARROLLO_Y_MANTENIMIENTO_DE_LOS_SISTEMAS_DE_INFORMACIÓN.</vt:lpstr>
      <vt:lpstr>_15._RELACIONES_CON_SUMINISTRADORES.</vt:lpstr>
      <vt:lpstr>_16._GESTIÓN_DE_INCIDENTES_EN_LA_SEGURIDAD_DE_LA_INFORMACIÓN.</vt:lpstr>
      <vt:lpstr>_17._ASPECTOS_DE_SEGURIDAD_DE_LA_INFORMACION_EN_LA_GESTIÓN_DE_LA_CONTINUIDAD_DEL_NEGOCIO.</vt:lpstr>
      <vt:lpstr>_18._CUMPLIMIENTO.</vt:lpstr>
      <vt:lpstr>_5._POLÍTICAS_DE_SEGURIDAD.</vt:lpstr>
      <vt:lpstr>_6._ASPECTOS_ORGANIZATIVOS_DE_LA_SEGURIDAD_DE_LA_INFORMAC.</vt:lpstr>
      <vt:lpstr>_7._SEGURIDAD_LIGADA_A_LOS_RECURSOS_HUMANOS.</vt:lpstr>
      <vt:lpstr>_8._GESTIÓN_DE_ACTIVOS.</vt:lpstr>
      <vt:lpstr>_9._CONTROL_DE_ACCESOS.</vt:lpstr>
      <vt:lpstr>'Matriz riesgos de Corrupción'!Área_de_impresión</vt:lpstr>
      <vt:lpstr>'Matriz Riesgos Gestión'!Área_de_impresión</vt:lpstr>
      <vt:lpstr>'Matriz Riesgos Seg. Información'!Área_de_impresión</vt:lpstr>
      <vt:lpstr>CD</vt:lpstr>
      <vt:lpstr>CI</vt:lpstr>
      <vt:lpstr>CID</vt:lpstr>
      <vt:lpstr>Confidencialidad</vt:lpstr>
      <vt:lpstr>CONFIDENCIALIDAD_</vt:lpstr>
      <vt:lpstr>Confidencialidad_Disponibilidad</vt:lpstr>
      <vt:lpstr>CONFIDENCIALIDAD_DISPONIBILIDAD_</vt:lpstr>
      <vt:lpstr>CONFIDENCIALIDAD_DISPONIBILIDAD.</vt:lpstr>
      <vt:lpstr>Confidencialidad_integridad</vt:lpstr>
      <vt:lpstr>CONFIDENCIALIDAD_INTEGRIDAD_</vt:lpstr>
      <vt:lpstr>Confidencialidad_Integridad_Disponibilidad</vt:lpstr>
      <vt:lpstr>CONFIDENCIALIDAD_INTEGRIDAD_DISPONIBILIDAD_</vt:lpstr>
      <vt:lpstr>CONFIDENCIALIDAD_INTEGRIDAD_DISPONIBILIDAD.</vt:lpstr>
      <vt:lpstr>CONFIDENCIALIDAD_INTEGRIDAD.</vt:lpstr>
      <vt:lpstr>CONFIDENCIALIDAD.</vt:lpstr>
      <vt:lpstr>Disponibilidad</vt:lpstr>
      <vt:lpstr>DISPONIBILIDAD_</vt:lpstr>
      <vt:lpstr>DISPONIBILIDAD.</vt:lpstr>
      <vt:lpstr>Integridad</vt:lpstr>
      <vt:lpstr>INTEGRIDAD_</vt:lpstr>
      <vt:lpstr>Integridad_Disponibilidad</vt:lpstr>
      <vt:lpstr>INTEGRIDAD_DISPONIBILIDAD_</vt:lpstr>
      <vt:lpstr>INTEGRIDAD_DISPONIBILIDAD.</vt:lpstr>
      <vt:lpstr>INTEGRIDAD.</vt:lpstr>
      <vt:lpstr>'Matriz riesgos de Corrupción'!Títulos_a_imprimir</vt:lpstr>
      <vt:lpstr>'Matriz Riesgos Gestión'!Títulos_a_imprimir</vt:lpstr>
      <vt:lpstr>'Matriz Riesgos Seg. Información'!Títulos_a_imprimir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Mapa-de-riesgos-de-Integridad-Publica-2026</dc:title>
  <dc:subject/>
  <dc:creator>jose leonardo carrillo cortes</dc:creator>
  <cp:keywords/>
  <dc:description/>
  <cp:lastModifiedBy>DANIEL</cp:lastModifiedBy>
  <cp:revision/>
  <dcterms:created xsi:type="dcterms:W3CDTF">2014-12-15T18:53:48Z</dcterms:created>
  <dcterms:modified xsi:type="dcterms:W3CDTF">2026-01-28T14:55:30Z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0x01010065DBA66042D2F54CA6004B821B3BE609030048AC1BDCAA982A4F931871916B101222</vt:lpwstr>
  </property>
  <property fmtid="{D5CDD505-2E9C-101B-9397-08002B2CF9AE}" pid="3" name="_dlc_DocIdItemGuid">
    <vt:lpwstr>739898ce-8865-4249-a6ac-f9606a5a7d5e</vt:lpwstr>
  </property>
  <property fmtid="{D5CDD505-2E9C-101B-9397-08002B2CF9AE}" pid="4" name="MediaServiceImageTags">
    <vt:lpwstr/>
  </property>
</Properties>
</file>