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30"/>
  <workbookPr defaultThemeVersion="124226"/>
  <mc:AlternateContent xmlns:mc="http://schemas.openxmlformats.org/markup-compatibility/2006">
    <mc:Choice Requires="x15">
      <x15ac:absPath xmlns:x15ac="http://schemas.microsoft.com/office/spreadsheetml/2010/11/ac" url="/Users/daniel/Documents/Documentación Ministerio /Riesgos /2026/"/>
    </mc:Choice>
  </mc:AlternateContent>
  <xr:revisionPtr revIDLastSave="0" documentId="13_ncr:1_{1ADE3ECC-0A08-5D4D-9F8B-27634C73279C}" xr6:coauthVersionLast="47" xr6:coauthVersionMax="47" xr10:uidLastSave="{00000000-0000-0000-0000-000000000000}"/>
  <bookViews>
    <workbookView xWindow="0" yWindow="620" windowWidth="28800" windowHeight="16080" tabRatio="859" xr2:uid="{00000000-000D-0000-FFFF-FFFF00000000}"/>
  </bookViews>
  <sheets>
    <sheet name="Matriz Riesgos Gestión 2025" sheetId="10" r:id="rId1"/>
    <sheet name="Hoja2" sheetId="17" r:id="rId2"/>
    <sheet name="Matriz riesgos de Corrupción" sheetId="6" state="hidden" r:id="rId3"/>
    <sheet name="Hoja1" sheetId="16" state="hidden" r:id="rId4"/>
    <sheet name="Listados" sheetId="7" state="hidden" r:id="rId5"/>
    <sheet name="Matriz Riesgos Seg. Información" sheetId="12" state="hidden" r:id="rId6"/>
    <sheet name="CONTROLES" sheetId="11" state="hidden" r:id="rId7"/>
    <sheet name="Elementos Riesgo Corrupción" sheetId="9" state="hidden" r:id="rId8"/>
    <sheet name="Seguridad Información" sheetId="13" state="hidden" r:id="rId9"/>
    <sheet name="Probabilidad Seguridad Informac" sheetId="14" state="hidden" r:id="rId10"/>
    <sheet name="Corrupción" sheetId="5" state="hidden" r:id="rId11"/>
    <sheet name="Mapa de calor" sheetId="4" state="hidden" r:id="rId12"/>
    <sheet name="Matriz de calificación (2)" sheetId="15" state="hidden" r:id="rId13"/>
  </sheets>
  <externalReferences>
    <externalReference r:id="rId14"/>
    <externalReference r:id="rId15"/>
    <externalReference r:id="rId16"/>
    <externalReference r:id="rId17"/>
  </externalReferences>
  <definedNames>
    <definedName name="_10._CIFRADO.">'Seguridad Información'!$G$45:$G$46</definedName>
    <definedName name="_11._SEGURIDAD_FÍSICA_Y_AMBIENTAL.">'Seguridad Información'!$H$45:$H$59</definedName>
    <definedName name="_12._SEGURIDAD_EN_LA_OPERATIVA.">'Seguridad Información'!$I$45:$I$58</definedName>
    <definedName name="_13._SEGURIDAD_EN_LAS_TELECOMUNICACIONES.">'Seguridad Información'!$J$45:$J$51</definedName>
    <definedName name="_14._ADQUISICIÓN__DESARROLLO_Y_MANTENIMIENTO_DE_LOS_SISTEMAS_DE_INFORMACIÓN.">'Seguridad Información'!$K$45:$K$57</definedName>
    <definedName name="_15._RELACIONES_CON_SUMINISTRADORES.">'Seguridad Información'!$L$45:$L$49</definedName>
    <definedName name="_16._GESTIÓN_DE_INCIDENTES_EN_LA_SEGURIDAD_DE_LA_INFORMACIÓN.">'Seguridad Información'!$M$45:$M$51</definedName>
    <definedName name="_17._ASPECTOS_DE_SEGURIDAD_DE_LA_INFORMACION_EN_LA_GESTIÓN_DE_LA_CONTINUIDAD_DEL_NEGOCIO.">'Seguridad Información'!$N$45:$N$48</definedName>
    <definedName name="_18._CUMPLIMIENTO.">'Seguridad Información'!$O$45:$O$52</definedName>
    <definedName name="_5._POLÍTICAS_DE_SEGURIDAD.">'Seguridad Información'!$B$45:$B$46</definedName>
    <definedName name="_6._ASPECTOS_ORGANIZATIVOS_DE_LA_SEGURIDAD_DE_LA_INFORMAC.">'Seguridad Información'!$C$45:$C$51</definedName>
    <definedName name="_7._SEGURIDAD_LIGADA_A_LOS_RECURSOS_HUMANOS.">'Seguridad Información'!$D$45:$D$50</definedName>
    <definedName name="_8._GESTIÓN_DE_ACTIVOS.">'Seguridad Información'!$E$45:$E$53</definedName>
    <definedName name="_9._CONTROL_DE_ACCESOS.">'Seguridad Información'!$F$45:$F$58</definedName>
    <definedName name="_xlnm._FilterDatabase" localSheetId="2" hidden="1">'Matriz riesgos de Corrupción'!$A$1:$BW$28</definedName>
    <definedName name="_xlnm._FilterDatabase" localSheetId="0" hidden="1">'Matriz Riesgos Gestión 2025'!$A$6:$AU$230</definedName>
    <definedName name="_xlnm._FilterDatabase" localSheetId="5" hidden="1">'Matriz Riesgos Seg. Información'!$B$6:$BI$6</definedName>
    <definedName name="_xlnm.Print_Area" localSheetId="2">'Matriz riesgos de Corrupción'!$A$1:$BK$9</definedName>
    <definedName name="_xlnm.Print_Area" localSheetId="0">'Matriz Riesgos Gestión 2025'!$A$1:$AU$13</definedName>
    <definedName name="_xlnm.Print_Area" localSheetId="5">'Matriz Riesgos Seg. Información'!$A$1:$BI$13</definedName>
    <definedName name="CD">'Seguridad Información'!$H$3</definedName>
    <definedName name="CI">'Seguridad Información'!$I$3:$I$5</definedName>
    <definedName name="CID">'Seguridad Información'!$J$3:$J$10</definedName>
    <definedName name="Confidencialidad">'Seguridad Información'!$G$3:$G$9</definedName>
    <definedName name="CONFIDENCIALIDAD_">'Seguridad Información'!$B$14:$B$16</definedName>
    <definedName name="Confidencialidad_Disponibilidad">'Seguridad Información'!$H$3</definedName>
    <definedName name="CONFIDENCIALIDAD_DISPONIBILIDAD_">'Seguridad Información'!$F$14</definedName>
    <definedName name="CONFIDENCIALIDAD_DISPONIBILIDAD.">'Seguridad Información'!$F$20</definedName>
    <definedName name="Confidencialidad_integridad">'Seguridad Información'!$I$3:$I$5</definedName>
    <definedName name="CONFIDENCIALIDAD_INTEGRIDAD_">'Seguridad Información'!$E$14</definedName>
    <definedName name="Confidencialidad_Integridad_Disponibilidad">'Seguridad Información'!$J$3:$J$10</definedName>
    <definedName name="CONFIDENCIALIDAD_INTEGRIDAD_DISPONIBILIDAD_">'Seguridad Información'!$H$14:$H$17</definedName>
    <definedName name="CONFIDENCIALIDAD_INTEGRIDAD_DISPONIBILIDAD.">'Seguridad Información'!$H$20:$H$41</definedName>
    <definedName name="CONFIDENCIALIDAD_INTEGRIDAD.">'Seguridad Información'!$E$20:$E$32</definedName>
    <definedName name="CONFIDENCIALIDAD.">'Seguridad Información'!$B$20:$B$32</definedName>
    <definedName name="Control_Existente">[1]Hoja4!$H$3:$H$4</definedName>
    <definedName name="Disponibilidad">'Seguridad Información'!$K$3:$K$18</definedName>
    <definedName name="DISPONIBILIDAD_">'Seguridad Información'!$D$14:$D$16</definedName>
    <definedName name="DISPONIBILIDAD.">'Seguridad Información'!$D$20:$D$33</definedName>
    <definedName name="Impacto">[1]Hoja4!$F$3:$F$7</definedName>
    <definedName name="Integridad">'Seguridad Información'!$M$3:$M$6</definedName>
    <definedName name="INTEGRIDAD_">'Seguridad Información'!$C$14</definedName>
    <definedName name="Integridad_Disponibilidad">'Seguridad Información'!$L$3:$L$8</definedName>
    <definedName name="INTEGRIDAD_DISPONIBILIDAD_">'Seguridad Información'!$G$14</definedName>
    <definedName name="INTEGRIDAD_DISPONIBILIDAD.">'Seguridad Información'!$G$20:$G$25</definedName>
    <definedName name="INTEGRIDAD.">'Seguridad Información'!$C$20:$C$24</definedName>
    <definedName name="Probabilidad">[1]Hoja4!$E$3:$E$7</definedName>
    <definedName name="TIPO">'[2]Base de Datos'!$A$4:$A$8</definedName>
    <definedName name="Tipo_de_Riesgo">[1]Hoja4!$D$3:$D$9</definedName>
    <definedName name="_xlnm.Print_Titles" localSheetId="2">'Matriz riesgos de Corrupción'!$1:$6</definedName>
    <definedName name="_xlnm.Print_Titles" localSheetId="0">'Matriz Riesgos Gestión 2025'!$1:$6</definedName>
    <definedName name="_xlnm.Print_Titles" localSheetId="5">'Matriz Riesgos Seg. Información'!$1:$6</definedName>
    <definedName name="Z_795C8354_6623_430F_B16F_866AD45BC174_.wvu.FilterData" localSheetId="2" hidden="1">'Matriz riesgos de Corrupción'!$B$6:$BK$6</definedName>
    <definedName name="Z_795C8354_6623_430F_B16F_866AD45BC174_.wvu.FilterData" localSheetId="0" hidden="1">'Matriz Riesgos Gestión 2025'!$B$6:$AU$6</definedName>
    <definedName name="Z_795C8354_6623_430F_B16F_866AD45BC174_.wvu.FilterData" localSheetId="5" hidden="1">'Matriz Riesgos Seg. Información'!$B$6:$BI$6</definedName>
    <definedName name="Z_795C8354_6623_430F_B16F_866AD45BC174_.wvu.PrintArea" localSheetId="2" hidden="1">'Matriz riesgos de Corrupción'!$A$1:$BK$9</definedName>
    <definedName name="Z_795C8354_6623_430F_B16F_866AD45BC174_.wvu.PrintArea" localSheetId="0" hidden="1">'Matriz Riesgos Gestión 2025'!$A$1:$AU$13</definedName>
    <definedName name="Z_795C8354_6623_430F_B16F_866AD45BC174_.wvu.PrintArea" localSheetId="5" hidden="1">'Matriz Riesgos Seg. Información'!$A$1:$BI$13</definedName>
    <definedName name="Z_795C8354_6623_430F_B16F_866AD45BC174_.wvu.PrintTitles" localSheetId="2" hidden="1">'Matriz riesgos de Corrupción'!$1:$6</definedName>
    <definedName name="Z_795C8354_6623_430F_B16F_866AD45BC174_.wvu.PrintTitles" localSheetId="0" hidden="1">'Matriz Riesgos Gestión 2025'!$1:$6</definedName>
    <definedName name="Z_795C8354_6623_430F_B16F_866AD45BC174_.wvu.PrintTitles" localSheetId="5" hidden="1">'Matriz Riesgos Seg. Información'!$1:$6</definedName>
    <definedName name="Z_82BC0C9B_70E2_44EC_8408_64CC9B36E280_.wvu.FilterData" localSheetId="2" hidden="1">'Matriz riesgos de Corrupción'!$B$6:$BK$6</definedName>
    <definedName name="Z_82BC0C9B_70E2_44EC_8408_64CC9B36E280_.wvu.FilterData" localSheetId="0" hidden="1">'Matriz Riesgos Gestión 2025'!$B$6:$AU$6</definedName>
    <definedName name="Z_82BC0C9B_70E2_44EC_8408_64CC9B36E280_.wvu.FilterData" localSheetId="5" hidden="1">'Matriz Riesgos Seg. Información'!$B$6:$BI$6</definedName>
    <definedName name="Z_82BC0C9B_70E2_44EC_8408_64CC9B36E280_.wvu.PrintArea" localSheetId="2" hidden="1">'Matriz riesgos de Corrupción'!$A$1:$BK$9</definedName>
    <definedName name="Z_82BC0C9B_70E2_44EC_8408_64CC9B36E280_.wvu.PrintArea" localSheetId="0" hidden="1">'Matriz Riesgos Gestión 2025'!$A$1:$AU$13</definedName>
    <definedName name="Z_82BC0C9B_70E2_44EC_8408_64CC9B36E280_.wvu.PrintArea" localSheetId="5" hidden="1">'Matriz Riesgos Seg. Información'!$A$1:$BI$13</definedName>
    <definedName name="Z_82BC0C9B_70E2_44EC_8408_64CC9B36E280_.wvu.PrintTitles" localSheetId="2" hidden="1">'Matriz riesgos de Corrupción'!$1:$6</definedName>
    <definedName name="Z_82BC0C9B_70E2_44EC_8408_64CC9B36E280_.wvu.PrintTitles" localSheetId="0" hidden="1">'Matriz Riesgos Gestión 2025'!$1:$6</definedName>
    <definedName name="Z_82BC0C9B_70E2_44EC_8408_64CC9B36E280_.wvu.PrintTitles" localSheetId="5" hidden="1">'Matriz Riesgos Seg. Información'!$1:$6</definedName>
    <definedName name="Z_F8FDF2EC_A9AD_41AC_8138_AA3657B53E6D_.wvu.FilterData" localSheetId="2" hidden="1">'Matriz riesgos de Corrupción'!$B$6:$BK$6</definedName>
    <definedName name="Z_F8FDF2EC_A9AD_41AC_8138_AA3657B53E6D_.wvu.FilterData" localSheetId="0" hidden="1">'Matriz Riesgos Gestión 2025'!$B$6:$AU$6</definedName>
    <definedName name="Z_F8FDF2EC_A9AD_41AC_8138_AA3657B53E6D_.wvu.FilterData" localSheetId="5" hidden="1">'Matriz Riesgos Seg. Información'!$B$6:$BI$6</definedName>
    <definedName name="Z_F8FDF2EC_A9AD_41AC_8138_AA3657B53E6D_.wvu.PrintArea" localSheetId="2" hidden="1">'Matriz riesgos de Corrupción'!$A$1:$BK$9</definedName>
    <definedName name="Z_F8FDF2EC_A9AD_41AC_8138_AA3657B53E6D_.wvu.PrintArea" localSheetId="0" hidden="1">'Matriz Riesgos Gestión 2025'!$A$1:$AU$13</definedName>
    <definedName name="Z_F8FDF2EC_A9AD_41AC_8138_AA3657B53E6D_.wvu.PrintArea" localSheetId="5" hidden="1">'Matriz Riesgos Seg. Información'!$A$1:$BI$13</definedName>
    <definedName name="Z_F8FDF2EC_A9AD_41AC_8138_AA3657B53E6D_.wvu.PrintTitles" localSheetId="2" hidden="1">'Matriz riesgos de Corrupción'!$1:$6</definedName>
    <definedName name="Z_F8FDF2EC_A9AD_41AC_8138_AA3657B53E6D_.wvu.PrintTitles" localSheetId="0" hidden="1">'Matriz Riesgos Gestión 2025'!$1:$6</definedName>
    <definedName name="Z_F8FDF2EC_A9AD_41AC_8138_AA3657B53E6D_.wvu.PrintTitles" localSheetId="5" hidden="1">'Matriz Riesgos Seg. Información'!$1:$6</definedName>
  </definedNames>
  <calcPr calcId="191029"/>
  <customWorkbookViews>
    <customWorkbookView name="LUCY MARGARITA OSORIO MASTRODOMÉNICO - Vista personalizada" guid="{82BC0C9B-70E2-44EC-8408-64CC9B36E280}" mergeInterval="0" personalView="1" maximized="1" xWindow="-8" yWindow="-8" windowWidth="1616" windowHeight="876" tabRatio="859" activeSheetId="1"/>
    <customWorkbookView name="MAURICIO ORDOÑEZ GUTIERREZ - Vista personalizada" guid="{795C8354-6623-430F-B16F-866AD45BC174}" mergeInterval="0" personalView="1" maximized="1" xWindow="-8" yWindow="-8" windowWidth="1616" windowHeight="876" tabRatio="859" activeSheetId="1"/>
    <customWorkbookView name="DIEGO ORLANDO BUSTOS FORERO - Vista personalizada" guid="{F8FDF2EC-A9AD-41AC-8138-AA3657B53E6D}" mergeInterval="0" personalView="1" maximized="1" xWindow="-8" yWindow="-8" windowWidth="1936" windowHeight="1056" tabRatio="859" activeSheetId="1"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22" i="10" l="1"/>
  <c r="N122" i="10"/>
  <c r="AI182" i="10" l="1"/>
  <c r="AE182" i="10"/>
  <c r="AC182" i="10"/>
  <c r="AA182" i="10"/>
  <c r="Y182" i="10"/>
  <c r="W182" i="10"/>
  <c r="U182" i="10"/>
  <c r="S182" i="10"/>
  <c r="S183" i="10"/>
  <c r="AF182" i="10" l="1"/>
  <c r="AG182" i="10" s="1"/>
  <c r="N90" i="10"/>
  <c r="M90" i="10"/>
  <c r="K90" i="10"/>
  <c r="N86" i="10"/>
  <c r="M86" i="10"/>
  <c r="K86" i="10"/>
  <c r="N82" i="10"/>
  <c r="M82" i="10"/>
  <c r="K82" i="10"/>
  <c r="BA33" i="6" l="1"/>
  <c r="BA34" i="6"/>
  <c r="BA35" i="6"/>
  <c r="BA36" i="6"/>
  <c r="BA37" i="6"/>
  <c r="BA38" i="6"/>
  <c r="BA39" i="6"/>
  <c r="BA40" i="6"/>
  <c r="BA41" i="6"/>
  <c r="BA42" i="6"/>
  <c r="BA43" i="6"/>
  <c r="BA44" i="6"/>
  <c r="BA45" i="6"/>
  <c r="BA46" i="6"/>
  <c r="BA47" i="6"/>
  <c r="BA48" i="6"/>
  <c r="BA49" i="6"/>
  <c r="BA50" i="6"/>
  <c r="BA51" i="6"/>
  <c r="BA52" i="6"/>
  <c r="BA53" i="6"/>
  <c r="BA54" i="6"/>
  <c r="BA55" i="6"/>
  <c r="BA56" i="6"/>
  <c r="BA57" i="6"/>
  <c r="BA58" i="6"/>
  <c r="BA59" i="6"/>
  <c r="BA60" i="6"/>
  <c r="BA61" i="6"/>
  <c r="BA62" i="6"/>
  <c r="BA63" i="6"/>
  <c r="BA64" i="6"/>
  <c r="BA65" i="6"/>
  <c r="BA66" i="6"/>
  <c r="BA67" i="6"/>
  <c r="BA68" i="6"/>
  <c r="BA69" i="6"/>
  <c r="BA70" i="6"/>
  <c r="BA71" i="6"/>
  <c r="BA72" i="6"/>
  <c r="BA73" i="6"/>
  <c r="BA74" i="6"/>
  <c r="BA75" i="6"/>
  <c r="BA76" i="6"/>
  <c r="BA77" i="6"/>
  <c r="BA78" i="6"/>
  <c r="BA79" i="6"/>
  <c r="BA80" i="6"/>
  <c r="BA81" i="6"/>
  <c r="BA82" i="6"/>
  <c r="BA83" i="6"/>
  <c r="BA84" i="6"/>
  <c r="BA85" i="6"/>
  <c r="BA86" i="6"/>
  <c r="BA87" i="6"/>
  <c r="BA88" i="6"/>
  <c r="BA89" i="6"/>
  <c r="BA90" i="6"/>
  <c r="BA91" i="6"/>
  <c r="BA92" i="6"/>
  <c r="BA93" i="6"/>
  <c r="BA94" i="6"/>
  <c r="BA95" i="6"/>
  <c r="BA96" i="6"/>
  <c r="BA97" i="6"/>
  <c r="BA98" i="6"/>
  <c r="BA99" i="6"/>
  <c r="BA100" i="6"/>
  <c r="BA101" i="6"/>
  <c r="BA102" i="6"/>
  <c r="BA103" i="6"/>
  <c r="BA104" i="6"/>
  <c r="BA105" i="6"/>
  <c r="BA106" i="6"/>
  <c r="BA107" i="6"/>
  <c r="BA108" i="6"/>
  <c r="BA109" i="6"/>
  <c r="BA110" i="6"/>
  <c r="BA111" i="6"/>
  <c r="BA112" i="6"/>
  <c r="BA113" i="6"/>
  <c r="BA114" i="6"/>
  <c r="BA115" i="6"/>
  <c r="BA116" i="6"/>
  <c r="BA117" i="6"/>
  <c r="BA118" i="6"/>
  <c r="BA119" i="6"/>
  <c r="BA120" i="6"/>
  <c r="BA121" i="6"/>
  <c r="BA122" i="6"/>
  <c r="BA123" i="6"/>
  <c r="BA124" i="6"/>
  <c r="BA125" i="6"/>
  <c r="BA126" i="6"/>
  <c r="BA127" i="6"/>
  <c r="BA29" i="6" l="1"/>
  <c r="BA30" i="6"/>
  <c r="BA31" i="6"/>
  <c r="BA32" i="6"/>
  <c r="BA25" i="6" l="1"/>
  <c r="BA26" i="6"/>
  <c r="BA27" i="6"/>
  <c r="BA21" i="6" l="1"/>
  <c r="BA22" i="6"/>
  <c r="BA23" i="6"/>
  <c r="BA17" i="6" l="1"/>
  <c r="BA18" i="6"/>
  <c r="AN15" i="10" l="1"/>
  <c r="AP15" i="10" s="1"/>
  <c r="AO15" i="10"/>
  <c r="AQ15" i="10" s="1"/>
  <c r="AN10" i="10"/>
  <c r="AP10" i="10" s="1"/>
  <c r="AO10" i="10"/>
  <c r="AQ10" i="10" s="1"/>
  <c r="BA12" i="6" l="1"/>
  <c r="BA13" i="6"/>
  <c r="BA14" i="6"/>
  <c r="BA15" i="6"/>
  <c r="AM14" i="6"/>
  <c r="AW14" i="6"/>
  <c r="AU14" i="6"/>
  <c r="AS14" i="6"/>
  <c r="AQ14" i="6"/>
  <c r="AO14" i="6"/>
  <c r="AK14" i="6"/>
  <c r="AO19" i="10"/>
  <c r="AO22" i="10"/>
  <c r="AI19" i="10"/>
  <c r="AI20" i="10"/>
  <c r="AI21" i="10"/>
  <c r="AE19" i="10"/>
  <c r="AE20" i="10"/>
  <c r="AE21" i="10"/>
  <c r="AC19" i="10"/>
  <c r="AC20" i="10"/>
  <c r="AC21" i="10"/>
  <c r="Y19" i="10"/>
  <c r="Y20" i="10"/>
  <c r="Y21" i="10"/>
  <c r="AA19" i="10"/>
  <c r="AA20" i="10"/>
  <c r="AA21" i="10"/>
  <c r="W19" i="10"/>
  <c r="W20" i="10"/>
  <c r="W21" i="10"/>
  <c r="U19" i="10"/>
  <c r="U20" i="10"/>
  <c r="U21" i="10"/>
  <c r="S19" i="10"/>
  <c r="S20" i="10"/>
  <c r="S21" i="10"/>
  <c r="BA8" i="6"/>
  <c r="AI14" i="10"/>
  <c r="S14" i="10"/>
  <c r="U14" i="10"/>
  <c r="W14" i="10"/>
  <c r="Y14" i="10"/>
  <c r="AA14" i="10"/>
  <c r="AC14" i="10"/>
  <c r="AE14" i="10"/>
  <c r="AX14" i="6" l="1"/>
  <c r="AY14" i="6" s="1"/>
  <c r="AF19" i="10"/>
  <c r="AG19" i="10" s="1"/>
  <c r="AF20" i="10"/>
  <c r="AG20" i="10" s="1"/>
  <c r="AF21" i="10"/>
  <c r="AG21" i="10" s="1"/>
  <c r="AF14" i="10"/>
  <c r="AW127" i="6"/>
  <c r="AU127" i="6"/>
  <c r="AS127" i="6"/>
  <c r="AQ127" i="6"/>
  <c r="AO127" i="6"/>
  <c r="AM127" i="6"/>
  <c r="AK127" i="6"/>
  <c r="AW126" i="6"/>
  <c r="AU126" i="6"/>
  <c r="AS126" i="6"/>
  <c r="AQ126" i="6"/>
  <c r="AO126" i="6"/>
  <c r="AM126" i="6"/>
  <c r="AK126" i="6"/>
  <c r="AW125" i="6"/>
  <c r="AU125" i="6"/>
  <c r="AS125" i="6"/>
  <c r="AQ125" i="6"/>
  <c r="AO125" i="6"/>
  <c r="AM125" i="6"/>
  <c r="AK125" i="6"/>
  <c r="AW124" i="6"/>
  <c r="AU124" i="6"/>
  <c r="AS124" i="6"/>
  <c r="AQ124" i="6"/>
  <c r="AO124" i="6"/>
  <c r="AM124" i="6"/>
  <c r="AK124" i="6"/>
  <c r="AC124" i="6"/>
  <c r="AA124" i="6"/>
  <c r="AD124" i="6" s="1"/>
  <c r="AF124" i="6" s="1"/>
  <c r="AW123" i="6"/>
  <c r="AU123" i="6"/>
  <c r="AS123" i="6"/>
  <c r="AQ123" i="6"/>
  <c r="AO123" i="6"/>
  <c r="AM123" i="6"/>
  <c r="AK123" i="6"/>
  <c r="AW122" i="6"/>
  <c r="AU122" i="6"/>
  <c r="AS122" i="6"/>
  <c r="AQ122" i="6"/>
  <c r="AO122" i="6"/>
  <c r="AM122" i="6"/>
  <c r="AK122" i="6"/>
  <c r="AW121" i="6"/>
  <c r="AU121" i="6"/>
  <c r="AS121" i="6"/>
  <c r="AQ121" i="6"/>
  <c r="AO121" i="6"/>
  <c r="AM121" i="6"/>
  <c r="AK121" i="6"/>
  <c r="AW120" i="6"/>
  <c r="AU120" i="6"/>
  <c r="AS120" i="6"/>
  <c r="AQ120" i="6"/>
  <c r="AO120" i="6"/>
  <c r="AM120" i="6"/>
  <c r="AK120" i="6"/>
  <c r="AC120" i="6"/>
  <c r="AA120" i="6"/>
  <c r="AD120" i="6" s="1"/>
  <c r="AF120" i="6" s="1"/>
  <c r="AW119" i="6"/>
  <c r="AU119" i="6"/>
  <c r="AS119" i="6"/>
  <c r="AQ119" i="6"/>
  <c r="AO119" i="6"/>
  <c r="AM119" i="6"/>
  <c r="AK119" i="6"/>
  <c r="AW118" i="6"/>
  <c r="AU118" i="6"/>
  <c r="AS118" i="6"/>
  <c r="AQ118" i="6"/>
  <c r="AO118" i="6"/>
  <c r="AM118" i="6"/>
  <c r="AK118" i="6"/>
  <c r="AW117" i="6"/>
  <c r="AU117" i="6"/>
  <c r="AS117" i="6"/>
  <c r="AQ117" i="6"/>
  <c r="AO117" i="6"/>
  <c r="AM117" i="6"/>
  <c r="AK117" i="6"/>
  <c r="AW116" i="6"/>
  <c r="AU116" i="6"/>
  <c r="AS116" i="6"/>
  <c r="AQ116" i="6"/>
  <c r="AO116" i="6"/>
  <c r="AM116" i="6"/>
  <c r="AK116" i="6"/>
  <c r="AC116" i="6"/>
  <c r="AA116" i="6"/>
  <c r="AD116" i="6" s="1"/>
  <c r="AF116" i="6" s="1"/>
  <c r="AW115" i="6"/>
  <c r="AU115" i="6"/>
  <c r="AS115" i="6"/>
  <c r="AQ115" i="6"/>
  <c r="AO115" i="6"/>
  <c r="AM115" i="6"/>
  <c r="AK115" i="6"/>
  <c r="AW114" i="6"/>
  <c r="AU114" i="6"/>
  <c r="AS114" i="6"/>
  <c r="AQ114" i="6"/>
  <c r="AO114" i="6"/>
  <c r="AM114" i="6"/>
  <c r="AK114" i="6"/>
  <c r="AW113" i="6"/>
  <c r="AU113" i="6"/>
  <c r="AS113" i="6"/>
  <c r="AQ113" i="6"/>
  <c r="AO113" i="6"/>
  <c r="AM113" i="6"/>
  <c r="AK113" i="6"/>
  <c r="AW112" i="6"/>
  <c r="AU112" i="6"/>
  <c r="AS112" i="6"/>
  <c r="AQ112" i="6"/>
  <c r="AO112" i="6"/>
  <c r="AM112" i="6"/>
  <c r="AK112" i="6"/>
  <c r="AC112" i="6"/>
  <c r="AA112" i="6"/>
  <c r="AD112" i="6" s="1"/>
  <c r="AF112" i="6" s="1"/>
  <c r="AW111" i="6"/>
  <c r="AU111" i="6"/>
  <c r="AS111" i="6"/>
  <c r="AQ111" i="6"/>
  <c r="AO111" i="6"/>
  <c r="AM111" i="6"/>
  <c r="AK111" i="6"/>
  <c r="AW110" i="6"/>
  <c r="AU110" i="6"/>
  <c r="AS110" i="6"/>
  <c r="AQ110" i="6"/>
  <c r="AO110" i="6"/>
  <c r="AM110" i="6"/>
  <c r="AK110" i="6"/>
  <c r="AW109" i="6"/>
  <c r="AU109" i="6"/>
  <c r="AS109" i="6"/>
  <c r="AQ109" i="6"/>
  <c r="AO109" i="6"/>
  <c r="AM109" i="6"/>
  <c r="AK109" i="6"/>
  <c r="AW108" i="6"/>
  <c r="AU108" i="6"/>
  <c r="AS108" i="6"/>
  <c r="AQ108" i="6"/>
  <c r="AO108" i="6"/>
  <c r="AM108" i="6"/>
  <c r="AK108" i="6"/>
  <c r="AC108" i="6"/>
  <c r="AA108" i="6"/>
  <c r="AD108" i="6" s="1"/>
  <c r="AF108" i="6" s="1"/>
  <c r="AW107" i="6"/>
  <c r="AU107" i="6"/>
  <c r="AS107" i="6"/>
  <c r="AQ107" i="6"/>
  <c r="AO107" i="6"/>
  <c r="AM107" i="6"/>
  <c r="AK107" i="6"/>
  <c r="AW106" i="6"/>
  <c r="AU106" i="6"/>
  <c r="AS106" i="6"/>
  <c r="AQ106" i="6"/>
  <c r="AO106" i="6"/>
  <c r="AM106" i="6"/>
  <c r="AK106" i="6"/>
  <c r="AW105" i="6"/>
  <c r="AU105" i="6"/>
  <c r="AS105" i="6"/>
  <c r="AQ105" i="6"/>
  <c r="AO105" i="6"/>
  <c r="AM105" i="6"/>
  <c r="AK105" i="6"/>
  <c r="AW104" i="6"/>
  <c r="AU104" i="6"/>
  <c r="AS104" i="6"/>
  <c r="AQ104" i="6"/>
  <c r="AO104" i="6"/>
  <c r="AM104" i="6"/>
  <c r="AK104" i="6"/>
  <c r="AC104" i="6"/>
  <c r="AA104" i="6"/>
  <c r="AD104" i="6" s="1"/>
  <c r="AW103" i="6"/>
  <c r="AU103" i="6"/>
  <c r="AS103" i="6"/>
  <c r="AQ103" i="6"/>
  <c r="AO103" i="6"/>
  <c r="AM103" i="6"/>
  <c r="AK103" i="6"/>
  <c r="AW102" i="6"/>
  <c r="AU102" i="6"/>
  <c r="AS102" i="6"/>
  <c r="AQ102" i="6"/>
  <c r="AO102" i="6"/>
  <c r="AM102" i="6"/>
  <c r="AK102" i="6"/>
  <c r="AW101" i="6"/>
  <c r="AU101" i="6"/>
  <c r="AS101" i="6"/>
  <c r="AQ101" i="6"/>
  <c r="AO101" i="6"/>
  <c r="AM101" i="6"/>
  <c r="AK101" i="6"/>
  <c r="AW100" i="6"/>
  <c r="AU100" i="6"/>
  <c r="AS100" i="6"/>
  <c r="AQ100" i="6"/>
  <c r="AO100" i="6"/>
  <c r="AM100" i="6"/>
  <c r="AK100" i="6"/>
  <c r="AC100" i="6"/>
  <c r="AA100" i="6"/>
  <c r="AD100" i="6" s="1"/>
  <c r="AF100" i="6" s="1"/>
  <c r="AW99" i="6"/>
  <c r="AU99" i="6"/>
  <c r="AS99" i="6"/>
  <c r="AQ99" i="6"/>
  <c r="AO99" i="6"/>
  <c r="AM99" i="6"/>
  <c r="AK99" i="6"/>
  <c r="AW98" i="6"/>
  <c r="AU98" i="6"/>
  <c r="AS98" i="6"/>
  <c r="AQ98" i="6"/>
  <c r="AO98" i="6"/>
  <c r="AM98" i="6"/>
  <c r="AK98" i="6"/>
  <c r="AW97" i="6"/>
  <c r="AU97" i="6"/>
  <c r="AS97" i="6"/>
  <c r="AQ97" i="6"/>
  <c r="AO97" i="6"/>
  <c r="AM97" i="6"/>
  <c r="AK97" i="6"/>
  <c r="AW96" i="6"/>
  <c r="AU96" i="6"/>
  <c r="AS96" i="6"/>
  <c r="AQ96" i="6"/>
  <c r="AO96" i="6"/>
  <c r="AM96" i="6"/>
  <c r="AK96" i="6"/>
  <c r="AC96" i="6"/>
  <c r="AA96" i="6"/>
  <c r="AD96" i="6" s="1"/>
  <c r="AF96" i="6" s="1"/>
  <c r="AW95" i="6"/>
  <c r="AU95" i="6"/>
  <c r="AS95" i="6"/>
  <c r="AQ95" i="6"/>
  <c r="AO95" i="6"/>
  <c r="AM95" i="6"/>
  <c r="AK95" i="6"/>
  <c r="AW94" i="6"/>
  <c r="AU94" i="6"/>
  <c r="AS94" i="6"/>
  <c r="AQ94" i="6"/>
  <c r="AO94" i="6"/>
  <c r="AM94" i="6"/>
  <c r="AK94" i="6"/>
  <c r="AW93" i="6"/>
  <c r="AU93" i="6"/>
  <c r="AS93" i="6"/>
  <c r="AQ93" i="6"/>
  <c r="AO93" i="6"/>
  <c r="AM93" i="6"/>
  <c r="AK93" i="6"/>
  <c r="AW92" i="6"/>
  <c r="AU92" i="6"/>
  <c r="AS92" i="6"/>
  <c r="AQ92" i="6"/>
  <c r="AO92" i="6"/>
  <c r="AM92" i="6"/>
  <c r="AK92" i="6"/>
  <c r="AC92" i="6"/>
  <c r="AA92" i="6"/>
  <c r="AD92" i="6" s="1"/>
  <c r="AF92" i="6" s="1"/>
  <c r="AW91" i="6"/>
  <c r="AU91" i="6"/>
  <c r="AS91" i="6"/>
  <c r="AQ91" i="6"/>
  <c r="AO91" i="6"/>
  <c r="AM91" i="6"/>
  <c r="AK91" i="6"/>
  <c r="AW90" i="6"/>
  <c r="AU90" i="6"/>
  <c r="AS90" i="6"/>
  <c r="AQ90" i="6"/>
  <c r="AO90" i="6"/>
  <c r="AM90" i="6"/>
  <c r="AK90" i="6"/>
  <c r="AW89" i="6"/>
  <c r="AU89" i="6"/>
  <c r="AS89" i="6"/>
  <c r="AQ89" i="6"/>
  <c r="AO89" i="6"/>
  <c r="AM89" i="6"/>
  <c r="AK89" i="6"/>
  <c r="AW88" i="6"/>
  <c r="AU88" i="6"/>
  <c r="AS88" i="6"/>
  <c r="AQ88" i="6"/>
  <c r="AO88" i="6"/>
  <c r="AM88" i="6"/>
  <c r="AK88" i="6"/>
  <c r="AC88" i="6"/>
  <c r="AA88" i="6"/>
  <c r="AD88" i="6" s="1"/>
  <c r="AF88" i="6" s="1"/>
  <c r="AW87" i="6"/>
  <c r="AU87" i="6"/>
  <c r="AS87" i="6"/>
  <c r="AQ87" i="6"/>
  <c r="AO87" i="6"/>
  <c r="AM87" i="6"/>
  <c r="AK87" i="6"/>
  <c r="AW86" i="6"/>
  <c r="AU86" i="6"/>
  <c r="AS86" i="6"/>
  <c r="AQ86" i="6"/>
  <c r="AO86" i="6"/>
  <c r="AM86" i="6"/>
  <c r="AK86" i="6"/>
  <c r="AW85" i="6"/>
  <c r="AU85" i="6"/>
  <c r="AS85" i="6"/>
  <c r="AQ85" i="6"/>
  <c r="AO85" i="6"/>
  <c r="AM85" i="6"/>
  <c r="AK85" i="6"/>
  <c r="AW84" i="6"/>
  <c r="AU84" i="6"/>
  <c r="AS84" i="6"/>
  <c r="AQ84" i="6"/>
  <c r="AO84" i="6"/>
  <c r="AM84" i="6"/>
  <c r="AK84" i="6"/>
  <c r="AC84" i="6"/>
  <c r="AA84" i="6"/>
  <c r="AD84" i="6" s="1"/>
  <c r="AF84" i="6" s="1"/>
  <c r="AW83" i="6"/>
  <c r="AU83" i="6"/>
  <c r="AS83" i="6"/>
  <c r="AQ83" i="6"/>
  <c r="AO83" i="6"/>
  <c r="AM83" i="6"/>
  <c r="AK83" i="6"/>
  <c r="AW82" i="6"/>
  <c r="AU82" i="6"/>
  <c r="AS82" i="6"/>
  <c r="AQ82" i="6"/>
  <c r="AO82" i="6"/>
  <c r="AM82" i="6"/>
  <c r="AK82" i="6"/>
  <c r="AW81" i="6"/>
  <c r="AU81" i="6"/>
  <c r="AS81" i="6"/>
  <c r="AQ81" i="6"/>
  <c r="AO81" i="6"/>
  <c r="AM81" i="6"/>
  <c r="AK81" i="6"/>
  <c r="AW80" i="6"/>
  <c r="AU80" i="6"/>
  <c r="AS80" i="6"/>
  <c r="AQ80" i="6"/>
  <c r="AO80" i="6"/>
  <c r="AM80" i="6"/>
  <c r="AK80" i="6"/>
  <c r="AC80" i="6"/>
  <c r="AA80" i="6"/>
  <c r="AD80" i="6" s="1"/>
  <c r="AF80" i="6" s="1"/>
  <c r="AW79" i="6"/>
  <c r="AU79" i="6"/>
  <c r="AS79" i="6"/>
  <c r="AQ79" i="6"/>
  <c r="AO79" i="6"/>
  <c r="AM79" i="6"/>
  <c r="AK79" i="6"/>
  <c r="AW78" i="6"/>
  <c r="AU78" i="6"/>
  <c r="AS78" i="6"/>
  <c r="AQ78" i="6"/>
  <c r="AO78" i="6"/>
  <c r="AM78" i="6"/>
  <c r="AK78" i="6"/>
  <c r="AW77" i="6"/>
  <c r="AU77" i="6"/>
  <c r="AS77" i="6"/>
  <c r="AQ77" i="6"/>
  <c r="AO77" i="6"/>
  <c r="AM77" i="6"/>
  <c r="AK77" i="6"/>
  <c r="AW76" i="6"/>
  <c r="AU76" i="6"/>
  <c r="AS76" i="6"/>
  <c r="AQ76" i="6"/>
  <c r="AO76" i="6"/>
  <c r="AM76" i="6"/>
  <c r="AK76" i="6"/>
  <c r="AC76" i="6"/>
  <c r="AA76" i="6"/>
  <c r="AD76" i="6" s="1"/>
  <c r="AF76" i="6" s="1"/>
  <c r="AW75" i="6"/>
  <c r="AU75" i="6"/>
  <c r="AS75" i="6"/>
  <c r="AQ75" i="6"/>
  <c r="AO75" i="6"/>
  <c r="AM75" i="6"/>
  <c r="AK75" i="6"/>
  <c r="AW74" i="6"/>
  <c r="AU74" i="6"/>
  <c r="AS74" i="6"/>
  <c r="AQ74" i="6"/>
  <c r="AO74" i="6"/>
  <c r="AM74" i="6"/>
  <c r="AK74" i="6"/>
  <c r="AW73" i="6"/>
  <c r="AU73" i="6"/>
  <c r="AS73" i="6"/>
  <c r="AQ73" i="6"/>
  <c r="AO73" i="6"/>
  <c r="AM73" i="6"/>
  <c r="AK73" i="6"/>
  <c r="AW72" i="6"/>
  <c r="AU72" i="6"/>
  <c r="AS72" i="6"/>
  <c r="AQ72" i="6"/>
  <c r="AO72" i="6"/>
  <c r="AM72" i="6"/>
  <c r="AK72" i="6"/>
  <c r="AC72" i="6"/>
  <c r="AA72" i="6"/>
  <c r="AD72" i="6" s="1"/>
  <c r="AF72" i="6" s="1"/>
  <c r="AW71" i="6"/>
  <c r="AU71" i="6"/>
  <c r="AS71" i="6"/>
  <c r="AQ71" i="6"/>
  <c r="AO71" i="6"/>
  <c r="AM71" i="6"/>
  <c r="AK71" i="6"/>
  <c r="AW70" i="6"/>
  <c r="AU70" i="6"/>
  <c r="AS70" i="6"/>
  <c r="AQ70" i="6"/>
  <c r="AO70" i="6"/>
  <c r="AM70" i="6"/>
  <c r="AK70" i="6"/>
  <c r="AW69" i="6"/>
  <c r="AU69" i="6"/>
  <c r="AS69" i="6"/>
  <c r="AQ69" i="6"/>
  <c r="AO69" i="6"/>
  <c r="AM69" i="6"/>
  <c r="AK69" i="6"/>
  <c r="AW68" i="6"/>
  <c r="AU68" i="6"/>
  <c r="AS68" i="6"/>
  <c r="AQ68" i="6"/>
  <c r="AO68" i="6"/>
  <c r="AM68" i="6"/>
  <c r="AK68" i="6"/>
  <c r="AC68" i="6"/>
  <c r="AA68" i="6"/>
  <c r="AD68" i="6" s="1"/>
  <c r="AF68" i="6" s="1"/>
  <c r="AW67" i="6"/>
  <c r="AU67" i="6"/>
  <c r="AS67" i="6"/>
  <c r="AQ67" i="6"/>
  <c r="AO67" i="6"/>
  <c r="AM67" i="6"/>
  <c r="AK67" i="6"/>
  <c r="AW66" i="6"/>
  <c r="AU66" i="6"/>
  <c r="AS66" i="6"/>
  <c r="AQ66" i="6"/>
  <c r="AO66" i="6"/>
  <c r="AM66" i="6"/>
  <c r="AK66" i="6"/>
  <c r="AW65" i="6"/>
  <c r="AU65" i="6"/>
  <c r="AS65" i="6"/>
  <c r="AQ65" i="6"/>
  <c r="AO65" i="6"/>
  <c r="AM65" i="6"/>
  <c r="AK65" i="6"/>
  <c r="AW64" i="6"/>
  <c r="AU64" i="6"/>
  <c r="AS64" i="6"/>
  <c r="AQ64" i="6"/>
  <c r="AO64" i="6"/>
  <c r="AM64" i="6"/>
  <c r="AK64" i="6"/>
  <c r="AC64" i="6"/>
  <c r="AA64" i="6"/>
  <c r="AD64" i="6" s="1"/>
  <c r="AF64" i="6" s="1"/>
  <c r="AW63" i="6"/>
  <c r="AU63" i="6"/>
  <c r="AS63" i="6"/>
  <c r="AQ63" i="6"/>
  <c r="AO63" i="6"/>
  <c r="AM63" i="6"/>
  <c r="AK63" i="6"/>
  <c r="AW62" i="6"/>
  <c r="AU62" i="6"/>
  <c r="AS62" i="6"/>
  <c r="AQ62" i="6"/>
  <c r="AO62" i="6"/>
  <c r="AM62" i="6"/>
  <c r="AK62" i="6"/>
  <c r="AW61" i="6"/>
  <c r="AU61" i="6"/>
  <c r="AS61" i="6"/>
  <c r="AQ61" i="6"/>
  <c r="AO61" i="6"/>
  <c r="AM61" i="6"/>
  <c r="AK61" i="6"/>
  <c r="AW60" i="6"/>
  <c r="AU60" i="6"/>
  <c r="AS60" i="6"/>
  <c r="AQ60" i="6"/>
  <c r="AO60" i="6"/>
  <c r="AM60" i="6"/>
  <c r="AK60" i="6"/>
  <c r="AC60" i="6"/>
  <c r="AA60" i="6"/>
  <c r="AD60" i="6" s="1"/>
  <c r="AF60" i="6" s="1"/>
  <c r="AW59" i="6"/>
  <c r="AU59" i="6"/>
  <c r="AS59" i="6"/>
  <c r="AQ59" i="6"/>
  <c r="AO59" i="6"/>
  <c r="AM59" i="6"/>
  <c r="AK59" i="6"/>
  <c r="AW58" i="6"/>
  <c r="AU58" i="6"/>
  <c r="AS58" i="6"/>
  <c r="AQ58" i="6"/>
  <c r="AO58" i="6"/>
  <c r="AM58" i="6"/>
  <c r="AK58" i="6"/>
  <c r="AW57" i="6"/>
  <c r="AU57" i="6"/>
  <c r="AS57" i="6"/>
  <c r="AQ57" i="6"/>
  <c r="AO57" i="6"/>
  <c r="AM57" i="6"/>
  <c r="AK57" i="6"/>
  <c r="AW56" i="6"/>
  <c r="AU56" i="6"/>
  <c r="AS56" i="6"/>
  <c r="AQ56" i="6"/>
  <c r="AO56" i="6"/>
  <c r="AM56" i="6"/>
  <c r="AK56" i="6"/>
  <c r="AC56" i="6"/>
  <c r="AA56" i="6"/>
  <c r="AD56" i="6" s="1"/>
  <c r="AF56" i="6" s="1"/>
  <c r="AW55" i="6"/>
  <c r="AU55" i="6"/>
  <c r="AS55" i="6"/>
  <c r="AQ55" i="6"/>
  <c r="AO55" i="6"/>
  <c r="AM55" i="6"/>
  <c r="AK55" i="6"/>
  <c r="AW54" i="6"/>
  <c r="AU54" i="6"/>
  <c r="AS54" i="6"/>
  <c r="AQ54" i="6"/>
  <c r="AO54" i="6"/>
  <c r="AM54" i="6"/>
  <c r="AK54" i="6"/>
  <c r="AW53" i="6"/>
  <c r="AU53" i="6"/>
  <c r="AS53" i="6"/>
  <c r="AQ53" i="6"/>
  <c r="AO53" i="6"/>
  <c r="AM53" i="6"/>
  <c r="AK53" i="6"/>
  <c r="AW52" i="6"/>
  <c r="AU52" i="6"/>
  <c r="AS52" i="6"/>
  <c r="AQ52" i="6"/>
  <c r="AO52" i="6"/>
  <c r="AM52" i="6"/>
  <c r="AK52" i="6"/>
  <c r="AC52" i="6"/>
  <c r="AA52" i="6"/>
  <c r="AD52" i="6" s="1"/>
  <c r="AF52" i="6" s="1"/>
  <c r="AW51" i="6"/>
  <c r="AU51" i="6"/>
  <c r="AS51" i="6"/>
  <c r="AQ51" i="6"/>
  <c r="AO51" i="6"/>
  <c r="AM51" i="6"/>
  <c r="AK51" i="6"/>
  <c r="AW50" i="6"/>
  <c r="AU50" i="6"/>
  <c r="AS50" i="6"/>
  <c r="AQ50" i="6"/>
  <c r="AO50" i="6"/>
  <c r="AM50" i="6"/>
  <c r="AK50" i="6"/>
  <c r="AW49" i="6"/>
  <c r="AU49" i="6"/>
  <c r="AS49" i="6"/>
  <c r="AQ49" i="6"/>
  <c r="AO49" i="6"/>
  <c r="AM49" i="6"/>
  <c r="AK49" i="6"/>
  <c r="AW48" i="6"/>
  <c r="AU48" i="6"/>
  <c r="AS48" i="6"/>
  <c r="AQ48" i="6"/>
  <c r="AO48" i="6"/>
  <c r="AM48" i="6"/>
  <c r="AK48" i="6"/>
  <c r="AC48" i="6"/>
  <c r="AA48" i="6"/>
  <c r="AD48" i="6" s="1"/>
  <c r="AF48" i="6" s="1"/>
  <c r="AW47" i="6"/>
  <c r="AU47" i="6"/>
  <c r="AS47" i="6"/>
  <c r="AQ47" i="6"/>
  <c r="AO47" i="6"/>
  <c r="AM47" i="6"/>
  <c r="AK47" i="6"/>
  <c r="AW46" i="6"/>
  <c r="AU46" i="6"/>
  <c r="AS46" i="6"/>
  <c r="AQ46" i="6"/>
  <c r="AO46" i="6"/>
  <c r="AM46" i="6"/>
  <c r="AK46" i="6"/>
  <c r="AW45" i="6"/>
  <c r="AU45" i="6"/>
  <c r="AS45" i="6"/>
  <c r="AQ45" i="6"/>
  <c r="AO45" i="6"/>
  <c r="AM45" i="6"/>
  <c r="AK45" i="6"/>
  <c r="AW44" i="6"/>
  <c r="AU44" i="6"/>
  <c r="AS44" i="6"/>
  <c r="AQ44" i="6"/>
  <c r="AO44" i="6"/>
  <c r="AM44" i="6"/>
  <c r="AK44" i="6"/>
  <c r="AC44" i="6"/>
  <c r="AA44" i="6"/>
  <c r="AD44" i="6" s="1"/>
  <c r="AF44" i="6" s="1"/>
  <c r="AW43" i="6"/>
  <c r="AU43" i="6"/>
  <c r="AS43" i="6"/>
  <c r="AQ43" i="6"/>
  <c r="AO43" i="6"/>
  <c r="AM43" i="6"/>
  <c r="AK43" i="6"/>
  <c r="AW42" i="6"/>
  <c r="AU42" i="6"/>
  <c r="AS42" i="6"/>
  <c r="AQ42" i="6"/>
  <c r="AO42" i="6"/>
  <c r="AM42" i="6"/>
  <c r="AK42" i="6"/>
  <c r="AW41" i="6"/>
  <c r="AU41" i="6"/>
  <c r="AS41" i="6"/>
  <c r="AQ41" i="6"/>
  <c r="AO41" i="6"/>
  <c r="AM41" i="6"/>
  <c r="AK41" i="6"/>
  <c r="AW40" i="6"/>
  <c r="AU40" i="6"/>
  <c r="AS40" i="6"/>
  <c r="AQ40" i="6"/>
  <c r="AO40" i="6"/>
  <c r="AM40" i="6"/>
  <c r="AK40" i="6"/>
  <c r="AC40" i="6"/>
  <c r="AA40" i="6"/>
  <c r="AD40" i="6" s="1"/>
  <c r="AF40" i="6" s="1"/>
  <c r="AW39" i="6"/>
  <c r="AU39" i="6"/>
  <c r="AS39" i="6"/>
  <c r="AQ39" i="6"/>
  <c r="AO39" i="6"/>
  <c r="AM39" i="6"/>
  <c r="AK39" i="6"/>
  <c r="AW38" i="6"/>
  <c r="AU38" i="6"/>
  <c r="AS38" i="6"/>
  <c r="AQ38" i="6"/>
  <c r="AO38" i="6"/>
  <c r="AM38" i="6"/>
  <c r="AK38" i="6"/>
  <c r="AW37" i="6"/>
  <c r="AU37" i="6"/>
  <c r="AS37" i="6"/>
  <c r="AQ37" i="6"/>
  <c r="AO37" i="6"/>
  <c r="AM37" i="6"/>
  <c r="AK37" i="6"/>
  <c r="AW36" i="6"/>
  <c r="AU36" i="6"/>
  <c r="AS36" i="6"/>
  <c r="AQ36" i="6"/>
  <c r="AO36" i="6"/>
  <c r="AM36" i="6"/>
  <c r="AK36" i="6"/>
  <c r="AC36" i="6"/>
  <c r="AA36" i="6"/>
  <c r="AD36" i="6" s="1"/>
  <c r="AF36" i="6" s="1"/>
  <c r="AW35" i="6"/>
  <c r="AU35" i="6"/>
  <c r="AS35" i="6"/>
  <c r="AQ35" i="6"/>
  <c r="AO35" i="6"/>
  <c r="AM35" i="6"/>
  <c r="AK35" i="6"/>
  <c r="AW34" i="6"/>
  <c r="AU34" i="6"/>
  <c r="AS34" i="6"/>
  <c r="AQ34" i="6"/>
  <c r="AO34" i="6"/>
  <c r="AM34" i="6"/>
  <c r="AK34" i="6"/>
  <c r="AW33" i="6"/>
  <c r="AU33" i="6"/>
  <c r="AS33" i="6"/>
  <c r="AQ33" i="6"/>
  <c r="AO33" i="6"/>
  <c r="AM33" i="6"/>
  <c r="AK33" i="6"/>
  <c r="AW32" i="6"/>
  <c r="AU32" i="6"/>
  <c r="AS32" i="6"/>
  <c r="AQ32" i="6"/>
  <c r="AO32" i="6"/>
  <c r="AM32" i="6"/>
  <c r="AK32" i="6"/>
  <c r="AC32" i="6"/>
  <c r="AA32" i="6"/>
  <c r="AD32" i="6" s="1"/>
  <c r="AF32" i="6" s="1"/>
  <c r="AW31" i="6"/>
  <c r="AU31" i="6"/>
  <c r="AS31" i="6"/>
  <c r="AQ31" i="6"/>
  <c r="AO31" i="6"/>
  <c r="AM31" i="6"/>
  <c r="AK31" i="6"/>
  <c r="AW30" i="6"/>
  <c r="AU30" i="6"/>
  <c r="AS30" i="6"/>
  <c r="AQ30" i="6"/>
  <c r="AO30" i="6"/>
  <c r="AM30" i="6"/>
  <c r="AK30" i="6"/>
  <c r="AW29" i="6"/>
  <c r="AU29" i="6"/>
  <c r="AS29" i="6"/>
  <c r="AQ29" i="6"/>
  <c r="AO29" i="6"/>
  <c r="AM29" i="6"/>
  <c r="AK29" i="6"/>
  <c r="BA28" i="6"/>
  <c r="AW28" i="6"/>
  <c r="AU28" i="6"/>
  <c r="AS28" i="6"/>
  <c r="AQ28" i="6"/>
  <c r="AO28" i="6"/>
  <c r="AM28" i="6"/>
  <c r="AK28" i="6"/>
  <c r="AC28" i="6"/>
  <c r="AA28" i="6"/>
  <c r="AD28" i="6" s="1"/>
  <c r="AF28" i="6" s="1"/>
  <c r="AW27" i="6"/>
  <c r="AU27" i="6"/>
  <c r="AS27" i="6"/>
  <c r="AQ27" i="6"/>
  <c r="AO27" i="6"/>
  <c r="AM27" i="6"/>
  <c r="AK27" i="6"/>
  <c r="AW26" i="6"/>
  <c r="AU26" i="6"/>
  <c r="AS26" i="6"/>
  <c r="AQ26" i="6"/>
  <c r="AO26" i="6"/>
  <c r="AM26" i="6"/>
  <c r="AK26" i="6"/>
  <c r="AW25" i="6"/>
  <c r="AU25" i="6"/>
  <c r="AS25" i="6"/>
  <c r="AQ25" i="6"/>
  <c r="AO25" i="6"/>
  <c r="AM25" i="6"/>
  <c r="AK25" i="6"/>
  <c r="BA24" i="6"/>
  <c r="AW24" i="6"/>
  <c r="AU24" i="6"/>
  <c r="AS24" i="6"/>
  <c r="AQ24" i="6"/>
  <c r="AO24" i="6"/>
  <c r="AM24" i="6"/>
  <c r="AK24" i="6"/>
  <c r="AC24" i="6"/>
  <c r="AA24" i="6"/>
  <c r="AD24" i="6" s="1"/>
  <c r="AF24" i="6" s="1"/>
  <c r="AW23" i="6"/>
  <c r="AU23" i="6"/>
  <c r="AS23" i="6"/>
  <c r="AQ23" i="6"/>
  <c r="AO23" i="6"/>
  <c r="AM23" i="6"/>
  <c r="AK23" i="6"/>
  <c r="AW22" i="6"/>
  <c r="AU22" i="6"/>
  <c r="AS22" i="6"/>
  <c r="AQ22" i="6"/>
  <c r="AO22" i="6"/>
  <c r="AM22" i="6"/>
  <c r="AK22" i="6"/>
  <c r="AW21" i="6"/>
  <c r="AU21" i="6"/>
  <c r="AS21" i="6"/>
  <c r="AQ21" i="6"/>
  <c r="AO21" i="6"/>
  <c r="AM21" i="6"/>
  <c r="AK21" i="6"/>
  <c r="BA20" i="6"/>
  <c r="AW20" i="6"/>
  <c r="AU20" i="6"/>
  <c r="AS20" i="6"/>
  <c r="AQ20" i="6"/>
  <c r="AO20" i="6"/>
  <c r="AM20" i="6"/>
  <c r="AK20" i="6"/>
  <c r="AC20" i="6"/>
  <c r="AA20" i="6"/>
  <c r="AD20" i="6" s="1"/>
  <c r="AF20" i="6" s="1"/>
  <c r="AW19" i="6"/>
  <c r="AU19" i="6"/>
  <c r="AS19" i="6"/>
  <c r="AQ19" i="6"/>
  <c r="AO19" i="6"/>
  <c r="AM19" i="6"/>
  <c r="AK19" i="6"/>
  <c r="AW18" i="6"/>
  <c r="AU18" i="6"/>
  <c r="AS18" i="6"/>
  <c r="AQ18" i="6"/>
  <c r="AO18" i="6"/>
  <c r="AM18" i="6"/>
  <c r="AK18" i="6"/>
  <c r="AW17" i="6"/>
  <c r="AU17" i="6"/>
  <c r="AS17" i="6"/>
  <c r="AQ17" i="6"/>
  <c r="AO17" i="6"/>
  <c r="AM17" i="6"/>
  <c r="AK17" i="6"/>
  <c r="BA16" i="6"/>
  <c r="AW16" i="6"/>
  <c r="AU16" i="6"/>
  <c r="AS16" i="6"/>
  <c r="AQ16" i="6"/>
  <c r="AO16" i="6"/>
  <c r="AM16" i="6"/>
  <c r="AK16" i="6"/>
  <c r="AC16" i="6"/>
  <c r="AA16" i="6"/>
  <c r="AD16" i="6" s="1"/>
  <c r="AF16" i="6" s="1"/>
  <c r="AW15" i="6"/>
  <c r="AU15" i="6"/>
  <c r="AS15" i="6"/>
  <c r="AQ15" i="6"/>
  <c r="AO15" i="6"/>
  <c r="AM15" i="6"/>
  <c r="AK15" i="6"/>
  <c r="AW13" i="6"/>
  <c r="AU13" i="6"/>
  <c r="AS13" i="6"/>
  <c r="AQ13" i="6"/>
  <c r="AO13" i="6"/>
  <c r="AM13" i="6"/>
  <c r="AK13" i="6"/>
  <c r="AW12" i="6"/>
  <c r="AU12" i="6"/>
  <c r="AS12" i="6"/>
  <c r="AQ12" i="6"/>
  <c r="AO12" i="6"/>
  <c r="AM12" i="6"/>
  <c r="AK12" i="6"/>
  <c r="BA11" i="6"/>
  <c r="AW11" i="6"/>
  <c r="AU11" i="6"/>
  <c r="AS11" i="6"/>
  <c r="AQ11" i="6"/>
  <c r="AO11" i="6"/>
  <c r="AM11" i="6"/>
  <c r="AK11" i="6"/>
  <c r="AC11" i="6"/>
  <c r="AA11" i="6"/>
  <c r="AD11" i="6" s="1"/>
  <c r="AF11" i="6" s="1"/>
  <c r="BA7" i="6"/>
  <c r="AW8" i="6"/>
  <c r="AW9" i="6"/>
  <c r="AW10" i="6"/>
  <c r="AU8" i="6"/>
  <c r="AU9" i="6"/>
  <c r="AU10" i="6"/>
  <c r="AS8" i="6"/>
  <c r="AS9" i="6"/>
  <c r="AS10" i="6"/>
  <c r="AQ8" i="6"/>
  <c r="AQ9" i="6"/>
  <c r="AQ10" i="6"/>
  <c r="AO8" i="6"/>
  <c r="AO9" i="6"/>
  <c r="AO10" i="6"/>
  <c r="AM8" i="6"/>
  <c r="AM9" i="6"/>
  <c r="AM10" i="6"/>
  <c r="AK8" i="6"/>
  <c r="AK9" i="6"/>
  <c r="AK10" i="6"/>
  <c r="AW7" i="6"/>
  <c r="AU7" i="6"/>
  <c r="AS7" i="6"/>
  <c r="AQ7" i="6"/>
  <c r="AO7" i="6"/>
  <c r="AM7" i="6"/>
  <c r="AK7" i="6"/>
  <c r="U7" i="10"/>
  <c r="AA7" i="6"/>
  <c r="AD7" i="6" s="1"/>
  <c r="AC7" i="6"/>
  <c r="AX13" i="6" l="1"/>
  <c r="AY13" i="6" s="1"/>
  <c r="AX17" i="6"/>
  <c r="AY17" i="6" s="1"/>
  <c r="AX30" i="6"/>
  <c r="AY30" i="6" s="1"/>
  <c r="AX27" i="6"/>
  <c r="AY27" i="6" s="1"/>
  <c r="AX48" i="6"/>
  <c r="AY48" i="6" s="1"/>
  <c r="AX62" i="6"/>
  <c r="AY62" i="6" s="1"/>
  <c r="AX64" i="6"/>
  <c r="AY64" i="6" s="1"/>
  <c r="AX78" i="6"/>
  <c r="AY78" i="6" s="1"/>
  <c r="AX80" i="6"/>
  <c r="AY80" i="6" s="1"/>
  <c r="AX46" i="6"/>
  <c r="AY46" i="6" s="1"/>
  <c r="AX49" i="6"/>
  <c r="AY49" i="6" s="1"/>
  <c r="AX65" i="6"/>
  <c r="AY65" i="6" s="1"/>
  <c r="AX81" i="6"/>
  <c r="AY81" i="6" s="1"/>
  <c r="AX97" i="6"/>
  <c r="AY97" i="6" s="1"/>
  <c r="AX113" i="6"/>
  <c r="AY113" i="6" s="1"/>
  <c r="AX94" i="6"/>
  <c r="AY94" i="6" s="1"/>
  <c r="AX96" i="6"/>
  <c r="AY96" i="6" s="1"/>
  <c r="AX110" i="6"/>
  <c r="AY110" i="6" s="1"/>
  <c r="AX112" i="6"/>
  <c r="AY112" i="6" s="1"/>
  <c r="AX126" i="6"/>
  <c r="AY126" i="6" s="1"/>
  <c r="AX43" i="6"/>
  <c r="AY43" i="6" s="1"/>
  <c r="AX59" i="6"/>
  <c r="AY59" i="6" s="1"/>
  <c r="AX75" i="6"/>
  <c r="AY75" i="6" s="1"/>
  <c r="AX91" i="6"/>
  <c r="AY91" i="6" s="1"/>
  <c r="AX107" i="6"/>
  <c r="AY107" i="6" s="1"/>
  <c r="AX123" i="6"/>
  <c r="AY123" i="6" s="1"/>
  <c r="AX33" i="6"/>
  <c r="AY33" i="6" s="1"/>
  <c r="AX32" i="6"/>
  <c r="AY32" i="6" s="1"/>
  <c r="AX26" i="6"/>
  <c r="AY26" i="6" s="1"/>
  <c r="AX29" i="6"/>
  <c r="AY29" i="6" s="1"/>
  <c r="AX39" i="6"/>
  <c r="AY39" i="6" s="1"/>
  <c r="AX42" i="6"/>
  <c r="AY42" i="6" s="1"/>
  <c r="AX44" i="6"/>
  <c r="AY44" i="6" s="1"/>
  <c r="AX45" i="6"/>
  <c r="AY45" i="6" s="1"/>
  <c r="AX55" i="6"/>
  <c r="AY55" i="6" s="1"/>
  <c r="AX58" i="6"/>
  <c r="AY58" i="6" s="1"/>
  <c r="AX60" i="6"/>
  <c r="AY60" i="6" s="1"/>
  <c r="AX61" i="6"/>
  <c r="AY61" i="6" s="1"/>
  <c r="AX71" i="6"/>
  <c r="AY71" i="6" s="1"/>
  <c r="AX74" i="6"/>
  <c r="AY74" i="6" s="1"/>
  <c r="AX76" i="6"/>
  <c r="AY76" i="6" s="1"/>
  <c r="AX77" i="6"/>
  <c r="AY77" i="6" s="1"/>
  <c r="AX87" i="6"/>
  <c r="AY87" i="6" s="1"/>
  <c r="AX90" i="6"/>
  <c r="AY90" i="6" s="1"/>
  <c r="AX92" i="6"/>
  <c r="AY92" i="6" s="1"/>
  <c r="AX93" i="6"/>
  <c r="AY93" i="6" s="1"/>
  <c r="AX103" i="6"/>
  <c r="AY103" i="6" s="1"/>
  <c r="AX106" i="6"/>
  <c r="AY106" i="6" s="1"/>
  <c r="AX108" i="6"/>
  <c r="AY108" i="6" s="1"/>
  <c r="AX109" i="6"/>
  <c r="AY109" i="6" s="1"/>
  <c r="AX119" i="6"/>
  <c r="AY119" i="6" s="1"/>
  <c r="AX122" i="6"/>
  <c r="AY122" i="6" s="1"/>
  <c r="AX124" i="6"/>
  <c r="AY124" i="6" s="1"/>
  <c r="AX125" i="6"/>
  <c r="AY125" i="6" s="1"/>
  <c r="AX12" i="6"/>
  <c r="AY12" i="6" s="1"/>
  <c r="AX25" i="6"/>
  <c r="AY25" i="6" s="1"/>
  <c r="AX35" i="6"/>
  <c r="AY35" i="6" s="1"/>
  <c r="AX38" i="6"/>
  <c r="AY38" i="6" s="1"/>
  <c r="AX40" i="6"/>
  <c r="AY40" i="6" s="1"/>
  <c r="AX41" i="6"/>
  <c r="AY41" i="6" s="1"/>
  <c r="AX51" i="6"/>
  <c r="AY51" i="6" s="1"/>
  <c r="AX54" i="6"/>
  <c r="AY54" i="6" s="1"/>
  <c r="AX56" i="6"/>
  <c r="AY56" i="6" s="1"/>
  <c r="AX57" i="6"/>
  <c r="AY57" i="6" s="1"/>
  <c r="AX67" i="6"/>
  <c r="AY67" i="6" s="1"/>
  <c r="AX70" i="6"/>
  <c r="AY70" i="6" s="1"/>
  <c r="AX72" i="6"/>
  <c r="AY72" i="6" s="1"/>
  <c r="AX73" i="6"/>
  <c r="AY73" i="6" s="1"/>
  <c r="AX83" i="6"/>
  <c r="AY83" i="6" s="1"/>
  <c r="AX86" i="6"/>
  <c r="AY86" i="6" s="1"/>
  <c r="AX88" i="6"/>
  <c r="AY88" i="6" s="1"/>
  <c r="AX89" i="6"/>
  <c r="AY89" i="6" s="1"/>
  <c r="AX99" i="6"/>
  <c r="AY99" i="6" s="1"/>
  <c r="AX102" i="6"/>
  <c r="AY102" i="6" s="1"/>
  <c r="AX104" i="6"/>
  <c r="AY104" i="6" s="1"/>
  <c r="AX105" i="6"/>
  <c r="AY105" i="6" s="1"/>
  <c r="AX115" i="6"/>
  <c r="AY115" i="6" s="1"/>
  <c r="AX118" i="6"/>
  <c r="AY118" i="6" s="1"/>
  <c r="AX120" i="6"/>
  <c r="AY120" i="6" s="1"/>
  <c r="AX121" i="6"/>
  <c r="AY121" i="6" s="1"/>
  <c r="AX15" i="6"/>
  <c r="AY15" i="6" s="1"/>
  <c r="AX18" i="6"/>
  <c r="AY18" i="6" s="1"/>
  <c r="AX21" i="6"/>
  <c r="AY21" i="6" s="1"/>
  <c r="AX31" i="6"/>
  <c r="AY31" i="6" s="1"/>
  <c r="AX34" i="6"/>
  <c r="AY34" i="6" s="1"/>
  <c r="AX36" i="6"/>
  <c r="AY36" i="6" s="1"/>
  <c r="AX37" i="6"/>
  <c r="AY37" i="6" s="1"/>
  <c r="AX47" i="6"/>
  <c r="AY47" i="6" s="1"/>
  <c r="AX50" i="6"/>
  <c r="AY50" i="6" s="1"/>
  <c r="AX52" i="6"/>
  <c r="AY52" i="6" s="1"/>
  <c r="AX53" i="6"/>
  <c r="AY53" i="6" s="1"/>
  <c r="AX63" i="6"/>
  <c r="AY63" i="6" s="1"/>
  <c r="AX66" i="6"/>
  <c r="AY66" i="6" s="1"/>
  <c r="AX68" i="6"/>
  <c r="AY68" i="6" s="1"/>
  <c r="AX69" i="6"/>
  <c r="AY69" i="6" s="1"/>
  <c r="AX79" i="6"/>
  <c r="AY79" i="6" s="1"/>
  <c r="AX82" i="6"/>
  <c r="AY82" i="6" s="1"/>
  <c r="AX84" i="6"/>
  <c r="AY84" i="6" s="1"/>
  <c r="AX85" i="6"/>
  <c r="AY85" i="6" s="1"/>
  <c r="AX95" i="6"/>
  <c r="AY95" i="6" s="1"/>
  <c r="AX98" i="6"/>
  <c r="AY98" i="6" s="1"/>
  <c r="AX100" i="6"/>
  <c r="AY100" i="6" s="1"/>
  <c r="AX101" i="6"/>
  <c r="AY101" i="6" s="1"/>
  <c r="AX111" i="6"/>
  <c r="AY111" i="6" s="1"/>
  <c r="AX114" i="6"/>
  <c r="AY114" i="6" s="1"/>
  <c r="AX116" i="6"/>
  <c r="AY116" i="6" s="1"/>
  <c r="AX117" i="6"/>
  <c r="AY117" i="6" s="1"/>
  <c r="AX127" i="6"/>
  <c r="AY127" i="6" s="1"/>
  <c r="AE104" i="6"/>
  <c r="AF104" i="6"/>
  <c r="AX8" i="6"/>
  <c r="AY8" i="6" s="1"/>
  <c r="BI7" i="6"/>
  <c r="AF7" i="6"/>
  <c r="AX16" i="6"/>
  <c r="AY16" i="6" s="1"/>
  <c r="AX28" i="6"/>
  <c r="AY28" i="6" s="1"/>
  <c r="AX11" i="6"/>
  <c r="AY11" i="6" s="1"/>
  <c r="AX24" i="6"/>
  <c r="AY24" i="6" s="1"/>
  <c r="AX20" i="6"/>
  <c r="AY20" i="6" s="1"/>
  <c r="BI104" i="6"/>
  <c r="AE124" i="6"/>
  <c r="BI124" i="6"/>
  <c r="AE120" i="6"/>
  <c r="BI120" i="6"/>
  <c r="AE116" i="6"/>
  <c r="BI116" i="6"/>
  <c r="AE112" i="6"/>
  <c r="BI112" i="6"/>
  <c r="AE108" i="6"/>
  <c r="BI108" i="6"/>
  <c r="AE100" i="6"/>
  <c r="BI100" i="6"/>
  <c r="AE96" i="6"/>
  <c r="BI96" i="6"/>
  <c r="AE92" i="6"/>
  <c r="BI92" i="6"/>
  <c r="AE88" i="6"/>
  <c r="BI88" i="6"/>
  <c r="AE84" i="6"/>
  <c r="BI84" i="6"/>
  <c r="AE80" i="6"/>
  <c r="BI80" i="6"/>
  <c r="AE76" i="6"/>
  <c r="BI76" i="6"/>
  <c r="AE72" i="6"/>
  <c r="BI72" i="6"/>
  <c r="AE68" i="6"/>
  <c r="BI68" i="6"/>
  <c r="AE64" i="6"/>
  <c r="BI64" i="6"/>
  <c r="AE60" i="6"/>
  <c r="BI60" i="6"/>
  <c r="AE56" i="6"/>
  <c r="BI56" i="6"/>
  <c r="AE52" i="6"/>
  <c r="BI52" i="6"/>
  <c r="BI48" i="6"/>
  <c r="AE48" i="6"/>
  <c r="AE44" i="6"/>
  <c r="BI44" i="6"/>
  <c r="AE40" i="6"/>
  <c r="BI40" i="6"/>
  <c r="BI36" i="6"/>
  <c r="AE36" i="6"/>
  <c r="AE32" i="6"/>
  <c r="BI32" i="6"/>
  <c r="BI28" i="6"/>
  <c r="AE28" i="6"/>
  <c r="AE24" i="6"/>
  <c r="BI24" i="6"/>
  <c r="AE20" i="6"/>
  <c r="BI20" i="6"/>
  <c r="AE16" i="6"/>
  <c r="BI16" i="6"/>
  <c r="AE11" i="6"/>
  <c r="BI11" i="6"/>
  <c r="AE7" i="6"/>
  <c r="AX7" i="6"/>
  <c r="AY7" i="6" s="1"/>
  <c r="AI230" i="10" l="1"/>
  <c r="AE230" i="10"/>
  <c r="AC230" i="10"/>
  <c r="AA230" i="10"/>
  <c r="Y230" i="10"/>
  <c r="W230" i="10"/>
  <c r="U230" i="10"/>
  <c r="S230" i="10"/>
  <c r="AI229" i="10"/>
  <c r="AE229" i="10"/>
  <c r="AC229" i="10"/>
  <c r="AA229" i="10"/>
  <c r="Y229" i="10"/>
  <c r="W229" i="10"/>
  <c r="U229" i="10"/>
  <c r="S229" i="10"/>
  <c r="AI228" i="10"/>
  <c r="AE228" i="10"/>
  <c r="AC228" i="10"/>
  <c r="AA228" i="10"/>
  <c r="Y228" i="10"/>
  <c r="W228" i="10"/>
  <c r="U228" i="10"/>
  <c r="S228" i="10"/>
  <c r="AI227" i="10"/>
  <c r="AE227" i="10"/>
  <c r="AC227" i="10"/>
  <c r="AA227" i="10"/>
  <c r="Y227" i="10"/>
  <c r="W227" i="10"/>
  <c r="U227" i="10"/>
  <c r="S227" i="10"/>
  <c r="N227" i="10"/>
  <c r="M227" i="10"/>
  <c r="K227" i="10"/>
  <c r="AI226" i="10"/>
  <c r="AE226" i="10"/>
  <c r="AC226" i="10"/>
  <c r="AA226" i="10"/>
  <c r="Y226" i="10"/>
  <c r="W226" i="10"/>
  <c r="U226" i="10"/>
  <c r="S226" i="10"/>
  <c r="AI225" i="10"/>
  <c r="AE225" i="10"/>
  <c r="AC225" i="10"/>
  <c r="AA225" i="10"/>
  <c r="Y225" i="10"/>
  <c r="W225" i="10"/>
  <c r="U225" i="10"/>
  <c r="S225" i="10"/>
  <c r="AI224" i="10"/>
  <c r="AE224" i="10"/>
  <c r="AC224" i="10"/>
  <c r="AA224" i="10"/>
  <c r="Y224" i="10"/>
  <c r="W224" i="10"/>
  <c r="U224" i="10"/>
  <c r="S224" i="10"/>
  <c r="AI223" i="10"/>
  <c r="AE223" i="10"/>
  <c r="AC223" i="10"/>
  <c r="AA223" i="10"/>
  <c r="Y223" i="10"/>
  <c r="W223" i="10"/>
  <c r="U223" i="10"/>
  <c r="S223" i="10"/>
  <c r="N223" i="10"/>
  <c r="M223" i="10"/>
  <c r="K223" i="10"/>
  <c r="AI222" i="10"/>
  <c r="AE222" i="10"/>
  <c r="AC222" i="10"/>
  <c r="AA222" i="10"/>
  <c r="Y222" i="10"/>
  <c r="W222" i="10"/>
  <c r="U222" i="10"/>
  <c r="S222" i="10"/>
  <c r="AI221" i="10"/>
  <c r="AE221" i="10"/>
  <c r="AC221" i="10"/>
  <c r="AA221" i="10"/>
  <c r="Y221" i="10"/>
  <c r="W221" i="10"/>
  <c r="U221" i="10"/>
  <c r="S221" i="10"/>
  <c r="AI220" i="10"/>
  <c r="AE220" i="10"/>
  <c r="AC220" i="10"/>
  <c r="AA220" i="10"/>
  <c r="Y220" i="10"/>
  <c r="W220" i="10"/>
  <c r="U220" i="10"/>
  <c r="S220" i="10"/>
  <c r="AI219" i="10"/>
  <c r="AE219" i="10"/>
  <c r="AC219" i="10"/>
  <c r="AA219" i="10"/>
  <c r="Y219" i="10"/>
  <c r="W219" i="10"/>
  <c r="U219" i="10"/>
  <c r="S219" i="10"/>
  <c r="N219" i="10"/>
  <c r="M219" i="10"/>
  <c r="K219" i="10"/>
  <c r="AI218" i="10"/>
  <c r="AE218" i="10"/>
  <c r="AC218" i="10"/>
  <c r="AA218" i="10"/>
  <c r="Y218" i="10"/>
  <c r="W218" i="10"/>
  <c r="U218" i="10"/>
  <c r="S218" i="10"/>
  <c r="AI217" i="10"/>
  <c r="AE217" i="10"/>
  <c r="AC217" i="10"/>
  <c r="AA217" i="10"/>
  <c r="Y217" i="10"/>
  <c r="W217" i="10"/>
  <c r="U217" i="10"/>
  <c r="S217" i="10"/>
  <c r="AI216" i="10"/>
  <c r="AE216" i="10"/>
  <c r="AC216" i="10"/>
  <c r="AA216" i="10"/>
  <c r="Y216" i="10"/>
  <c r="W216" i="10"/>
  <c r="U216" i="10"/>
  <c r="S216" i="10"/>
  <c r="AI215" i="10"/>
  <c r="AE215" i="10"/>
  <c r="AC215" i="10"/>
  <c r="AA215" i="10"/>
  <c r="Y215" i="10"/>
  <c r="W215" i="10"/>
  <c r="U215" i="10"/>
  <c r="S215" i="10"/>
  <c r="N215" i="10"/>
  <c r="M215" i="10"/>
  <c r="K215" i="10"/>
  <c r="AI214" i="10"/>
  <c r="AE214" i="10"/>
  <c r="AC214" i="10"/>
  <c r="AA214" i="10"/>
  <c r="Y214" i="10"/>
  <c r="W214" i="10"/>
  <c r="U214" i="10"/>
  <c r="S214" i="10"/>
  <c r="AI213" i="10"/>
  <c r="AE213" i="10"/>
  <c r="AC213" i="10"/>
  <c r="AA213" i="10"/>
  <c r="Y213" i="10"/>
  <c r="W213" i="10"/>
  <c r="U213" i="10"/>
  <c r="S213" i="10"/>
  <c r="AI212" i="10"/>
  <c r="AE212" i="10"/>
  <c r="AC212" i="10"/>
  <c r="AA212" i="10"/>
  <c r="Y212" i="10"/>
  <c r="W212" i="10"/>
  <c r="U212" i="10"/>
  <c r="S212" i="10"/>
  <c r="AI211" i="10"/>
  <c r="AE211" i="10"/>
  <c r="AC211" i="10"/>
  <c r="AA211" i="10"/>
  <c r="Y211" i="10"/>
  <c r="W211" i="10"/>
  <c r="U211" i="10"/>
  <c r="S211" i="10"/>
  <c r="N211" i="10"/>
  <c r="M211" i="10"/>
  <c r="K211" i="10"/>
  <c r="AI210" i="10"/>
  <c r="AE210" i="10"/>
  <c r="AC210" i="10"/>
  <c r="AA210" i="10"/>
  <c r="Y210" i="10"/>
  <c r="W210" i="10"/>
  <c r="U210" i="10"/>
  <c r="S210" i="10"/>
  <c r="AI209" i="10"/>
  <c r="AE209" i="10"/>
  <c r="AC209" i="10"/>
  <c r="AA209" i="10"/>
  <c r="Y209" i="10"/>
  <c r="W209" i="10"/>
  <c r="U209" i="10"/>
  <c r="S209" i="10"/>
  <c r="AI208" i="10"/>
  <c r="AE208" i="10"/>
  <c r="AC208" i="10"/>
  <c r="AA208" i="10"/>
  <c r="Y208" i="10"/>
  <c r="W208" i="10"/>
  <c r="U208" i="10"/>
  <c r="S208" i="10"/>
  <c r="AI207" i="10"/>
  <c r="AE207" i="10"/>
  <c r="AC207" i="10"/>
  <c r="AA207" i="10"/>
  <c r="Y207" i="10"/>
  <c r="W207" i="10"/>
  <c r="U207" i="10"/>
  <c r="S207" i="10"/>
  <c r="N207" i="10"/>
  <c r="M207" i="10"/>
  <c r="K207" i="10"/>
  <c r="AI206" i="10"/>
  <c r="AE206" i="10"/>
  <c r="AC206" i="10"/>
  <c r="AA206" i="10"/>
  <c r="Y206" i="10"/>
  <c r="W206" i="10"/>
  <c r="U206" i="10"/>
  <c r="S206" i="10"/>
  <c r="AI205" i="10"/>
  <c r="AE205" i="10"/>
  <c r="AC205" i="10"/>
  <c r="AA205" i="10"/>
  <c r="Y205" i="10"/>
  <c r="W205" i="10"/>
  <c r="U205" i="10"/>
  <c r="S205" i="10"/>
  <c r="AI204" i="10"/>
  <c r="AE204" i="10"/>
  <c r="AC204" i="10"/>
  <c r="AA204" i="10"/>
  <c r="Y204" i="10"/>
  <c r="W204" i="10"/>
  <c r="U204" i="10"/>
  <c r="S204" i="10"/>
  <c r="AI203" i="10"/>
  <c r="AE203" i="10"/>
  <c r="AC203" i="10"/>
  <c r="AA203" i="10"/>
  <c r="Y203" i="10"/>
  <c r="W203" i="10"/>
  <c r="U203" i="10"/>
  <c r="S203" i="10"/>
  <c r="N203" i="10"/>
  <c r="M203" i="10"/>
  <c r="K203" i="10"/>
  <c r="AI202" i="10"/>
  <c r="AE202" i="10"/>
  <c r="AC202" i="10"/>
  <c r="AA202" i="10"/>
  <c r="Y202" i="10"/>
  <c r="W202" i="10"/>
  <c r="U202" i="10"/>
  <c r="S202" i="10"/>
  <c r="AI201" i="10"/>
  <c r="AE201" i="10"/>
  <c r="AC201" i="10"/>
  <c r="AA201" i="10"/>
  <c r="Y201" i="10"/>
  <c r="W201" i="10"/>
  <c r="U201" i="10"/>
  <c r="S201" i="10"/>
  <c r="AI200" i="10"/>
  <c r="AE200" i="10"/>
  <c r="AC200" i="10"/>
  <c r="AA200" i="10"/>
  <c r="Y200" i="10"/>
  <c r="W200" i="10"/>
  <c r="U200" i="10"/>
  <c r="S200" i="10"/>
  <c r="AI199" i="10"/>
  <c r="AE199" i="10"/>
  <c r="AC199" i="10"/>
  <c r="AA199" i="10"/>
  <c r="Y199" i="10"/>
  <c r="W199" i="10"/>
  <c r="U199" i="10"/>
  <c r="S199" i="10"/>
  <c r="N199" i="10"/>
  <c r="M199" i="10"/>
  <c r="K199" i="10"/>
  <c r="AI198" i="10"/>
  <c r="AE198" i="10"/>
  <c r="AC198" i="10"/>
  <c r="AA198" i="10"/>
  <c r="Y198" i="10"/>
  <c r="W198" i="10"/>
  <c r="U198" i="10"/>
  <c r="S198" i="10"/>
  <c r="AI197" i="10"/>
  <c r="AE197" i="10"/>
  <c r="AC197" i="10"/>
  <c r="AA197" i="10"/>
  <c r="Y197" i="10"/>
  <c r="W197" i="10"/>
  <c r="U197" i="10"/>
  <c r="S197" i="10"/>
  <c r="AI196" i="10"/>
  <c r="AE196" i="10"/>
  <c r="AC196" i="10"/>
  <c r="AA196" i="10"/>
  <c r="Y196" i="10"/>
  <c r="W196" i="10"/>
  <c r="U196" i="10"/>
  <c r="S196" i="10"/>
  <c r="AI195" i="10"/>
  <c r="AE195" i="10"/>
  <c r="AC195" i="10"/>
  <c r="AA195" i="10"/>
  <c r="Y195" i="10"/>
  <c r="W195" i="10"/>
  <c r="U195" i="10"/>
  <c r="S195" i="10"/>
  <c r="N195" i="10"/>
  <c r="M195" i="10"/>
  <c r="K195" i="10"/>
  <c r="AI194" i="10"/>
  <c r="AE194" i="10"/>
  <c r="AC194" i="10"/>
  <c r="AA194" i="10"/>
  <c r="Y194" i="10"/>
  <c r="W194" i="10"/>
  <c r="U194" i="10"/>
  <c r="S194" i="10"/>
  <c r="AI193" i="10"/>
  <c r="AE193" i="10"/>
  <c r="AC193" i="10"/>
  <c r="AA193" i="10"/>
  <c r="Y193" i="10"/>
  <c r="W193" i="10"/>
  <c r="U193" i="10"/>
  <c r="S193" i="10"/>
  <c r="AI192" i="10"/>
  <c r="AE192" i="10"/>
  <c r="AC192" i="10"/>
  <c r="AA192" i="10"/>
  <c r="Y192" i="10"/>
  <c r="W192" i="10"/>
  <c r="U192" i="10"/>
  <c r="S192" i="10"/>
  <c r="AI191" i="10"/>
  <c r="AE191" i="10"/>
  <c r="AC191" i="10"/>
  <c r="AA191" i="10"/>
  <c r="Y191" i="10"/>
  <c r="W191" i="10"/>
  <c r="U191" i="10"/>
  <c r="S191" i="10"/>
  <c r="N191" i="10"/>
  <c r="M191" i="10"/>
  <c r="K191" i="10"/>
  <c r="AI190" i="10"/>
  <c r="AE190" i="10"/>
  <c r="AC190" i="10"/>
  <c r="AA190" i="10"/>
  <c r="Y190" i="10"/>
  <c r="W190" i="10"/>
  <c r="U190" i="10"/>
  <c r="S190" i="10"/>
  <c r="AI189" i="10"/>
  <c r="AE189" i="10"/>
  <c r="AC189" i="10"/>
  <c r="AA189" i="10"/>
  <c r="Y189" i="10"/>
  <c r="W189" i="10"/>
  <c r="U189" i="10"/>
  <c r="S189" i="10"/>
  <c r="AI188" i="10"/>
  <c r="AE188" i="10"/>
  <c r="AC188" i="10"/>
  <c r="AA188" i="10"/>
  <c r="Y188" i="10"/>
  <c r="W188" i="10"/>
  <c r="U188" i="10"/>
  <c r="S188" i="10"/>
  <c r="AI187" i="10"/>
  <c r="AE187" i="10"/>
  <c r="AC187" i="10"/>
  <c r="AA187" i="10"/>
  <c r="Y187" i="10"/>
  <c r="W187" i="10"/>
  <c r="U187" i="10"/>
  <c r="S187" i="10"/>
  <c r="N187" i="10"/>
  <c r="M187" i="10"/>
  <c r="K187" i="10"/>
  <c r="AI186" i="10"/>
  <c r="AE186" i="10"/>
  <c r="AC186" i="10"/>
  <c r="AA186" i="10"/>
  <c r="Y186" i="10"/>
  <c r="W186" i="10"/>
  <c r="U186" i="10"/>
  <c r="S186" i="10"/>
  <c r="AI185" i="10"/>
  <c r="AE185" i="10"/>
  <c r="AC185" i="10"/>
  <c r="AA185" i="10"/>
  <c r="Y185" i="10"/>
  <c r="W185" i="10"/>
  <c r="U185" i="10"/>
  <c r="S185" i="10"/>
  <c r="AI184" i="10"/>
  <c r="AE184" i="10"/>
  <c r="AC184" i="10"/>
  <c r="AA184" i="10"/>
  <c r="Y184" i="10"/>
  <c r="W184" i="10"/>
  <c r="U184" i="10"/>
  <c r="S184" i="10"/>
  <c r="AI183" i="10"/>
  <c r="AE183" i="10"/>
  <c r="AC183" i="10"/>
  <c r="AA183" i="10"/>
  <c r="Y183" i="10"/>
  <c r="W183" i="10"/>
  <c r="U183" i="10"/>
  <c r="N183" i="10"/>
  <c r="M183" i="10"/>
  <c r="K183" i="10"/>
  <c r="AI181" i="10"/>
  <c r="AE181" i="10"/>
  <c r="AC181" i="10"/>
  <c r="AA181" i="10"/>
  <c r="Y181" i="10"/>
  <c r="W181" i="10"/>
  <c r="U181" i="10"/>
  <c r="S181" i="10"/>
  <c r="AI180" i="10"/>
  <c r="AE180" i="10"/>
  <c r="AC180" i="10"/>
  <c r="AA180" i="10"/>
  <c r="Y180" i="10"/>
  <c r="W180" i="10"/>
  <c r="U180" i="10"/>
  <c r="S180" i="10"/>
  <c r="AI179" i="10"/>
  <c r="AE179" i="10"/>
  <c r="AC179" i="10"/>
  <c r="AA179" i="10"/>
  <c r="Y179" i="10"/>
  <c r="W179" i="10"/>
  <c r="U179" i="10"/>
  <c r="S179" i="10"/>
  <c r="AI178" i="10"/>
  <c r="AE178" i="10"/>
  <c r="AC178" i="10"/>
  <c r="AA178" i="10"/>
  <c r="Y178" i="10"/>
  <c r="W178" i="10"/>
  <c r="U178" i="10"/>
  <c r="S178" i="10"/>
  <c r="N178" i="10"/>
  <c r="M178" i="10"/>
  <c r="K178" i="10"/>
  <c r="AI177" i="10"/>
  <c r="AE177" i="10"/>
  <c r="AC177" i="10"/>
  <c r="AA177" i="10"/>
  <c r="Y177" i="10"/>
  <c r="W177" i="10"/>
  <c r="U177" i="10"/>
  <c r="S177" i="10"/>
  <c r="AI176" i="10"/>
  <c r="AE176" i="10"/>
  <c r="AC176" i="10"/>
  <c r="AA176" i="10"/>
  <c r="Y176" i="10"/>
  <c r="W176" i="10"/>
  <c r="U176" i="10"/>
  <c r="S176" i="10"/>
  <c r="AI175" i="10"/>
  <c r="AE175" i="10"/>
  <c r="AC175" i="10"/>
  <c r="AA175" i="10"/>
  <c r="Y175" i="10"/>
  <c r="W175" i="10"/>
  <c r="U175" i="10"/>
  <c r="S175" i="10"/>
  <c r="AI174" i="10"/>
  <c r="AE174" i="10"/>
  <c r="AC174" i="10"/>
  <c r="AA174" i="10"/>
  <c r="Y174" i="10"/>
  <c r="W174" i="10"/>
  <c r="U174" i="10"/>
  <c r="S174" i="10"/>
  <c r="N174" i="10"/>
  <c r="M174" i="10"/>
  <c r="K174" i="10"/>
  <c r="AI173" i="10"/>
  <c r="AE173" i="10"/>
  <c r="AC173" i="10"/>
  <c r="AA173" i="10"/>
  <c r="Y173" i="10"/>
  <c r="W173" i="10"/>
  <c r="U173" i="10"/>
  <c r="S173" i="10"/>
  <c r="AI172" i="10"/>
  <c r="AE172" i="10"/>
  <c r="AC172" i="10"/>
  <c r="AA172" i="10"/>
  <c r="Y172" i="10"/>
  <c r="W172" i="10"/>
  <c r="U172" i="10"/>
  <c r="S172" i="10"/>
  <c r="AI171" i="10"/>
  <c r="AE171" i="10"/>
  <c r="AC171" i="10"/>
  <c r="AA171" i="10"/>
  <c r="Y171" i="10"/>
  <c r="W171" i="10"/>
  <c r="U171" i="10"/>
  <c r="S171" i="10"/>
  <c r="AI170" i="10"/>
  <c r="AE170" i="10"/>
  <c r="AC170" i="10"/>
  <c r="AA170" i="10"/>
  <c r="Y170" i="10"/>
  <c r="W170" i="10"/>
  <c r="U170" i="10"/>
  <c r="S170" i="10"/>
  <c r="N170" i="10"/>
  <c r="M170" i="10"/>
  <c r="K170" i="10"/>
  <c r="AI169" i="10"/>
  <c r="AE169" i="10"/>
  <c r="AC169" i="10"/>
  <c r="AA169" i="10"/>
  <c r="Y169" i="10"/>
  <c r="W169" i="10"/>
  <c r="U169" i="10"/>
  <c r="S169" i="10"/>
  <c r="AI168" i="10"/>
  <c r="AE168" i="10"/>
  <c r="AC168" i="10"/>
  <c r="AA168" i="10"/>
  <c r="Y168" i="10"/>
  <c r="W168" i="10"/>
  <c r="U168" i="10"/>
  <c r="S168" i="10"/>
  <c r="AI167" i="10"/>
  <c r="AE167" i="10"/>
  <c r="AC167" i="10"/>
  <c r="AA167" i="10"/>
  <c r="Y167" i="10"/>
  <c r="W167" i="10"/>
  <c r="U167" i="10"/>
  <c r="S167" i="10"/>
  <c r="AI166" i="10"/>
  <c r="AE166" i="10"/>
  <c r="AC166" i="10"/>
  <c r="AA166" i="10"/>
  <c r="Y166" i="10"/>
  <c r="W166" i="10"/>
  <c r="U166" i="10"/>
  <c r="S166" i="10"/>
  <c r="N166" i="10"/>
  <c r="M166" i="10"/>
  <c r="K166" i="10"/>
  <c r="AI165" i="10"/>
  <c r="AE165" i="10"/>
  <c r="AC165" i="10"/>
  <c r="AA165" i="10"/>
  <c r="Y165" i="10"/>
  <c r="W165" i="10"/>
  <c r="U165" i="10"/>
  <c r="S165" i="10"/>
  <c r="AI164" i="10"/>
  <c r="AE164" i="10"/>
  <c r="AC164" i="10"/>
  <c r="AA164" i="10"/>
  <c r="Y164" i="10"/>
  <c r="W164" i="10"/>
  <c r="U164" i="10"/>
  <c r="S164" i="10"/>
  <c r="AI163" i="10"/>
  <c r="AE163" i="10"/>
  <c r="AC163" i="10"/>
  <c r="AA163" i="10"/>
  <c r="Y163" i="10"/>
  <c r="W163" i="10"/>
  <c r="U163" i="10"/>
  <c r="S163" i="10"/>
  <c r="AI162" i="10"/>
  <c r="AE162" i="10"/>
  <c r="AC162" i="10"/>
  <c r="AA162" i="10"/>
  <c r="Y162" i="10"/>
  <c r="W162" i="10"/>
  <c r="U162" i="10"/>
  <c r="S162" i="10"/>
  <c r="N162" i="10"/>
  <c r="M162" i="10"/>
  <c r="K162" i="10"/>
  <c r="AI161" i="10"/>
  <c r="AE161" i="10"/>
  <c r="AC161" i="10"/>
  <c r="AA161" i="10"/>
  <c r="Y161" i="10"/>
  <c r="W161" i="10"/>
  <c r="U161" i="10"/>
  <c r="S161" i="10"/>
  <c r="AI160" i="10"/>
  <c r="AE160" i="10"/>
  <c r="AC160" i="10"/>
  <c r="AA160" i="10"/>
  <c r="Y160" i="10"/>
  <c r="W160" i="10"/>
  <c r="U160" i="10"/>
  <c r="S160" i="10"/>
  <c r="AI159" i="10"/>
  <c r="AE159" i="10"/>
  <c r="AC159" i="10"/>
  <c r="AA159" i="10"/>
  <c r="Y159" i="10"/>
  <c r="W159" i="10"/>
  <c r="U159" i="10"/>
  <c r="S159" i="10"/>
  <c r="AI158" i="10"/>
  <c r="AE158" i="10"/>
  <c r="AC158" i="10"/>
  <c r="AA158" i="10"/>
  <c r="Y158" i="10"/>
  <c r="W158" i="10"/>
  <c r="U158" i="10"/>
  <c r="S158" i="10"/>
  <c r="N158" i="10"/>
  <c r="M158" i="10"/>
  <c r="K158" i="10"/>
  <c r="AI157" i="10"/>
  <c r="AE157" i="10"/>
  <c r="AC157" i="10"/>
  <c r="AA157" i="10"/>
  <c r="Y157" i="10"/>
  <c r="W157" i="10"/>
  <c r="U157" i="10"/>
  <c r="S157" i="10"/>
  <c r="AI156" i="10"/>
  <c r="AE156" i="10"/>
  <c r="AC156" i="10"/>
  <c r="AA156" i="10"/>
  <c r="Y156" i="10"/>
  <c r="W156" i="10"/>
  <c r="U156" i="10"/>
  <c r="S156" i="10"/>
  <c r="AI155" i="10"/>
  <c r="AE155" i="10"/>
  <c r="AC155" i="10"/>
  <c r="AA155" i="10"/>
  <c r="Y155" i="10"/>
  <c r="W155" i="10"/>
  <c r="U155" i="10"/>
  <c r="S155" i="10"/>
  <c r="AI154" i="10"/>
  <c r="AE154" i="10"/>
  <c r="AC154" i="10"/>
  <c r="AA154" i="10"/>
  <c r="Y154" i="10"/>
  <c r="W154" i="10"/>
  <c r="U154" i="10"/>
  <c r="S154" i="10"/>
  <c r="N154" i="10"/>
  <c r="M154" i="10"/>
  <c r="K154" i="10"/>
  <c r="AI153" i="10"/>
  <c r="AE153" i="10"/>
  <c r="AC153" i="10"/>
  <c r="AA153" i="10"/>
  <c r="Y153" i="10"/>
  <c r="W153" i="10"/>
  <c r="U153" i="10"/>
  <c r="S153" i="10"/>
  <c r="AI152" i="10"/>
  <c r="AE152" i="10"/>
  <c r="AC152" i="10"/>
  <c r="AA152" i="10"/>
  <c r="Y152" i="10"/>
  <c r="W152" i="10"/>
  <c r="U152" i="10"/>
  <c r="S152" i="10"/>
  <c r="AI151" i="10"/>
  <c r="AE151" i="10"/>
  <c r="AC151" i="10"/>
  <c r="AA151" i="10"/>
  <c r="Y151" i="10"/>
  <c r="W151" i="10"/>
  <c r="U151" i="10"/>
  <c r="S151" i="10"/>
  <c r="AI150" i="10"/>
  <c r="AE150" i="10"/>
  <c r="AC150" i="10"/>
  <c r="AA150" i="10"/>
  <c r="Y150" i="10"/>
  <c r="W150" i="10"/>
  <c r="U150" i="10"/>
  <c r="S150" i="10"/>
  <c r="N150" i="10"/>
  <c r="M150" i="10"/>
  <c r="K150" i="10"/>
  <c r="AI149" i="10"/>
  <c r="AE149" i="10"/>
  <c r="AC149" i="10"/>
  <c r="AA149" i="10"/>
  <c r="Y149" i="10"/>
  <c r="W149" i="10"/>
  <c r="U149" i="10"/>
  <c r="S149" i="10"/>
  <c r="AI148" i="10"/>
  <c r="AE148" i="10"/>
  <c r="AC148" i="10"/>
  <c r="AA148" i="10"/>
  <c r="Y148" i="10"/>
  <c r="W148" i="10"/>
  <c r="U148" i="10"/>
  <c r="S148" i="10"/>
  <c r="AI147" i="10"/>
  <c r="AE147" i="10"/>
  <c r="AC147" i="10"/>
  <c r="AA147" i="10"/>
  <c r="Y147" i="10"/>
  <c r="W147" i="10"/>
  <c r="U147" i="10"/>
  <c r="S147" i="10"/>
  <c r="AI146" i="10"/>
  <c r="AE146" i="10"/>
  <c r="AC146" i="10"/>
  <c r="AA146" i="10"/>
  <c r="Y146" i="10"/>
  <c r="W146" i="10"/>
  <c r="U146" i="10"/>
  <c r="S146" i="10"/>
  <c r="N146" i="10"/>
  <c r="M146" i="10"/>
  <c r="K146" i="10"/>
  <c r="AI145" i="10"/>
  <c r="AE145" i="10"/>
  <c r="AC145" i="10"/>
  <c r="AA145" i="10"/>
  <c r="Y145" i="10"/>
  <c r="W145" i="10"/>
  <c r="U145" i="10"/>
  <c r="S145" i="10"/>
  <c r="AI144" i="10"/>
  <c r="AE144" i="10"/>
  <c r="AC144" i="10"/>
  <c r="AA144" i="10"/>
  <c r="Y144" i="10"/>
  <c r="W144" i="10"/>
  <c r="U144" i="10"/>
  <c r="S144" i="10"/>
  <c r="AI143" i="10"/>
  <c r="AE143" i="10"/>
  <c r="AC143" i="10"/>
  <c r="AA143" i="10"/>
  <c r="Y143" i="10"/>
  <c r="W143" i="10"/>
  <c r="U143" i="10"/>
  <c r="S143" i="10"/>
  <c r="AI142" i="10"/>
  <c r="AE142" i="10"/>
  <c r="AC142" i="10"/>
  <c r="AA142" i="10"/>
  <c r="Y142" i="10"/>
  <c r="W142" i="10"/>
  <c r="U142" i="10"/>
  <c r="S142" i="10"/>
  <c r="N142" i="10"/>
  <c r="M142" i="10"/>
  <c r="K142" i="10"/>
  <c r="AI141" i="10"/>
  <c r="AE141" i="10"/>
  <c r="AC141" i="10"/>
  <c r="AA141" i="10"/>
  <c r="Y141" i="10"/>
  <c r="W141" i="10"/>
  <c r="U141" i="10"/>
  <c r="S141" i="10"/>
  <c r="AI140" i="10"/>
  <c r="AE140" i="10"/>
  <c r="AC140" i="10"/>
  <c r="AA140" i="10"/>
  <c r="Y140" i="10"/>
  <c r="W140" i="10"/>
  <c r="U140" i="10"/>
  <c r="S140" i="10"/>
  <c r="AI139" i="10"/>
  <c r="AE139" i="10"/>
  <c r="AC139" i="10"/>
  <c r="AA139" i="10"/>
  <c r="Y139" i="10"/>
  <c r="W139" i="10"/>
  <c r="U139" i="10"/>
  <c r="S139" i="10"/>
  <c r="AI138" i="10"/>
  <c r="AE138" i="10"/>
  <c r="AC138" i="10"/>
  <c r="AA138" i="10"/>
  <c r="Y138" i="10"/>
  <c r="W138" i="10"/>
  <c r="U138" i="10"/>
  <c r="S138" i="10"/>
  <c r="N138" i="10"/>
  <c r="M138" i="10"/>
  <c r="K138" i="10"/>
  <c r="AI137" i="10"/>
  <c r="AE137" i="10"/>
  <c r="AC137" i="10"/>
  <c r="AA137" i="10"/>
  <c r="Y137" i="10"/>
  <c r="W137" i="10"/>
  <c r="U137" i="10"/>
  <c r="S137" i="10"/>
  <c r="AI136" i="10"/>
  <c r="AE136" i="10"/>
  <c r="AC136" i="10"/>
  <c r="AA136" i="10"/>
  <c r="Y136" i="10"/>
  <c r="W136" i="10"/>
  <c r="U136" i="10"/>
  <c r="S136" i="10"/>
  <c r="AI135" i="10"/>
  <c r="AE135" i="10"/>
  <c r="AC135" i="10"/>
  <c r="AA135" i="10"/>
  <c r="Y135" i="10"/>
  <c r="W135" i="10"/>
  <c r="U135" i="10"/>
  <c r="S135" i="10"/>
  <c r="AI134" i="10"/>
  <c r="AE134" i="10"/>
  <c r="AC134" i="10"/>
  <c r="AA134" i="10"/>
  <c r="Y134" i="10"/>
  <c r="W134" i="10"/>
  <c r="U134" i="10"/>
  <c r="S134" i="10"/>
  <c r="N134" i="10"/>
  <c r="M134" i="10"/>
  <c r="K134" i="10"/>
  <c r="AI133" i="10"/>
  <c r="AE133" i="10"/>
  <c r="AC133" i="10"/>
  <c r="AA133" i="10"/>
  <c r="Y133" i="10"/>
  <c r="W133" i="10"/>
  <c r="U133" i="10"/>
  <c r="S133" i="10"/>
  <c r="AI132" i="10"/>
  <c r="AE132" i="10"/>
  <c r="AC132" i="10"/>
  <c r="AA132" i="10"/>
  <c r="Y132" i="10"/>
  <c r="W132" i="10"/>
  <c r="U132" i="10"/>
  <c r="S132" i="10"/>
  <c r="AI131" i="10"/>
  <c r="AE131" i="10"/>
  <c r="AC131" i="10"/>
  <c r="AA131" i="10"/>
  <c r="Y131" i="10"/>
  <c r="W131" i="10"/>
  <c r="U131" i="10"/>
  <c r="S131" i="10"/>
  <c r="AI130" i="10"/>
  <c r="AE130" i="10"/>
  <c r="AC130" i="10"/>
  <c r="AA130" i="10"/>
  <c r="Y130" i="10"/>
  <c r="W130" i="10"/>
  <c r="U130" i="10"/>
  <c r="S130" i="10"/>
  <c r="N130" i="10"/>
  <c r="M130" i="10"/>
  <c r="K130" i="10"/>
  <c r="AI129" i="10"/>
  <c r="AE129" i="10"/>
  <c r="AC129" i="10"/>
  <c r="AA129" i="10"/>
  <c r="Y129" i="10"/>
  <c r="W129" i="10"/>
  <c r="U129" i="10"/>
  <c r="S129" i="10"/>
  <c r="AI128" i="10"/>
  <c r="AE128" i="10"/>
  <c r="AC128" i="10"/>
  <c r="AA128" i="10"/>
  <c r="Y128" i="10"/>
  <c r="W128" i="10"/>
  <c r="U128" i="10"/>
  <c r="S128" i="10"/>
  <c r="AI127" i="10"/>
  <c r="AE127" i="10"/>
  <c r="AC127" i="10"/>
  <c r="AA127" i="10"/>
  <c r="Y127" i="10"/>
  <c r="W127" i="10"/>
  <c r="U127" i="10"/>
  <c r="S127" i="10"/>
  <c r="AI126" i="10"/>
  <c r="AE126" i="10"/>
  <c r="AC126" i="10"/>
  <c r="AA126" i="10"/>
  <c r="Y126" i="10"/>
  <c r="W126" i="10"/>
  <c r="U126" i="10"/>
  <c r="S126" i="10"/>
  <c r="N126" i="10"/>
  <c r="M126" i="10"/>
  <c r="K126" i="10"/>
  <c r="AI125" i="10"/>
  <c r="AE125" i="10"/>
  <c r="AC125" i="10"/>
  <c r="AA125" i="10"/>
  <c r="Y125" i="10"/>
  <c r="W125" i="10"/>
  <c r="U125" i="10"/>
  <c r="S125" i="10"/>
  <c r="AI124" i="10"/>
  <c r="AE124" i="10"/>
  <c r="AC124" i="10"/>
  <c r="AA124" i="10"/>
  <c r="Y124" i="10"/>
  <c r="W124" i="10"/>
  <c r="U124" i="10"/>
  <c r="S124" i="10"/>
  <c r="AI122" i="10"/>
  <c r="AC122" i="10"/>
  <c r="AA122" i="10"/>
  <c r="Y122" i="10"/>
  <c r="W122" i="10"/>
  <c r="U122" i="10"/>
  <c r="S122" i="10"/>
  <c r="AI121" i="10"/>
  <c r="AE121" i="10"/>
  <c r="AC121" i="10"/>
  <c r="AA121" i="10"/>
  <c r="Y121" i="10"/>
  <c r="W121" i="10"/>
  <c r="U121" i="10"/>
  <c r="S121" i="10"/>
  <c r="AI120" i="10"/>
  <c r="AE120" i="10"/>
  <c r="AC120" i="10"/>
  <c r="AA120" i="10"/>
  <c r="Y120" i="10"/>
  <c r="W120" i="10"/>
  <c r="U120" i="10"/>
  <c r="S120" i="10"/>
  <c r="AI119" i="10"/>
  <c r="AE119" i="10"/>
  <c r="AC119" i="10"/>
  <c r="AA119" i="10"/>
  <c r="Y119" i="10"/>
  <c r="W119" i="10"/>
  <c r="U119" i="10"/>
  <c r="S119" i="10"/>
  <c r="AI118" i="10"/>
  <c r="AE118" i="10"/>
  <c r="AC118" i="10"/>
  <c r="AA118" i="10"/>
  <c r="Y118" i="10"/>
  <c r="W118" i="10"/>
  <c r="U118" i="10"/>
  <c r="S118" i="10"/>
  <c r="N118" i="10"/>
  <c r="M118" i="10"/>
  <c r="K118" i="10"/>
  <c r="AI117" i="10"/>
  <c r="AE117" i="10"/>
  <c r="AC117" i="10"/>
  <c r="AA117" i="10"/>
  <c r="Y117" i="10"/>
  <c r="W117" i="10"/>
  <c r="U117" i="10"/>
  <c r="S117" i="10"/>
  <c r="AI116" i="10"/>
  <c r="AE116" i="10"/>
  <c r="AC116" i="10"/>
  <c r="AA116" i="10"/>
  <c r="Y116" i="10"/>
  <c r="W116" i="10"/>
  <c r="U116" i="10"/>
  <c r="S116" i="10"/>
  <c r="AI115" i="10"/>
  <c r="AE115" i="10"/>
  <c r="AC115" i="10"/>
  <c r="AA115" i="10"/>
  <c r="Y115" i="10"/>
  <c r="W115" i="10"/>
  <c r="U115" i="10"/>
  <c r="S115" i="10"/>
  <c r="AI114" i="10"/>
  <c r="AE114" i="10"/>
  <c r="AC114" i="10"/>
  <c r="AA114" i="10"/>
  <c r="Y114" i="10"/>
  <c r="W114" i="10"/>
  <c r="U114" i="10"/>
  <c r="S114" i="10"/>
  <c r="N114" i="10"/>
  <c r="M114" i="10"/>
  <c r="K114" i="10"/>
  <c r="AI113" i="10"/>
  <c r="AE113" i="10"/>
  <c r="AC113" i="10"/>
  <c r="AA113" i="10"/>
  <c r="Y113" i="10"/>
  <c r="W113" i="10"/>
  <c r="U113" i="10"/>
  <c r="S113" i="10"/>
  <c r="AI112" i="10"/>
  <c r="AE112" i="10"/>
  <c r="AC112" i="10"/>
  <c r="AA112" i="10"/>
  <c r="Y112" i="10"/>
  <c r="W112" i="10"/>
  <c r="U112" i="10"/>
  <c r="S112" i="10"/>
  <c r="AI111" i="10"/>
  <c r="AE111" i="10"/>
  <c r="AC111" i="10"/>
  <c r="AA111" i="10"/>
  <c r="Y111" i="10"/>
  <c r="W111" i="10"/>
  <c r="U111" i="10"/>
  <c r="S111" i="10"/>
  <c r="AI110" i="10"/>
  <c r="AE110" i="10"/>
  <c r="AC110" i="10"/>
  <c r="AA110" i="10"/>
  <c r="Y110" i="10"/>
  <c r="W110" i="10"/>
  <c r="U110" i="10"/>
  <c r="S110" i="10"/>
  <c r="N110" i="10"/>
  <c r="M110" i="10"/>
  <c r="K110" i="10"/>
  <c r="AI109" i="10"/>
  <c r="AE109" i="10"/>
  <c r="AC109" i="10"/>
  <c r="AA109" i="10"/>
  <c r="Y109" i="10"/>
  <c r="W109" i="10"/>
  <c r="U109" i="10"/>
  <c r="S109" i="10"/>
  <c r="AI108" i="10"/>
  <c r="AE108" i="10"/>
  <c r="AC108" i="10"/>
  <c r="AA108" i="10"/>
  <c r="Y108" i="10"/>
  <c r="W108" i="10"/>
  <c r="U108" i="10"/>
  <c r="S108" i="10"/>
  <c r="AI107" i="10"/>
  <c r="AE107" i="10"/>
  <c r="AC107" i="10"/>
  <c r="AA107" i="10"/>
  <c r="Y107" i="10"/>
  <c r="W107" i="10"/>
  <c r="U107" i="10"/>
  <c r="S107" i="10"/>
  <c r="AI106" i="10"/>
  <c r="AE106" i="10"/>
  <c r="AC106" i="10"/>
  <c r="AA106" i="10"/>
  <c r="Y106" i="10"/>
  <c r="W106" i="10"/>
  <c r="U106" i="10"/>
  <c r="S106" i="10"/>
  <c r="N106" i="10"/>
  <c r="M106" i="10"/>
  <c r="K106" i="10"/>
  <c r="AI105" i="10"/>
  <c r="AE105" i="10"/>
  <c r="AC105" i="10"/>
  <c r="AA105" i="10"/>
  <c r="Y105" i="10"/>
  <c r="W105" i="10"/>
  <c r="U105" i="10"/>
  <c r="S105" i="10"/>
  <c r="AI104" i="10"/>
  <c r="AE104" i="10"/>
  <c r="AC104" i="10"/>
  <c r="AA104" i="10"/>
  <c r="Y104" i="10"/>
  <c r="W104" i="10"/>
  <c r="U104" i="10"/>
  <c r="S104" i="10"/>
  <c r="AI103" i="10"/>
  <c r="AE103" i="10"/>
  <c r="AC103" i="10"/>
  <c r="AA103" i="10"/>
  <c r="Y103" i="10"/>
  <c r="W103" i="10"/>
  <c r="U103" i="10"/>
  <c r="S103" i="10"/>
  <c r="AI102" i="10"/>
  <c r="AE102" i="10"/>
  <c r="AC102" i="10"/>
  <c r="AA102" i="10"/>
  <c r="Y102" i="10"/>
  <c r="W102" i="10"/>
  <c r="U102" i="10"/>
  <c r="S102" i="10"/>
  <c r="N102" i="10"/>
  <c r="M102" i="10"/>
  <c r="K102" i="10"/>
  <c r="AI101" i="10"/>
  <c r="AE101" i="10"/>
  <c r="AC101" i="10"/>
  <c r="AA101" i="10"/>
  <c r="Y101" i="10"/>
  <c r="W101" i="10"/>
  <c r="U101" i="10"/>
  <c r="S101" i="10"/>
  <c r="AI100" i="10"/>
  <c r="AE100" i="10"/>
  <c r="AC100" i="10"/>
  <c r="AA100" i="10"/>
  <c r="Y100" i="10"/>
  <c r="W100" i="10"/>
  <c r="U100" i="10"/>
  <c r="S100" i="10"/>
  <c r="AI99" i="10"/>
  <c r="AE99" i="10"/>
  <c r="AC99" i="10"/>
  <c r="AA99" i="10"/>
  <c r="Y99" i="10"/>
  <c r="W99" i="10"/>
  <c r="U99" i="10"/>
  <c r="S99" i="10"/>
  <c r="AI98" i="10"/>
  <c r="AE98" i="10"/>
  <c r="AC98" i="10"/>
  <c r="AA98" i="10"/>
  <c r="Y98" i="10"/>
  <c r="W98" i="10"/>
  <c r="U98" i="10"/>
  <c r="S98" i="10"/>
  <c r="N98" i="10"/>
  <c r="M98" i="10"/>
  <c r="K98" i="10"/>
  <c r="AI97" i="10"/>
  <c r="AE97" i="10"/>
  <c r="AC97" i="10"/>
  <c r="AA97" i="10"/>
  <c r="Y97" i="10"/>
  <c r="W97" i="10"/>
  <c r="U97" i="10"/>
  <c r="S97" i="10"/>
  <c r="AI96" i="10"/>
  <c r="AE96" i="10"/>
  <c r="AC96" i="10"/>
  <c r="AA96" i="10"/>
  <c r="Y96" i="10"/>
  <c r="W96" i="10"/>
  <c r="U96" i="10"/>
  <c r="S96" i="10"/>
  <c r="AI95" i="10"/>
  <c r="AE95" i="10"/>
  <c r="AC95" i="10"/>
  <c r="AA95" i="10"/>
  <c r="Y95" i="10"/>
  <c r="W95" i="10"/>
  <c r="U95" i="10"/>
  <c r="S95" i="10"/>
  <c r="AI94" i="10"/>
  <c r="AE94" i="10"/>
  <c r="AC94" i="10"/>
  <c r="AA94" i="10"/>
  <c r="Y94" i="10"/>
  <c r="W94" i="10"/>
  <c r="U94" i="10"/>
  <c r="S94" i="10"/>
  <c r="N94" i="10"/>
  <c r="M94" i="10"/>
  <c r="K94" i="10"/>
  <c r="AI93" i="10"/>
  <c r="AE93" i="10"/>
  <c r="AC93" i="10"/>
  <c r="AA93" i="10"/>
  <c r="Y93" i="10"/>
  <c r="W93" i="10"/>
  <c r="U93" i="10"/>
  <c r="S93" i="10"/>
  <c r="AI92" i="10"/>
  <c r="AE92" i="10"/>
  <c r="AC92" i="10"/>
  <c r="AA92" i="10"/>
  <c r="Y92" i="10"/>
  <c r="W92" i="10"/>
  <c r="U92" i="10"/>
  <c r="S92" i="10"/>
  <c r="AI91" i="10"/>
  <c r="AE91" i="10"/>
  <c r="AC91" i="10"/>
  <c r="AA91" i="10"/>
  <c r="Y91" i="10"/>
  <c r="W91" i="10"/>
  <c r="U91" i="10"/>
  <c r="S91" i="10"/>
  <c r="AI90" i="10"/>
  <c r="AE90" i="10"/>
  <c r="AC90" i="10"/>
  <c r="AA90" i="10"/>
  <c r="Y90" i="10"/>
  <c r="W90" i="10"/>
  <c r="U90" i="10"/>
  <c r="S90" i="10"/>
  <c r="AI89" i="10"/>
  <c r="AE89" i="10"/>
  <c r="AC89" i="10"/>
  <c r="AA89" i="10"/>
  <c r="Y89" i="10"/>
  <c r="W89" i="10"/>
  <c r="U89" i="10"/>
  <c r="S89" i="10"/>
  <c r="AI88" i="10"/>
  <c r="AE88" i="10"/>
  <c r="AC88" i="10"/>
  <c r="AA88" i="10"/>
  <c r="Y88" i="10"/>
  <c r="W88" i="10"/>
  <c r="U88" i="10"/>
  <c r="S88" i="10"/>
  <c r="AI87" i="10"/>
  <c r="AE87" i="10"/>
  <c r="AC87" i="10"/>
  <c r="AA87" i="10"/>
  <c r="Y87" i="10"/>
  <c r="W87" i="10"/>
  <c r="U87" i="10"/>
  <c r="S87" i="10"/>
  <c r="AI86" i="10"/>
  <c r="AE86" i="10"/>
  <c r="AC86" i="10"/>
  <c r="AA86" i="10"/>
  <c r="Y86" i="10"/>
  <c r="W86" i="10"/>
  <c r="U86" i="10"/>
  <c r="S86" i="10"/>
  <c r="AI85" i="10"/>
  <c r="AE85" i="10"/>
  <c r="AC85" i="10"/>
  <c r="AA85" i="10"/>
  <c r="Y85" i="10"/>
  <c r="W85" i="10"/>
  <c r="U85" i="10"/>
  <c r="S85" i="10"/>
  <c r="AI84" i="10"/>
  <c r="AE84" i="10"/>
  <c r="AC84" i="10"/>
  <c r="AA84" i="10"/>
  <c r="Y84" i="10"/>
  <c r="W84" i="10"/>
  <c r="U84" i="10"/>
  <c r="S84" i="10"/>
  <c r="AI83" i="10"/>
  <c r="AE83" i="10"/>
  <c r="AC83" i="10"/>
  <c r="AA83" i="10"/>
  <c r="Y83" i="10"/>
  <c r="W83" i="10"/>
  <c r="U83" i="10"/>
  <c r="S83" i="10"/>
  <c r="AI82" i="10"/>
  <c r="AE82" i="10"/>
  <c r="AC82" i="10"/>
  <c r="AA82" i="10"/>
  <c r="Y82" i="10"/>
  <c r="W82" i="10"/>
  <c r="U82" i="10"/>
  <c r="S82" i="10"/>
  <c r="AI81" i="10"/>
  <c r="AE81" i="10"/>
  <c r="AC81" i="10"/>
  <c r="AA81" i="10"/>
  <c r="Y81" i="10"/>
  <c r="W81" i="10"/>
  <c r="U81" i="10"/>
  <c r="S81" i="10"/>
  <c r="AI80" i="10"/>
  <c r="AE80" i="10"/>
  <c r="AC80" i="10"/>
  <c r="AA80" i="10"/>
  <c r="Y80" i="10"/>
  <c r="W80" i="10"/>
  <c r="U80" i="10"/>
  <c r="S80" i="10"/>
  <c r="AI79" i="10"/>
  <c r="AE79" i="10"/>
  <c r="AC79" i="10"/>
  <c r="AA79" i="10"/>
  <c r="Y79" i="10"/>
  <c r="W79" i="10"/>
  <c r="U79" i="10"/>
  <c r="S79" i="10"/>
  <c r="AI78" i="10"/>
  <c r="AE78" i="10"/>
  <c r="AC78" i="10"/>
  <c r="AA78" i="10"/>
  <c r="Y78" i="10"/>
  <c r="W78" i="10"/>
  <c r="U78" i="10"/>
  <c r="S78" i="10"/>
  <c r="N78" i="10"/>
  <c r="M78" i="10"/>
  <c r="K78" i="10"/>
  <c r="AI77" i="10"/>
  <c r="AE77" i="10"/>
  <c r="AC77" i="10"/>
  <c r="AA77" i="10"/>
  <c r="Y77" i="10"/>
  <c r="W77" i="10"/>
  <c r="U77" i="10"/>
  <c r="S77" i="10"/>
  <c r="AI76" i="10"/>
  <c r="AE76" i="10"/>
  <c r="AC76" i="10"/>
  <c r="AA76" i="10"/>
  <c r="Y76" i="10"/>
  <c r="W76" i="10"/>
  <c r="U76" i="10"/>
  <c r="S76" i="10"/>
  <c r="AI75" i="10"/>
  <c r="AE75" i="10"/>
  <c r="AC75" i="10"/>
  <c r="AA75" i="10"/>
  <c r="Y75" i="10"/>
  <c r="W75" i="10"/>
  <c r="U75" i="10"/>
  <c r="S75" i="10"/>
  <c r="AI74" i="10"/>
  <c r="AE74" i="10"/>
  <c r="AC74" i="10"/>
  <c r="AA74" i="10"/>
  <c r="Y74" i="10"/>
  <c r="W74" i="10"/>
  <c r="U74" i="10"/>
  <c r="S74" i="10"/>
  <c r="N74" i="10"/>
  <c r="M74" i="10"/>
  <c r="K74" i="10"/>
  <c r="AI73" i="10"/>
  <c r="AE73" i="10"/>
  <c r="AC73" i="10"/>
  <c r="AA73" i="10"/>
  <c r="Y73" i="10"/>
  <c r="W73" i="10"/>
  <c r="U73" i="10"/>
  <c r="S73" i="10"/>
  <c r="AI72" i="10"/>
  <c r="AE72" i="10"/>
  <c r="AC72" i="10"/>
  <c r="AA72" i="10"/>
  <c r="Y72" i="10"/>
  <c r="W72" i="10"/>
  <c r="U72" i="10"/>
  <c r="S72" i="10"/>
  <c r="AI71" i="10"/>
  <c r="AE71" i="10"/>
  <c r="AC71" i="10"/>
  <c r="AA71" i="10"/>
  <c r="Y71" i="10"/>
  <c r="W71" i="10"/>
  <c r="U71" i="10"/>
  <c r="S71" i="10"/>
  <c r="AI70" i="10"/>
  <c r="AE70" i="10"/>
  <c r="AC70" i="10"/>
  <c r="AA70" i="10"/>
  <c r="Y70" i="10"/>
  <c r="W70" i="10"/>
  <c r="U70" i="10"/>
  <c r="S70" i="10"/>
  <c r="N70" i="10"/>
  <c r="M70" i="10"/>
  <c r="K70" i="10"/>
  <c r="AI69" i="10"/>
  <c r="AE69" i="10"/>
  <c r="AC69" i="10"/>
  <c r="AA69" i="10"/>
  <c r="Y69" i="10"/>
  <c r="W69" i="10"/>
  <c r="U69" i="10"/>
  <c r="S69" i="10"/>
  <c r="AI68" i="10"/>
  <c r="AE68" i="10"/>
  <c r="AC68" i="10"/>
  <c r="AA68" i="10"/>
  <c r="Y68" i="10"/>
  <c r="W68" i="10"/>
  <c r="U68" i="10"/>
  <c r="S68" i="10"/>
  <c r="AI67" i="10"/>
  <c r="AE67" i="10"/>
  <c r="AC67" i="10"/>
  <c r="AA67" i="10"/>
  <c r="Y67" i="10"/>
  <c r="W67" i="10"/>
  <c r="U67" i="10"/>
  <c r="S67" i="10"/>
  <c r="AI66" i="10"/>
  <c r="AE66" i="10"/>
  <c r="AC66" i="10"/>
  <c r="AA66" i="10"/>
  <c r="Y66" i="10"/>
  <c r="W66" i="10"/>
  <c r="U66" i="10"/>
  <c r="S66" i="10"/>
  <c r="N66" i="10"/>
  <c r="M66" i="10"/>
  <c r="K66" i="10"/>
  <c r="AI65" i="10"/>
  <c r="AE65" i="10"/>
  <c r="AC65" i="10"/>
  <c r="AA65" i="10"/>
  <c r="Y65" i="10"/>
  <c r="W65" i="10"/>
  <c r="U65" i="10"/>
  <c r="S65" i="10"/>
  <c r="AI64" i="10"/>
  <c r="AE64" i="10"/>
  <c r="AC64" i="10"/>
  <c r="AA64" i="10"/>
  <c r="Y64" i="10"/>
  <c r="W64" i="10"/>
  <c r="U64" i="10"/>
  <c r="S64" i="10"/>
  <c r="AI63" i="10"/>
  <c r="AE63" i="10"/>
  <c r="AC63" i="10"/>
  <c r="AA63" i="10"/>
  <c r="Y63" i="10"/>
  <c r="W63" i="10"/>
  <c r="U63" i="10"/>
  <c r="S63" i="10"/>
  <c r="AI62" i="10"/>
  <c r="AE62" i="10"/>
  <c r="AC62" i="10"/>
  <c r="AA62" i="10"/>
  <c r="Y62" i="10"/>
  <c r="W62" i="10"/>
  <c r="U62" i="10"/>
  <c r="S62" i="10"/>
  <c r="N62" i="10"/>
  <c r="M62" i="10"/>
  <c r="K62" i="10"/>
  <c r="AI61" i="10"/>
  <c r="AE61" i="10"/>
  <c r="AC61" i="10"/>
  <c r="AA61" i="10"/>
  <c r="Y61" i="10"/>
  <c r="W61" i="10"/>
  <c r="U61" i="10"/>
  <c r="S61" i="10"/>
  <c r="AI60" i="10"/>
  <c r="AE60" i="10"/>
  <c r="AC60" i="10"/>
  <c r="AA60" i="10"/>
  <c r="Y60" i="10"/>
  <c r="W60" i="10"/>
  <c r="U60" i="10"/>
  <c r="S60" i="10"/>
  <c r="AI59" i="10"/>
  <c r="AE59" i="10"/>
  <c r="AC59" i="10"/>
  <c r="AA59" i="10"/>
  <c r="Y59" i="10"/>
  <c r="W59" i="10"/>
  <c r="U59" i="10"/>
  <c r="S59" i="10"/>
  <c r="AI58" i="10"/>
  <c r="AE58" i="10"/>
  <c r="AC58" i="10"/>
  <c r="AA58" i="10"/>
  <c r="Y58" i="10"/>
  <c r="W58" i="10"/>
  <c r="U58" i="10"/>
  <c r="S58" i="10"/>
  <c r="N58" i="10"/>
  <c r="M58" i="10"/>
  <c r="K58" i="10"/>
  <c r="AI57" i="10"/>
  <c r="AE57" i="10"/>
  <c r="AC57" i="10"/>
  <c r="AA57" i="10"/>
  <c r="Y57" i="10"/>
  <c r="W57" i="10"/>
  <c r="U57" i="10"/>
  <c r="S57" i="10"/>
  <c r="AI56" i="10"/>
  <c r="AE56" i="10"/>
  <c r="AC56" i="10"/>
  <c r="AA56" i="10"/>
  <c r="Y56" i="10"/>
  <c r="W56" i="10"/>
  <c r="U56" i="10"/>
  <c r="S56" i="10"/>
  <c r="AI55" i="10"/>
  <c r="AE55" i="10"/>
  <c r="AC55" i="10"/>
  <c r="AA55" i="10"/>
  <c r="Y55" i="10"/>
  <c r="W55" i="10"/>
  <c r="U55" i="10"/>
  <c r="S55" i="10"/>
  <c r="N55" i="10"/>
  <c r="M55" i="10"/>
  <c r="K55" i="10"/>
  <c r="AI54" i="10"/>
  <c r="AE54" i="10"/>
  <c r="AC54" i="10"/>
  <c r="AA54" i="10"/>
  <c r="Y54" i="10"/>
  <c r="W54" i="10"/>
  <c r="U54" i="10"/>
  <c r="S54" i="10"/>
  <c r="AI53" i="10"/>
  <c r="AE53" i="10"/>
  <c r="AC53" i="10"/>
  <c r="AA53" i="10"/>
  <c r="Y53" i="10"/>
  <c r="W53" i="10"/>
  <c r="U53" i="10"/>
  <c r="S53" i="10"/>
  <c r="AI52" i="10"/>
  <c r="AE52" i="10"/>
  <c r="AC52" i="10"/>
  <c r="AA52" i="10"/>
  <c r="Y52" i="10"/>
  <c r="W52" i="10"/>
  <c r="U52" i="10"/>
  <c r="S52" i="10"/>
  <c r="AI51" i="10"/>
  <c r="AE51" i="10"/>
  <c r="AC51" i="10"/>
  <c r="AA51" i="10"/>
  <c r="Y51" i="10"/>
  <c r="W51" i="10"/>
  <c r="U51" i="10"/>
  <c r="S51" i="10"/>
  <c r="N51" i="10"/>
  <c r="M51" i="10"/>
  <c r="K51" i="10"/>
  <c r="AI50" i="10"/>
  <c r="AE50" i="10"/>
  <c r="AC50" i="10"/>
  <c r="AA50" i="10"/>
  <c r="Y50" i="10"/>
  <c r="W50" i="10"/>
  <c r="U50" i="10"/>
  <c r="S50" i="10"/>
  <c r="AI49" i="10"/>
  <c r="AE49" i="10"/>
  <c r="AC49" i="10"/>
  <c r="AA49" i="10"/>
  <c r="Y49" i="10"/>
  <c r="W49" i="10"/>
  <c r="U49" i="10"/>
  <c r="S49" i="10"/>
  <c r="AI48" i="10"/>
  <c r="AE48" i="10"/>
  <c r="AC48" i="10"/>
  <c r="AA48" i="10"/>
  <c r="Y48" i="10"/>
  <c r="W48" i="10"/>
  <c r="U48" i="10"/>
  <c r="S48" i="10"/>
  <c r="AI47" i="10"/>
  <c r="AE47" i="10"/>
  <c r="AC47" i="10"/>
  <c r="AA47" i="10"/>
  <c r="Y47" i="10"/>
  <c r="W47" i="10"/>
  <c r="U47" i="10"/>
  <c r="S47" i="10"/>
  <c r="N47" i="10"/>
  <c r="M47" i="10"/>
  <c r="K47" i="10"/>
  <c r="AI46" i="10"/>
  <c r="AE46" i="10"/>
  <c r="AC46" i="10"/>
  <c r="AA46" i="10"/>
  <c r="Y46" i="10"/>
  <c r="W46" i="10"/>
  <c r="U46" i="10"/>
  <c r="S46" i="10"/>
  <c r="AI45" i="10"/>
  <c r="AE45" i="10"/>
  <c r="AC45" i="10"/>
  <c r="AA45" i="10"/>
  <c r="Y45" i="10"/>
  <c r="W45" i="10"/>
  <c r="U45" i="10"/>
  <c r="S45" i="10"/>
  <c r="AI44" i="10"/>
  <c r="AE44" i="10"/>
  <c r="AC44" i="10"/>
  <c r="AA44" i="10"/>
  <c r="Y44" i="10"/>
  <c r="W44" i="10"/>
  <c r="U44" i="10"/>
  <c r="S44" i="10"/>
  <c r="AI43" i="10"/>
  <c r="AE43" i="10"/>
  <c r="AC43" i="10"/>
  <c r="AA43" i="10"/>
  <c r="Y43" i="10"/>
  <c r="W43" i="10"/>
  <c r="U43" i="10"/>
  <c r="S43" i="10"/>
  <c r="N43" i="10"/>
  <c r="M43" i="10"/>
  <c r="K43" i="10"/>
  <c r="AI42" i="10"/>
  <c r="AE42" i="10"/>
  <c r="AC42" i="10"/>
  <c r="AA42" i="10"/>
  <c r="Y42" i="10"/>
  <c r="W42" i="10"/>
  <c r="U42" i="10"/>
  <c r="S42" i="10"/>
  <c r="AI41" i="10"/>
  <c r="AE41" i="10"/>
  <c r="AC41" i="10"/>
  <c r="AA41" i="10"/>
  <c r="Y41" i="10"/>
  <c r="W41" i="10"/>
  <c r="U41" i="10"/>
  <c r="S41" i="10"/>
  <c r="AI40" i="10"/>
  <c r="AE40" i="10"/>
  <c r="AC40" i="10"/>
  <c r="AA40" i="10"/>
  <c r="Y40" i="10"/>
  <c r="W40" i="10"/>
  <c r="U40" i="10"/>
  <c r="S40" i="10"/>
  <c r="AI39" i="10"/>
  <c r="AE39" i="10"/>
  <c r="AC39" i="10"/>
  <c r="AA39" i="10"/>
  <c r="Y39" i="10"/>
  <c r="W39" i="10"/>
  <c r="U39" i="10"/>
  <c r="S39" i="10"/>
  <c r="N39" i="10"/>
  <c r="M39" i="10"/>
  <c r="K39" i="10"/>
  <c r="AI38" i="10"/>
  <c r="AE38" i="10"/>
  <c r="AC38" i="10"/>
  <c r="AA38" i="10"/>
  <c r="Y38" i="10"/>
  <c r="W38" i="10"/>
  <c r="U38" i="10"/>
  <c r="S38" i="10"/>
  <c r="AI37" i="10"/>
  <c r="AE37" i="10"/>
  <c r="AC37" i="10"/>
  <c r="AA37" i="10"/>
  <c r="Y37" i="10"/>
  <c r="W37" i="10"/>
  <c r="U37" i="10"/>
  <c r="S37" i="10"/>
  <c r="AI36" i="10"/>
  <c r="AE36" i="10"/>
  <c r="AC36" i="10"/>
  <c r="AA36" i="10"/>
  <c r="Y36" i="10"/>
  <c r="W36" i="10"/>
  <c r="U36" i="10"/>
  <c r="S36" i="10"/>
  <c r="AI35" i="10"/>
  <c r="AE35" i="10"/>
  <c r="AC35" i="10"/>
  <c r="AA35" i="10"/>
  <c r="Y35" i="10"/>
  <c r="W35" i="10"/>
  <c r="U35" i="10"/>
  <c r="S35" i="10"/>
  <c r="N35" i="10"/>
  <c r="M35" i="10"/>
  <c r="K35" i="10"/>
  <c r="AI32" i="10"/>
  <c r="AE32" i="10"/>
  <c r="AC32" i="10"/>
  <c r="AA32" i="10"/>
  <c r="Y32" i="10"/>
  <c r="W32" i="10"/>
  <c r="U32" i="10"/>
  <c r="S32" i="10"/>
  <c r="AI31" i="10"/>
  <c r="AE31" i="10"/>
  <c r="AC31" i="10"/>
  <c r="AA31" i="10"/>
  <c r="Y31" i="10"/>
  <c r="W31" i="10"/>
  <c r="U31" i="10"/>
  <c r="S31" i="10"/>
  <c r="N31" i="10"/>
  <c r="M31" i="10"/>
  <c r="K31" i="10"/>
  <c r="AI30" i="10"/>
  <c r="AE30" i="10"/>
  <c r="AC30" i="10"/>
  <c r="AA30" i="10"/>
  <c r="Y30" i="10"/>
  <c r="W30" i="10"/>
  <c r="U30" i="10"/>
  <c r="S30" i="10"/>
  <c r="AI28" i="10"/>
  <c r="AE28" i="10"/>
  <c r="AC28" i="10"/>
  <c r="AA28" i="10"/>
  <c r="Y28" i="10"/>
  <c r="W28" i="10"/>
  <c r="U28" i="10"/>
  <c r="S28" i="10"/>
  <c r="AI27" i="10"/>
  <c r="AE27" i="10"/>
  <c r="AC27" i="10"/>
  <c r="AA27" i="10"/>
  <c r="Y27" i="10"/>
  <c r="W27" i="10"/>
  <c r="U27" i="10"/>
  <c r="S27" i="10"/>
  <c r="N27" i="10"/>
  <c r="M27" i="10"/>
  <c r="K27" i="10"/>
  <c r="AI26" i="10"/>
  <c r="AE26" i="10"/>
  <c r="AC26" i="10"/>
  <c r="AA26" i="10"/>
  <c r="Y26" i="10"/>
  <c r="W26" i="10"/>
  <c r="U26" i="10"/>
  <c r="S26" i="10"/>
  <c r="AI25" i="10"/>
  <c r="AE25" i="10"/>
  <c r="AC25" i="10"/>
  <c r="AA25" i="10"/>
  <c r="Y25" i="10"/>
  <c r="W25" i="10"/>
  <c r="U25" i="10"/>
  <c r="S25" i="10"/>
  <c r="AI24" i="10"/>
  <c r="AE24" i="10"/>
  <c r="AC24" i="10"/>
  <c r="AA24" i="10"/>
  <c r="Y24" i="10"/>
  <c r="W24" i="10"/>
  <c r="U24" i="10"/>
  <c r="S24" i="10"/>
  <c r="AI23" i="10"/>
  <c r="AE23" i="10"/>
  <c r="AC23" i="10"/>
  <c r="AA23" i="10"/>
  <c r="Y23" i="10"/>
  <c r="W23" i="10"/>
  <c r="U23" i="10"/>
  <c r="S23" i="10"/>
  <c r="N23" i="10"/>
  <c r="M23" i="10"/>
  <c r="K23" i="10"/>
  <c r="AI22" i="10"/>
  <c r="AE22" i="10"/>
  <c r="AC22" i="10"/>
  <c r="AA22" i="10"/>
  <c r="Y22" i="10"/>
  <c r="W22" i="10"/>
  <c r="U22" i="10"/>
  <c r="S22" i="10"/>
  <c r="AI18" i="10"/>
  <c r="AE18" i="10"/>
  <c r="AC18" i="10"/>
  <c r="AA18" i="10"/>
  <c r="Y18" i="10"/>
  <c r="W18" i="10"/>
  <c r="U18" i="10"/>
  <c r="S18" i="10"/>
  <c r="AI17" i="10"/>
  <c r="AE17" i="10"/>
  <c r="AC17" i="10"/>
  <c r="AA17" i="10"/>
  <c r="Y17" i="10"/>
  <c r="W17" i="10"/>
  <c r="U17" i="10"/>
  <c r="S17" i="10"/>
  <c r="AI16" i="10"/>
  <c r="AE16" i="10"/>
  <c r="AC16" i="10"/>
  <c r="AA16" i="10"/>
  <c r="Y16" i="10"/>
  <c r="W16" i="10"/>
  <c r="U16" i="10"/>
  <c r="S16" i="10"/>
  <c r="N16" i="10"/>
  <c r="M16" i="10"/>
  <c r="K16" i="10"/>
  <c r="AI13" i="10"/>
  <c r="AE13" i="10"/>
  <c r="AC13" i="10"/>
  <c r="AA13" i="10"/>
  <c r="Y13" i="10"/>
  <c r="W13" i="10"/>
  <c r="U13" i="10"/>
  <c r="S13" i="10"/>
  <c r="AI11" i="10"/>
  <c r="AE11" i="10"/>
  <c r="AC11" i="10"/>
  <c r="AA11" i="10"/>
  <c r="Y11" i="10"/>
  <c r="W11" i="10"/>
  <c r="U11" i="10"/>
  <c r="S11" i="10"/>
  <c r="N11" i="10"/>
  <c r="M11" i="10"/>
  <c r="K11" i="10"/>
  <c r="AI8" i="10"/>
  <c r="AI9" i="10"/>
  <c r="AI10" i="10"/>
  <c r="AI7" i="10"/>
  <c r="AE8" i="10"/>
  <c r="AE9" i="10"/>
  <c r="AE10" i="10"/>
  <c r="AC8" i="10"/>
  <c r="AC9" i="10"/>
  <c r="AC10" i="10"/>
  <c r="AA8" i="10"/>
  <c r="AA9" i="10"/>
  <c r="AA10" i="10"/>
  <c r="Y8" i="10"/>
  <c r="Y9" i="10"/>
  <c r="Y10" i="10"/>
  <c r="W8" i="10"/>
  <c r="W9" i="10"/>
  <c r="W10" i="10"/>
  <c r="U8" i="10"/>
  <c r="U9" i="10"/>
  <c r="U10" i="10"/>
  <c r="S8" i="10"/>
  <c r="S9" i="10"/>
  <c r="S10" i="10"/>
  <c r="AE7" i="10"/>
  <c r="AC7" i="10"/>
  <c r="AA7" i="10"/>
  <c r="Y7" i="10"/>
  <c r="W7" i="10"/>
  <c r="S7" i="10"/>
  <c r="M7" i="10"/>
  <c r="K7" i="10"/>
  <c r="N7" i="10"/>
  <c r="AU8" i="12"/>
  <c r="AU9" i="12"/>
  <c r="AU10" i="12"/>
  <c r="AU11" i="12"/>
  <c r="AU12" i="12"/>
  <c r="AU13" i="12"/>
  <c r="AU14" i="12"/>
  <c r="AU15" i="12"/>
  <c r="AU16" i="12"/>
  <c r="AU17" i="12"/>
  <c r="AU18" i="12"/>
  <c r="AU19" i="12"/>
  <c r="AU20" i="12"/>
  <c r="AU21" i="12"/>
  <c r="AU22" i="12"/>
  <c r="AU23" i="12"/>
  <c r="AU24" i="12"/>
  <c r="AU25" i="12"/>
  <c r="AU26" i="12"/>
  <c r="AU27" i="12"/>
  <c r="AU28" i="12"/>
  <c r="AU29" i="12"/>
  <c r="AU30" i="12"/>
  <c r="AU31" i="12"/>
  <c r="AU32" i="12"/>
  <c r="AU33" i="12"/>
  <c r="AU34" i="12"/>
  <c r="AU35" i="12"/>
  <c r="AU36" i="12"/>
  <c r="AU37" i="12"/>
  <c r="AU38" i="12"/>
  <c r="AU39" i="12"/>
  <c r="AU40" i="12"/>
  <c r="AU41" i="12"/>
  <c r="AU42" i="12"/>
  <c r="AU43" i="12"/>
  <c r="AU44" i="12"/>
  <c r="AU45" i="12"/>
  <c r="AU46" i="12"/>
  <c r="AU47" i="12"/>
  <c r="AU48" i="12"/>
  <c r="AU49" i="12"/>
  <c r="AU50" i="12"/>
  <c r="AU51" i="12"/>
  <c r="AU52" i="12"/>
  <c r="AU53" i="12"/>
  <c r="AU54" i="12"/>
  <c r="AU55" i="12"/>
  <c r="AU56" i="12"/>
  <c r="AU57" i="12"/>
  <c r="AU58" i="12"/>
  <c r="AU59" i="12"/>
  <c r="AU60" i="12"/>
  <c r="AU61" i="12"/>
  <c r="AU62" i="12"/>
  <c r="AU63" i="12"/>
  <c r="AU64" i="12"/>
  <c r="AU65" i="12"/>
  <c r="AU66" i="12"/>
  <c r="AU67" i="12"/>
  <c r="AU68" i="12"/>
  <c r="AU69" i="12"/>
  <c r="AU70" i="12"/>
  <c r="AU71" i="12"/>
  <c r="AU72" i="12"/>
  <c r="AU73" i="12"/>
  <c r="AU74" i="12"/>
  <c r="AU75" i="12"/>
  <c r="AU76" i="12"/>
  <c r="AU77" i="12"/>
  <c r="AU78" i="12"/>
  <c r="AU79" i="12"/>
  <c r="AU80" i="12"/>
  <c r="AU81" i="12"/>
  <c r="AU82" i="12"/>
  <c r="AU83" i="12"/>
  <c r="AU84" i="12"/>
  <c r="AU85" i="12"/>
  <c r="AU86" i="12"/>
  <c r="AU87" i="12"/>
  <c r="AU88" i="12"/>
  <c r="AU89" i="12"/>
  <c r="AU90" i="12"/>
  <c r="AU91" i="12"/>
  <c r="AU92" i="12"/>
  <c r="AU93" i="12"/>
  <c r="AU94" i="12"/>
  <c r="AU95" i="12"/>
  <c r="AU96" i="12"/>
  <c r="AU97" i="12"/>
  <c r="AU98" i="12"/>
  <c r="AU99" i="12"/>
  <c r="AU100" i="12"/>
  <c r="AU101" i="12"/>
  <c r="AU102" i="12"/>
  <c r="AU103" i="12"/>
  <c r="AU104" i="12"/>
  <c r="AU105" i="12"/>
  <c r="AU106" i="12"/>
  <c r="AU107" i="12"/>
  <c r="AU108" i="12"/>
  <c r="AU109" i="12"/>
  <c r="AU110" i="12"/>
  <c r="AU111" i="12"/>
  <c r="AU112" i="12"/>
  <c r="AU113" i="12"/>
  <c r="AU114" i="12"/>
  <c r="AU115" i="12"/>
  <c r="AU116" i="12"/>
  <c r="AU117" i="12"/>
  <c r="AU118" i="12"/>
  <c r="AU119" i="12"/>
  <c r="AU120" i="12"/>
  <c r="AU121" i="12"/>
  <c r="AU122" i="12"/>
  <c r="AU123" i="12"/>
  <c r="AU124" i="12"/>
  <c r="AU125" i="12"/>
  <c r="AU126" i="12"/>
  <c r="AU7" i="12"/>
  <c r="AF166" i="10" l="1"/>
  <c r="AG166" i="10" s="1"/>
  <c r="AF113" i="10"/>
  <c r="AG113" i="10" s="1"/>
  <c r="AF187" i="10"/>
  <c r="AG187" i="10" s="1"/>
  <c r="AF188" i="10"/>
  <c r="AG188" i="10" s="1"/>
  <c r="AF189" i="10"/>
  <c r="AG189" i="10" s="1"/>
  <c r="AF183" i="10"/>
  <c r="AG183" i="10" s="1"/>
  <c r="AF184" i="10"/>
  <c r="AG184" i="10" s="1"/>
  <c r="AF185" i="10"/>
  <c r="AG185" i="10" s="1"/>
  <c r="AF186" i="10"/>
  <c r="AG186" i="10" s="1"/>
  <c r="AF112" i="10"/>
  <c r="AG112" i="10" s="1"/>
  <c r="AQ22" i="10"/>
  <c r="AQ19" i="10"/>
  <c r="AF169" i="10"/>
  <c r="AG169" i="10" s="1"/>
  <c r="AF30" i="10"/>
  <c r="AG30" i="10" s="1"/>
  <c r="AF35" i="10"/>
  <c r="AG35" i="10" s="1"/>
  <c r="AF46" i="10"/>
  <c r="AG46" i="10" s="1"/>
  <c r="AF176" i="10"/>
  <c r="AG176" i="10" s="1"/>
  <c r="AF190" i="10"/>
  <c r="AG190" i="10" s="1"/>
  <c r="AF192" i="10"/>
  <c r="AG192" i="10" s="1"/>
  <c r="AF197" i="10"/>
  <c r="AG197" i="10" s="1"/>
  <c r="AF226" i="10"/>
  <c r="AG226" i="10" s="1"/>
  <c r="AF37" i="10"/>
  <c r="AG37" i="10" s="1"/>
  <c r="AF57" i="10"/>
  <c r="AG57" i="10" s="1"/>
  <c r="AF77" i="10"/>
  <c r="AG77" i="10" s="1"/>
  <c r="AF85" i="10"/>
  <c r="AG85" i="10" s="1"/>
  <c r="AF120" i="10"/>
  <c r="AG120" i="10" s="1"/>
  <c r="AF140" i="10"/>
  <c r="AG140" i="10" s="1"/>
  <c r="AF229" i="10"/>
  <c r="AG229" i="10" s="1"/>
  <c r="AF93" i="10"/>
  <c r="AG93" i="10" s="1"/>
  <c r="AF195" i="10"/>
  <c r="AG195" i="10" s="1"/>
  <c r="AF201" i="10"/>
  <c r="AG201" i="10" s="1"/>
  <c r="AF75" i="10"/>
  <c r="AG75" i="10" s="1"/>
  <c r="AF127" i="10"/>
  <c r="AG127" i="10" s="1"/>
  <c r="AF53" i="10"/>
  <c r="AG53" i="10" s="1"/>
  <c r="AF64" i="10"/>
  <c r="AG64" i="10" s="1"/>
  <c r="AF76" i="10"/>
  <c r="AG76" i="10" s="1"/>
  <c r="AF90" i="10"/>
  <c r="AG90" i="10" s="1"/>
  <c r="AF103" i="10"/>
  <c r="AG103" i="10" s="1"/>
  <c r="AF105" i="10"/>
  <c r="AG105" i="10" s="1"/>
  <c r="AF119" i="10"/>
  <c r="AG119" i="10" s="1"/>
  <c r="AF138" i="10"/>
  <c r="AG138" i="10" s="1"/>
  <c r="AF150" i="10"/>
  <c r="AG150" i="10" s="1"/>
  <c r="AF153" i="10"/>
  <c r="AG153" i="10" s="1"/>
  <c r="AF174" i="10"/>
  <c r="AG174" i="10" s="1"/>
  <c r="AF204" i="10"/>
  <c r="AG204" i="10" s="1"/>
  <c r="AF104" i="10"/>
  <c r="AG104" i="10" s="1"/>
  <c r="AF147" i="10"/>
  <c r="AG147" i="10" s="1"/>
  <c r="AF23" i="10"/>
  <c r="AG23" i="10" s="1"/>
  <c r="AF80" i="10"/>
  <c r="AG80" i="10" s="1"/>
  <c r="AF115" i="10"/>
  <c r="AG115" i="10" s="1"/>
  <c r="AF11" i="10"/>
  <c r="AG11" i="10" s="1"/>
  <c r="AF36" i="10"/>
  <c r="AG36" i="10" s="1"/>
  <c r="AF44" i="10"/>
  <c r="AG44" i="10" s="1"/>
  <c r="AF50" i="10"/>
  <c r="AG50" i="10" s="1"/>
  <c r="AF59" i="10"/>
  <c r="AG59" i="10" s="1"/>
  <c r="AF68" i="10"/>
  <c r="AG68" i="10" s="1"/>
  <c r="AF82" i="10"/>
  <c r="AG82" i="10" s="1"/>
  <c r="AF98" i="10"/>
  <c r="AG98" i="10" s="1"/>
  <c r="AF111" i="10"/>
  <c r="AG111" i="10" s="1"/>
  <c r="AF157" i="10"/>
  <c r="AG157" i="10" s="1"/>
  <c r="AF210" i="10"/>
  <c r="AG210" i="10" s="1"/>
  <c r="AF216" i="10"/>
  <c r="AG216" i="10" s="1"/>
  <c r="AF222" i="10"/>
  <c r="AG222" i="10" s="1"/>
  <c r="AF146" i="10"/>
  <c r="AG146" i="10" s="1"/>
  <c r="AF218" i="10"/>
  <c r="AG218" i="10" s="1"/>
  <c r="AF230" i="10"/>
  <c r="AG230" i="10" s="1"/>
  <c r="AF8" i="10"/>
  <c r="AF27" i="10"/>
  <c r="AG27" i="10" s="1"/>
  <c r="AF78" i="10"/>
  <c r="AG78" i="10" s="1"/>
  <c r="AF96" i="10"/>
  <c r="AG96" i="10" s="1"/>
  <c r="AF132" i="10"/>
  <c r="AG132" i="10" s="1"/>
  <c r="AF149" i="10"/>
  <c r="AG149" i="10" s="1"/>
  <c r="AF160" i="10"/>
  <c r="AG160" i="10" s="1"/>
  <c r="AF161" i="10"/>
  <c r="AG161" i="10" s="1"/>
  <c r="AF196" i="10"/>
  <c r="AG196" i="10" s="1"/>
  <c r="AF225" i="10"/>
  <c r="AG225" i="10" s="1"/>
  <c r="AF16" i="10"/>
  <c r="AG16" i="10" s="1"/>
  <c r="AF51" i="10"/>
  <c r="AG51" i="10" s="1"/>
  <c r="AF66" i="10"/>
  <c r="AG66" i="10" s="1"/>
  <c r="AF156" i="10"/>
  <c r="AG156" i="10" s="1"/>
  <c r="AF168" i="10"/>
  <c r="AG168" i="10" s="1"/>
  <c r="AF178" i="10"/>
  <c r="AG178" i="10" s="1"/>
  <c r="AF205" i="10"/>
  <c r="AG205" i="10" s="1"/>
  <c r="AF213" i="10"/>
  <c r="AG213" i="10" s="1"/>
  <c r="AF215" i="10"/>
  <c r="AG215" i="10" s="1"/>
  <c r="AF67" i="10"/>
  <c r="AG67" i="10" s="1"/>
  <c r="AF88" i="10"/>
  <c r="AG88" i="10" s="1"/>
  <c r="AF32" i="10"/>
  <c r="AG32" i="10" s="1"/>
  <c r="AF56" i="10"/>
  <c r="AG56" i="10" s="1"/>
  <c r="AF61" i="10"/>
  <c r="AG61" i="10" s="1"/>
  <c r="AF102" i="10"/>
  <c r="AG102" i="10" s="1"/>
  <c r="AF139" i="10"/>
  <c r="AG139" i="10" s="1"/>
  <c r="AF167" i="10"/>
  <c r="AG167" i="10" s="1"/>
  <c r="AF220" i="10"/>
  <c r="AG220" i="10" s="1"/>
  <c r="AF13" i="10"/>
  <c r="AG13" i="10" s="1"/>
  <c r="AF74" i="10"/>
  <c r="AG74" i="10" s="1"/>
  <c r="AF81" i="10"/>
  <c r="AG81" i="10" s="1"/>
  <c r="AF84" i="10"/>
  <c r="AG84" i="10" s="1"/>
  <c r="AF87" i="10"/>
  <c r="AG87" i="10" s="1"/>
  <c r="AF108" i="10"/>
  <c r="AG108" i="10" s="1"/>
  <c r="AF124" i="10"/>
  <c r="AG124" i="10" s="1"/>
  <c r="AF131" i="10"/>
  <c r="AG131" i="10" s="1"/>
  <c r="AF10" i="10"/>
  <c r="AF41" i="10"/>
  <c r="AG41" i="10" s="1"/>
  <c r="AF54" i="10"/>
  <c r="AG54" i="10" s="1"/>
  <c r="AF62" i="10"/>
  <c r="AG62" i="10" s="1"/>
  <c r="AF73" i="10"/>
  <c r="AG73" i="10" s="1"/>
  <c r="AF107" i="10"/>
  <c r="AG107" i="10" s="1"/>
  <c r="AF110" i="10"/>
  <c r="AG110" i="10" s="1"/>
  <c r="AF137" i="10"/>
  <c r="AG137" i="10" s="1"/>
  <c r="AF141" i="10"/>
  <c r="AG141" i="10" s="1"/>
  <c r="AF148" i="10"/>
  <c r="AG148" i="10" s="1"/>
  <c r="AF175" i="10"/>
  <c r="AG175" i="10" s="1"/>
  <c r="AF223" i="10"/>
  <c r="AG223" i="10" s="1"/>
  <c r="AF48" i="10"/>
  <c r="AG48" i="10" s="1"/>
  <c r="AF72" i="10"/>
  <c r="AG72" i="10" s="1"/>
  <c r="AF86" i="10"/>
  <c r="AG86" i="10" s="1"/>
  <c r="AF91" i="10"/>
  <c r="AG91" i="10" s="1"/>
  <c r="AF92" i="10"/>
  <c r="AG92" i="10" s="1"/>
  <c r="AF94" i="10"/>
  <c r="AG94" i="10" s="1"/>
  <c r="AF133" i="10"/>
  <c r="AG133" i="10" s="1"/>
  <c r="AF145" i="10"/>
  <c r="AG145" i="10" s="1"/>
  <c r="AF152" i="10"/>
  <c r="AG152" i="10" s="1"/>
  <c r="AF155" i="10"/>
  <c r="AG155" i="10" s="1"/>
  <c r="AF173" i="10"/>
  <c r="AG173" i="10" s="1"/>
  <c r="AF177" i="10"/>
  <c r="AG177" i="10" s="1"/>
  <c r="AF181" i="10"/>
  <c r="AG181" i="10" s="1"/>
  <c r="AF219" i="10"/>
  <c r="AG219" i="10" s="1"/>
  <c r="AF39" i="10"/>
  <c r="AG39" i="10" s="1"/>
  <c r="AF227" i="10"/>
  <c r="AG227" i="10" s="1"/>
  <c r="AF71" i="10"/>
  <c r="AG71" i="10" s="1"/>
  <c r="AF65" i="10"/>
  <c r="AG65" i="10" s="1"/>
  <c r="AF79" i="10"/>
  <c r="AG79" i="10" s="1"/>
  <c r="AF83" i="10"/>
  <c r="AG83" i="10" s="1"/>
  <c r="AF89" i="10"/>
  <c r="AG89" i="10" s="1"/>
  <c r="AF99" i="10"/>
  <c r="AG99" i="10" s="1"/>
  <c r="AF100" i="10"/>
  <c r="AG100" i="10" s="1"/>
  <c r="AF144" i="10"/>
  <c r="AG144" i="10" s="1"/>
  <c r="AF180" i="10"/>
  <c r="AG180" i="10" s="1"/>
  <c r="AF217" i="10"/>
  <c r="AG217" i="10" s="1"/>
  <c r="AF224" i="10"/>
  <c r="AG224" i="10" s="1"/>
  <c r="AF25" i="10"/>
  <c r="AG25" i="10" s="1"/>
  <c r="AF28" i="10"/>
  <c r="AG28" i="10" s="1"/>
  <c r="AF17" i="10"/>
  <c r="AG17" i="10" s="1"/>
  <c r="AF69" i="10"/>
  <c r="AG69" i="10" s="1"/>
  <c r="AF70" i="10"/>
  <c r="AG70" i="10" s="1"/>
  <c r="AF45" i="10"/>
  <c r="AG45" i="10" s="1"/>
  <c r="AF52" i="10"/>
  <c r="AG52" i="10" s="1"/>
  <c r="AF55" i="10"/>
  <c r="AG55" i="10" s="1"/>
  <c r="AF63" i="10"/>
  <c r="AG63" i="10" s="1"/>
  <c r="AF38" i="10"/>
  <c r="AG38" i="10" s="1"/>
  <c r="AF42" i="10"/>
  <c r="AG42" i="10" s="1"/>
  <c r="AF43" i="10"/>
  <c r="AG43" i="10" s="1"/>
  <c r="AF49" i="10"/>
  <c r="AG49" i="10" s="1"/>
  <c r="AF58" i="10"/>
  <c r="AG58" i="10" s="1"/>
  <c r="AF60" i="10"/>
  <c r="AG60" i="10" s="1"/>
  <c r="AF40" i="10"/>
  <c r="AG40" i="10" s="1"/>
  <c r="AG14" i="10"/>
  <c r="AF47" i="10"/>
  <c r="AG47" i="10" s="1"/>
  <c r="AF26" i="10"/>
  <c r="AG26" i="10" s="1"/>
  <c r="AF31" i="10"/>
  <c r="AG31" i="10" s="1"/>
  <c r="AF18" i="10"/>
  <c r="AG18" i="10" s="1"/>
  <c r="AF22" i="10"/>
  <c r="AG22" i="10" s="1"/>
  <c r="AF24" i="10"/>
  <c r="AG24" i="10" s="1"/>
  <c r="AF101" i="10"/>
  <c r="AG101" i="10" s="1"/>
  <c r="AF125" i="10"/>
  <c r="AG125" i="10" s="1"/>
  <c r="AF158" i="10"/>
  <c r="AG158" i="10" s="1"/>
  <c r="AF163" i="10"/>
  <c r="AG163" i="10" s="1"/>
  <c r="AF164" i="10"/>
  <c r="AG164" i="10" s="1"/>
  <c r="AF221" i="10"/>
  <c r="AG221" i="10" s="1"/>
  <c r="AF109" i="10"/>
  <c r="AG109" i="10" s="1"/>
  <c r="AF121" i="10"/>
  <c r="AG121" i="10" s="1"/>
  <c r="AF122" i="10"/>
  <c r="AG122" i="10" s="1"/>
  <c r="AF129" i="10"/>
  <c r="AG129" i="10" s="1"/>
  <c r="AF130" i="10"/>
  <c r="AG130" i="10" s="1"/>
  <c r="AF162" i="10"/>
  <c r="AG162" i="10" s="1"/>
  <c r="AF202" i="10"/>
  <c r="AG202" i="10" s="1"/>
  <c r="AF214" i="10"/>
  <c r="AG214" i="10" s="1"/>
  <c r="AF136" i="10"/>
  <c r="AG136" i="10" s="1"/>
  <c r="AF142" i="10"/>
  <c r="AG142" i="10" s="1"/>
  <c r="AF143" i="10"/>
  <c r="AG143" i="10" s="1"/>
  <c r="AF154" i="10"/>
  <c r="AG154" i="10" s="1"/>
  <c r="AF194" i="10"/>
  <c r="AG194" i="10" s="1"/>
  <c r="AF209" i="10"/>
  <c r="AG209" i="10" s="1"/>
  <c r="AF106" i="10"/>
  <c r="AG106" i="10" s="1"/>
  <c r="AF128" i="10"/>
  <c r="AG128" i="10" s="1"/>
  <c r="AF198" i="10"/>
  <c r="AG198" i="10" s="1"/>
  <c r="AF206" i="10"/>
  <c r="AG206" i="10" s="1"/>
  <c r="AF208" i="10"/>
  <c r="AG208" i="10" s="1"/>
  <c r="AF126" i="10"/>
  <c r="AG126" i="10" s="1"/>
  <c r="AF134" i="10"/>
  <c r="AG134" i="10" s="1"/>
  <c r="AF193" i="10"/>
  <c r="AG193" i="10" s="1"/>
  <c r="AF203" i="10"/>
  <c r="AG203" i="10" s="1"/>
  <c r="AF207" i="10"/>
  <c r="AG207" i="10" s="1"/>
  <c r="AF211" i="10"/>
  <c r="AG211" i="10" s="1"/>
  <c r="AF212" i="10"/>
  <c r="AG212" i="10" s="1"/>
  <c r="AF135" i="10"/>
  <c r="AG135" i="10" s="1"/>
  <c r="AF199" i="10"/>
  <c r="AG199" i="10" s="1"/>
  <c r="AF200" i="10"/>
  <c r="AG200" i="10" s="1"/>
  <c r="AF97" i="10"/>
  <c r="AG97" i="10" s="1"/>
  <c r="AF114" i="10"/>
  <c r="AG114" i="10" s="1"/>
  <c r="AF116" i="10"/>
  <c r="AG116" i="10" s="1"/>
  <c r="AF117" i="10"/>
  <c r="AG117" i="10" s="1"/>
  <c r="AF165" i="10"/>
  <c r="AG165" i="10" s="1"/>
  <c r="AF172" i="10"/>
  <c r="AG172" i="10" s="1"/>
  <c r="AF179" i="10"/>
  <c r="AG179" i="10" s="1"/>
  <c r="AF191" i="10"/>
  <c r="AG191" i="10" s="1"/>
  <c r="AF228" i="10"/>
  <c r="AG228" i="10" s="1"/>
  <c r="AF95" i="10"/>
  <c r="AG95" i="10" s="1"/>
  <c r="AF118" i="10"/>
  <c r="AG118" i="10" s="1"/>
  <c r="AF151" i="10"/>
  <c r="AG151" i="10" s="1"/>
  <c r="AF159" i="10"/>
  <c r="AG159" i="10" s="1"/>
  <c r="AF170" i="10"/>
  <c r="AG170" i="10" s="1"/>
  <c r="AF171" i="10"/>
  <c r="AG171" i="10" s="1"/>
  <c r="AF9" i="10"/>
  <c r="AF7" i="10"/>
  <c r="AG7" i="10" s="1"/>
  <c r="AW9" i="12"/>
  <c r="AX9" i="12" s="1"/>
  <c r="AW10" i="12"/>
  <c r="AX10" i="12" s="1"/>
  <c r="AW12" i="12"/>
  <c r="AX12" i="12" s="1"/>
  <c r="AW13" i="12"/>
  <c r="AX13" i="12" s="1"/>
  <c r="AW14" i="12"/>
  <c r="AX14" i="12" s="1"/>
  <c r="AW15" i="12"/>
  <c r="AX15" i="12" s="1"/>
  <c r="AW16" i="12"/>
  <c r="AX16" i="12" s="1"/>
  <c r="AW17" i="12"/>
  <c r="AX17" i="12" s="1"/>
  <c r="AW18" i="12"/>
  <c r="AX18" i="12" s="1"/>
  <c r="AW19" i="12"/>
  <c r="AX19" i="12" s="1"/>
  <c r="AW20" i="12"/>
  <c r="AX20" i="12" s="1"/>
  <c r="AW21" i="12"/>
  <c r="AX21" i="12" s="1"/>
  <c r="AW22" i="12"/>
  <c r="AX22" i="12" s="1"/>
  <c r="AW23" i="12"/>
  <c r="AX23" i="12" s="1"/>
  <c r="AW24" i="12"/>
  <c r="AX24" i="12" s="1"/>
  <c r="AW25" i="12"/>
  <c r="AX25" i="12" s="1"/>
  <c r="AW26" i="12"/>
  <c r="AX26" i="12" s="1"/>
  <c r="AW27" i="12"/>
  <c r="AX27" i="12" s="1"/>
  <c r="AW28" i="12"/>
  <c r="AX28" i="12" s="1"/>
  <c r="AW29" i="12"/>
  <c r="AX29" i="12" s="1"/>
  <c r="AW30" i="12"/>
  <c r="AX30" i="12" s="1"/>
  <c r="AW31" i="12"/>
  <c r="AX31" i="12" s="1"/>
  <c r="AW32" i="12"/>
  <c r="AX32" i="12" s="1"/>
  <c r="AW33" i="12"/>
  <c r="AX33" i="12" s="1"/>
  <c r="AW34" i="12"/>
  <c r="AX34" i="12" s="1"/>
  <c r="AW35" i="12"/>
  <c r="AX35" i="12" s="1"/>
  <c r="AW36" i="12"/>
  <c r="AX36" i="12" s="1"/>
  <c r="AW37" i="12"/>
  <c r="AX37" i="12" s="1"/>
  <c r="AW38" i="12"/>
  <c r="AX38" i="12" s="1"/>
  <c r="AW39" i="12"/>
  <c r="AX39" i="12" s="1"/>
  <c r="AW40" i="12"/>
  <c r="AX40" i="12" s="1"/>
  <c r="AW41" i="12"/>
  <c r="AX41" i="12" s="1"/>
  <c r="AW42" i="12"/>
  <c r="AX42" i="12" s="1"/>
  <c r="AW43" i="12"/>
  <c r="AX43" i="12" s="1"/>
  <c r="AW44" i="12"/>
  <c r="AX44" i="12" s="1"/>
  <c r="AW45" i="12"/>
  <c r="AX45" i="12" s="1"/>
  <c r="AW46" i="12"/>
  <c r="AX46" i="12" s="1"/>
  <c r="AW47" i="12"/>
  <c r="AX47" i="12" s="1"/>
  <c r="AW48" i="12"/>
  <c r="AX48" i="12" s="1"/>
  <c r="AW49" i="12"/>
  <c r="AX49" i="12" s="1"/>
  <c r="AW50" i="12"/>
  <c r="AX50" i="12" s="1"/>
  <c r="AW51" i="12"/>
  <c r="AX51" i="12" s="1"/>
  <c r="AW52" i="12"/>
  <c r="AX52" i="12" s="1"/>
  <c r="AW53" i="12"/>
  <c r="AX53" i="12" s="1"/>
  <c r="AW54" i="12"/>
  <c r="AX54" i="12" s="1"/>
  <c r="AW55" i="12"/>
  <c r="AX55" i="12" s="1"/>
  <c r="AW56" i="12"/>
  <c r="AX56" i="12" s="1"/>
  <c r="AW57" i="12"/>
  <c r="AX57" i="12" s="1"/>
  <c r="AW58" i="12"/>
  <c r="AX58" i="12" s="1"/>
  <c r="AW59" i="12"/>
  <c r="AX59" i="12" s="1"/>
  <c r="AW60" i="12"/>
  <c r="AX60" i="12" s="1"/>
  <c r="AW61" i="12"/>
  <c r="AX61" i="12" s="1"/>
  <c r="AW62" i="12"/>
  <c r="AX62" i="12" s="1"/>
  <c r="AW63" i="12"/>
  <c r="AX63" i="12" s="1"/>
  <c r="AW64" i="12"/>
  <c r="AX64" i="12" s="1"/>
  <c r="AW65" i="12"/>
  <c r="AX65" i="12" s="1"/>
  <c r="AW66" i="12"/>
  <c r="AX66" i="12" s="1"/>
  <c r="AW67" i="12"/>
  <c r="AX67" i="12" s="1"/>
  <c r="AW68" i="12"/>
  <c r="AX68" i="12" s="1"/>
  <c r="AW69" i="12"/>
  <c r="AX69" i="12" s="1"/>
  <c r="AW70" i="12"/>
  <c r="AX70" i="12" s="1"/>
  <c r="AW71" i="12"/>
  <c r="AX71" i="12" s="1"/>
  <c r="AW72" i="12"/>
  <c r="AX72" i="12" s="1"/>
  <c r="AW73" i="12"/>
  <c r="AX73" i="12" s="1"/>
  <c r="AW74" i="12"/>
  <c r="AX74" i="12" s="1"/>
  <c r="AW75" i="12"/>
  <c r="AX75" i="12" s="1"/>
  <c r="AW76" i="12"/>
  <c r="AX76" i="12" s="1"/>
  <c r="AW77" i="12"/>
  <c r="AX77" i="12" s="1"/>
  <c r="AW78" i="12"/>
  <c r="AX78" i="12" s="1"/>
  <c r="AW79" i="12"/>
  <c r="AX79" i="12" s="1"/>
  <c r="AW80" i="12"/>
  <c r="AX80" i="12" s="1"/>
  <c r="AW81" i="12"/>
  <c r="AX81" i="12" s="1"/>
  <c r="AW82" i="12"/>
  <c r="AX82" i="12" s="1"/>
  <c r="AW83" i="12"/>
  <c r="AX83" i="12" s="1"/>
  <c r="AW84" i="12"/>
  <c r="AX84" i="12" s="1"/>
  <c r="AW85" i="12"/>
  <c r="AX85" i="12" s="1"/>
  <c r="AW86" i="12"/>
  <c r="AX86" i="12" s="1"/>
  <c r="AW87" i="12"/>
  <c r="AX87" i="12" s="1"/>
  <c r="AW88" i="12"/>
  <c r="AX88" i="12" s="1"/>
  <c r="AW89" i="12"/>
  <c r="AX89" i="12" s="1"/>
  <c r="AW90" i="12"/>
  <c r="AX90" i="12" s="1"/>
  <c r="AW91" i="12"/>
  <c r="AX91" i="12" s="1"/>
  <c r="AW92" i="12"/>
  <c r="AX92" i="12" s="1"/>
  <c r="AW93" i="12"/>
  <c r="AX93" i="12" s="1"/>
  <c r="AW94" i="12"/>
  <c r="AX94" i="12" s="1"/>
  <c r="AW95" i="12"/>
  <c r="AX95" i="12" s="1"/>
  <c r="AW96" i="12"/>
  <c r="AX96" i="12" s="1"/>
  <c r="AW97" i="12"/>
  <c r="AX97" i="12" s="1"/>
  <c r="AW98" i="12"/>
  <c r="AX98" i="12" s="1"/>
  <c r="AW99" i="12"/>
  <c r="AX99" i="12" s="1"/>
  <c r="AW100" i="12"/>
  <c r="AX100" i="12" s="1"/>
  <c r="AW101" i="12"/>
  <c r="AX101" i="12" s="1"/>
  <c r="AW102" i="12"/>
  <c r="AX102" i="12" s="1"/>
  <c r="AW103" i="12"/>
  <c r="AX103" i="12" s="1"/>
  <c r="AW104" i="12"/>
  <c r="AX104" i="12" s="1"/>
  <c r="AW105" i="12"/>
  <c r="AX105" i="12" s="1"/>
  <c r="AW106" i="12"/>
  <c r="AX106" i="12" s="1"/>
  <c r="AW107" i="12"/>
  <c r="AX107" i="12" s="1"/>
  <c r="AW108" i="12"/>
  <c r="AX108" i="12" s="1"/>
  <c r="AW109" i="12"/>
  <c r="AX109" i="12" s="1"/>
  <c r="AW110" i="12"/>
  <c r="AX110" i="12" s="1"/>
  <c r="AW111" i="12"/>
  <c r="AX111" i="12" s="1"/>
  <c r="AW112" i="12"/>
  <c r="AX112" i="12" s="1"/>
  <c r="AW113" i="12"/>
  <c r="AX113" i="12" s="1"/>
  <c r="AW114" i="12"/>
  <c r="AX114" i="12" s="1"/>
  <c r="AW115" i="12"/>
  <c r="AX115" i="12" s="1"/>
  <c r="AW116" i="12"/>
  <c r="AX116" i="12" s="1"/>
  <c r="AW117" i="12"/>
  <c r="AX117" i="12" s="1"/>
  <c r="AW118" i="12"/>
  <c r="AX118" i="12" s="1"/>
  <c r="AW119" i="12"/>
  <c r="AX119" i="12" s="1"/>
  <c r="AW120" i="12"/>
  <c r="AX120" i="12" s="1"/>
  <c r="AW121" i="12"/>
  <c r="AX121" i="12" s="1"/>
  <c r="AW122" i="12"/>
  <c r="AX122" i="12" s="1"/>
  <c r="AW123" i="12"/>
  <c r="AX123" i="12" s="1"/>
  <c r="AW124" i="12"/>
  <c r="AX124" i="12" s="1"/>
  <c r="AW125" i="12"/>
  <c r="AX125" i="12" s="1"/>
  <c r="AW126" i="12"/>
  <c r="AX126" i="12" s="1"/>
  <c r="AG8" i="10" l="1"/>
  <c r="AG10" i="10"/>
  <c r="AG9" i="10"/>
  <c r="AW7" i="12"/>
  <c r="AX7" i="12" s="1"/>
  <c r="AW8" i="12"/>
  <c r="AX8" i="12" s="1"/>
  <c r="AW11" i="12"/>
  <c r="AX11" i="12" s="1"/>
  <c r="AK126" i="12" l="1"/>
  <c r="AI126" i="12"/>
  <c r="AG126" i="12"/>
  <c r="AE126" i="12"/>
  <c r="AC126" i="12"/>
  <c r="AA126" i="12"/>
  <c r="Y126" i="12"/>
  <c r="AK125" i="12"/>
  <c r="AI125" i="12"/>
  <c r="AG125" i="12"/>
  <c r="AE125" i="12"/>
  <c r="AC125" i="12"/>
  <c r="AA125" i="12"/>
  <c r="Y125" i="12"/>
  <c r="AK124" i="12"/>
  <c r="AI124" i="12"/>
  <c r="AG124" i="12"/>
  <c r="AE124" i="12"/>
  <c r="AC124" i="12"/>
  <c r="AA124" i="12"/>
  <c r="Y124" i="12"/>
  <c r="AK123" i="12"/>
  <c r="AI123" i="12"/>
  <c r="AG123" i="12"/>
  <c r="AE123" i="12"/>
  <c r="AC123" i="12"/>
  <c r="AA123" i="12"/>
  <c r="Y123" i="12"/>
  <c r="AK122" i="12"/>
  <c r="AI122" i="12"/>
  <c r="AG122" i="12"/>
  <c r="AE122" i="12"/>
  <c r="AC122" i="12"/>
  <c r="AA122" i="12"/>
  <c r="Y122" i="12"/>
  <c r="AK121" i="12"/>
  <c r="AI121" i="12"/>
  <c r="AG121" i="12"/>
  <c r="AE121" i="12"/>
  <c r="AC121" i="12"/>
  <c r="AA121" i="12"/>
  <c r="Y121" i="12"/>
  <c r="Q121" i="12"/>
  <c r="R121" i="12" s="1"/>
  <c r="P121" i="12"/>
  <c r="N121" i="12"/>
  <c r="C121" i="12"/>
  <c r="AK120" i="12"/>
  <c r="AI120" i="12"/>
  <c r="AG120" i="12"/>
  <c r="AE120" i="12"/>
  <c r="AC120" i="12"/>
  <c r="AA120" i="12"/>
  <c r="Y120" i="12"/>
  <c r="AK119" i="12"/>
  <c r="AI119" i="12"/>
  <c r="AG119" i="12"/>
  <c r="AE119" i="12"/>
  <c r="AC119" i="12"/>
  <c r="AA119" i="12"/>
  <c r="Y119" i="12"/>
  <c r="AK118" i="12"/>
  <c r="AI118" i="12"/>
  <c r="AG118" i="12"/>
  <c r="AE118" i="12"/>
  <c r="AC118" i="12"/>
  <c r="AA118" i="12"/>
  <c r="Y118" i="12"/>
  <c r="AK117" i="12"/>
  <c r="AI117" i="12"/>
  <c r="AG117" i="12"/>
  <c r="AE117" i="12"/>
  <c r="AC117" i="12"/>
  <c r="AA117" i="12"/>
  <c r="Y117" i="12"/>
  <c r="AK116" i="12"/>
  <c r="AI116" i="12"/>
  <c r="AG116" i="12"/>
  <c r="AE116" i="12"/>
  <c r="AC116" i="12"/>
  <c r="AA116" i="12"/>
  <c r="Y116" i="12"/>
  <c r="AK115" i="12"/>
  <c r="AI115" i="12"/>
  <c r="AG115" i="12"/>
  <c r="AE115" i="12"/>
  <c r="AC115" i="12"/>
  <c r="AA115" i="12"/>
  <c r="Y115" i="12"/>
  <c r="Q115" i="12"/>
  <c r="R115" i="12" s="1"/>
  <c r="P115" i="12"/>
  <c r="N115" i="12"/>
  <c r="C115" i="12"/>
  <c r="AK114" i="12"/>
  <c r="AI114" i="12"/>
  <c r="AG114" i="12"/>
  <c r="AE114" i="12"/>
  <c r="AC114" i="12"/>
  <c r="AA114" i="12"/>
  <c r="Y114" i="12"/>
  <c r="AK113" i="12"/>
  <c r="AI113" i="12"/>
  <c r="AG113" i="12"/>
  <c r="AE113" i="12"/>
  <c r="AC113" i="12"/>
  <c r="AA113" i="12"/>
  <c r="Y113" i="12"/>
  <c r="AK112" i="12"/>
  <c r="AI112" i="12"/>
  <c r="AG112" i="12"/>
  <c r="AE112" i="12"/>
  <c r="AC112" i="12"/>
  <c r="AA112" i="12"/>
  <c r="Y112" i="12"/>
  <c r="AK111" i="12"/>
  <c r="AI111" i="12"/>
  <c r="AG111" i="12"/>
  <c r="AE111" i="12"/>
  <c r="AC111" i="12"/>
  <c r="AA111" i="12"/>
  <c r="Y111" i="12"/>
  <c r="AK110" i="12"/>
  <c r="AI110" i="12"/>
  <c r="AG110" i="12"/>
  <c r="AE110" i="12"/>
  <c r="AC110" i="12"/>
  <c r="AA110" i="12"/>
  <c r="Y110" i="12"/>
  <c r="AK109" i="12"/>
  <c r="AI109" i="12"/>
  <c r="AG109" i="12"/>
  <c r="AE109" i="12"/>
  <c r="AC109" i="12"/>
  <c r="AA109" i="12"/>
  <c r="Y109" i="12"/>
  <c r="Q109" i="12"/>
  <c r="R109" i="12" s="1"/>
  <c r="P109" i="12"/>
  <c r="N109" i="12"/>
  <c r="C109" i="12"/>
  <c r="AK108" i="12"/>
  <c r="AI108" i="12"/>
  <c r="AG108" i="12"/>
  <c r="AE108" i="12"/>
  <c r="AC108" i="12"/>
  <c r="AA108" i="12"/>
  <c r="Y108" i="12"/>
  <c r="AK107" i="12"/>
  <c r="AI107" i="12"/>
  <c r="AG107" i="12"/>
  <c r="AE107" i="12"/>
  <c r="AC107" i="12"/>
  <c r="AA107" i="12"/>
  <c r="Y107" i="12"/>
  <c r="AK106" i="12"/>
  <c r="AI106" i="12"/>
  <c r="AG106" i="12"/>
  <c r="AE106" i="12"/>
  <c r="AC106" i="12"/>
  <c r="AA106" i="12"/>
  <c r="Y106" i="12"/>
  <c r="AK105" i="12"/>
  <c r="AI105" i="12"/>
  <c r="AG105" i="12"/>
  <c r="AE105" i="12"/>
  <c r="AC105" i="12"/>
  <c r="AA105" i="12"/>
  <c r="Y105" i="12"/>
  <c r="AK104" i="12"/>
  <c r="AI104" i="12"/>
  <c r="AG104" i="12"/>
  <c r="AE104" i="12"/>
  <c r="AC104" i="12"/>
  <c r="AA104" i="12"/>
  <c r="Y104" i="12"/>
  <c r="AK103" i="12"/>
  <c r="AI103" i="12"/>
  <c r="AG103" i="12"/>
  <c r="AE103" i="12"/>
  <c r="AC103" i="12"/>
  <c r="AA103" i="12"/>
  <c r="Y103" i="12"/>
  <c r="Q103" i="12"/>
  <c r="R103" i="12" s="1"/>
  <c r="P103" i="12"/>
  <c r="N103" i="12"/>
  <c r="C103" i="12"/>
  <c r="AK102" i="12"/>
  <c r="AI102" i="12"/>
  <c r="AG102" i="12"/>
  <c r="AE102" i="12"/>
  <c r="AC102" i="12"/>
  <c r="AA102" i="12"/>
  <c r="Y102" i="12"/>
  <c r="AK101" i="12"/>
  <c r="AI101" i="12"/>
  <c r="AG101" i="12"/>
  <c r="AE101" i="12"/>
  <c r="AC101" i="12"/>
  <c r="AA101" i="12"/>
  <c r="Y101" i="12"/>
  <c r="AK100" i="12"/>
  <c r="AI100" i="12"/>
  <c r="AG100" i="12"/>
  <c r="AE100" i="12"/>
  <c r="AC100" i="12"/>
  <c r="AA100" i="12"/>
  <c r="Y100" i="12"/>
  <c r="AK99" i="12"/>
  <c r="AI99" i="12"/>
  <c r="AG99" i="12"/>
  <c r="AE99" i="12"/>
  <c r="AC99" i="12"/>
  <c r="AA99" i="12"/>
  <c r="Y99" i="12"/>
  <c r="AK98" i="12"/>
  <c r="AI98" i="12"/>
  <c r="AG98" i="12"/>
  <c r="AE98" i="12"/>
  <c r="AC98" i="12"/>
  <c r="AA98" i="12"/>
  <c r="Y98" i="12"/>
  <c r="AK97" i="12"/>
  <c r="AI97" i="12"/>
  <c r="AG97" i="12"/>
  <c r="AE97" i="12"/>
  <c r="AC97" i="12"/>
  <c r="AA97" i="12"/>
  <c r="Y97" i="12"/>
  <c r="Q97" i="12"/>
  <c r="R97" i="12" s="1"/>
  <c r="P97" i="12"/>
  <c r="N97" i="12"/>
  <c r="C97" i="12"/>
  <c r="AK96" i="12"/>
  <c r="AI96" i="12"/>
  <c r="AG96" i="12"/>
  <c r="AE96" i="12"/>
  <c r="AC96" i="12"/>
  <c r="AA96" i="12"/>
  <c r="Y96" i="12"/>
  <c r="AK95" i="12"/>
  <c r="AI95" i="12"/>
  <c r="AG95" i="12"/>
  <c r="AE95" i="12"/>
  <c r="AC95" i="12"/>
  <c r="AA95" i="12"/>
  <c r="Y95" i="12"/>
  <c r="AK94" i="12"/>
  <c r="AI94" i="12"/>
  <c r="AG94" i="12"/>
  <c r="AE94" i="12"/>
  <c r="AC94" i="12"/>
  <c r="AA94" i="12"/>
  <c r="Y94" i="12"/>
  <c r="AK93" i="12"/>
  <c r="AI93" i="12"/>
  <c r="AG93" i="12"/>
  <c r="AE93" i="12"/>
  <c r="AC93" i="12"/>
  <c r="AA93" i="12"/>
  <c r="Y93" i="12"/>
  <c r="AK92" i="12"/>
  <c r="AI92" i="12"/>
  <c r="AG92" i="12"/>
  <c r="AE92" i="12"/>
  <c r="AC92" i="12"/>
  <c r="AA92" i="12"/>
  <c r="Y92" i="12"/>
  <c r="AK91" i="12"/>
  <c r="AI91" i="12"/>
  <c r="AG91" i="12"/>
  <c r="AE91" i="12"/>
  <c r="AC91" i="12"/>
  <c r="AA91" i="12"/>
  <c r="Y91" i="12"/>
  <c r="Q91" i="12"/>
  <c r="R91" i="12" s="1"/>
  <c r="P91" i="12"/>
  <c r="N91" i="12"/>
  <c r="C91" i="12"/>
  <c r="AK90" i="12"/>
  <c r="AI90" i="12"/>
  <c r="AG90" i="12"/>
  <c r="AE90" i="12"/>
  <c r="AC90" i="12"/>
  <c r="AA90" i="12"/>
  <c r="Y90" i="12"/>
  <c r="AK89" i="12"/>
  <c r="AI89" i="12"/>
  <c r="AG89" i="12"/>
  <c r="AE89" i="12"/>
  <c r="AC89" i="12"/>
  <c r="AA89" i="12"/>
  <c r="Y89" i="12"/>
  <c r="AK88" i="12"/>
  <c r="AI88" i="12"/>
  <c r="AG88" i="12"/>
  <c r="AE88" i="12"/>
  <c r="AC88" i="12"/>
  <c r="AA88" i="12"/>
  <c r="Y88" i="12"/>
  <c r="AK87" i="12"/>
  <c r="AI87" i="12"/>
  <c r="AG87" i="12"/>
  <c r="AE87" i="12"/>
  <c r="AC87" i="12"/>
  <c r="AA87" i="12"/>
  <c r="Y87" i="12"/>
  <c r="AK86" i="12"/>
  <c r="AI86" i="12"/>
  <c r="AG86" i="12"/>
  <c r="AE86" i="12"/>
  <c r="AC86" i="12"/>
  <c r="AA86" i="12"/>
  <c r="Y86" i="12"/>
  <c r="AK85" i="12"/>
  <c r="AI85" i="12"/>
  <c r="AG85" i="12"/>
  <c r="AE85" i="12"/>
  <c r="AC85" i="12"/>
  <c r="AA85" i="12"/>
  <c r="Y85" i="12"/>
  <c r="Q85" i="12"/>
  <c r="R85" i="12" s="1"/>
  <c r="P85" i="12"/>
  <c r="N85" i="12"/>
  <c r="C85" i="12"/>
  <c r="AK84" i="12"/>
  <c r="AI84" i="12"/>
  <c r="AG84" i="12"/>
  <c r="AE84" i="12"/>
  <c r="AC84" i="12"/>
  <c r="AA84" i="12"/>
  <c r="Y84" i="12"/>
  <c r="AK83" i="12"/>
  <c r="AI83" i="12"/>
  <c r="AG83" i="12"/>
  <c r="AE83" i="12"/>
  <c r="AC83" i="12"/>
  <c r="AA83" i="12"/>
  <c r="Y83" i="12"/>
  <c r="AK82" i="12"/>
  <c r="AI82" i="12"/>
  <c r="AG82" i="12"/>
  <c r="AE82" i="12"/>
  <c r="AC82" i="12"/>
  <c r="AA82" i="12"/>
  <c r="Y82" i="12"/>
  <c r="AK81" i="12"/>
  <c r="AI81" i="12"/>
  <c r="AG81" i="12"/>
  <c r="AE81" i="12"/>
  <c r="AC81" i="12"/>
  <c r="AA81" i="12"/>
  <c r="Y81" i="12"/>
  <c r="AK80" i="12"/>
  <c r="AI80" i="12"/>
  <c r="AG80" i="12"/>
  <c r="AE80" i="12"/>
  <c r="AC80" i="12"/>
  <c r="AA80" i="12"/>
  <c r="Y80" i="12"/>
  <c r="AK79" i="12"/>
  <c r="AI79" i="12"/>
  <c r="AG79" i="12"/>
  <c r="AE79" i="12"/>
  <c r="AC79" i="12"/>
  <c r="AA79" i="12"/>
  <c r="Y79" i="12"/>
  <c r="Q79" i="12"/>
  <c r="R79" i="12" s="1"/>
  <c r="P79" i="12"/>
  <c r="N79" i="12"/>
  <c r="C79" i="12"/>
  <c r="AK78" i="12"/>
  <c r="AI78" i="12"/>
  <c r="AG78" i="12"/>
  <c r="AE78" i="12"/>
  <c r="AC78" i="12"/>
  <c r="AA78" i="12"/>
  <c r="Y78" i="12"/>
  <c r="AK77" i="12"/>
  <c r="AI77" i="12"/>
  <c r="AG77" i="12"/>
  <c r="AE77" i="12"/>
  <c r="AC77" i="12"/>
  <c r="AA77" i="12"/>
  <c r="Y77" i="12"/>
  <c r="AK76" i="12"/>
  <c r="AI76" i="12"/>
  <c r="AG76" i="12"/>
  <c r="AE76" i="12"/>
  <c r="AC76" i="12"/>
  <c r="AA76" i="12"/>
  <c r="Y76" i="12"/>
  <c r="AK75" i="12"/>
  <c r="AI75" i="12"/>
  <c r="AG75" i="12"/>
  <c r="AE75" i="12"/>
  <c r="AC75" i="12"/>
  <c r="AA75" i="12"/>
  <c r="Y75" i="12"/>
  <c r="AK74" i="12"/>
  <c r="AI74" i="12"/>
  <c r="AG74" i="12"/>
  <c r="AE74" i="12"/>
  <c r="AC74" i="12"/>
  <c r="AA74" i="12"/>
  <c r="Y74" i="12"/>
  <c r="AK73" i="12"/>
  <c r="AI73" i="12"/>
  <c r="AG73" i="12"/>
  <c r="AE73" i="12"/>
  <c r="AC73" i="12"/>
  <c r="AA73" i="12"/>
  <c r="Y73" i="12"/>
  <c r="Q73" i="12"/>
  <c r="R73" i="12" s="1"/>
  <c r="P73" i="12"/>
  <c r="N73" i="12"/>
  <c r="C73" i="12"/>
  <c r="AK72" i="12"/>
  <c r="AI72" i="12"/>
  <c r="AG72" i="12"/>
  <c r="AE72" i="12"/>
  <c r="AC72" i="12"/>
  <c r="AA72" i="12"/>
  <c r="Y72" i="12"/>
  <c r="AK71" i="12"/>
  <c r="AI71" i="12"/>
  <c r="AG71" i="12"/>
  <c r="AE71" i="12"/>
  <c r="AC71" i="12"/>
  <c r="AA71" i="12"/>
  <c r="Y71" i="12"/>
  <c r="AK70" i="12"/>
  <c r="AI70" i="12"/>
  <c r="AG70" i="12"/>
  <c r="AE70" i="12"/>
  <c r="AC70" i="12"/>
  <c r="AA70" i="12"/>
  <c r="Y70" i="12"/>
  <c r="AK69" i="12"/>
  <c r="AI69" i="12"/>
  <c r="AG69" i="12"/>
  <c r="AE69" i="12"/>
  <c r="AC69" i="12"/>
  <c r="AA69" i="12"/>
  <c r="Y69" i="12"/>
  <c r="AK68" i="12"/>
  <c r="AI68" i="12"/>
  <c r="AG68" i="12"/>
  <c r="AE68" i="12"/>
  <c r="AC68" i="12"/>
  <c r="AA68" i="12"/>
  <c r="Y68" i="12"/>
  <c r="AK67" i="12"/>
  <c r="AI67" i="12"/>
  <c r="AG67" i="12"/>
  <c r="AE67" i="12"/>
  <c r="AC67" i="12"/>
  <c r="AA67" i="12"/>
  <c r="Y67" i="12"/>
  <c r="Q67" i="12"/>
  <c r="R67" i="12" s="1"/>
  <c r="P67" i="12"/>
  <c r="N67" i="12"/>
  <c r="C67" i="12"/>
  <c r="AK66" i="12"/>
  <c r="AI66" i="12"/>
  <c r="AG66" i="12"/>
  <c r="AE66" i="12"/>
  <c r="AC66" i="12"/>
  <c r="AA66" i="12"/>
  <c r="Y66" i="12"/>
  <c r="AK65" i="12"/>
  <c r="AI65" i="12"/>
  <c r="AG65" i="12"/>
  <c r="AE65" i="12"/>
  <c r="AC65" i="12"/>
  <c r="AA65" i="12"/>
  <c r="Y65" i="12"/>
  <c r="AK64" i="12"/>
  <c r="AI64" i="12"/>
  <c r="AG64" i="12"/>
  <c r="AE64" i="12"/>
  <c r="AC64" i="12"/>
  <c r="AA64" i="12"/>
  <c r="Y64" i="12"/>
  <c r="AK63" i="12"/>
  <c r="AI63" i="12"/>
  <c r="AG63" i="12"/>
  <c r="AE63" i="12"/>
  <c r="AC63" i="12"/>
  <c r="AA63" i="12"/>
  <c r="Y63" i="12"/>
  <c r="AK62" i="12"/>
  <c r="AI62" i="12"/>
  <c r="AG62" i="12"/>
  <c r="AE62" i="12"/>
  <c r="AC62" i="12"/>
  <c r="AA62" i="12"/>
  <c r="Y62" i="12"/>
  <c r="AK61" i="12"/>
  <c r="AI61" i="12"/>
  <c r="AG61" i="12"/>
  <c r="AE61" i="12"/>
  <c r="AC61" i="12"/>
  <c r="AA61" i="12"/>
  <c r="Y61" i="12"/>
  <c r="Q61" i="12"/>
  <c r="R61" i="12" s="1"/>
  <c r="P61" i="12"/>
  <c r="N61" i="12"/>
  <c r="C61" i="12"/>
  <c r="AK60" i="12"/>
  <c r="AI60" i="12"/>
  <c r="AG60" i="12"/>
  <c r="AE60" i="12"/>
  <c r="AC60" i="12"/>
  <c r="AA60" i="12"/>
  <c r="Y60" i="12"/>
  <c r="AK59" i="12"/>
  <c r="AI59" i="12"/>
  <c r="AG59" i="12"/>
  <c r="AE59" i="12"/>
  <c r="AC59" i="12"/>
  <c r="AA59" i="12"/>
  <c r="Y59" i="12"/>
  <c r="AK58" i="12"/>
  <c r="AI58" i="12"/>
  <c r="AG58" i="12"/>
  <c r="AE58" i="12"/>
  <c r="AC58" i="12"/>
  <c r="AA58" i="12"/>
  <c r="Y58" i="12"/>
  <c r="AK57" i="12"/>
  <c r="AI57" i="12"/>
  <c r="AG57" i="12"/>
  <c r="AE57" i="12"/>
  <c r="AC57" i="12"/>
  <c r="AA57" i="12"/>
  <c r="Y57" i="12"/>
  <c r="AK56" i="12"/>
  <c r="AI56" i="12"/>
  <c r="AG56" i="12"/>
  <c r="AE56" i="12"/>
  <c r="AC56" i="12"/>
  <c r="AA56" i="12"/>
  <c r="Y56" i="12"/>
  <c r="AK55" i="12"/>
  <c r="AI55" i="12"/>
  <c r="AG55" i="12"/>
  <c r="AE55" i="12"/>
  <c r="AC55" i="12"/>
  <c r="AA55" i="12"/>
  <c r="Y55" i="12"/>
  <c r="Q55" i="12"/>
  <c r="R55" i="12" s="1"/>
  <c r="P55" i="12"/>
  <c r="N55" i="12"/>
  <c r="C55" i="12"/>
  <c r="AK54" i="12"/>
  <c r="AI54" i="12"/>
  <c r="AG54" i="12"/>
  <c r="AE54" i="12"/>
  <c r="AC54" i="12"/>
  <c r="AA54" i="12"/>
  <c r="Y54" i="12"/>
  <c r="AK53" i="12"/>
  <c r="AI53" i="12"/>
  <c r="AG53" i="12"/>
  <c r="AE53" i="12"/>
  <c r="AC53" i="12"/>
  <c r="AA53" i="12"/>
  <c r="Y53" i="12"/>
  <c r="AK52" i="12"/>
  <c r="AI52" i="12"/>
  <c r="AG52" i="12"/>
  <c r="AE52" i="12"/>
  <c r="AC52" i="12"/>
  <c r="AA52" i="12"/>
  <c r="Y52" i="12"/>
  <c r="AK51" i="12"/>
  <c r="AI51" i="12"/>
  <c r="AG51" i="12"/>
  <c r="AE51" i="12"/>
  <c r="AC51" i="12"/>
  <c r="AA51" i="12"/>
  <c r="Y51" i="12"/>
  <c r="AK50" i="12"/>
  <c r="AI50" i="12"/>
  <c r="AG50" i="12"/>
  <c r="AE50" i="12"/>
  <c r="AC50" i="12"/>
  <c r="AA50" i="12"/>
  <c r="Y50" i="12"/>
  <c r="AK49" i="12"/>
  <c r="AI49" i="12"/>
  <c r="AG49" i="12"/>
  <c r="AE49" i="12"/>
  <c r="AC49" i="12"/>
  <c r="AA49" i="12"/>
  <c r="Y49" i="12"/>
  <c r="Q49" i="12"/>
  <c r="R49" i="12" s="1"/>
  <c r="P49" i="12"/>
  <c r="N49" i="12"/>
  <c r="C49" i="12"/>
  <c r="AK48" i="12"/>
  <c r="AI48" i="12"/>
  <c r="AG48" i="12"/>
  <c r="AE48" i="12"/>
  <c r="AC48" i="12"/>
  <c r="AA48" i="12"/>
  <c r="Y48" i="12"/>
  <c r="AK47" i="12"/>
  <c r="AI47" i="12"/>
  <c r="AG47" i="12"/>
  <c r="AE47" i="12"/>
  <c r="AC47" i="12"/>
  <c r="AA47" i="12"/>
  <c r="Y47" i="12"/>
  <c r="AK46" i="12"/>
  <c r="AI46" i="12"/>
  <c r="AG46" i="12"/>
  <c r="AE46" i="12"/>
  <c r="AC46" i="12"/>
  <c r="AA46" i="12"/>
  <c r="Y46" i="12"/>
  <c r="AK45" i="12"/>
  <c r="AI45" i="12"/>
  <c r="AG45" i="12"/>
  <c r="AE45" i="12"/>
  <c r="AC45" i="12"/>
  <c r="AA45" i="12"/>
  <c r="Y45" i="12"/>
  <c r="AK44" i="12"/>
  <c r="AI44" i="12"/>
  <c r="AG44" i="12"/>
  <c r="AE44" i="12"/>
  <c r="AC44" i="12"/>
  <c r="AA44" i="12"/>
  <c r="Y44" i="12"/>
  <c r="AK43" i="12"/>
  <c r="AI43" i="12"/>
  <c r="AG43" i="12"/>
  <c r="AE43" i="12"/>
  <c r="AC43" i="12"/>
  <c r="AA43" i="12"/>
  <c r="Y43" i="12"/>
  <c r="Q43" i="12"/>
  <c r="R43" i="12" s="1"/>
  <c r="P43" i="12"/>
  <c r="N43" i="12"/>
  <c r="C43" i="12"/>
  <c r="AK42" i="12"/>
  <c r="AI42" i="12"/>
  <c r="AG42" i="12"/>
  <c r="AE42" i="12"/>
  <c r="AC42" i="12"/>
  <c r="AA42" i="12"/>
  <c r="Y42" i="12"/>
  <c r="AK41" i="12"/>
  <c r="AI41" i="12"/>
  <c r="AG41" i="12"/>
  <c r="AE41" i="12"/>
  <c r="AC41" i="12"/>
  <c r="AA41" i="12"/>
  <c r="Y41" i="12"/>
  <c r="AK40" i="12"/>
  <c r="AI40" i="12"/>
  <c r="AG40" i="12"/>
  <c r="AE40" i="12"/>
  <c r="AC40" i="12"/>
  <c r="AA40" i="12"/>
  <c r="Y40" i="12"/>
  <c r="AK39" i="12"/>
  <c r="AI39" i="12"/>
  <c r="AG39" i="12"/>
  <c r="AE39" i="12"/>
  <c r="AC39" i="12"/>
  <c r="AA39" i="12"/>
  <c r="Y39" i="12"/>
  <c r="AK38" i="12"/>
  <c r="AI38" i="12"/>
  <c r="AG38" i="12"/>
  <c r="AE38" i="12"/>
  <c r="AC38" i="12"/>
  <c r="AA38" i="12"/>
  <c r="Y38" i="12"/>
  <c r="AK37" i="12"/>
  <c r="AI37" i="12"/>
  <c r="AG37" i="12"/>
  <c r="AE37" i="12"/>
  <c r="AC37" i="12"/>
  <c r="AA37" i="12"/>
  <c r="Y37" i="12"/>
  <c r="Q37" i="12"/>
  <c r="R37" i="12" s="1"/>
  <c r="P37" i="12"/>
  <c r="N37" i="12"/>
  <c r="C37" i="12"/>
  <c r="AK36" i="12"/>
  <c r="AI36" i="12"/>
  <c r="AG36" i="12"/>
  <c r="AE36" i="12"/>
  <c r="AC36" i="12"/>
  <c r="AA36" i="12"/>
  <c r="Y36" i="12"/>
  <c r="AK35" i="12"/>
  <c r="AI35" i="12"/>
  <c r="AG35" i="12"/>
  <c r="AE35" i="12"/>
  <c r="AC35" i="12"/>
  <c r="AA35" i="12"/>
  <c r="Y35" i="12"/>
  <c r="AK34" i="12"/>
  <c r="AI34" i="12"/>
  <c r="AG34" i="12"/>
  <c r="AE34" i="12"/>
  <c r="AC34" i="12"/>
  <c r="AA34" i="12"/>
  <c r="Y34" i="12"/>
  <c r="AK33" i="12"/>
  <c r="AI33" i="12"/>
  <c r="AG33" i="12"/>
  <c r="AE33" i="12"/>
  <c r="AC33" i="12"/>
  <c r="AA33" i="12"/>
  <c r="Y33" i="12"/>
  <c r="AK32" i="12"/>
  <c r="AI32" i="12"/>
  <c r="AG32" i="12"/>
  <c r="AE32" i="12"/>
  <c r="AC32" i="12"/>
  <c r="AA32" i="12"/>
  <c r="Y32" i="12"/>
  <c r="AK31" i="12"/>
  <c r="AI31" i="12"/>
  <c r="AG31" i="12"/>
  <c r="AE31" i="12"/>
  <c r="AC31" i="12"/>
  <c r="AA31" i="12"/>
  <c r="Y31" i="12"/>
  <c r="Q31" i="12"/>
  <c r="R31" i="12" s="1"/>
  <c r="P31" i="12"/>
  <c r="N31" i="12"/>
  <c r="C31" i="12"/>
  <c r="AK30" i="12"/>
  <c r="AI30" i="12"/>
  <c r="AG30" i="12"/>
  <c r="AE30" i="12"/>
  <c r="AC30" i="12"/>
  <c r="AA30" i="12"/>
  <c r="Y30" i="12"/>
  <c r="AK29" i="12"/>
  <c r="AI29" i="12"/>
  <c r="AG29" i="12"/>
  <c r="AE29" i="12"/>
  <c r="AC29" i="12"/>
  <c r="AA29" i="12"/>
  <c r="Y29" i="12"/>
  <c r="AK28" i="12"/>
  <c r="AI28" i="12"/>
  <c r="AG28" i="12"/>
  <c r="AE28" i="12"/>
  <c r="AC28" i="12"/>
  <c r="AA28" i="12"/>
  <c r="Y28" i="12"/>
  <c r="AK27" i="12"/>
  <c r="AI27" i="12"/>
  <c r="AG27" i="12"/>
  <c r="AE27" i="12"/>
  <c r="AC27" i="12"/>
  <c r="AA27" i="12"/>
  <c r="Y27" i="12"/>
  <c r="AK26" i="12"/>
  <c r="AI26" i="12"/>
  <c r="AG26" i="12"/>
  <c r="AE26" i="12"/>
  <c r="AC26" i="12"/>
  <c r="AA26" i="12"/>
  <c r="Y26" i="12"/>
  <c r="AK25" i="12"/>
  <c r="AI25" i="12"/>
  <c r="AG25" i="12"/>
  <c r="AE25" i="12"/>
  <c r="AC25" i="12"/>
  <c r="AA25" i="12"/>
  <c r="Y25" i="12"/>
  <c r="Q25" i="12"/>
  <c r="R25" i="12" s="1"/>
  <c r="P25" i="12"/>
  <c r="N25" i="12"/>
  <c r="C25" i="12"/>
  <c r="AK24" i="12"/>
  <c r="AI24" i="12"/>
  <c r="AG24" i="12"/>
  <c r="AE24" i="12"/>
  <c r="AC24" i="12"/>
  <c r="AA24" i="12"/>
  <c r="Y24" i="12"/>
  <c r="AK23" i="12"/>
  <c r="AI23" i="12"/>
  <c r="AG23" i="12"/>
  <c r="AE23" i="12"/>
  <c r="AC23" i="12"/>
  <c r="AA23" i="12"/>
  <c r="Y23" i="12"/>
  <c r="AK22" i="12"/>
  <c r="AI22" i="12"/>
  <c r="AG22" i="12"/>
  <c r="AE22" i="12"/>
  <c r="AC22" i="12"/>
  <c r="AA22" i="12"/>
  <c r="Y22" i="12"/>
  <c r="AK21" i="12"/>
  <c r="AI21" i="12"/>
  <c r="AG21" i="12"/>
  <c r="AE21" i="12"/>
  <c r="AC21" i="12"/>
  <c r="AA21" i="12"/>
  <c r="Y21" i="12"/>
  <c r="AK20" i="12"/>
  <c r="AI20" i="12"/>
  <c r="AG20" i="12"/>
  <c r="AE20" i="12"/>
  <c r="AC20" i="12"/>
  <c r="AA20" i="12"/>
  <c r="Y20" i="12"/>
  <c r="AK19" i="12"/>
  <c r="AI19" i="12"/>
  <c r="AG19" i="12"/>
  <c r="AE19" i="12"/>
  <c r="AC19" i="12"/>
  <c r="AA19" i="12"/>
  <c r="Y19" i="12"/>
  <c r="Q19" i="12"/>
  <c r="R19" i="12" s="1"/>
  <c r="P19" i="12"/>
  <c r="N19" i="12"/>
  <c r="C19" i="12"/>
  <c r="AK18" i="12"/>
  <c r="AI18" i="12"/>
  <c r="AG18" i="12"/>
  <c r="AE18" i="12"/>
  <c r="AC18" i="12"/>
  <c r="AA18" i="12"/>
  <c r="Y18" i="12"/>
  <c r="AK17" i="12"/>
  <c r="AI17" i="12"/>
  <c r="AG17" i="12"/>
  <c r="AE17" i="12"/>
  <c r="AC17" i="12"/>
  <c r="AA17" i="12"/>
  <c r="Y17" i="12"/>
  <c r="AK16" i="12"/>
  <c r="AI16" i="12"/>
  <c r="AG16" i="12"/>
  <c r="AE16" i="12"/>
  <c r="AC16" i="12"/>
  <c r="AA16" i="12"/>
  <c r="Y16" i="12"/>
  <c r="AK15" i="12"/>
  <c r="AI15" i="12"/>
  <c r="AG15" i="12"/>
  <c r="AE15" i="12"/>
  <c r="AC15" i="12"/>
  <c r="AA15" i="12"/>
  <c r="Y15" i="12"/>
  <c r="AK14" i="12"/>
  <c r="AI14" i="12"/>
  <c r="AG14" i="12"/>
  <c r="AE14" i="12"/>
  <c r="AC14" i="12"/>
  <c r="AA14" i="12"/>
  <c r="Y14" i="12"/>
  <c r="AK13" i="12"/>
  <c r="AI13" i="12"/>
  <c r="AG13" i="12"/>
  <c r="AE13" i="12"/>
  <c r="AC13" i="12"/>
  <c r="AA13" i="12"/>
  <c r="Y13" i="12"/>
  <c r="Q13" i="12"/>
  <c r="R13" i="12" s="1"/>
  <c r="P13" i="12"/>
  <c r="N13" i="12"/>
  <c r="C13" i="12"/>
  <c r="AK12" i="12"/>
  <c r="AI12" i="12"/>
  <c r="AG12" i="12"/>
  <c r="AE12" i="12"/>
  <c r="AC12" i="12"/>
  <c r="AA12" i="12"/>
  <c r="Y12" i="12"/>
  <c r="AK11" i="12"/>
  <c r="AI11" i="12"/>
  <c r="AG11" i="12"/>
  <c r="AE11" i="12"/>
  <c r="AC11" i="12"/>
  <c r="AA11" i="12"/>
  <c r="Y11" i="12"/>
  <c r="AK10" i="12"/>
  <c r="AI10" i="12"/>
  <c r="AG10" i="12"/>
  <c r="AE10" i="12"/>
  <c r="AC10" i="12"/>
  <c r="AA10" i="12"/>
  <c r="Y10" i="12"/>
  <c r="AK9" i="12"/>
  <c r="AI9" i="12"/>
  <c r="AG9" i="12"/>
  <c r="AE9" i="12"/>
  <c r="AC9" i="12"/>
  <c r="AA9" i="12"/>
  <c r="Y9" i="12"/>
  <c r="AK8" i="12"/>
  <c r="AK7" i="12"/>
  <c r="Q7" i="12"/>
  <c r="R7" i="12" s="1"/>
  <c r="P7" i="12"/>
  <c r="N7" i="12"/>
  <c r="C7" i="12"/>
  <c r="B19" i="11"/>
  <c r="BL19" i="12" l="1"/>
  <c r="BJ19" i="12"/>
  <c r="BM19" i="12"/>
  <c r="BK19" i="12"/>
  <c r="BL25" i="12"/>
  <c r="BJ25" i="12"/>
  <c r="BM25" i="12"/>
  <c r="BK25" i="12"/>
  <c r="BL31" i="12"/>
  <c r="BJ31" i="12"/>
  <c r="BM31" i="12"/>
  <c r="BK31" i="12"/>
  <c r="BL37" i="12"/>
  <c r="BJ37" i="12"/>
  <c r="BM37" i="12"/>
  <c r="BK37" i="12"/>
  <c r="BL43" i="12"/>
  <c r="BJ43" i="12"/>
  <c r="BK43" i="12"/>
  <c r="BM43" i="12"/>
  <c r="BL49" i="12"/>
  <c r="BJ49" i="12"/>
  <c r="BM49" i="12"/>
  <c r="BK49" i="12"/>
  <c r="BL55" i="12"/>
  <c r="BJ55" i="12"/>
  <c r="BM55" i="12"/>
  <c r="BK55" i="12"/>
  <c r="BL61" i="12"/>
  <c r="BJ61" i="12"/>
  <c r="BM61" i="12"/>
  <c r="BK61" i="12"/>
  <c r="BL67" i="12"/>
  <c r="BJ67" i="12"/>
  <c r="BM67" i="12"/>
  <c r="BK67" i="12"/>
  <c r="BL73" i="12"/>
  <c r="BJ73" i="12"/>
  <c r="BM73" i="12"/>
  <c r="BK73" i="12"/>
  <c r="BL79" i="12"/>
  <c r="BJ79" i="12"/>
  <c r="BM79" i="12"/>
  <c r="BK79" i="12"/>
  <c r="BL85" i="12"/>
  <c r="BJ85" i="12"/>
  <c r="BM85" i="12"/>
  <c r="BK85" i="12"/>
  <c r="BL91" i="12"/>
  <c r="BJ91" i="12"/>
  <c r="BM91" i="12"/>
  <c r="BK91" i="12"/>
  <c r="BL97" i="12"/>
  <c r="BJ97" i="12"/>
  <c r="BM97" i="12"/>
  <c r="BK97" i="12"/>
  <c r="BL103" i="12"/>
  <c r="BJ103" i="12"/>
  <c r="BM103" i="12"/>
  <c r="BK103" i="12"/>
  <c r="BM109" i="12"/>
  <c r="BL109" i="12"/>
  <c r="BJ109" i="12"/>
  <c r="BK109" i="12"/>
  <c r="BM115" i="12"/>
  <c r="BK115" i="12"/>
  <c r="BL115" i="12"/>
  <c r="BJ115" i="12"/>
  <c r="BM121" i="12"/>
  <c r="BK121" i="12"/>
  <c r="BL121" i="12"/>
  <c r="BJ121" i="12"/>
  <c r="BM13" i="12"/>
  <c r="BL13" i="12"/>
  <c r="BJ13" i="12"/>
  <c r="BK13" i="12"/>
  <c r="BM7" i="12"/>
  <c r="BL7" i="12"/>
  <c r="BK7" i="12"/>
  <c r="BJ7" i="12"/>
  <c r="AL8" i="12"/>
  <c r="AM8" i="12" s="1"/>
  <c r="AL39" i="12"/>
  <c r="AM39" i="12" s="1"/>
  <c r="AL43" i="12"/>
  <c r="AM43" i="12" s="1"/>
  <c r="AL52" i="12"/>
  <c r="AM52" i="12" s="1"/>
  <c r="AL62" i="12"/>
  <c r="AM62" i="12" s="1"/>
  <c r="AL64" i="12"/>
  <c r="AM64" i="12" s="1"/>
  <c r="AL65" i="12"/>
  <c r="AM65" i="12" s="1"/>
  <c r="AL67" i="12"/>
  <c r="AM67" i="12" s="1"/>
  <c r="AL69" i="12"/>
  <c r="AM69" i="12" s="1"/>
  <c r="AL71" i="12"/>
  <c r="AM71" i="12" s="1"/>
  <c r="AL87" i="12"/>
  <c r="AM87" i="12" s="1"/>
  <c r="AL91" i="12"/>
  <c r="AM91" i="12" s="1"/>
  <c r="AL94" i="12"/>
  <c r="AM94" i="12" s="1"/>
  <c r="AL110" i="12"/>
  <c r="AM110" i="12" s="1"/>
  <c r="AL111" i="12"/>
  <c r="AM111" i="12" s="1"/>
  <c r="AL112" i="12"/>
  <c r="AM112" i="12" s="1"/>
  <c r="AL117" i="12"/>
  <c r="AM117" i="12" s="1"/>
  <c r="AL119" i="12"/>
  <c r="AM119" i="12" s="1"/>
  <c r="AL123" i="12"/>
  <c r="AM123" i="12" s="1"/>
  <c r="AL125" i="12"/>
  <c r="AM125" i="12" s="1"/>
  <c r="AL59" i="12"/>
  <c r="AM59" i="12" s="1"/>
  <c r="AL66" i="12"/>
  <c r="AM66" i="12" s="1"/>
  <c r="AL68" i="12"/>
  <c r="AM68" i="12" s="1"/>
  <c r="AL70" i="12"/>
  <c r="AM70" i="12" s="1"/>
  <c r="AL72" i="12"/>
  <c r="AM72" i="12" s="1"/>
  <c r="AL86" i="12"/>
  <c r="AM86" i="12" s="1"/>
  <c r="AL88" i="12"/>
  <c r="AM88" i="12" s="1"/>
  <c r="AL92" i="12"/>
  <c r="AM92" i="12" s="1"/>
  <c r="AL96" i="12"/>
  <c r="AM96" i="12" s="1"/>
  <c r="AL51" i="12"/>
  <c r="AM51" i="12" s="1"/>
  <c r="AL53" i="12"/>
  <c r="AM53" i="12" s="1"/>
  <c r="AL40" i="12"/>
  <c r="AM40" i="12" s="1"/>
  <c r="AL41" i="12"/>
  <c r="AM41" i="12" s="1"/>
  <c r="AL50" i="12"/>
  <c r="AM50" i="12" s="1"/>
  <c r="AL7" i="12"/>
  <c r="AL14" i="12"/>
  <c r="AM14" i="12" s="1"/>
  <c r="AL15" i="12"/>
  <c r="AM15" i="12" s="1"/>
  <c r="AL16" i="12"/>
  <c r="AM16" i="12" s="1"/>
  <c r="AL17" i="12"/>
  <c r="AM17" i="12" s="1"/>
  <c r="AL18" i="12"/>
  <c r="AM18" i="12" s="1"/>
  <c r="AL19" i="12"/>
  <c r="AM19" i="12" s="1"/>
  <c r="AL26" i="12"/>
  <c r="AM26" i="12" s="1"/>
  <c r="AL27" i="12"/>
  <c r="AM27" i="12" s="1"/>
  <c r="AL28" i="12"/>
  <c r="AM28" i="12" s="1"/>
  <c r="AL29" i="12"/>
  <c r="AM29" i="12" s="1"/>
  <c r="AL30" i="12"/>
  <c r="AM30" i="12" s="1"/>
  <c r="AL31" i="12"/>
  <c r="AM31" i="12" s="1"/>
  <c r="AL89" i="12"/>
  <c r="AM89" i="12" s="1"/>
  <c r="AL90" i="12"/>
  <c r="AM90" i="12" s="1"/>
  <c r="AL9" i="12"/>
  <c r="AM9" i="12" s="1"/>
  <c r="AL10" i="12"/>
  <c r="AM10" i="12" s="1"/>
  <c r="AL11" i="12"/>
  <c r="AM11" i="12" s="1"/>
  <c r="AL12" i="12"/>
  <c r="AM12" i="12" s="1"/>
  <c r="AL13" i="12"/>
  <c r="AM13" i="12" s="1"/>
  <c r="AL20" i="12"/>
  <c r="AM20" i="12" s="1"/>
  <c r="AL21" i="12"/>
  <c r="AM21" i="12" s="1"/>
  <c r="AL22" i="12"/>
  <c r="AM22" i="12" s="1"/>
  <c r="AL23" i="12"/>
  <c r="AM23" i="12" s="1"/>
  <c r="AL24" i="12"/>
  <c r="AM24" i="12" s="1"/>
  <c r="AL25" i="12"/>
  <c r="AM25" i="12" s="1"/>
  <c r="AL32" i="12"/>
  <c r="AM32" i="12" s="1"/>
  <c r="AL42" i="12"/>
  <c r="AM42" i="12" s="1"/>
  <c r="AL33" i="12"/>
  <c r="AM33" i="12" s="1"/>
  <c r="AL34" i="12"/>
  <c r="AM34" i="12" s="1"/>
  <c r="AL35" i="12"/>
  <c r="AM35" i="12" s="1"/>
  <c r="AL36" i="12"/>
  <c r="AM36" i="12" s="1"/>
  <c r="AL37" i="12"/>
  <c r="AM37" i="12" s="1"/>
  <c r="AL44" i="12"/>
  <c r="AM44" i="12" s="1"/>
  <c r="AL45" i="12"/>
  <c r="AM45" i="12" s="1"/>
  <c r="AL46" i="12"/>
  <c r="AM46" i="12" s="1"/>
  <c r="AL47" i="12"/>
  <c r="AM47" i="12" s="1"/>
  <c r="AL48" i="12"/>
  <c r="AM48" i="12" s="1"/>
  <c r="AL49" i="12"/>
  <c r="AM49" i="12" s="1"/>
  <c r="AL56" i="12"/>
  <c r="AM56" i="12" s="1"/>
  <c r="AL57" i="12"/>
  <c r="AM57" i="12" s="1"/>
  <c r="AL73" i="12"/>
  <c r="AM73" i="12" s="1"/>
  <c r="AL93" i="12"/>
  <c r="AM93" i="12" s="1"/>
  <c r="AL95" i="12"/>
  <c r="AM95" i="12" s="1"/>
  <c r="AL97" i="12"/>
  <c r="AM97" i="12" s="1"/>
  <c r="AL38" i="12"/>
  <c r="AM38" i="12" s="1"/>
  <c r="AL54" i="12"/>
  <c r="AM54" i="12" s="1"/>
  <c r="AL55" i="12"/>
  <c r="AM55" i="12" s="1"/>
  <c r="AL63" i="12"/>
  <c r="AM63" i="12" s="1"/>
  <c r="AL116" i="12"/>
  <c r="AM116" i="12" s="1"/>
  <c r="AL118" i="12"/>
  <c r="AM118" i="12" s="1"/>
  <c r="AL120" i="12"/>
  <c r="AM120" i="12" s="1"/>
  <c r="AL60" i="12"/>
  <c r="AM60" i="12" s="1"/>
  <c r="AL80" i="12"/>
  <c r="AM80" i="12" s="1"/>
  <c r="AL81" i="12"/>
  <c r="AM81" i="12" s="1"/>
  <c r="AL82" i="12"/>
  <c r="AM82" i="12" s="1"/>
  <c r="AL83" i="12"/>
  <c r="AM83" i="12" s="1"/>
  <c r="AL84" i="12"/>
  <c r="AM84" i="12" s="1"/>
  <c r="AL85" i="12"/>
  <c r="AM85" i="12" s="1"/>
  <c r="AL104" i="12"/>
  <c r="AM104" i="12" s="1"/>
  <c r="AL105" i="12"/>
  <c r="AM105" i="12" s="1"/>
  <c r="AL106" i="12"/>
  <c r="AM106" i="12" s="1"/>
  <c r="AL107" i="12"/>
  <c r="AM107" i="12" s="1"/>
  <c r="AL108" i="12"/>
  <c r="AM108" i="12" s="1"/>
  <c r="AL109" i="12"/>
  <c r="AM109" i="12" s="1"/>
  <c r="AL114" i="12"/>
  <c r="AM114" i="12" s="1"/>
  <c r="AL61" i="12"/>
  <c r="AM61" i="12" s="1"/>
  <c r="AL74" i="12"/>
  <c r="AM74" i="12" s="1"/>
  <c r="AL75" i="12"/>
  <c r="AM75" i="12" s="1"/>
  <c r="AL76" i="12"/>
  <c r="AM76" i="12" s="1"/>
  <c r="AL77" i="12"/>
  <c r="AM77" i="12" s="1"/>
  <c r="AL78" i="12"/>
  <c r="AM78" i="12" s="1"/>
  <c r="AL79" i="12"/>
  <c r="AM79" i="12" s="1"/>
  <c r="AL98" i="12"/>
  <c r="AM98" i="12" s="1"/>
  <c r="AL99" i="12"/>
  <c r="AM99" i="12" s="1"/>
  <c r="AL100" i="12"/>
  <c r="AM100" i="12" s="1"/>
  <c r="AL101" i="12"/>
  <c r="AM101" i="12" s="1"/>
  <c r="AL102" i="12"/>
  <c r="AM102" i="12" s="1"/>
  <c r="AL103" i="12"/>
  <c r="AM103" i="12" s="1"/>
  <c r="AL121" i="12"/>
  <c r="AM121" i="12" s="1"/>
  <c r="AL58" i="12"/>
  <c r="AM58" i="12" s="1"/>
  <c r="AL115" i="12"/>
  <c r="AM115" i="12" s="1"/>
  <c r="AL122" i="12"/>
  <c r="AM122" i="12" s="1"/>
  <c r="AL126" i="12"/>
  <c r="AM126" i="12" s="1"/>
  <c r="AL113" i="12"/>
  <c r="AM113" i="12" s="1"/>
  <c r="AL124" i="12"/>
  <c r="AM124" i="12" s="1"/>
  <c r="AM7" i="12" l="1"/>
  <c r="U4" i="7" l="1"/>
  <c r="U5" i="7"/>
  <c r="U6" i="7"/>
  <c r="U7" i="7"/>
  <c r="U8" i="7"/>
  <c r="U9" i="7"/>
  <c r="U10" i="7"/>
  <c r="U11" i="7"/>
  <c r="U3" i="7"/>
  <c r="AJ114" i="10" l="1"/>
  <c r="AK114" i="10" s="1"/>
  <c r="AJ182" i="10"/>
  <c r="AK182" i="10" s="1"/>
  <c r="BB23" i="6"/>
  <c r="BC23" i="6" s="1"/>
  <c r="BB22" i="6"/>
  <c r="BC22" i="6" s="1"/>
  <c r="BB17" i="6"/>
  <c r="BC17" i="6" s="1"/>
  <c r="BB30" i="6"/>
  <c r="BC30" i="6" s="1"/>
  <c r="BB27" i="6"/>
  <c r="BC27" i="6" s="1"/>
  <c r="AJ19" i="10"/>
  <c r="AK19" i="10" s="1"/>
  <c r="AJ21" i="10"/>
  <c r="AK21" i="10" s="1"/>
  <c r="BB13" i="6"/>
  <c r="BC13" i="6" s="1"/>
  <c r="AJ20" i="10"/>
  <c r="AK20" i="10" s="1"/>
  <c r="BB14" i="6"/>
  <c r="BC14" i="6" s="1"/>
  <c r="BB11" i="6"/>
  <c r="BC11" i="6" s="1"/>
  <c r="BB89" i="6"/>
  <c r="BC89" i="6" s="1"/>
  <c r="BB42" i="6"/>
  <c r="BC42" i="6" s="1"/>
  <c r="BB78" i="6"/>
  <c r="BC78" i="6" s="1"/>
  <c r="BB101" i="6"/>
  <c r="BC101" i="6" s="1"/>
  <c r="BB37" i="6"/>
  <c r="BC37" i="6" s="1"/>
  <c r="BB88" i="6"/>
  <c r="BC88" i="6" s="1"/>
  <c r="BB12" i="6"/>
  <c r="BC12" i="6" s="1"/>
  <c r="BB71" i="6"/>
  <c r="BC71" i="6" s="1"/>
  <c r="BB75" i="6"/>
  <c r="BC75" i="6" s="1"/>
  <c r="BB64" i="6"/>
  <c r="BC64" i="6" s="1"/>
  <c r="BB57" i="6"/>
  <c r="BC57" i="6" s="1"/>
  <c r="BB16" i="6"/>
  <c r="BC16" i="6" s="1"/>
  <c r="BB68" i="6"/>
  <c r="BC68" i="6" s="1"/>
  <c r="BB118" i="6"/>
  <c r="BC118" i="6" s="1"/>
  <c r="BB54" i="6"/>
  <c r="BC54" i="6" s="1"/>
  <c r="BB93" i="6"/>
  <c r="BC93" i="6" s="1"/>
  <c r="BB29" i="6"/>
  <c r="BC29" i="6" s="1"/>
  <c r="BB97" i="6"/>
  <c r="BC97" i="6" s="1"/>
  <c r="BB47" i="6"/>
  <c r="BC47" i="6" s="1"/>
  <c r="BB90" i="6"/>
  <c r="BC90" i="6" s="1"/>
  <c r="BB114" i="6"/>
  <c r="BC114" i="6" s="1"/>
  <c r="BB50" i="6"/>
  <c r="BC50" i="6" s="1"/>
  <c r="BB99" i="6"/>
  <c r="BC99" i="6" s="1"/>
  <c r="BB35" i="6"/>
  <c r="BC35" i="6" s="1"/>
  <c r="BB76" i="6"/>
  <c r="BC76" i="6" s="1"/>
  <c r="BB107" i="6"/>
  <c r="BC107" i="6" s="1"/>
  <c r="BB80" i="6"/>
  <c r="BC80" i="6" s="1"/>
  <c r="BB48" i="6"/>
  <c r="BC48" i="6" s="1"/>
  <c r="BB117" i="6"/>
  <c r="BC117" i="6" s="1"/>
  <c r="BB40" i="6"/>
  <c r="BC40" i="6" s="1"/>
  <c r="BB33" i="6"/>
  <c r="BC33" i="6" s="1"/>
  <c r="BB20" i="6"/>
  <c r="BC20" i="6" s="1"/>
  <c r="BB70" i="6"/>
  <c r="BC70" i="6" s="1"/>
  <c r="BB110" i="6"/>
  <c r="BC110" i="6" s="1"/>
  <c r="BB25" i="6"/>
  <c r="BC25" i="6" s="1"/>
  <c r="BB115" i="6"/>
  <c r="BC115" i="6" s="1"/>
  <c r="BB26" i="6"/>
  <c r="BC26" i="6" s="1"/>
  <c r="BB111" i="6"/>
  <c r="BC111" i="6" s="1"/>
  <c r="BB41" i="6"/>
  <c r="BC41" i="6" s="1"/>
  <c r="BB91" i="6"/>
  <c r="BC91" i="6" s="1"/>
  <c r="BB28" i="6"/>
  <c r="BC28" i="6" s="1"/>
  <c r="BB85" i="6"/>
  <c r="BC85" i="6" s="1"/>
  <c r="BB21" i="6"/>
  <c r="BC21" i="6" s="1"/>
  <c r="BB72" i="6"/>
  <c r="BC72" i="6" s="1"/>
  <c r="BB119" i="6"/>
  <c r="BC119" i="6" s="1"/>
  <c r="BB55" i="6"/>
  <c r="BC55" i="6" s="1"/>
  <c r="BB112" i="6"/>
  <c r="BC112" i="6" s="1"/>
  <c r="BB127" i="6"/>
  <c r="BC127" i="6" s="1"/>
  <c r="BB122" i="6"/>
  <c r="BC122" i="6" s="1"/>
  <c r="BB116" i="6"/>
  <c r="BC116" i="6" s="1"/>
  <c r="BB52" i="6"/>
  <c r="BC52" i="6" s="1"/>
  <c r="BB102" i="6"/>
  <c r="BC102" i="6" s="1"/>
  <c r="BB38" i="6"/>
  <c r="BC38" i="6" s="1"/>
  <c r="BB77" i="6"/>
  <c r="BC77" i="6" s="1"/>
  <c r="BB123" i="6"/>
  <c r="BC123" i="6" s="1"/>
  <c r="BB46" i="6"/>
  <c r="BC46" i="6" s="1"/>
  <c r="BB105" i="6"/>
  <c r="BC105" i="6" s="1"/>
  <c r="BB32" i="6"/>
  <c r="BC32" i="6" s="1"/>
  <c r="BB98" i="6"/>
  <c r="BC98" i="6" s="1"/>
  <c r="BB34" i="6"/>
  <c r="BC34" i="6" s="1"/>
  <c r="BB83" i="6"/>
  <c r="BC83" i="6" s="1"/>
  <c r="BB124" i="6"/>
  <c r="BC124" i="6" s="1"/>
  <c r="BB60" i="6"/>
  <c r="BC60" i="6" s="1"/>
  <c r="BB43" i="6"/>
  <c r="BC43" i="6" s="1"/>
  <c r="BB53" i="6"/>
  <c r="BC53" i="6" s="1"/>
  <c r="BB49" i="6"/>
  <c r="BC49" i="6" s="1"/>
  <c r="BB18" i="6"/>
  <c r="BC18" i="6" s="1"/>
  <c r="BB45" i="6"/>
  <c r="BC45" i="6" s="1"/>
  <c r="BB24" i="6"/>
  <c r="BC24" i="6" s="1"/>
  <c r="BB92" i="6"/>
  <c r="BC92" i="6" s="1"/>
  <c r="BB63" i="6"/>
  <c r="BC63" i="6" s="1"/>
  <c r="BB106" i="6"/>
  <c r="BC106" i="6" s="1"/>
  <c r="BB126" i="6"/>
  <c r="BC126" i="6" s="1"/>
  <c r="BB8" i="6"/>
  <c r="BC8" i="6" s="1"/>
  <c r="BB69" i="6"/>
  <c r="BC69" i="6" s="1"/>
  <c r="BB120" i="6"/>
  <c r="BC120" i="6" s="1"/>
  <c r="BB56" i="6"/>
  <c r="BC56" i="6" s="1"/>
  <c r="BB103" i="6"/>
  <c r="BC103" i="6" s="1"/>
  <c r="BB39" i="6"/>
  <c r="BC39" i="6" s="1"/>
  <c r="BB113" i="6"/>
  <c r="BC113" i="6" s="1"/>
  <c r="BB79" i="6"/>
  <c r="BC79" i="6" s="1"/>
  <c r="BB58" i="6"/>
  <c r="BC58" i="6" s="1"/>
  <c r="BB100" i="6"/>
  <c r="BC100" i="6" s="1"/>
  <c r="BB36" i="6"/>
  <c r="BC36" i="6" s="1"/>
  <c r="BB86" i="6"/>
  <c r="BC86" i="6" s="1"/>
  <c r="BB125" i="6"/>
  <c r="BC125" i="6" s="1"/>
  <c r="BB61" i="6"/>
  <c r="BC61" i="6" s="1"/>
  <c r="BB59" i="6"/>
  <c r="BC59" i="6" s="1"/>
  <c r="BB62" i="6"/>
  <c r="BC62" i="6" s="1"/>
  <c r="BB73" i="6"/>
  <c r="BC73" i="6" s="1"/>
  <c r="BB7" i="6"/>
  <c r="BC7" i="6" s="1"/>
  <c r="BB82" i="6"/>
  <c r="BC82" i="6" s="1"/>
  <c r="BB15" i="6"/>
  <c r="BC15" i="6" s="1"/>
  <c r="BB67" i="6"/>
  <c r="BC67" i="6" s="1"/>
  <c r="BB108" i="6"/>
  <c r="BC108" i="6" s="1"/>
  <c r="BB44" i="6"/>
  <c r="BC44" i="6" s="1"/>
  <c r="BB96" i="6"/>
  <c r="BC96" i="6" s="1"/>
  <c r="BB65" i="6"/>
  <c r="BC65" i="6" s="1"/>
  <c r="BB121" i="6"/>
  <c r="BC121" i="6" s="1"/>
  <c r="BB74" i="6"/>
  <c r="BC74" i="6" s="1"/>
  <c r="BB94" i="6"/>
  <c r="BC94" i="6" s="1"/>
  <c r="BB104" i="6"/>
  <c r="BC104" i="6" s="1"/>
  <c r="BB87" i="6"/>
  <c r="BC87" i="6" s="1"/>
  <c r="BB31" i="6"/>
  <c r="BC31" i="6" s="1"/>
  <c r="BB84" i="6"/>
  <c r="BC84" i="6" s="1"/>
  <c r="BB109" i="6"/>
  <c r="BC109" i="6" s="1"/>
  <c r="BB95" i="6"/>
  <c r="BC95" i="6" s="1"/>
  <c r="BB66" i="6"/>
  <c r="BC66" i="6" s="1"/>
  <c r="BB51" i="6"/>
  <c r="BC51" i="6" s="1"/>
  <c r="BB81" i="6"/>
  <c r="BC81" i="6" s="1"/>
  <c r="AJ223" i="10"/>
  <c r="AK223" i="10" s="1"/>
  <c r="AJ128" i="10"/>
  <c r="AK128" i="10" s="1"/>
  <c r="AJ45" i="10"/>
  <c r="AK45" i="10" s="1"/>
  <c r="AJ73" i="10"/>
  <c r="AK73" i="10" s="1"/>
  <c r="AJ78" i="10"/>
  <c r="AK78" i="10" s="1"/>
  <c r="AJ90" i="10"/>
  <c r="AK90" i="10" s="1"/>
  <c r="AJ77" i="10"/>
  <c r="AK77" i="10" s="1"/>
  <c r="AJ166" i="10"/>
  <c r="AK166" i="10" s="1"/>
  <c r="AJ179" i="10"/>
  <c r="AK179" i="10" s="1"/>
  <c r="AJ193" i="10"/>
  <c r="AK193" i="10" s="1"/>
  <c r="AJ202" i="10"/>
  <c r="AK202" i="10" s="1"/>
  <c r="AJ63" i="10"/>
  <c r="AK63" i="10" s="1"/>
  <c r="AJ155" i="10"/>
  <c r="AK155" i="10" s="1"/>
  <c r="AK123" i="10"/>
  <c r="AJ220" i="10"/>
  <c r="AK220" i="10" s="1"/>
  <c r="AJ156" i="10"/>
  <c r="AK156" i="10" s="1"/>
  <c r="AJ146" i="10"/>
  <c r="AK146" i="10" s="1"/>
  <c r="AJ23" i="10"/>
  <c r="AK23" i="10" s="1"/>
  <c r="AJ57" i="10"/>
  <c r="AK57" i="10" s="1"/>
  <c r="AJ208" i="10"/>
  <c r="AK208" i="10" s="1"/>
  <c r="AJ100" i="10"/>
  <c r="AK100" i="10" s="1"/>
  <c r="AJ168" i="10"/>
  <c r="AK168" i="10" s="1"/>
  <c r="AJ95" i="10"/>
  <c r="AK95" i="10" s="1"/>
  <c r="AJ211" i="10"/>
  <c r="AK211" i="10" s="1"/>
  <c r="AJ142" i="10"/>
  <c r="AK142" i="10" s="1"/>
  <c r="AJ125" i="10"/>
  <c r="AK125" i="10" s="1"/>
  <c r="AJ43" i="10"/>
  <c r="AK43" i="10" s="1"/>
  <c r="AJ217" i="10"/>
  <c r="AK217" i="10" s="1"/>
  <c r="AJ181" i="10"/>
  <c r="AK181" i="10" s="1"/>
  <c r="AJ148" i="10"/>
  <c r="AK148" i="10" s="1"/>
  <c r="AJ81" i="10"/>
  <c r="AK81" i="10" s="1"/>
  <c r="AJ187" i="10"/>
  <c r="AK187" i="10" s="1"/>
  <c r="AJ222" i="10"/>
  <c r="AK222" i="10" s="1"/>
  <c r="AJ76" i="10"/>
  <c r="AK76" i="10" s="1"/>
  <c r="AJ37" i="10"/>
  <c r="AK37" i="10" s="1"/>
  <c r="AJ97" i="10"/>
  <c r="AK97" i="10" s="1"/>
  <c r="AJ58" i="10"/>
  <c r="AK58" i="10" s="1"/>
  <c r="AJ86" i="10"/>
  <c r="AK86" i="10" s="1"/>
  <c r="AJ160" i="10"/>
  <c r="AK160" i="10" s="1"/>
  <c r="AJ159" i="10"/>
  <c r="AK159" i="10" s="1"/>
  <c r="AJ188" i="10"/>
  <c r="AK188" i="10" s="1"/>
  <c r="AJ109" i="10"/>
  <c r="AK109" i="10" s="1"/>
  <c r="AJ14" i="10"/>
  <c r="AK14" i="10" s="1"/>
  <c r="AJ70" i="10"/>
  <c r="AK70" i="10" s="1"/>
  <c r="AJ83" i="10"/>
  <c r="AK83" i="10" s="1"/>
  <c r="AJ91" i="10"/>
  <c r="AK91" i="10" s="1"/>
  <c r="AJ108" i="10"/>
  <c r="AK108" i="10" s="1"/>
  <c r="AJ215" i="10"/>
  <c r="AK215" i="10" s="1"/>
  <c r="AJ96" i="10"/>
  <c r="AK96" i="10" s="1"/>
  <c r="AJ50" i="10"/>
  <c r="AK50" i="10" s="1"/>
  <c r="AJ150" i="10"/>
  <c r="AK150" i="10" s="1"/>
  <c r="AJ229" i="10"/>
  <c r="AK229" i="10" s="1"/>
  <c r="AJ169" i="10"/>
  <c r="AK169" i="10" s="1"/>
  <c r="AJ118" i="10"/>
  <c r="AK118" i="10" s="1"/>
  <c r="AJ39" i="10"/>
  <c r="AK39" i="10" s="1"/>
  <c r="AJ32" i="10"/>
  <c r="AK32" i="10" s="1"/>
  <c r="AJ80" i="10"/>
  <c r="AK80" i="10" s="1"/>
  <c r="AJ195" i="10"/>
  <c r="AK195" i="10" s="1"/>
  <c r="AJ170" i="10"/>
  <c r="AK170" i="10" s="1"/>
  <c r="AJ106" i="10"/>
  <c r="AK106" i="10" s="1"/>
  <c r="AJ69" i="10"/>
  <c r="AK69" i="10" s="1"/>
  <c r="AJ72" i="10"/>
  <c r="AK72" i="10" s="1"/>
  <c r="AJ88" i="10"/>
  <c r="AK88" i="10" s="1"/>
  <c r="AJ68" i="10"/>
  <c r="AK68" i="10" s="1"/>
  <c r="AJ191" i="10"/>
  <c r="AK191" i="10" s="1"/>
  <c r="AJ214" i="10"/>
  <c r="AK214" i="10" s="1"/>
  <c r="AJ180" i="10"/>
  <c r="AK180" i="10" s="1"/>
  <c r="AJ87" i="10"/>
  <c r="AK87" i="10" s="1"/>
  <c r="AJ82" i="10"/>
  <c r="AK82" i="10" s="1"/>
  <c r="AJ53" i="10"/>
  <c r="AK53" i="10" s="1"/>
  <c r="AJ197" i="10"/>
  <c r="AK197" i="10" s="1"/>
  <c r="AJ183" i="10"/>
  <c r="AK183" i="10" s="1"/>
  <c r="AJ117" i="10"/>
  <c r="AK117" i="10" s="1"/>
  <c r="AJ206" i="10"/>
  <c r="AK206" i="10" s="1"/>
  <c r="AJ122" i="10"/>
  <c r="AK122" i="10" s="1"/>
  <c r="AJ26" i="10"/>
  <c r="AK26" i="10" s="1"/>
  <c r="AJ99" i="10"/>
  <c r="AK99" i="10" s="1"/>
  <c r="AJ94" i="10"/>
  <c r="AK94" i="10" s="1"/>
  <c r="AJ62" i="10"/>
  <c r="AK62" i="10" s="1"/>
  <c r="AJ225" i="10"/>
  <c r="AK225" i="10" s="1"/>
  <c r="AJ157" i="10"/>
  <c r="AK157" i="10" s="1"/>
  <c r="AJ113" i="10"/>
  <c r="AK113" i="10" s="1"/>
  <c r="AJ127" i="10"/>
  <c r="AK127" i="10" s="1"/>
  <c r="AJ192" i="10"/>
  <c r="AK192" i="10" s="1"/>
  <c r="AJ221" i="10"/>
  <c r="AK221" i="10" s="1"/>
  <c r="AJ173" i="10"/>
  <c r="AK173" i="10" s="1"/>
  <c r="AJ210" i="10"/>
  <c r="AK210" i="10" s="1"/>
  <c r="AJ172" i="10"/>
  <c r="AK172" i="10" s="1"/>
  <c r="AJ134" i="10"/>
  <c r="AK134" i="10" s="1"/>
  <c r="AJ162" i="10"/>
  <c r="AK162" i="10" s="1"/>
  <c r="AJ22" i="10"/>
  <c r="AK22" i="10" s="1"/>
  <c r="AJ55" i="10"/>
  <c r="AK55" i="10" s="1"/>
  <c r="AJ152" i="10"/>
  <c r="AK152" i="10" s="1"/>
  <c r="AJ110" i="10"/>
  <c r="AK110" i="10" s="1"/>
  <c r="AJ167" i="10"/>
  <c r="AK167" i="10" s="1"/>
  <c r="AJ66" i="10"/>
  <c r="AK66" i="10" s="1"/>
  <c r="AJ111" i="10"/>
  <c r="AK111" i="10" s="1"/>
  <c r="AJ104" i="10"/>
  <c r="AK104" i="10" s="1"/>
  <c r="AJ75" i="10"/>
  <c r="AK75" i="10" s="1"/>
  <c r="AJ190" i="10"/>
  <c r="AK190" i="10" s="1"/>
  <c r="AJ154" i="10"/>
  <c r="AK154" i="10" s="1"/>
  <c r="AJ137" i="10"/>
  <c r="AK137" i="10" s="1"/>
  <c r="AJ218" i="10"/>
  <c r="AK218" i="10" s="1"/>
  <c r="AJ151" i="10"/>
  <c r="AK151" i="10" s="1"/>
  <c r="AJ135" i="10"/>
  <c r="AK135" i="10" s="1"/>
  <c r="AJ194" i="10"/>
  <c r="AK194" i="10" s="1"/>
  <c r="AJ158" i="10"/>
  <c r="AK158" i="10" s="1"/>
  <c r="AJ60" i="10"/>
  <c r="AK60" i="10" s="1"/>
  <c r="AJ28" i="10"/>
  <c r="AK28" i="10" s="1"/>
  <c r="AJ227" i="10"/>
  <c r="AK227" i="10" s="1"/>
  <c r="AJ141" i="10"/>
  <c r="AK141" i="10" s="1"/>
  <c r="AJ74" i="10"/>
  <c r="AK74" i="10" s="1"/>
  <c r="AJ178" i="10"/>
  <c r="AK178" i="10" s="1"/>
  <c r="AJ230" i="10"/>
  <c r="AK230" i="10" s="1"/>
  <c r="AJ115" i="10"/>
  <c r="AK115" i="10" s="1"/>
  <c r="AJ103" i="10"/>
  <c r="AK103" i="10" s="1"/>
  <c r="AJ85" i="10"/>
  <c r="AK85" i="10" s="1"/>
  <c r="AJ112" i="10"/>
  <c r="AK112" i="10" s="1"/>
  <c r="AJ46" i="10"/>
  <c r="AK46" i="10" s="1"/>
  <c r="AJ200" i="10"/>
  <c r="AK200" i="10" s="1"/>
  <c r="AJ164" i="10"/>
  <c r="AK164" i="10" s="1"/>
  <c r="AJ65" i="10"/>
  <c r="AK65" i="10" s="1"/>
  <c r="AJ131" i="10"/>
  <c r="AK131" i="10" s="1"/>
  <c r="AJ149" i="10"/>
  <c r="AK149" i="10" s="1"/>
  <c r="AJ174" i="10"/>
  <c r="AK174" i="10" s="1"/>
  <c r="AJ171" i="10"/>
  <c r="AK171" i="10" s="1"/>
  <c r="AJ16" i="10"/>
  <c r="AK16" i="10" s="1"/>
  <c r="AJ49" i="10"/>
  <c r="AK49" i="10" s="1"/>
  <c r="AJ84" i="10"/>
  <c r="AK84" i="10" s="1"/>
  <c r="AJ119" i="10"/>
  <c r="AK119" i="10" s="1"/>
  <c r="AJ186" i="10"/>
  <c r="AK186" i="10" s="1"/>
  <c r="AJ102" i="10"/>
  <c r="AK102" i="10" s="1"/>
  <c r="AJ199" i="10"/>
  <c r="AK199" i="10" s="1"/>
  <c r="AJ163" i="10"/>
  <c r="AK163" i="10" s="1"/>
  <c r="AJ17" i="10"/>
  <c r="AK17" i="10" s="1"/>
  <c r="AJ48" i="10"/>
  <c r="AK48" i="10" s="1"/>
  <c r="AJ67" i="10"/>
  <c r="AK67" i="10" s="1"/>
  <c r="AJ11" i="10"/>
  <c r="AK11" i="10" s="1"/>
  <c r="AJ120" i="10"/>
  <c r="AK120" i="10" s="1"/>
  <c r="AJ24" i="10"/>
  <c r="AK24" i="10" s="1"/>
  <c r="AJ213" i="10"/>
  <c r="AK213" i="10" s="1"/>
  <c r="AJ165" i="10"/>
  <c r="AK165" i="10" s="1"/>
  <c r="AJ130" i="10"/>
  <c r="AK130" i="10" s="1"/>
  <c r="AJ52" i="10"/>
  <c r="AK52" i="10" s="1"/>
  <c r="AJ145" i="10"/>
  <c r="AK145" i="10" s="1"/>
  <c r="AJ56" i="10"/>
  <c r="AK56" i="10" s="1"/>
  <c r="AJ98" i="10"/>
  <c r="AK98" i="10" s="1"/>
  <c r="AJ201" i="10"/>
  <c r="AK201" i="10" s="1"/>
  <c r="AJ36" i="10"/>
  <c r="AK36" i="10" s="1"/>
  <c r="AJ116" i="10"/>
  <c r="AK116" i="10" s="1"/>
  <c r="AJ92" i="10"/>
  <c r="AK92" i="10" s="1"/>
  <c r="AJ136" i="10"/>
  <c r="AK136" i="10" s="1"/>
  <c r="AJ139" i="10"/>
  <c r="AK139" i="10" s="1"/>
  <c r="AJ64" i="10"/>
  <c r="AK64" i="10" s="1"/>
  <c r="AJ203" i="10"/>
  <c r="AK203" i="10" s="1"/>
  <c r="AJ147" i="10"/>
  <c r="AK147" i="10" s="1"/>
  <c r="AJ212" i="10"/>
  <c r="AK212" i="10" s="1"/>
  <c r="AJ224" i="10"/>
  <c r="AK224" i="10" s="1"/>
  <c r="AJ205" i="10"/>
  <c r="AK205" i="10" s="1"/>
  <c r="AJ93" i="10"/>
  <c r="AK93" i="10" s="1"/>
  <c r="AJ31" i="10"/>
  <c r="AK31" i="10" s="1"/>
  <c r="AJ138" i="10"/>
  <c r="AK138" i="10" s="1"/>
  <c r="AJ198" i="10"/>
  <c r="AK198" i="10" s="1"/>
  <c r="AJ47" i="10"/>
  <c r="AK47" i="10" s="1"/>
  <c r="AJ89" i="10"/>
  <c r="AK89" i="10" s="1"/>
  <c r="AJ54" i="10"/>
  <c r="AK54" i="10" s="1"/>
  <c r="AJ196" i="10"/>
  <c r="AK196" i="10" s="1"/>
  <c r="AJ153" i="10"/>
  <c r="AK153" i="10" s="1"/>
  <c r="AJ30" i="10"/>
  <c r="AK30" i="10" s="1"/>
  <c r="AJ25" i="10"/>
  <c r="AK25" i="10" s="1"/>
  <c r="AJ44" i="10"/>
  <c r="AK44" i="10" s="1"/>
  <c r="AJ207" i="10"/>
  <c r="AK207" i="10" s="1"/>
  <c r="AJ101" i="10"/>
  <c r="AK101" i="10" s="1"/>
  <c r="AJ189" i="10"/>
  <c r="AK189" i="10" s="1"/>
  <c r="AJ107" i="10"/>
  <c r="AK107" i="10" s="1"/>
  <c r="AJ51" i="10"/>
  <c r="AK51" i="10" s="1"/>
  <c r="AJ226" i="10"/>
  <c r="AK226" i="10" s="1"/>
  <c r="AJ133" i="10"/>
  <c r="AK133" i="10" s="1"/>
  <c r="AJ175" i="10"/>
  <c r="AK175" i="10" s="1"/>
  <c r="AJ59" i="10"/>
  <c r="AK59" i="10" s="1"/>
  <c r="AJ13" i="10"/>
  <c r="AK13" i="10" s="1"/>
  <c r="AJ177" i="10"/>
  <c r="AK177" i="10" s="1"/>
  <c r="AJ184" i="10"/>
  <c r="AK184" i="10" s="1"/>
  <c r="AJ40" i="10"/>
  <c r="AK40" i="10" s="1"/>
  <c r="AJ143" i="10"/>
  <c r="AK143" i="10" s="1"/>
  <c r="AJ219" i="10"/>
  <c r="AK219" i="10" s="1"/>
  <c r="AJ27" i="10"/>
  <c r="AK27" i="10" s="1"/>
  <c r="AJ140" i="10"/>
  <c r="AK140" i="10" s="1"/>
  <c r="AJ38" i="10"/>
  <c r="AK38" i="10" s="1"/>
  <c r="AJ7" i="10"/>
  <c r="AK7" i="10" s="1"/>
  <c r="AJ209" i="10"/>
  <c r="AK209" i="10" s="1"/>
  <c r="AJ71" i="10"/>
  <c r="AK71" i="10" s="1"/>
  <c r="AJ124" i="10"/>
  <c r="AK124" i="10" s="1"/>
  <c r="AJ132" i="10"/>
  <c r="AK132" i="10" s="1"/>
  <c r="AJ105" i="10"/>
  <c r="AK105" i="10" s="1"/>
  <c r="AJ185" i="10"/>
  <c r="AK185" i="10" s="1"/>
  <c r="AJ79" i="10"/>
  <c r="AK79" i="10" s="1"/>
  <c r="AJ204" i="10"/>
  <c r="AK204" i="10" s="1"/>
  <c r="AJ126" i="10"/>
  <c r="AK126" i="10" s="1"/>
  <c r="AJ18" i="10"/>
  <c r="AK18" i="10" s="1"/>
  <c r="AJ144" i="10"/>
  <c r="AK144" i="10" s="1"/>
  <c r="AJ41" i="10"/>
  <c r="AK41" i="10" s="1"/>
  <c r="AJ161" i="10"/>
  <c r="AK161" i="10" s="1"/>
  <c r="AJ176" i="10"/>
  <c r="AK176" i="10" s="1"/>
  <c r="AJ35" i="10"/>
  <c r="AK35" i="10" s="1"/>
  <c r="AJ121" i="10"/>
  <c r="AK121" i="10" s="1"/>
  <c r="AJ61" i="10"/>
  <c r="AK61" i="10" s="1"/>
  <c r="AJ129" i="10"/>
  <c r="AK129" i="10" s="1"/>
  <c r="AJ228" i="10"/>
  <c r="AK228" i="10" s="1"/>
  <c r="AJ42" i="10"/>
  <c r="AK42" i="10" s="1"/>
  <c r="AJ216" i="10"/>
  <c r="AK216" i="10" s="1"/>
  <c r="AJ8" i="10"/>
  <c r="AK8" i="10" s="1"/>
  <c r="AJ9" i="10"/>
  <c r="AK9" i="10" s="1"/>
  <c r="AJ10" i="10"/>
  <c r="AK10" i="10" s="1"/>
  <c r="AY52" i="12"/>
  <c r="AZ52" i="12" s="1"/>
  <c r="AY8" i="12"/>
  <c r="AZ8" i="12" s="1"/>
  <c r="AY85" i="12"/>
  <c r="AZ85" i="12" s="1"/>
  <c r="AY125" i="12"/>
  <c r="AZ125" i="12" s="1"/>
  <c r="AY121" i="12"/>
  <c r="AZ121" i="12" s="1"/>
  <c r="AY114" i="12"/>
  <c r="AZ114" i="12" s="1"/>
  <c r="AY111" i="12"/>
  <c r="AZ111" i="12" s="1"/>
  <c r="AY122" i="12"/>
  <c r="AZ122" i="12" s="1"/>
  <c r="AY77" i="12"/>
  <c r="AZ77" i="12" s="1"/>
  <c r="AY86" i="12"/>
  <c r="AZ86" i="12" s="1"/>
  <c r="AY119" i="12"/>
  <c r="AZ119" i="12" s="1"/>
  <c r="AY91" i="12"/>
  <c r="AZ91" i="12" s="1"/>
  <c r="AY113" i="12"/>
  <c r="AZ113" i="12" s="1"/>
  <c r="AY76" i="12"/>
  <c r="AZ76" i="12" s="1"/>
  <c r="AY96" i="12"/>
  <c r="AZ96" i="12" s="1"/>
  <c r="AY57" i="12"/>
  <c r="AZ57" i="12" s="1"/>
  <c r="AY25" i="12"/>
  <c r="AZ25" i="12" s="1"/>
  <c r="AY19" i="12"/>
  <c r="AZ19" i="12" s="1"/>
  <c r="AY67" i="12"/>
  <c r="AZ67" i="12" s="1"/>
  <c r="AY56" i="12"/>
  <c r="AZ56" i="12" s="1"/>
  <c r="AY20" i="12"/>
  <c r="AZ20" i="12" s="1"/>
  <c r="AY14" i="12"/>
  <c r="AZ14" i="12" s="1"/>
  <c r="AY43" i="12"/>
  <c r="AZ43" i="12" s="1"/>
  <c r="AY35" i="12"/>
  <c r="AZ35" i="12" s="1"/>
  <c r="AY118" i="12"/>
  <c r="AZ118" i="12" s="1"/>
  <c r="AY112" i="12"/>
  <c r="AZ112" i="12" s="1"/>
  <c r="AY100" i="12"/>
  <c r="AZ100" i="12" s="1"/>
  <c r="AY106" i="12"/>
  <c r="AZ106" i="12" s="1"/>
  <c r="AY116" i="12"/>
  <c r="AZ116" i="12" s="1"/>
  <c r="AY97" i="12"/>
  <c r="AZ97" i="12" s="1"/>
  <c r="AY87" i="12"/>
  <c r="AZ87" i="12" s="1"/>
  <c r="AY79" i="12"/>
  <c r="AZ79" i="12" s="1"/>
  <c r="AY109" i="12"/>
  <c r="AZ109" i="12" s="1"/>
  <c r="AY110" i="12"/>
  <c r="AZ110" i="12" s="1"/>
  <c r="AY101" i="12"/>
  <c r="AZ101" i="12" s="1"/>
  <c r="AY90" i="12"/>
  <c r="AZ90" i="12" s="1"/>
  <c r="AY115" i="12"/>
  <c r="AZ115" i="12" s="1"/>
  <c r="AY108" i="12"/>
  <c r="AZ108" i="12" s="1"/>
  <c r="AY93" i="12"/>
  <c r="AZ93" i="12" s="1"/>
  <c r="AY72" i="12"/>
  <c r="AZ72" i="12" s="1"/>
  <c r="AY117" i="12"/>
  <c r="AZ117" i="12" s="1"/>
  <c r="AY47" i="12"/>
  <c r="AZ47" i="12" s="1"/>
  <c r="AY21" i="12"/>
  <c r="AZ21" i="12" s="1"/>
  <c r="AY15" i="12"/>
  <c r="AZ15" i="12" s="1"/>
  <c r="AY61" i="12"/>
  <c r="AZ61" i="12" s="1"/>
  <c r="AY46" i="12"/>
  <c r="AZ46" i="12" s="1"/>
  <c r="AY10" i="12"/>
  <c r="AZ10" i="12" s="1"/>
  <c r="AY53" i="12"/>
  <c r="AZ53" i="12" s="1"/>
  <c r="AY55" i="12"/>
  <c r="AZ55" i="12" s="1"/>
  <c r="AY42" i="12"/>
  <c r="AZ42" i="12" s="1"/>
  <c r="AY73" i="12"/>
  <c r="AZ73" i="12" s="1"/>
  <c r="AY78" i="12"/>
  <c r="AZ78" i="12" s="1"/>
  <c r="AY84" i="12"/>
  <c r="AZ84" i="12" s="1"/>
  <c r="AY107" i="12"/>
  <c r="AZ107" i="12" s="1"/>
  <c r="AY103" i="12"/>
  <c r="AZ103" i="12" s="1"/>
  <c r="AY105" i="12"/>
  <c r="AZ105" i="12" s="1"/>
  <c r="AY102" i="12"/>
  <c r="AZ102" i="12" s="1"/>
  <c r="AY104" i="12"/>
  <c r="AZ104" i="12" s="1"/>
  <c r="AY94" i="12"/>
  <c r="AZ94" i="12" s="1"/>
  <c r="AY37" i="12"/>
  <c r="AZ37" i="12" s="1"/>
  <c r="AY11" i="12"/>
  <c r="AZ11" i="12" s="1"/>
  <c r="AY40" i="12"/>
  <c r="AZ40" i="12" s="1"/>
  <c r="AY60" i="12"/>
  <c r="AZ60" i="12" s="1"/>
  <c r="AY36" i="12"/>
  <c r="AZ36" i="12" s="1"/>
  <c r="AY28" i="12"/>
  <c r="AZ28" i="12" s="1"/>
  <c r="AY68" i="12"/>
  <c r="AZ68" i="12" s="1"/>
  <c r="AY49" i="12"/>
  <c r="AZ49" i="12" s="1"/>
  <c r="AY23" i="12"/>
  <c r="AZ23" i="12" s="1"/>
  <c r="AY126" i="12"/>
  <c r="AZ126" i="12" s="1"/>
  <c r="AY89" i="12"/>
  <c r="AZ89" i="12" s="1"/>
  <c r="AY124" i="12"/>
  <c r="AZ124" i="12" s="1"/>
  <c r="AY33" i="12"/>
  <c r="AZ33" i="12" s="1"/>
  <c r="AY24" i="12"/>
  <c r="AZ24" i="12" s="1"/>
  <c r="AY13" i="12"/>
  <c r="AZ13" i="12" s="1"/>
  <c r="AY17" i="12"/>
  <c r="AZ17" i="12" s="1"/>
  <c r="AY64" i="12"/>
  <c r="AZ64" i="12" s="1"/>
  <c r="AY48" i="12"/>
  <c r="AZ48" i="12" s="1"/>
  <c r="AY22" i="12"/>
  <c r="AZ22" i="12" s="1"/>
  <c r="AY16" i="12"/>
  <c r="AZ16" i="12" s="1"/>
  <c r="AY69" i="12"/>
  <c r="AZ69" i="12" s="1"/>
  <c r="AY30" i="12"/>
  <c r="AZ30" i="12" s="1"/>
  <c r="AY41" i="12"/>
  <c r="AZ41" i="12" s="1"/>
  <c r="AY38" i="12"/>
  <c r="AZ38" i="12" s="1"/>
  <c r="AY27" i="12"/>
  <c r="AZ27" i="12" s="1"/>
  <c r="AY54" i="12"/>
  <c r="AZ54" i="12" s="1"/>
  <c r="AY59" i="12"/>
  <c r="AZ59" i="12" s="1"/>
  <c r="AY74" i="12"/>
  <c r="AZ74" i="12" s="1"/>
  <c r="AY88" i="12"/>
  <c r="AZ88" i="12" s="1"/>
  <c r="AY99" i="12"/>
  <c r="AZ99" i="12" s="1"/>
  <c r="AY95" i="12"/>
  <c r="AZ95" i="12" s="1"/>
  <c r="AY98" i="12"/>
  <c r="AZ98" i="12" s="1"/>
  <c r="AY120" i="12"/>
  <c r="AZ120" i="12" s="1"/>
  <c r="AY29" i="12"/>
  <c r="AZ29" i="12" s="1"/>
  <c r="AY18" i="12"/>
  <c r="AZ18" i="12" s="1"/>
  <c r="AY9" i="12"/>
  <c r="AZ9" i="12" s="1"/>
  <c r="AY51" i="12"/>
  <c r="AZ51" i="12" s="1"/>
  <c r="AY39" i="12"/>
  <c r="AZ39" i="12" s="1"/>
  <c r="AY44" i="12"/>
  <c r="AZ44" i="12" s="1"/>
  <c r="AY12" i="12"/>
  <c r="AZ12" i="12" s="1"/>
  <c r="AY50" i="12"/>
  <c r="AZ50" i="12" s="1"/>
  <c r="AY62" i="12"/>
  <c r="AZ62" i="12" s="1"/>
  <c r="AY34" i="12"/>
  <c r="AZ34" i="12" s="1"/>
  <c r="AY63" i="12"/>
  <c r="AZ63" i="12" s="1"/>
  <c r="AY71" i="12"/>
  <c r="AZ71" i="12" s="1"/>
  <c r="AY26" i="12"/>
  <c r="AZ26" i="12" s="1"/>
  <c r="AY80" i="12"/>
  <c r="AZ80" i="12" s="1"/>
  <c r="AY123" i="12"/>
  <c r="AZ123" i="12" s="1"/>
  <c r="AY81" i="12"/>
  <c r="AZ81" i="12" s="1"/>
  <c r="AY83" i="12"/>
  <c r="AZ83" i="12" s="1"/>
  <c r="AY92" i="12"/>
  <c r="AZ92" i="12" s="1"/>
  <c r="AY82" i="12"/>
  <c r="AZ82" i="12" s="1"/>
  <c r="AY70" i="12"/>
  <c r="AZ70" i="12" s="1"/>
  <c r="AY65" i="12"/>
  <c r="AZ65" i="12" s="1"/>
  <c r="AY31" i="12"/>
  <c r="AZ31" i="12" s="1"/>
  <c r="AY66" i="12"/>
  <c r="AZ66" i="12" s="1"/>
  <c r="AY58" i="12"/>
  <c r="AZ58" i="12" s="1"/>
  <c r="AY45" i="12"/>
  <c r="AZ45" i="12" s="1"/>
  <c r="AY32" i="12"/>
  <c r="AZ32" i="12" s="1"/>
  <c r="AY75" i="12"/>
  <c r="AZ75" i="12" s="1"/>
  <c r="AY7" i="12"/>
  <c r="AZ7" i="12" s="1"/>
  <c r="AL51" i="10" l="1"/>
  <c r="AM51" i="10" s="1"/>
  <c r="AO51" i="10" s="1"/>
  <c r="AQ51" i="10" s="1"/>
  <c r="AS51" i="10" s="1"/>
  <c r="BD116" i="6"/>
  <c r="BE116" i="6" s="1"/>
  <c r="BF116" i="6" s="1"/>
  <c r="BG116" i="6" s="1"/>
  <c r="BH116" i="6" s="1"/>
  <c r="BJ116" i="6" s="1"/>
  <c r="BK116" i="6" s="1"/>
  <c r="BD80" i="6"/>
  <c r="BE80" i="6" s="1"/>
  <c r="BF80" i="6" s="1"/>
  <c r="BG80" i="6" s="1"/>
  <c r="BH80" i="6" s="1"/>
  <c r="BJ80" i="6" s="1"/>
  <c r="BK80" i="6" s="1"/>
  <c r="BD36" i="6"/>
  <c r="BE36" i="6" s="1"/>
  <c r="BF36" i="6" s="1"/>
  <c r="BG36" i="6" s="1"/>
  <c r="BH36" i="6" s="1"/>
  <c r="BJ36" i="6" s="1"/>
  <c r="BK36" i="6" s="1"/>
  <c r="BD120" i="6"/>
  <c r="BE120" i="6" s="1"/>
  <c r="BF120" i="6" s="1"/>
  <c r="BG120" i="6" s="1"/>
  <c r="BH120" i="6" s="1"/>
  <c r="BJ120" i="6" s="1"/>
  <c r="BK120" i="6" s="1"/>
  <c r="BD16" i="6"/>
  <c r="BE16" i="6" s="1"/>
  <c r="BF16" i="6" s="1"/>
  <c r="BG16" i="6" s="1"/>
  <c r="BH16" i="6" s="1"/>
  <c r="BJ16" i="6" s="1"/>
  <c r="BK16" i="6" s="1"/>
  <c r="BD84" i="6"/>
  <c r="BE84" i="6" s="1"/>
  <c r="BF84" i="6" s="1"/>
  <c r="BG84" i="6" s="1"/>
  <c r="BH84" i="6" s="1"/>
  <c r="BJ84" i="6" s="1"/>
  <c r="BK84" i="6" s="1"/>
  <c r="BD96" i="6"/>
  <c r="BE96" i="6" s="1"/>
  <c r="BF96" i="6" s="1"/>
  <c r="BG96" i="6" s="1"/>
  <c r="BH96" i="6" s="1"/>
  <c r="BJ96" i="6" s="1"/>
  <c r="BK96" i="6" s="1"/>
  <c r="BD44" i="6"/>
  <c r="BE44" i="6" s="1"/>
  <c r="BF44" i="6" s="1"/>
  <c r="BG44" i="6" s="1"/>
  <c r="BH44" i="6" s="1"/>
  <c r="BJ44" i="6" s="1"/>
  <c r="BK44" i="6" s="1"/>
  <c r="BD20" i="6"/>
  <c r="BE20" i="6" s="1"/>
  <c r="BF20" i="6" s="1"/>
  <c r="BG20" i="6" s="1"/>
  <c r="BH20" i="6" s="1"/>
  <c r="BJ20" i="6" s="1"/>
  <c r="BK20" i="6" s="1"/>
  <c r="AL47" i="10"/>
  <c r="AM47" i="10" s="1"/>
  <c r="AN47" i="10" s="1"/>
  <c r="AP47" i="10" s="1"/>
  <c r="AR47" i="10" s="1"/>
  <c r="BD56" i="6"/>
  <c r="BE56" i="6" s="1"/>
  <c r="BF56" i="6" s="1"/>
  <c r="BG56" i="6" s="1"/>
  <c r="BH56" i="6" s="1"/>
  <c r="BJ56" i="6" s="1"/>
  <c r="BK56" i="6" s="1"/>
  <c r="BD24" i="6"/>
  <c r="BE24" i="6" s="1"/>
  <c r="BF24" i="6" s="1"/>
  <c r="BG24" i="6" s="1"/>
  <c r="BH24" i="6" s="1"/>
  <c r="BJ24" i="6" s="1"/>
  <c r="BK24" i="6" s="1"/>
  <c r="AL122" i="10"/>
  <c r="AM122" i="10" s="1"/>
  <c r="AL106" i="10"/>
  <c r="AM106" i="10" s="1"/>
  <c r="AN106" i="10" s="1"/>
  <c r="AP106" i="10" s="1"/>
  <c r="AR106" i="10" s="1"/>
  <c r="AL215" i="10"/>
  <c r="AM215" i="10" s="1"/>
  <c r="AO215" i="10" s="1"/>
  <c r="AQ215" i="10" s="1"/>
  <c r="AS215" i="10" s="1"/>
  <c r="AL35" i="10"/>
  <c r="AM35" i="10" s="1"/>
  <c r="AO35" i="10" s="1"/>
  <c r="AQ35" i="10" s="1"/>
  <c r="AS35" i="10" s="1"/>
  <c r="AL219" i="10"/>
  <c r="AM219" i="10" s="1"/>
  <c r="AN219" i="10" s="1"/>
  <c r="AP219" i="10" s="1"/>
  <c r="AR219" i="10" s="1"/>
  <c r="AL31" i="10"/>
  <c r="AM31" i="10" s="1"/>
  <c r="AN31" i="10" s="1"/>
  <c r="AP31" i="10" s="1"/>
  <c r="AR31" i="10" s="1"/>
  <c r="AL11" i="10"/>
  <c r="AM11" i="10" s="1"/>
  <c r="AN14" i="10" s="1"/>
  <c r="AP14" i="10" s="1"/>
  <c r="AL16" i="10"/>
  <c r="AM16" i="10" s="1"/>
  <c r="AN21" i="10" s="1"/>
  <c r="AP21" i="10" s="1"/>
  <c r="AL178" i="10"/>
  <c r="AM178" i="10" s="1"/>
  <c r="AN178" i="10" s="1"/>
  <c r="AP178" i="10" s="1"/>
  <c r="AR178" i="10" s="1"/>
  <c r="AL110" i="10"/>
  <c r="AM110" i="10" s="1"/>
  <c r="AO110" i="10" s="1"/>
  <c r="AQ110" i="10" s="1"/>
  <c r="AS110" i="10" s="1"/>
  <c r="AL191" i="10"/>
  <c r="AM191" i="10" s="1"/>
  <c r="AO191" i="10" s="1"/>
  <c r="AQ191" i="10" s="1"/>
  <c r="AS191" i="10" s="1"/>
  <c r="AL43" i="10"/>
  <c r="AM43" i="10" s="1"/>
  <c r="AO43" i="10" s="1"/>
  <c r="AQ43" i="10" s="1"/>
  <c r="AS43" i="10" s="1"/>
  <c r="AL90" i="10"/>
  <c r="AM90" i="10" s="1"/>
  <c r="AN90" i="10" s="1"/>
  <c r="AP90" i="10" s="1"/>
  <c r="AR90" i="10" s="1"/>
  <c r="AL7" i="10"/>
  <c r="AM7" i="10" s="1"/>
  <c r="AL86" i="10"/>
  <c r="AM86" i="10" s="1"/>
  <c r="AL74" i="10"/>
  <c r="AM74" i="10" s="1"/>
  <c r="AL183" i="10"/>
  <c r="AM183" i="10" s="1"/>
  <c r="AL114" i="10"/>
  <c r="AM114" i="10" s="1"/>
  <c r="BD72" i="6"/>
  <c r="BE72" i="6" s="1"/>
  <c r="BF72" i="6" s="1"/>
  <c r="BG72" i="6" s="1"/>
  <c r="BH72" i="6" s="1"/>
  <c r="BJ72" i="6" s="1"/>
  <c r="BK72" i="6" s="1"/>
  <c r="BD48" i="6"/>
  <c r="BE48" i="6" s="1"/>
  <c r="BF48" i="6" s="1"/>
  <c r="BG48" i="6" s="1"/>
  <c r="BH48" i="6" s="1"/>
  <c r="BJ48" i="6" s="1"/>
  <c r="BK48" i="6" s="1"/>
  <c r="BD11" i="6"/>
  <c r="BE11" i="6" s="1"/>
  <c r="BF11" i="6" s="1"/>
  <c r="BG11" i="6" s="1"/>
  <c r="BH11" i="6" s="1"/>
  <c r="BJ11" i="6" s="1"/>
  <c r="BK11" i="6" s="1"/>
  <c r="AL82" i="10"/>
  <c r="AM82" i="10" s="1"/>
  <c r="AL199" i="10"/>
  <c r="AM199" i="10" s="1"/>
  <c r="AL154" i="10"/>
  <c r="AM154" i="10" s="1"/>
  <c r="AL70" i="10"/>
  <c r="AM70" i="10" s="1"/>
  <c r="AL78" i="10"/>
  <c r="AM78" i="10" s="1"/>
  <c r="AL126" i="10"/>
  <c r="AM126" i="10" s="1"/>
  <c r="AL203" i="10"/>
  <c r="AM203" i="10" s="1"/>
  <c r="AL102" i="10"/>
  <c r="AM102" i="10" s="1"/>
  <c r="AL174" i="10"/>
  <c r="AM174" i="10" s="1"/>
  <c r="AL158" i="10"/>
  <c r="AM158" i="10" s="1"/>
  <c r="AL66" i="10"/>
  <c r="AM66" i="10" s="1"/>
  <c r="AL134" i="10"/>
  <c r="AM134" i="10" s="1"/>
  <c r="AL94" i="10"/>
  <c r="AM94" i="10" s="1"/>
  <c r="AL170" i="10"/>
  <c r="AM170" i="10" s="1"/>
  <c r="AL39" i="10"/>
  <c r="AM39" i="10" s="1"/>
  <c r="AL150" i="10"/>
  <c r="AM150" i="10" s="1"/>
  <c r="AL142" i="10"/>
  <c r="AM142" i="10" s="1"/>
  <c r="AL23" i="10"/>
  <c r="AM23" i="10" s="1"/>
  <c r="AL166" i="10"/>
  <c r="AM166" i="10" s="1"/>
  <c r="AL223" i="10"/>
  <c r="AM223" i="10" s="1"/>
  <c r="BD108" i="6"/>
  <c r="BE108" i="6" s="1"/>
  <c r="BF108" i="6" s="1"/>
  <c r="BG108" i="6" s="1"/>
  <c r="BH108" i="6" s="1"/>
  <c r="BJ108" i="6" s="1"/>
  <c r="BK108" i="6" s="1"/>
  <c r="BD7" i="6"/>
  <c r="BE7" i="6" s="1"/>
  <c r="BF7" i="6" s="1"/>
  <c r="BG7" i="6" s="1"/>
  <c r="BH7" i="6" s="1"/>
  <c r="BJ7" i="6" s="1"/>
  <c r="BK7" i="6" s="1"/>
  <c r="BD100" i="6"/>
  <c r="BE100" i="6" s="1"/>
  <c r="BF100" i="6" s="1"/>
  <c r="BG100" i="6" s="1"/>
  <c r="BH100" i="6" s="1"/>
  <c r="BJ100" i="6" s="1"/>
  <c r="BK100" i="6" s="1"/>
  <c r="BD60" i="6"/>
  <c r="BE60" i="6" s="1"/>
  <c r="BF60" i="6" s="1"/>
  <c r="BG60" i="6" s="1"/>
  <c r="BH60" i="6" s="1"/>
  <c r="BJ60" i="6" s="1"/>
  <c r="BK60" i="6" s="1"/>
  <c r="BD52" i="6"/>
  <c r="BE52" i="6" s="1"/>
  <c r="BF52" i="6" s="1"/>
  <c r="BG52" i="6" s="1"/>
  <c r="BH52" i="6" s="1"/>
  <c r="BJ52" i="6" s="1"/>
  <c r="BK52" i="6" s="1"/>
  <c r="AL207" i="10"/>
  <c r="AM207" i="10" s="1"/>
  <c r="AL162" i="10"/>
  <c r="AM162" i="10" s="1"/>
  <c r="AL62" i="10"/>
  <c r="AM62" i="10" s="1"/>
  <c r="AL58" i="10"/>
  <c r="AM58" i="10" s="1"/>
  <c r="AL27" i="10"/>
  <c r="AM27" i="10" s="1"/>
  <c r="AL138" i="10"/>
  <c r="AM138" i="10" s="1"/>
  <c r="AL98" i="10"/>
  <c r="AM98" i="10" s="1"/>
  <c r="AL130" i="10"/>
  <c r="AM130" i="10" s="1"/>
  <c r="AL227" i="10"/>
  <c r="AM227" i="10" s="1"/>
  <c r="AL55" i="10"/>
  <c r="AM55" i="10" s="1"/>
  <c r="AL195" i="10"/>
  <c r="AM195" i="10" s="1"/>
  <c r="AL118" i="10"/>
  <c r="AM118" i="10" s="1"/>
  <c r="AL187" i="10"/>
  <c r="AM187" i="10" s="1"/>
  <c r="AL211" i="10"/>
  <c r="AM211" i="10" s="1"/>
  <c r="AL146" i="10"/>
  <c r="AM146" i="10" s="1"/>
  <c r="BD104" i="6"/>
  <c r="BE104" i="6" s="1"/>
  <c r="BF104" i="6" s="1"/>
  <c r="BG104" i="6" s="1"/>
  <c r="BH104" i="6" s="1"/>
  <c r="BJ104" i="6" s="1"/>
  <c r="BK104" i="6" s="1"/>
  <c r="BD64" i="6"/>
  <c r="BE64" i="6" s="1"/>
  <c r="BF64" i="6" s="1"/>
  <c r="BG64" i="6" s="1"/>
  <c r="BH64" i="6" s="1"/>
  <c r="BJ64" i="6" s="1"/>
  <c r="BK64" i="6" s="1"/>
  <c r="BD92" i="6"/>
  <c r="BE92" i="6" s="1"/>
  <c r="BF92" i="6" s="1"/>
  <c r="BG92" i="6" s="1"/>
  <c r="BH92" i="6" s="1"/>
  <c r="BJ92" i="6" s="1"/>
  <c r="BK92" i="6" s="1"/>
  <c r="BD124" i="6"/>
  <c r="BE124" i="6" s="1"/>
  <c r="BF124" i="6" s="1"/>
  <c r="BG124" i="6" s="1"/>
  <c r="BH124" i="6" s="1"/>
  <c r="BJ124" i="6" s="1"/>
  <c r="BK124" i="6" s="1"/>
  <c r="BD32" i="6"/>
  <c r="BE32" i="6" s="1"/>
  <c r="BF32" i="6" s="1"/>
  <c r="BG32" i="6" s="1"/>
  <c r="BH32" i="6" s="1"/>
  <c r="BJ32" i="6" s="1"/>
  <c r="BK32" i="6" s="1"/>
  <c r="BD40" i="6"/>
  <c r="BE40" i="6" s="1"/>
  <c r="BF40" i="6" s="1"/>
  <c r="BG40" i="6" s="1"/>
  <c r="BH40" i="6" s="1"/>
  <c r="BJ40" i="6" s="1"/>
  <c r="BK40" i="6" s="1"/>
  <c r="BD88" i="6"/>
  <c r="BE88" i="6" s="1"/>
  <c r="BF88" i="6" s="1"/>
  <c r="BG88" i="6" s="1"/>
  <c r="BH88" i="6" s="1"/>
  <c r="BJ88" i="6" s="1"/>
  <c r="BK88" i="6" s="1"/>
  <c r="BD28" i="6"/>
  <c r="BE28" i="6" s="1"/>
  <c r="BF28" i="6" s="1"/>
  <c r="BG28" i="6" s="1"/>
  <c r="BH28" i="6" s="1"/>
  <c r="BJ28" i="6" s="1"/>
  <c r="BK28" i="6" s="1"/>
  <c r="BD76" i="6"/>
  <c r="BE76" i="6" s="1"/>
  <c r="BF76" i="6" s="1"/>
  <c r="BG76" i="6" s="1"/>
  <c r="BH76" i="6" s="1"/>
  <c r="BJ76" i="6" s="1"/>
  <c r="BK76" i="6" s="1"/>
  <c r="BD112" i="6"/>
  <c r="BE112" i="6" s="1"/>
  <c r="BF112" i="6" s="1"/>
  <c r="BG112" i="6" s="1"/>
  <c r="BH112" i="6" s="1"/>
  <c r="BJ112" i="6" s="1"/>
  <c r="BK112" i="6" s="1"/>
  <c r="BD68" i="6"/>
  <c r="BE68" i="6" s="1"/>
  <c r="BF68" i="6" s="1"/>
  <c r="BG68" i="6" s="1"/>
  <c r="BH68" i="6" s="1"/>
  <c r="BJ68" i="6" s="1"/>
  <c r="BK68" i="6" s="1"/>
  <c r="BA7" i="12"/>
  <c r="BB7" i="12" s="1"/>
  <c r="BD9" i="12" s="1"/>
  <c r="BF9" i="12" s="1"/>
  <c r="BA97" i="12"/>
  <c r="BB97" i="12" s="1"/>
  <c r="BC101" i="12" s="1"/>
  <c r="BE101" i="12" s="1"/>
  <c r="BA13" i="12"/>
  <c r="BB13" i="12" s="1"/>
  <c r="BD18" i="12" s="1"/>
  <c r="BF18" i="12" s="1"/>
  <c r="BA31" i="12"/>
  <c r="BB31" i="12" s="1"/>
  <c r="BC32" i="12" s="1"/>
  <c r="BE32" i="12" s="1"/>
  <c r="BA121" i="12"/>
  <c r="BB121" i="12" s="1"/>
  <c r="BA103" i="12"/>
  <c r="BB103" i="12" s="1"/>
  <c r="BA25" i="12"/>
  <c r="BB25" i="12" s="1"/>
  <c r="BA115" i="12"/>
  <c r="BB115" i="12" s="1"/>
  <c r="BA37" i="12"/>
  <c r="BB37" i="12" s="1"/>
  <c r="BA79" i="12"/>
  <c r="BB79" i="12" s="1"/>
  <c r="BA43" i="12"/>
  <c r="BB43" i="12" s="1"/>
  <c r="BA67" i="12"/>
  <c r="BB67" i="12" s="1"/>
  <c r="BA91" i="12"/>
  <c r="BB91" i="12" s="1"/>
  <c r="BA49" i="12"/>
  <c r="BB49" i="12" s="1"/>
  <c r="BA73" i="12"/>
  <c r="BB73" i="12" s="1"/>
  <c r="BA55" i="12"/>
  <c r="BB55" i="12" s="1"/>
  <c r="BA61" i="12"/>
  <c r="BB61" i="12" s="1"/>
  <c r="BA109" i="12"/>
  <c r="BB109" i="12" s="1"/>
  <c r="BA19" i="12"/>
  <c r="BB19" i="12" s="1"/>
  <c r="BA85" i="12"/>
  <c r="BB85" i="12" s="1"/>
  <c r="AN51" i="10" l="1"/>
  <c r="AP51" i="10" s="1"/>
  <c r="AR51" i="10" s="1"/>
  <c r="AT51" i="10" s="1"/>
  <c r="AU51" i="10" s="1"/>
  <c r="AN35" i="10"/>
  <c r="AP35" i="10" s="1"/>
  <c r="AR35" i="10" s="1"/>
  <c r="AT35" i="10" s="1"/>
  <c r="AU35" i="10" s="1"/>
  <c r="AO47" i="10"/>
  <c r="AQ47" i="10" s="1"/>
  <c r="AS47" i="10" s="1"/>
  <c r="AT47" i="10" s="1"/>
  <c r="AU47" i="10" s="1"/>
  <c r="AN215" i="10"/>
  <c r="AP215" i="10" s="1"/>
  <c r="AR215" i="10" s="1"/>
  <c r="AT215" i="10" s="1"/>
  <c r="AU215" i="10" s="1"/>
  <c r="AN18" i="10"/>
  <c r="AP18" i="10" s="1"/>
  <c r="AO17" i="10"/>
  <c r="AQ17" i="10" s="1"/>
  <c r="AO20" i="10"/>
  <c r="AQ20" i="10" s="1"/>
  <c r="AO106" i="10"/>
  <c r="AQ106" i="10" s="1"/>
  <c r="AS106" i="10" s="1"/>
  <c r="AT106" i="10" s="1"/>
  <c r="AU106" i="10" s="1"/>
  <c r="AN20" i="10"/>
  <c r="AP20" i="10" s="1"/>
  <c r="AO16" i="10"/>
  <c r="AQ16" i="10" s="1"/>
  <c r="AN17" i="10"/>
  <c r="AP17" i="10" s="1"/>
  <c r="AO21" i="10"/>
  <c r="AQ21" i="10" s="1"/>
  <c r="AN19" i="10"/>
  <c r="AP19" i="10" s="1"/>
  <c r="AN191" i="10"/>
  <c r="AP191" i="10" s="1"/>
  <c r="AR191" i="10" s="1"/>
  <c r="AT191" i="10" s="1"/>
  <c r="AU191" i="10" s="1"/>
  <c r="AO31" i="10"/>
  <c r="AQ31" i="10" s="1"/>
  <c r="AS31" i="10" s="1"/>
  <c r="AT31" i="10" s="1"/>
  <c r="AU31" i="10" s="1"/>
  <c r="AO219" i="10"/>
  <c r="AQ219" i="10" s="1"/>
  <c r="AS219" i="10" s="1"/>
  <c r="AT219" i="10" s="1"/>
  <c r="AU219" i="10" s="1"/>
  <c r="BD12" i="12"/>
  <c r="BF12" i="12" s="1"/>
  <c r="AN16" i="10"/>
  <c r="AP16" i="10" s="1"/>
  <c r="AO18" i="10"/>
  <c r="AQ18" i="10" s="1"/>
  <c r="AN22" i="10"/>
  <c r="AP22" i="10" s="1"/>
  <c r="BD98" i="12"/>
  <c r="BF98" i="12" s="1"/>
  <c r="AO178" i="10"/>
  <c r="AQ178" i="10" s="1"/>
  <c r="AS178" i="10" s="1"/>
  <c r="AT178" i="10" s="1"/>
  <c r="AU178" i="10" s="1"/>
  <c r="BD8" i="12"/>
  <c r="BF8" i="12" s="1"/>
  <c r="BD102" i="12"/>
  <c r="BF102" i="12" s="1"/>
  <c r="BD99" i="12"/>
  <c r="BF99" i="12" s="1"/>
  <c r="AO90" i="10"/>
  <c r="AQ90" i="10" s="1"/>
  <c r="AS90" i="10" s="1"/>
  <c r="AT90" i="10" s="1"/>
  <c r="AU90" i="10" s="1"/>
  <c r="BC7" i="12"/>
  <c r="BE7" i="12" s="1"/>
  <c r="BG7" i="12" s="1"/>
  <c r="AN43" i="10"/>
  <c r="AP43" i="10" s="1"/>
  <c r="AR43" i="10" s="1"/>
  <c r="AT43" i="10" s="1"/>
  <c r="AU43" i="10" s="1"/>
  <c r="BC98" i="12"/>
  <c r="BE98" i="12" s="1"/>
  <c r="AO13" i="10"/>
  <c r="AQ13" i="10" s="1"/>
  <c r="AN110" i="10"/>
  <c r="AP110" i="10" s="1"/>
  <c r="AR110" i="10" s="1"/>
  <c r="AT110" i="10" s="1"/>
  <c r="AU110" i="10" s="1"/>
  <c r="AO14" i="10"/>
  <c r="AQ14" i="10" s="1"/>
  <c r="AN13" i="10"/>
  <c r="AP13" i="10" s="1"/>
  <c r="AO11" i="10"/>
  <c r="AQ11" i="10" s="1"/>
  <c r="AS11" i="10" s="1"/>
  <c r="AN11" i="10"/>
  <c r="AP11" i="10" s="1"/>
  <c r="AN146" i="10"/>
  <c r="AP146" i="10" s="1"/>
  <c r="AR146" i="10" s="1"/>
  <c r="AO146" i="10"/>
  <c r="AQ146" i="10" s="1"/>
  <c r="AS146" i="10" s="1"/>
  <c r="AO62" i="10"/>
  <c r="AQ62" i="10" s="1"/>
  <c r="AS62" i="10" s="1"/>
  <c r="AN62" i="10"/>
  <c r="AP62" i="10" s="1"/>
  <c r="AR62" i="10" s="1"/>
  <c r="AO150" i="10"/>
  <c r="AQ150" i="10" s="1"/>
  <c r="AS150" i="10" s="1"/>
  <c r="AN150" i="10"/>
  <c r="AP150" i="10" s="1"/>
  <c r="AR150" i="10" s="1"/>
  <c r="AN158" i="10"/>
  <c r="AP158" i="10" s="1"/>
  <c r="AR158" i="10" s="1"/>
  <c r="AO158" i="10"/>
  <c r="AQ158" i="10" s="1"/>
  <c r="AS158" i="10" s="1"/>
  <c r="AO183" i="10"/>
  <c r="AQ183" i="10" s="1"/>
  <c r="AS183" i="10" s="1"/>
  <c r="AN183" i="10"/>
  <c r="AP183" i="10" s="1"/>
  <c r="AR183" i="10" s="1"/>
  <c r="AO86" i="10"/>
  <c r="AQ86" i="10" s="1"/>
  <c r="AS86" i="10" s="1"/>
  <c r="AN86" i="10"/>
  <c r="AP86" i="10" s="1"/>
  <c r="AR86" i="10" s="1"/>
  <c r="BC100" i="12"/>
  <c r="BE100" i="12" s="1"/>
  <c r="BC12" i="12"/>
  <c r="BE12" i="12" s="1"/>
  <c r="BC11" i="12"/>
  <c r="BE11" i="12" s="1"/>
  <c r="BC8" i="12"/>
  <c r="BE8" i="12" s="1"/>
  <c r="AN211" i="10"/>
  <c r="AP211" i="10" s="1"/>
  <c r="AR211" i="10" s="1"/>
  <c r="AO211" i="10"/>
  <c r="AQ211" i="10" s="1"/>
  <c r="AS211" i="10" s="1"/>
  <c r="AN55" i="10"/>
  <c r="AP55" i="10" s="1"/>
  <c r="AR55" i="10" s="1"/>
  <c r="AO55" i="10"/>
  <c r="AQ55" i="10" s="1"/>
  <c r="AS55" i="10" s="1"/>
  <c r="AN138" i="10"/>
  <c r="AP138" i="10" s="1"/>
  <c r="AR138" i="10" s="1"/>
  <c r="AO138" i="10"/>
  <c r="AQ138" i="10" s="1"/>
  <c r="AS138" i="10" s="1"/>
  <c r="AN162" i="10"/>
  <c r="AP162" i="10" s="1"/>
  <c r="AR162" i="10" s="1"/>
  <c r="AO162" i="10"/>
  <c r="AQ162" i="10" s="1"/>
  <c r="AS162" i="10" s="1"/>
  <c r="AO166" i="10"/>
  <c r="AQ166" i="10" s="1"/>
  <c r="AS166" i="10" s="1"/>
  <c r="AN166" i="10"/>
  <c r="AP166" i="10" s="1"/>
  <c r="AR166" i="10" s="1"/>
  <c r="AN39" i="10"/>
  <c r="AP39" i="10" s="1"/>
  <c r="AR39" i="10" s="1"/>
  <c r="AO39" i="10"/>
  <c r="AQ39" i="10" s="1"/>
  <c r="AS39" i="10" s="1"/>
  <c r="AO134" i="10"/>
  <c r="AQ134" i="10" s="1"/>
  <c r="AS134" i="10" s="1"/>
  <c r="AN134" i="10"/>
  <c r="AP134" i="10" s="1"/>
  <c r="AR134" i="10" s="1"/>
  <c r="AO203" i="10"/>
  <c r="AQ203" i="10" s="1"/>
  <c r="AS203" i="10" s="1"/>
  <c r="AN203" i="10"/>
  <c r="AP203" i="10" s="1"/>
  <c r="AR203" i="10" s="1"/>
  <c r="AO70" i="10"/>
  <c r="AQ70" i="10" s="1"/>
  <c r="AS70" i="10" s="1"/>
  <c r="AN70" i="10"/>
  <c r="AP70" i="10" s="1"/>
  <c r="AR70" i="10" s="1"/>
  <c r="AN74" i="10"/>
  <c r="AP74" i="10" s="1"/>
  <c r="AR74" i="10" s="1"/>
  <c r="AO74" i="10"/>
  <c r="AQ74" i="10" s="1"/>
  <c r="AS74" i="10" s="1"/>
  <c r="AN98" i="10"/>
  <c r="AP98" i="10" s="1"/>
  <c r="AR98" i="10" s="1"/>
  <c r="AO98" i="10"/>
  <c r="AQ98" i="10" s="1"/>
  <c r="AS98" i="10" s="1"/>
  <c r="AN94" i="10"/>
  <c r="AP94" i="10" s="1"/>
  <c r="AR94" i="10" s="1"/>
  <c r="AO94" i="10"/>
  <c r="AQ94" i="10" s="1"/>
  <c r="AS94" i="10" s="1"/>
  <c r="AO78" i="10"/>
  <c r="AQ78" i="10" s="1"/>
  <c r="AS78" i="10" s="1"/>
  <c r="AN78" i="10"/>
  <c r="AP78" i="10" s="1"/>
  <c r="AR78" i="10" s="1"/>
  <c r="AN187" i="10"/>
  <c r="AP187" i="10" s="1"/>
  <c r="AR187" i="10" s="1"/>
  <c r="AO187" i="10"/>
  <c r="AQ187" i="10" s="1"/>
  <c r="AS187" i="10" s="1"/>
  <c r="AN27" i="10"/>
  <c r="AP27" i="10" s="1"/>
  <c r="AR27" i="10" s="1"/>
  <c r="AO27" i="10"/>
  <c r="AQ27" i="10" s="1"/>
  <c r="AS27" i="10" s="1"/>
  <c r="AN207" i="10"/>
  <c r="AP207" i="10" s="1"/>
  <c r="AR207" i="10" s="1"/>
  <c r="AO207" i="10"/>
  <c r="AQ207" i="10" s="1"/>
  <c r="AS207" i="10" s="1"/>
  <c r="AO23" i="10"/>
  <c r="AQ23" i="10" s="1"/>
  <c r="AS23" i="10" s="1"/>
  <c r="AN23" i="10"/>
  <c r="AP23" i="10" s="1"/>
  <c r="AR23" i="10" s="1"/>
  <c r="AN170" i="10"/>
  <c r="AP170" i="10" s="1"/>
  <c r="AR170" i="10" s="1"/>
  <c r="AO170" i="10"/>
  <c r="AQ170" i="10" s="1"/>
  <c r="AS170" i="10" s="1"/>
  <c r="AN174" i="10"/>
  <c r="AP174" i="10" s="1"/>
  <c r="AR174" i="10" s="1"/>
  <c r="AO174" i="10"/>
  <c r="AQ174" i="10" s="1"/>
  <c r="AS174" i="10" s="1"/>
  <c r="AN154" i="10"/>
  <c r="AP154" i="10" s="1"/>
  <c r="AR154" i="10" s="1"/>
  <c r="AO154" i="10"/>
  <c r="AQ154" i="10" s="1"/>
  <c r="AS154" i="10" s="1"/>
  <c r="AO195" i="10"/>
  <c r="AQ195" i="10" s="1"/>
  <c r="AS195" i="10" s="1"/>
  <c r="AN195" i="10"/>
  <c r="AP195" i="10" s="1"/>
  <c r="AR195" i="10" s="1"/>
  <c r="AO223" i="10"/>
  <c r="AQ223" i="10" s="1"/>
  <c r="AS223" i="10" s="1"/>
  <c r="AN223" i="10"/>
  <c r="AP223" i="10" s="1"/>
  <c r="AR223" i="10" s="1"/>
  <c r="BD11" i="12"/>
  <c r="BF11" i="12" s="1"/>
  <c r="BC10" i="12"/>
  <c r="BE10" i="12" s="1"/>
  <c r="BD10" i="12"/>
  <c r="BF10" i="12" s="1"/>
  <c r="AO227" i="10"/>
  <c r="AQ227" i="10" s="1"/>
  <c r="AS227" i="10" s="1"/>
  <c r="AN227" i="10"/>
  <c r="AP227" i="10" s="1"/>
  <c r="AR227" i="10" s="1"/>
  <c r="BC9" i="12"/>
  <c r="BE9" i="12" s="1"/>
  <c r="BD7" i="12"/>
  <c r="BF7" i="12" s="1"/>
  <c r="BH7" i="12" s="1"/>
  <c r="AO118" i="10"/>
  <c r="AQ118" i="10" s="1"/>
  <c r="AS118" i="10" s="1"/>
  <c r="AN118" i="10"/>
  <c r="AP118" i="10" s="1"/>
  <c r="AR118" i="10" s="1"/>
  <c r="AO130" i="10"/>
  <c r="AQ130" i="10" s="1"/>
  <c r="AS130" i="10" s="1"/>
  <c r="AN130" i="10"/>
  <c r="AP130" i="10" s="1"/>
  <c r="AR130" i="10" s="1"/>
  <c r="AN58" i="10"/>
  <c r="AP58" i="10" s="1"/>
  <c r="AR58" i="10" s="1"/>
  <c r="AO58" i="10"/>
  <c r="AQ58" i="10" s="1"/>
  <c r="AS58" i="10" s="1"/>
  <c r="AN142" i="10"/>
  <c r="AP142" i="10" s="1"/>
  <c r="AR142" i="10" s="1"/>
  <c r="AO142" i="10"/>
  <c r="AQ142" i="10" s="1"/>
  <c r="AS142" i="10" s="1"/>
  <c r="AO122" i="10"/>
  <c r="AQ122" i="10" s="1"/>
  <c r="AS122" i="10" s="1"/>
  <c r="AN122" i="10"/>
  <c r="AP122" i="10" s="1"/>
  <c r="AR122" i="10" s="1"/>
  <c r="AO66" i="10"/>
  <c r="AQ66" i="10" s="1"/>
  <c r="AS66" i="10" s="1"/>
  <c r="AN66" i="10"/>
  <c r="AP66" i="10" s="1"/>
  <c r="AR66" i="10" s="1"/>
  <c r="AO102" i="10"/>
  <c r="AQ102" i="10" s="1"/>
  <c r="AS102" i="10" s="1"/>
  <c r="AN102" i="10"/>
  <c r="AP102" i="10" s="1"/>
  <c r="AR102" i="10" s="1"/>
  <c r="AN126" i="10"/>
  <c r="AP126" i="10" s="1"/>
  <c r="AR126" i="10" s="1"/>
  <c r="AO126" i="10"/>
  <c r="AQ126" i="10" s="1"/>
  <c r="AS126" i="10" s="1"/>
  <c r="AO199" i="10"/>
  <c r="AQ199" i="10" s="1"/>
  <c r="AS199" i="10" s="1"/>
  <c r="AN199" i="10"/>
  <c r="AP199" i="10" s="1"/>
  <c r="AR199" i="10" s="1"/>
  <c r="AN82" i="10"/>
  <c r="AP82" i="10" s="1"/>
  <c r="AR82" i="10" s="1"/>
  <c r="AO82" i="10"/>
  <c r="AQ82" i="10" s="1"/>
  <c r="AS82" i="10" s="1"/>
  <c r="AN114" i="10"/>
  <c r="AP114" i="10" s="1"/>
  <c r="AR114" i="10" s="1"/>
  <c r="AO114" i="10"/>
  <c r="AQ114" i="10" s="1"/>
  <c r="AS114" i="10" s="1"/>
  <c r="AN8" i="10"/>
  <c r="AP8" i="10" s="1"/>
  <c r="AO7" i="10"/>
  <c r="AQ7" i="10" s="1"/>
  <c r="AS7" i="10" s="1"/>
  <c r="AN9" i="10"/>
  <c r="AP9" i="10" s="1"/>
  <c r="AN7" i="10"/>
  <c r="AP7" i="10" s="1"/>
  <c r="AO8" i="10"/>
  <c r="AQ8" i="10" s="1"/>
  <c r="AO9" i="10"/>
  <c r="AQ9" i="10" s="1"/>
  <c r="BD14" i="12"/>
  <c r="BF14" i="12" s="1"/>
  <c r="BC14" i="12"/>
  <c r="BE14" i="12" s="1"/>
  <c r="BD101" i="12"/>
  <c r="BF101" i="12" s="1"/>
  <c r="BD97" i="12"/>
  <c r="BF97" i="12" s="1"/>
  <c r="BH97" i="12" s="1"/>
  <c r="BC99" i="12"/>
  <c r="BE99" i="12" s="1"/>
  <c r="BD100" i="12"/>
  <c r="BF100" i="12" s="1"/>
  <c r="BC97" i="12"/>
  <c r="BE97" i="12" s="1"/>
  <c r="BG97" i="12" s="1"/>
  <c r="BC102" i="12"/>
  <c r="BE102" i="12" s="1"/>
  <c r="BC34" i="12"/>
  <c r="BE34" i="12" s="1"/>
  <c r="BD36" i="12"/>
  <c r="BF36" i="12" s="1"/>
  <c r="BC33" i="12"/>
  <c r="BE33" i="12" s="1"/>
  <c r="BC36" i="12"/>
  <c r="BE36" i="12" s="1"/>
  <c r="BD33" i="12"/>
  <c r="BF33" i="12" s="1"/>
  <c r="BC35" i="12"/>
  <c r="BE35" i="12" s="1"/>
  <c r="BD34" i="12"/>
  <c r="BF34" i="12" s="1"/>
  <c r="BD35" i="12"/>
  <c r="BF35" i="12" s="1"/>
  <c r="BC15" i="12"/>
  <c r="BE15" i="12" s="1"/>
  <c r="BC17" i="12"/>
  <c r="BE17" i="12" s="1"/>
  <c r="BC18" i="12"/>
  <c r="BE18" i="12" s="1"/>
  <c r="BD16" i="12"/>
  <c r="BF16" i="12" s="1"/>
  <c r="BD17" i="12"/>
  <c r="BF17" i="12" s="1"/>
  <c r="BD13" i="12"/>
  <c r="BF13" i="12" s="1"/>
  <c r="BH13" i="12" s="1"/>
  <c r="BD32" i="12"/>
  <c r="BF32" i="12" s="1"/>
  <c r="BD31" i="12"/>
  <c r="BF31" i="12" s="1"/>
  <c r="BH31" i="12" s="1"/>
  <c r="BC31" i="12"/>
  <c r="BE31" i="12" s="1"/>
  <c r="BG31" i="12" s="1"/>
  <c r="BD15" i="12"/>
  <c r="BF15" i="12" s="1"/>
  <c r="BC16" i="12"/>
  <c r="BE16" i="12" s="1"/>
  <c r="BC13" i="12"/>
  <c r="BE13" i="12" s="1"/>
  <c r="BG13" i="12" s="1"/>
  <c r="BC20" i="12"/>
  <c r="BE20" i="12" s="1"/>
  <c r="BC23" i="12"/>
  <c r="BE23" i="12" s="1"/>
  <c r="BD24" i="12"/>
  <c r="BF24" i="12" s="1"/>
  <c r="BD23" i="12"/>
  <c r="BF23" i="12" s="1"/>
  <c r="BC22" i="12"/>
  <c r="BE22" i="12" s="1"/>
  <c r="BD20" i="12"/>
  <c r="BF20" i="12" s="1"/>
  <c r="BC19" i="12"/>
  <c r="BE19" i="12" s="1"/>
  <c r="BG19" i="12" s="1"/>
  <c r="BC21" i="12"/>
  <c r="BE21" i="12" s="1"/>
  <c r="BD19" i="12"/>
  <c r="BF19" i="12" s="1"/>
  <c r="BH19" i="12" s="1"/>
  <c r="BC24" i="12"/>
  <c r="BE24" i="12" s="1"/>
  <c r="BD21" i="12"/>
  <c r="BF21" i="12" s="1"/>
  <c r="BD22" i="12"/>
  <c r="BF22" i="12" s="1"/>
  <c r="BC57" i="12"/>
  <c r="BE57" i="12" s="1"/>
  <c r="BC55" i="12"/>
  <c r="BE55" i="12" s="1"/>
  <c r="BG55" i="12" s="1"/>
  <c r="BC58" i="12"/>
  <c r="BE58" i="12" s="1"/>
  <c r="BD56" i="12"/>
  <c r="BF56" i="12" s="1"/>
  <c r="BD59" i="12"/>
  <c r="BF59" i="12" s="1"/>
  <c r="BC60" i="12"/>
  <c r="BE60" i="12" s="1"/>
  <c r="BC56" i="12"/>
  <c r="BE56" i="12" s="1"/>
  <c r="BC59" i="12"/>
  <c r="BE59" i="12" s="1"/>
  <c r="BD57" i="12"/>
  <c r="BF57" i="12" s="1"/>
  <c r="BD58" i="12"/>
  <c r="BF58" i="12" s="1"/>
  <c r="BD60" i="12"/>
  <c r="BF60" i="12" s="1"/>
  <c r="BD55" i="12"/>
  <c r="BF55" i="12" s="1"/>
  <c r="BH55" i="12" s="1"/>
  <c r="BC49" i="12"/>
  <c r="BE49" i="12" s="1"/>
  <c r="BG49" i="12" s="1"/>
  <c r="BC50" i="12"/>
  <c r="BE50" i="12" s="1"/>
  <c r="BC53" i="12"/>
  <c r="BE53" i="12" s="1"/>
  <c r="BC54" i="12"/>
  <c r="BE54" i="12" s="1"/>
  <c r="BC52" i="12"/>
  <c r="BE52" i="12" s="1"/>
  <c r="BC51" i="12"/>
  <c r="BE51" i="12" s="1"/>
  <c r="BD51" i="12"/>
  <c r="BF51" i="12" s="1"/>
  <c r="BD53" i="12"/>
  <c r="BF53" i="12" s="1"/>
  <c r="BD54" i="12"/>
  <c r="BF54" i="12" s="1"/>
  <c r="BD49" i="12"/>
  <c r="BF49" i="12" s="1"/>
  <c r="BH49" i="12" s="1"/>
  <c r="BD50" i="12"/>
  <c r="BF50" i="12" s="1"/>
  <c r="BD52" i="12"/>
  <c r="BF52" i="12" s="1"/>
  <c r="BD81" i="12"/>
  <c r="BF81" i="12" s="1"/>
  <c r="BD82" i="12"/>
  <c r="BF82" i="12" s="1"/>
  <c r="BD84" i="12"/>
  <c r="BF84" i="12" s="1"/>
  <c r="BD79" i="12"/>
  <c r="BF79" i="12" s="1"/>
  <c r="BH79" i="12" s="1"/>
  <c r="BD80" i="12"/>
  <c r="BF80" i="12" s="1"/>
  <c r="BD83" i="12"/>
  <c r="BF83" i="12" s="1"/>
  <c r="BC83" i="12"/>
  <c r="BE83" i="12" s="1"/>
  <c r="BC79" i="12"/>
  <c r="BE79" i="12" s="1"/>
  <c r="BG79" i="12" s="1"/>
  <c r="BC82" i="12"/>
  <c r="BE82" i="12" s="1"/>
  <c r="BC81" i="12"/>
  <c r="BE81" i="12" s="1"/>
  <c r="BC84" i="12"/>
  <c r="BE84" i="12" s="1"/>
  <c r="BC80" i="12"/>
  <c r="BE80" i="12" s="1"/>
  <c r="BD107" i="12"/>
  <c r="BF107" i="12" s="1"/>
  <c r="BD105" i="12"/>
  <c r="BF105" i="12" s="1"/>
  <c r="BC107" i="12"/>
  <c r="BE107" i="12" s="1"/>
  <c r="BC103" i="12"/>
  <c r="BE103" i="12" s="1"/>
  <c r="BG103" i="12" s="1"/>
  <c r="BD106" i="12"/>
  <c r="BF106" i="12" s="1"/>
  <c r="BC105" i="12"/>
  <c r="BE105" i="12" s="1"/>
  <c r="BD104" i="12"/>
  <c r="BF104" i="12" s="1"/>
  <c r="BD108" i="12"/>
  <c r="BF108" i="12" s="1"/>
  <c r="BC104" i="12"/>
  <c r="BE104" i="12" s="1"/>
  <c r="BD103" i="12"/>
  <c r="BF103" i="12" s="1"/>
  <c r="BH103" i="12" s="1"/>
  <c r="BC108" i="12"/>
  <c r="BE108" i="12" s="1"/>
  <c r="BC106" i="12"/>
  <c r="BE106" i="12" s="1"/>
  <c r="BD77" i="12"/>
  <c r="BF77" i="12" s="1"/>
  <c r="BD74" i="12"/>
  <c r="BF74" i="12" s="1"/>
  <c r="BD76" i="12"/>
  <c r="BF76" i="12" s="1"/>
  <c r="BC78" i="12"/>
  <c r="BE78" i="12" s="1"/>
  <c r="BD78" i="12"/>
  <c r="BF78" i="12" s="1"/>
  <c r="BC73" i="12"/>
  <c r="BE73" i="12" s="1"/>
  <c r="BG73" i="12" s="1"/>
  <c r="BC75" i="12"/>
  <c r="BE75" i="12" s="1"/>
  <c r="BC76" i="12"/>
  <c r="BE76" i="12" s="1"/>
  <c r="BD73" i="12"/>
  <c r="BF73" i="12" s="1"/>
  <c r="BH73" i="12" s="1"/>
  <c r="BC74" i="12"/>
  <c r="BE74" i="12" s="1"/>
  <c r="BD75" i="12"/>
  <c r="BF75" i="12" s="1"/>
  <c r="BC77" i="12"/>
  <c r="BE77" i="12" s="1"/>
  <c r="BD95" i="12"/>
  <c r="BF95" i="12" s="1"/>
  <c r="BD93" i="12"/>
  <c r="BF93" i="12" s="1"/>
  <c r="BD96" i="12"/>
  <c r="BF96" i="12" s="1"/>
  <c r="BD91" i="12"/>
  <c r="BF91" i="12" s="1"/>
  <c r="BH91" i="12" s="1"/>
  <c r="BC96" i="12"/>
  <c r="BE96" i="12" s="1"/>
  <c r="BD94" i="12"/>
  <c r="BF94" i="12" s="1"/>
  <c r="BC94" i="12"/>
  <c r="BE94" i="12" s="1"/>
  <c r="BC91" i="12"/>
  <c r="BE91" i="12" s="1"/>
  <c r="BG91" i="12" s="1"/>
  <c r="BD92" i="12"/>
  <c r="BF92" i="12" s="1"/>
  <c r="BC93" i="12"/>
  <c r="BE93" i="12" s="1"/>
  <c r="BC92" i="12"/>
  <c r="BE92" i="12" s="1"/>
  <c r="BC95" i="12"/>
  <c r="BE95" i="12" s="1"/>
  <c r="BC70" i="12"/>
  <c r="BE70" i="12" s="1"/>
  <c r="BC67" i="12"/>
  <c r="BE67" i="12" s="1"/>
  <c r="BG67" i="12" s="1"/>
  <c r="BC72" i="12"/>
  <c r="BE72" i="12" s="1"/>
  <c r="BC71" i="12"/>
  <c r="BE71" i="12" s="1"/>
  <c r="BC69" i="12"/>
  <c r="BE69" i="12" s="1"/>
  <c r="BC68" i="12"/>
  <c r="BE68" i="12" s="1"/>
  <c r="BD68" i="12"/>
  <c r="BF68" i="12" s="1"/>
  <c r="BD67" i="12"/>
  <c r="BF67" i="12" s="1"/>
  <c r="BH67" i="12" s="1"/>
  <c r="BD69" i="12"/>
  <c r="BF69" i="12" s="1"/>
  <c r="BD71" i="12"/>
  <c r="BF71" i="12" s="1"/>
  <c r="BD72" i="12"/>
  <c r="BF72" i="12" s="1"/>
  <c r="BD70" i="12"/>
  <c r="BF70" i="12" s="1"/>
  <c r="BD116" i="12"/>
  <c r="BF116" i="12" s="1"/>
  <c r="BD117" i="12"/>
  <c r="BF117" i="12" s="1"/>
  <c r="BD119" i="12"/>
  <c r="BF119" i="12" s="1"/>
  <c r="BC116" i="12"/>
  <c r="BE116" i="12" s="1"/>
  <c r="BC119" i="12"/>
  <c r="BE119" i="12" s="1"/>
  <c r="BC115" i="12"/>
  <c r="BE115" i="12" s="1"/>
  <c r="BG115" i="12" s="1"/>
  <c r="BD118" i="12"/>
  <c r="BF118" i="12" s="1"/>
  <c r="BC117" i="12"/>
  <c r="BE117" i="12" s="1"/>
  <c r="BC120" i="12"/>
  <c r="BE120" i="12" s="1"/>
  <c r="BD120" i="12"/>
  <c r="BF120" i="12" s="1"/>
  <c r="BD115" i="12"/>
  <c r="BF115" i="12" s="1"/>
  <c r="BH115" i="12" s="1"/>
  <c r="BC118" i="12"/>
  <c r="BE118" i="12" s="1"/>
  <c r="BD126" i="12"/>
  <c r="BF126" i="12" s="1"/>
  <c r="BD121" i="12"/>
  <c r="BF121" i="12" s="1"/>
  <c r="BH121" i="12" s="1"/>
  <c r="BD123" i="12"/>
  <c r="BF123" i="12" s="1"/>
  <c r="BD125" i="12"/>
  <c r="BF125" i="12" s="1"/>
  <c r="BD122" i="12"/>
  <c r="BF122" i="12" s="1"/>
  <c r="BD124" i="12"/>
  <c r="BF124" i="12" s="1"/>
  <c r="BC124" i="12"/>
  <c r="BE124" i="12" s="1"/>
  <c r="BC126" i="12"/>
  <c r="BE126" i="12" s="1"/>
  <c r="BC123" i="12"/>
  <c r="BE123" i="12" s="1"/>
  <c r="BC122" i="12"/>
  <c r="BE122" i="12" s="1"/>
  <c r="BC125" i="12"/>
  <c r="BE125" i="12" s="1"/>
  <c r="BC121" i="12"/>
  <c r="BE121" i="12" s="1"/>
  <c r="BG121" i="12" s="1"/>
  <c r="BD110" i="12"/>
  <c r="BF110" i="12" s="1"/>
  <c r="BD112" i="12"/>
  <c r="BF112" i="12" s="1"/>
  <c r="BD109" i="12"/>
  <c r="BF109" i="12" s="1"/>
  <c r="BH109" i="12" s="1"/>
  <c r="BC110" i="12"/>
  <c r="BE110" i="12" s="1"/>
  <c r="BC111" i="12"/>
  <c r="BE111" i="12" s="1"/>
  <c r="BD111" i="12"/>
  <c r="BF111" i="12" s="1"/>
  <c r="BC109" i="12"/>
  <c r="BE109" i="12" s="1"/>
  <c r="BG109" i="12" s="1"/>
  <c r="BD114" i="12"/>
  <c r="BF114" i="12" s="1"/>
  <c r="BC114" i="12"/>
  <c r="BE114" i="12" s="1"/>
  <c r="BC113" i="12"/>
  <c r="BE113" i="12" s="1"/>
  <c r="BD113" i="12"/>
  <c r="BF113" i="12" s="1"/>
  <c r="BC112" i="12"/>
  <c r="BE112" i="12" s="1"/>
  <c r="BC45" i="12"/>
  <c r="BE45" i="12" s="1"/>
  <c r="BC47" i="12"/>
  <c r="BE47" i="12" s="1"/>
  <c r="BC48" i="12"/>
  <c r="BE48" i="12" s="1"/>
  <c r="BC43" i="12"/>
  <c r="BE43" i="12" s="1"/>
  <c r="BG43" i="12" s="1"/>
  <c r="BC46" i="12"/>
  <c r="BE46" i="12" s="1"/>
  <c r="BC44" i="12"/>
  <c r="BE44" i="12" s="1"/>
  <c r="BD45" i="12"/>
  <c r="BF45" i="12" s="1"/>
  <c r="BD46" i="12"/>
  <c r="BF46" i="12" s="1"/>
  <c r="BD48" i="12"/>
  <c r="BF48" i="12" s="1"/>
  <c r="BD47" i="12"/>
  <c r="BF47" i="12" s="1"/>
  <c r="BD44" i="12"/>
  <c r="BF44" i="12" s="1"/>
  <c r="BD43" i="12"/>
  <c r="BF43" i="12" s="1"/>
  <c r="BH43" i="12" s="1"/>
  <c r="BC29" i="12"/>
  <c r="BE29" i="12" s="1"/>
  <c r="BC25" i="12"/>
  <c r="BE25" i="12" s="1"/>
  <c r="BG25" i="12" s="1"/>
  <c r="BC30" i="12"/>
  <c r="BE30" i="12" s="1"/>
  <c r="BC28" i="12"/>
  <c r="BE28" i="12" s="1"/>
  <c r="BC26" i="12"/>
  <c r="BE26" i="12" s="1"/>
  <c r="BC27" i="12"/>
  <c r="BE27" i="12" s="1"/>
  <c r="BD27" i="12"/>
  <c r="BF27" i="12" s="1"/>
  <c r="BD29" i="12"/>
  <c r="BF29" i="12" s="1"/>
  <c r="BD30" i="12"/>
  <c r="BF30" i="12" s="1"/>
  <c r="BD25" i="12"/>
  <c r="BF25" i="12" s="1"/>
  <c r="BH25" i="12" s="1"/>
  <c r="BD26" i="12"/>
  <c r="BF26" i="12" s="1"/>
  <c r="BD28" i="12"/>
  <c r="BF28" i="12" s="1"/>
  <c r="BD87" i="12"/>
  <c r="BF87" i="12" s="1"/>
  <c r="BD89" i="12"/>
  <c r="BF89" i="12" s="1"/>
  <c r="BC85" i="12"/>
  <c r="BE85" i="12" s="1"/>
  <c r="BG85" i="12" s="1"/>
  <c r="BC86" i="12"/>
  <c r="BE86" i="12" s="1"/>
  <c r="BD90" i="12"/>
  <c r="BF90" i="12" s="1"/>
  <c r="BC89" i="12"/>
  <c r="BE89" i="12" s="1"/>
  <c r="BD85" i="12"/>
  <c r="BF85" i="12" s="1"/>
  <c r="BH85" i="12" s="1"/>
  <c r="BD86" i="12"/>
  <c r="BF86" i="12" s="1"/>
  <c r="BC87" i="12"/>
  <c r="BE87" i="12" s="1"/>
  <c r="BD88" i="12"/>
  <c r="BF88" i="12" s="1"/>
  <c r="BC88" i="12"/>
  <c r="BE88" i="12" s="1"/>
  <c r="BC90" i="12"/>
  <c r="BE90" i="12" s="1"/>
  <c r="BC63" i="12"/>
  <c r="BE63" i="12" s="1"/>
  <c r="BC65" i="12"/>
  <c r="BE65" i="12" s="1"/>
  <c r="BC61" i="12"/>
  <c r="BE61" i="12" s="1"/>
  <c r="BG61" i="12" s="1"/>
  <c r="BC66" i="12"/>
  <c r="BE66" i="12" s="1"/>
  <c r="BC64" i="12"/>
  <c r="BE64" i="12" s="1"/>
  <c r="BC62" i="12"/>
  <c r="BE62" i="12" s="1"/>
  <c r="BD61" i="12"/>
  <c r="BF61" i="12" s="1"/>
  <c r="BH61" i="12" s="1"/>
  <c r="BD66" i="12"/>
  <c r="BF66" i="12" s="1"/>
  <c r="BD64" i="12"/>
  <c r="BF64" i="12" s="1"/>
  <c r="BD63" i="12"/>
  <c r="BF63" i="12" s="1"/>
  <c r="BD65" i="12"/>
  <c r="BF65" i="12" s="1"/>
  <c r="BD62" i="12"/>
  <c r="BF62" i="12" s="1"/>
  <c r="BC42" i="12"/>
  <c r="BE42" i="12" s="1"/>
  <c r="BC39" i="12"/>
  <c r="BE39" i="12" s="1"/>
  <c r="BC37" i="12"/>
  <c r="BE37" i="12" s="1"/>
  <c r="BG37" i="12" s="1"/>
  <c r="BC41" i="12"/>
  <c r="BE41" i="12" s="1"/>
  <c r="BC38" i="12"/>
  <c r="BE38" i="12" s="1"/>
  <c r="BD40" i="12"/>
  <c r="BF40" i="12" s="1"/>
  <c r="BC40" i="12"/>
  <c r="BE40" i="12" s="1"/>
  <c r="BD42" i="12"/>
  <c r="BF42" i="12" s="1"/>
  <c r="BD41" i="12"/>
  <c r="BF41" i="12" s="1"/>
  <c r="BD39" i="12"/>
  <c r="BF39" i="12" s="1"/>
  <c r="BD37" i="12"/>
  <c r="BF37" i="12" s="1"/>
  <c r="BH37" i="12" s="1"/>
  <c r="BD38" i="12"/>
  <c r="BF38" i="12" s="1"/>
  <c r="BI37" i="12" l="1"/>
  <c r="BI43" i="12"/>
  <c r="AS16" i="10"/>
  <c r="AR16" i="10"/>
  <c r="AT199" i="10"/>
  <c r="AU199" i="10" s="1"/>
  <c r="AT122" i="10"/>
  <c r="AU122" i="10" s="1"/>
  <c r="AT130" i="10"/>
  <c r="AU130" i="10" s="1"/>
  <c r="AT86" i="10"/>
  <c r="AU86" i="10" s="1"/>
  <c r="AT62" i="10"/>
  <c r="AU62" i="10" s="1"/>
  <c r="BI85" i="12"/>
  <c r="AT102" i="10"/>
  <c r="AU102" i="10" s="1"/>
  <c r="AR11" i="10"/>
  <c r="AT11" i="10" s="1"/>
  <c r="AU11" i="10" s="1"/>
  <c r="AT154" i="10"/>
  <c r="AU154" i="10" s="1"/>
  <c r="AT174" i="10"/>
  <c r="AU174" i="10" s="1"/>
  <c r="AT170" i="10"/>
  <c r="AU170" i="10" s="1"/>
  <c r="AT207" i="10"/>
  <c r="AU207" i="10" s="1"/>
  <c r="AT187" i="10"/>
  <c r="AU187" i="10" s="1"/>
  <c r="AT98" i="10"/>
  <c r="AU98" i="10" s="1"/>
  <c r="AT39" i="10"/>
  <c r="AU39" i="10" s="1"/>
  <c r="AT138" i="10"/>
  <c r="AU138" i="10" s="1"/>
  <c r="AT211" i="10"/>
  <c r="AU211" i="10" s="1"/>
  <c r="AR7" i="10"/>
  <c r="AT7" i="10" s="1"/>
  <c r="AU7" i="10" s="1"/>
  <c r="AT27" i="10"/>
  <c r="AU27" i="10" s="1"/>
  <c r="AT162" i="10"/>
  <c r="AU162" i="10" s="1"/>
  <c r="AT55" i="10"/>
  <c r="AU55" i="10" s="1"/>
  <c r="AT94" i="10"/>
  <c r="AU94" i="10" s="1"/>
  <c r="AT66" i="10"/>
  <c r="AU66" i="10" s="1"/>
  <c r="AT118" i="10"/>
  <c r="AU118" i="10" s="1"/>
  <c r="AT227" i="10"/>
  <c r="AU227" i="10" s="1"/>
  <c r="AT183" i="10"/>
  <c r="AU183" i="10" s="1"/>
  <c r="AT150" i="10"/>
  <c r="AU150" i="10" s="1"/>
  <c r="AT114" i="10"/>
  <c r="AU114" i="10" s="1"/>
  <c r="AT195" i="10"/>
  <c r="AU195" i="10" s="1"/>
  <c r="AT70" i="10"/>
  <c r="AU70" i="10" s="1"/>
  <c r="AT158" i="10"/>
  <c r="AU158" i="10" s="1"/>
  <c r="AT82" i="10"/>
  <c r="AU82" i="10" s="1"/>
  <c r="AT126" i="10"/>
  <c r="AU126" i="10" s="1"/>
  <c r="AT142" i="10"/>
  <c r="AU142" i="10" s="1"/>
  <c r="AT58" i="10"/>
  <c r="AU58" i="10" s="1"/>
  <c r="AT223" i="10"/>
  <c r="AU223" i="10" s="1"/>
  <c r="AT23" i="10"/>
  <c r="AU23" i="10" s="1"/>
  <c r="AT78" i="10"/>
  <c r="AU78" i="10" s="1"/>
  <c r="AT74" i="10"/>
  <c r="AU74" i="10" s="1"/>
  <c r="AT203" i="10"/>
  <c r="AU203" i="10" s="1"/>
  <c r="AT134" i="10"/>
  <c r="AU134" i="10" s="1"/>
  <c r="AT166" i="10"/>
  <c r="AU166" i="10" s="1"/>
  <c r="AT146" i="10"/>
  <c r="AU146" i="10" s="1"/>
  <c r="BI97" i="12"/>
  <c r="BI61" i="12"/>
  <c r="BI31" i="12"/>
  <c r="BI103" i="12"/>
  <c r="BI121" i="12"/>
  <c r="BI73" i="12"/>
  <c r="BI13" i="12"/>
  <c r="BI49" i="12"/>
  <c r="BI7" i="12"/>
  <c r="BI79" i="12"/>
  <c r="BI109" i="12"/>
  <c r="BI115" i="12"/>
  <c r="BI67" i="12"/>
  <c r="BI91" i="12"/>
  <c r="BI55" i="12"/>
  <c r="BI25" i="12"/>
  <c r="BI19" i="12"/>
  <c r="AT16" i="10" l="1"/>
  <c r="AU16"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DIGITAL EXITO</author>
  </authors>
  <commentList>
    <comment ref="O6" authorId="0" shapeId="0" xr:uid="{00000000-0006-0000-0000-000001000000}">
      <text>
        <r>
          <rPr>
            <b/>
            <sz val="9"/>
            <color rgb="FF000000"/>
            <rFont val="Tahoma"/>
            <family val="2"/>
          </rPr>
          <t>MJD:</t>
        </r>
        <r>
          <rPr>
            <sz val="9"/>
            <color rgb="FF000000"/>
            <rFont val="Tahoma"/>
            <family val="2"/>
          </rPr>
          <t xml:space="preserve">
</t>
        </r>
        <r>
          <rPr>
            <sz val="9"/>
            <color rgb="FF000000"/>
            <rFont val="Tahoma"/>
            <family val="2"/>
          </rPr>
          <t xml:space="preserve">
</t>
        </r>
        <r>
          <rPr>
            <sz val="9"/>
            <color rgb="FF000000"/>
            <rFont val="Tahoma"/>
            <family val="2"/>
          </rPr>
          <t>Para una CORRECTA descripción del Control, remitirse a la Hoja CONTROLES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DIGITAL EXITO</author>
  </authors>
  <commentList>
    <comment ref="AG6" authorId="0" shapeId="0" xr:uid="{00000000-0006-0000-0200-000001000000}">
      <text>
        <r>
          <rPr>
            <b/>
            <sz val="9"/>
            <color indexed="81"/>
            <rFont val="Tahoma"/>
            <family val="2"/>
          </rPr>
          <t xml:space="preserve">MJD:
</t>
        </r>
        <r>
          <rPr>
            <sz val="9"/>
            <color indexed="81"/>
            <rFont val="Tahoma"/>
            <family val="2"/>
          </rPr>
          <t>Para una CORRECTA descripción del Control, remitirse a la Hoja CONTROLES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DIGITAL EXITO</author>
    <author>Usuario de Windows</author>
  </authors>
  <commentList>
    <comment ref="BJ4" authorId="0" shapeId="0" xr:uid="{00000000-0006-0000-0500-000001000000}">
      <text>
        <r>
          <rPr>
            <b/>
            <sz val="9"/>
            <color indexed="81"/>
            <rFont val="Tahoma"/>
            <family val="2"/>
          </rPr>
          <t>DIGITAL EXITO:</t>
        </r>
        <r>
          <rPr>
            <sz val="9"/>
            <color indexed="81"/>
            <rFont val="Tahoma"/>
            <family val="2"/>
          </rPr>
          <t xml:space="preserve">
Diligenciar cuando la medida de respuesta sea diferente a </t>
        </r>
        <r>
          <rPr>
            <b/>
            <i/>
            <sz val="14"/>
            <color indexed="81"/>
            <rFont val="Tahoma"/>
            <family val="2"/>
          </rPr>
          <t>Asumir el Riesgo</t>
        </r>
      </text>
    </comment>
    <comment ref="M6" authorId="1" shapeId="0" xr:uid="{00000000-0006-0000-0500-000002000000}">
      <text>
        <r>
          <rPr>
            <b/>
            <sz val="16"/>
            <color indexed="81"/>
            <rFont val="Tahoma"/>
            <family val="2"/>
          </rPr>
          <t xml:space="preserve">MJD:
</t>
        </r>
        <r>
          <rPr>
            <sz val="16"/>
            <color indexed="81"/>
            <rFont val="Tahoma"/>
            <family val="2"/>
          </rPr>
          <t>Remitirse a la pestaña Probabilidad Seguridad Informac</t>
        </r>
      </text>
    </comment>
    <comment ref="O6" authorId="1" shapeId="0" xr:uid="{00000000-0006-0000-0500-000003000000}">
      <text>
        <r>
          <rPr>
            <b/>
            <sz val="18"/>
            <color indexed="81"/>
            <rFont val="Tahoma"/>
            <family val="2"/>
          </rPr>
          <t>MJD:</t>
        </r>
        <r>
          <rPr>
            <sz val="18"/>
            <color indexed="81"/>
            <rFont val="Tahoma"/>
            <family val="2"/>
          </rPr>
          <t xml:space="preserve">
Remitirse a la Guía de Administración de Riesgos - G-MC-04 para la tabla de Impactos de Riesgos de Seguridad Digital</t>
        </r>
      </text>
    </comment>
    <comment ref="U6" authorId="0" shapeId="0" xr:uid="{00000000-0006-0000-0500-000004000000}">
      <text>
        <r>
          <rPr>
            <b/>
            <sz val="9"/>
            <color indexed="81"/>
            <rFont val="Tahoma"/>
            <family val="2"/>
          </rPr>
          <t>MJD:</t>
        </r>
        <r>
          <rPr>
            <sz val="9"/>
            <color indexed="81"/>
            <rFont val="Tahoma"/>
            <family val="2"/>
          </rPr>
          <t xml:space="preserve">
Para una CORRECTA descripción del Control, remitirse a la Hoja CONTROLES</t>
        </r>
      </text>
    </comment>
    <comment ref="BG6" authorId="1" shapeId="0" xr:uid="{00000000-0006-0000-0500-000005000000}">
      <text>
        <r>
          <rPr>
            <b/>
            <sz val="9"/>
            <color indexed="81"/>
            <rFont val="Tahoma"/>
            <family val="2"/>
          </rPr>
          <t xml:space="preserve">Ministerio de Justicia y del Derecho: </t>
        </r>
        <r>
          <rPr>
            <sz val="9"/>
            <color indexed="81"/>
            <rFont val="Tahoma"/>
            <family val="2"/>
          </rPr>
          <t>Revisar la pestaña de probabilidad de seg. De la información</t>
        </r>
        <r>
          <rPr>
            <sz val="9"/>
            <color indexed="81"/>
            <rFont val="Tahoma"/>
            <family val="2"/>
          </rPr>
          <t xml:space="preserve">
</t>
        </r>
      </text>
    </comment>
    <comment ref="BH6" authorId="1" shapeId="0" xr:uid="{00000000-0006-0000-0500-000006000000}">
      <text>
        <r>
          <rPr>
            <b/>
            <sz val="9"/>
            <color indexed="81"/>
            <rFont val="Tahoma"/>
            <family val="2"/>
          </rPr>
          <t>Ministerio de Justicia y del Derecho:</t>
        </r>
        <r>
          <rPr>
            <sz val="9"/>
            <color indexed="81"/>
            <rFont val="Tahoma"/>
            <family val="2"/>
          </rPr>
          <t xml:space="preserve">
Revisar Guía de  administración de riesgos del Ministerio de Justicia y del Derecho</t>
        </r>
      </text>
    </comment>
  </commentList>
</comments>
</file>

<file path=xl/sharedStrings.xml><?xml version="1.0" encoding="utf-8"?>
<sst xmlns="http://schemas.openxmlformats.org/spreadsheetml/2006/main" count="4162" uniqueCount="1286">
  <si>
    <t>Código: F-MC-G04-01
Versión: 6</t>
  </si>
  <si>
    <t>Herramienta de Administración de Riesgos</t>
  </si>
  <si>
    <t>IDENTIFICACIÓN DEL RIESGO</t>
  </si>
  <si>
    <t>ÁNALISIS DEL RIESGO</t>
  </si>
  <si>
    <t>EVALUACIÓN DEL RIESGO</t>
  </si>
  <si>
    <t>MEDIDAS DE RESPUESTA</t>
  </si>
  <si>
    <t>PLAN DE TRATAMIENTO</t>
  </si>
  <si>
    <t>MONITOREO
(líder del proceso)</t>
  </si>
  <si>
    <t>SEGUIMIENTO
Oficina de Control Interno</t>
  </si>
  <si>
    <t>Riesgo Inherente</t>
  </si>
  <si>
    <t>CONTROLES</t>
  </si>
  <si>
    <t>Diseño del Control</t>
  </si>
  <si>
    <t>Ejecución del Control</t>
  </si>
  <si>
    <t>Solidez Individual de cada Control</t>
  </si>
  <si>
    <t>Solidez del Conjunto de Controles</t>
  </si>
  <si>
    <t>Riesgo Residual</t>
  </si>
  <si>
    <t>N°</t>
  </si>
  <si>
    <t>PROCESO</t>
  </si>
  <si>
    <t>OBJETIVO DEL PROCESO</t>
  </si>
  <si>
    <t xml:space="preserve"> RIESGO</t>
  </si>
  <si>
    <t>Tipo de Riesgo</t>
  </si>
  <si>
    <t>OBJETIVOS ESTRATÉGICOS RELACIONADOS</t>
  </si>
  <si>
    <t>CAUSA</t>
  </si>
  <si>
    <t>Clasificación de la Causa</t>
  </si>
  <si>
    <t>CONSECUENCIAS</t>
  </si>
  <si>
    <t>PROBABILIDAD</t>
  </si>
  <si>
    <t>IMPACTO</t>
  </si>
  <si>
    <t xml:space="preserve">EVALUACIÓN </t>
  </si>
  <si>
    <t>DESCRIPCIÓN DEL CONTROL</t>
  </si>
  <si>
    <t>Causa que ataca</t>
  </si>
  <si>
    <t>CLASE DE CONTROL EXISTENTE</t>
  </si>
  <si>
    <t>1. ¿Existe un responsable asignado de la ejecución?</t>
  </si>
  <si>
    <t>2. ¿El responsable tiene la autoridad y adecuada segregación de funciones en la ejecución del control?</t>
  </si>
  <si>
    <t>3. ¿La oportunidad en que se ejecuta el control ayuda a prevenir la mitigación del riesgo o a detectar la materialización del riesgo en manera oportuna?</t>
  </si>
  <si>
    <t>4. ¿Las actividades que desarrollan en el control realmente buscan por si sola prevenir o detectar las causas que puedan dar origen al riesgo, ejemplo: Verificar, Validar, Cotejar, Comparar, Revisar?</t>
  </si>
  <si>
    <t>5. ¿La fuente de Información que se utiliza en el desarrollo del control es información confiable que permita mitigar el riesgo?</t>
  </si>
  <si>
    <t>6. ¿Las observaciones, desviaciones o diferencias identificadas como resultados de la ejecución del control son investigadas y resueltas de manera oportuna?</t>
  </si>
  <si>
    <t>7. ¿Se deja evidencia o rastro de la ejecución del control, que permita cualquier tercero con la evidencia, llegar a la misma conclusión?</t>
  </si>
  <si>
    <t>Total Diseño de Control</t>
  </si>
  <si>
    <t>RANGO DE CALIFICACIÓN DEL DISEÑO</t>
  </si>
  <si>
    <t>NIVEL DE EJECUCIÓN DEL CONTROL</t>
  </si>
  <si>
    <t>RANGO DE CALIFICACIÓN DE LA EJECUCIÓN</t>
  </si>
  <si>
    <t>SOLIDEZ INDIVIDUAL DE CADA CONTROL</t>
  </si>
  <si>
    <t>Total Solidez Individual</t>
  </si>
  <si>
    <t xml:space="preserve">Promedio de los Controles de  Riesgo </t>
  </si>
  <si>
    <t xml:space="preserve">CALIFICACIÓN DE LA SOLIDEZ DEL CONJUNTO DE CONTROLES </t>
  </si>
  <si>
    <t>Casillas que mueve en Probabilidad</t>
  </si>
  <si>
    <t>Casillas que mueve en Impacto</t>
  </si>
  <si>
    <t>OPCIONES DE MANEJO</t>
  </si>
  <si>
    <t>ACCIONES</t>
  </si>
  <si>
    <t>PERIODICIDAD</t>
  </si>
  <si>
    <t>FECHA INICIO</t>
  </si>
  <si>
    <t>FECHA FINAL</t>
  </si>
  <si>
    <t>RESPONSABLE</t>
  </si>
  <si>
    <t>REGISTRO O EVIDENCIA</t>
  </si>
  <si>
    <t>MONITOREO 1</t>
  </si>
  <si>
    <t>MONITOREO 2</t>
  </si>
  <si>
    <t>MONITOREO 3</t>
  </si>
  <si>
    <t>SEGUIMIENTO 1</t>
  </si>
  <si>
    <t>SEGUIMIENTO 2</t>
  </si>
  <si>
    <t>SEGUIMIENTO 3</t>
  </si>
  <si>
    <t>Gestión Documental</t>
  </si>
  <si>
    <t>Orientar la ejecución de las actividades necesarias para garantizar el acceso, la administración y conservación de los documentos físicos y electrónicos producidos y recibidos por la Entidad,
en cumplimiento de las disposiciones emanadas por parte del Archivo General de la Nación “Jorge Palacios Preciado” y el Ministerio de Tecnologías de la Información – MinTic.</t>
  </si>
  <si>
    <t>Posibilidad de afectación económica por la inoportunidad en la radicación y entrega de comunicaciones oficiales, debido a errores en el direccionamiento y asignación de tipificaciones a las comunicaciones.</t>
  </si>
  <si>
    <t>Riesgo Financiero</t>
  </si>
  <si>
    <t>7-Fortalecer la gestión institucional, para asegurar la calidad en el servicio con eficiencia, transparencia, innovación y enfoque diferencial e inclusivo, soportada en la gestión de la información, el uso de las tecnologías y el desarrollo humano.</t>
  </si>
  <si>
    <t xml:space="preserve">Direccionamiento erróneo de las comunicaciones por la falta de capacitación del personal que realiza la radicación y de las dependencias sobre el tipo de solicitud </t>
  </si>
  <si>
    <t>Interna</t>
  </si>
  <si>
    <t xml:space="preserve">1-Sanciones por incumplimiento de los términos establecidos para la respuesta de comunicaciones </t>
  </si>
  <si>
    <t>Casi seguro</t>
  </si>
  <si>
    <t>Menor</t>
  </si>
  <si>
    <t xml:space="preserve"> El Técnico, Profesional o Contratista del Grupo de Gestión Documental designado, semestralmente, programará  capacitaciones a las dependencias sobre uso del Sistema de Gestión Documental Electrónica y de Archivos (SGDEA) y las políticas de radicación, con el fin de garantizar una adecuada gestión de las comunicaciones al interior de la entidad. Se identificarán a las personas que no asistan a las capacitaciones inicialmente programadas, para ser convocadas nuevamente en una sesión en el segundo semestre de la vigencia.
Evidencia: Registro de asistencia de las capacitaciones realizadas y reporte de inasistencia </t>
  </si>
  <si>
    <t>Preventivo</t>
  </si>
  <si>
    <t>Si</t>
  </si>
  <si>
    <t>Completa</t>
  </si>
  <si>
    <t>Siempre</t>
  </si>
  <si>
    <t>Falta de controles en la distribución de comunicaciones.</t>
  </si>
  <si>
    <t>2-Reprocesos por la rectificación y/o corrección de errores.</t>
  </si>
  <si>
    <t>El Auxiliar, Técnico, Profesional o Contratista designado del Grupo de Gestión Documental  designado, semanalmente, realizara un muestreo de la totalidad de las comunicaciones oficiales radicadas, con el propósito de verificar la calidad de la radicación, en caso de identificar inconsistencias en la asignación de la tipificación y en el direccionamiento a las dependencias, se realizará la corrección inmediata de las comunicaciones con registros erróneos en la tipificación y asignación de la dependencia responsable.
Evidencia: Reporte en excel del formulario Muestreo de Control del Proceso de Radicación, y una muestra de las correciones con imagenes de la Trazabilidad en el SGDEA.</t>
  </si>
  <si>
    <t>El Auxiliar, Técnico o Contratista del Grupo de Gestión Documental  designado revisará de manera permanente y tramitará el cambio de tipificaciones de acuerdo con la justificación técnica y jurídica que se soliciten al correo electrónico tipologiasdocumentales@minjusticia.gov.co. En los casos en que se identifiquen errores en la radicación se retroalimentará durante las reuniones mensuales de seguimiento con el personal de servicios postales 472.
Evidencia: Reporte en excel del registro de cambio de tipificaciones.</t>
  </si>
  <si>
    <t>Detectivo</t>
  </si>
  <si>
    <t>Posibilidad de afectación reputacional por incumplimiento de las disposiciones emanadas por parte del Archivo General de la Nación, debido a debilidades en los controles establecidos para la administración de la Gestión Documental.</t>
  </si>
  <si>
    <t>Riesgo de Cumplimiento</t>
  </si>
  <si>
    <t>Inadecuada aplicación de la normatividad archivística vigente por desconocimiento.</t>
  </si>
  <si>
    <t>Pérdida de la memoria institucional. por deterioro, extravió  de los documentos  que compromete la integridad y accesibilidad del archivo.</t>
  </si>
  <si>
    <t>Posible</t>
  </si>
  <si>
    <t>Moderado</t>
  </si>
  <si>
    <t>El Técnico, Profesional o Contratista del Grupo de Gestión Documental designado, semestralmente realizara mesas técnicas con las dependencias con el fin de verificar la aplicación de lineamientos de gestion documental. En caso de identificar inconsistencias se realizarán planes de trabajo con las dependencias para seguimiento durante la vigencia.
Evidencia: Registro de Asistencias Técnicas con los temas tratados y compromisos con el plan de trabajo.</t>
  </si>
  <si>
    <t>Ausencia ó Incumplimiento de los procedimientos para la adecuada operación del Grupo de Gestion Documental</t>
  </si>
  <si>
    <t>Inapropiadas condiciones Ambientales,  de Infraestructura física y tecnológica para la debida Gestión Documental</t>
  </si>
  <si>
    <t>El Profesional o Contratista del Grupo de Gestión Documental designado, realizará trimestralmente la verificación del cumplimiento de las condiciones ambientales, de conservación y preservación necesarias para una adecuada gestión documental. En caso de que se identifiquen desviaciones o condiciones inadecuadas, se documentarán las medidas correctivas para la evaluación de viabilidad.
Evidencia: Informe  de Implementación del Sistema Integrado de Conservación.</t>
  </si>
  <si>
    <t>Pérdida de expedientes en custodia del Grupo de Gestion Documental</t>
  </si>
  <si>
    <t>Investigación disciplinarias o penales por la Pérdida parcial o total de expedientes.</t>
  </si>
  <si>
    <t>El Técnico, Profesional o Contratista del Grupo de Gestión Documental designado, de manera  permanente realizara el control de Préstamo y Consulta de Documentos y Expedientes conforme a lo definido en el  Procedimiento P-GD-06. En caso de que no se pueda registrar la solicitud en formulario dispuesto se deberá remitir correo al Grupo de Gestion Documental. 
Evidencia: 
-Reporte de Power BI con el registro solicitudes de prestamos en form de la intranet.
-F-GD-06-02-Formato de prestamos  de expedientes y consulta de documentos.
-F-GD-06-03-Control de Ingreso y Salida de Bodegas de archivo</t>
  </si>
  <si>
    <t>Pérdidas económicas por carencia de documentación necesaria para el  cobro de obligaciones a favor MJD</t>
  </si>
  <si>
    <t>Gestión Contractual</t>
  </si>
  <si>
    <t>Establecer los lineamientos para la selección, suscripción, ejecución y liquidación de contratos en el Ministerio de Justicia y del Derecho, con el fin de suplir las diferentes necesidades de adquisición de bienes y servicios que permitan el cumplimiento de las funciones y competencias que le asigna la Ley a la entidad.</t>
  </si>
  <si>
    <t>Posibilidad de afectación económica o reputacional por la no suscripción, ejecución y/o liquidación de los contratos, debido a debilidades en los controles establecidos en las diferentes etapas de la contratación</t>
  </si>
  <si>
    <t xml:space="preserve">Causa 1: Documentos incompletos o con errores en su elaboración </t>
  </si>
  <si>
    <t>Afectar la prestación de los servicios misionales del Ministerio de Justicia y del Derecho</t>
  </si>
  <si>
    <t>Probable</t>
  </si>
  <si>
    <t>Catastrófico</t>
  </si>
  <si>
    <t>El funcionario o contratista designado por el /la Coordinador(a) del GGC, cada vez que se va a efectuar la suscripción de un contrato, verifica que la información radicada por parte de cada dependencia corresponda con los requisitos establecidos,  a través de una lista de chequeo la cual debera consultar en el SIG,  donde están los documentos requeridos y la revisión con la información física suministrada por el contratista. En caso de encontrar documentación faltante, requiere al enlace a través de correo electronico el suministro de la documentación faltante o incompleta para poder continuar con el proceso de contratación, en un plazo prudente de tal forma que no se retrase el proceso de suscripción. Evidencia: Los correos electrónicos a que hubo lugar en donde solicitó la información faltante o incompleta.</t>
  </si>
  <si>
    <t>Semestral</t>
  </si>
  <si>
    <t>El /la Coordinador(a) del GGC o quien delegue</t>
  </si>
  <si>
    <t>Causa 2: Falta de seguimiento a la oportunidad de radicación y respuesta en la gestión de la etapa precontractual</t>
  </si>
  <si>
    <t>Indisponibilidad de los bienes y servicios requeridos por el MJD para su funcionamiento.</t>
  </si>
  <si>
    <t>El/la Coordinaror (a) del Grupo de Gestión Contractual mensualmente enviará por correo electrónico el PAA actualizado con el cruce de información presupuestal registrada en SIIF a la Secretaria General, Oficina Asesora de Planeación, el Grupo de Gestión Financiera y Contable y a quien considere, con el fin de que las mismas tomen como insumo para los diferentes reportes en los comités de seguimiento presupuestal y demás actividades de seguimiento de la ejecución del PAA en aras de contribuir con una adecuada ejecución del PAA. Evidencia: Correos electrónicos con el PAA</t>
  </si>
  <si>
    <t>Causa 3: Deficiencia en la definición de los criterios técnicos, legales y/o financieros para la contrucción de los estudios previos y documentos soporte.</t>
  </si>
  <si>
    <t>Castigo al prespuesto de Adquisición de Bienes y Servicios para la siguiente vigencia por parte del MHCP por inejecución del presupuesto</t>
  </si>
  <si>
    <t>El funcionario o contratista designado por el /la Coordinador(a) del GGC cada vez que se va a efectuar la suscripción de un contrato, revisa los estudios previos y los documentos soporte de la contratación a fin de verificar que el proceso pre contractual cumpla con los requisitos técnicos, legales y financieros. En caso de encontrar inconsistencias o información faltante y si el hecho es subsanable, se solicita la modificación o complemento a la dependencia responsable en un plazo prudente de tal forma que no se retrase el proceso de suscripción. Si por otro lado la situación no es subsanable, se hace devolución de la documentación completa junto a un memorando donde se explican las razones de esta decisión y se solicita la modificación de la documentación existente. Evidencia: Correo electrónico o memorando.</t>
  </si>
  <si>
    <t>El funcionario o contratista designado por el /la Coordinador(a) del GGC cada vez que le sea asignado un proceso de contratación con pluralidad de oferentes, verificará el cumplimiento de los requistios técnicos, jurídicos y financieros de la evaluación del proceso para que cumplan en estricto sentido con lo solicitado en el pliego de condiciones de tal manera que el proceso se adjudique en debida forma. En caso de que la evaluacion no cumpla con lo establecido, se devolverá mediante correo electrónico a la dependencia responsable para que realicen los ajustes del caso. Evidencias: Correo electrónico.</t>
  </si>
  <si>
    <t>Trimestral</t>
  </si>
  <si>
    <t>Causa 4: Debilidad en el proceso de seguimiento a la ejecución de los contratos</t>
  </si>
  <si>
    <t>Requerimientos de entes de control</t>
  </si>
  <si>
    <t>El supervisor e interventor, según la periodicidad pactada en el contrato, verificará el avance de la ejecución del contrato, las actividades realizadas, los bienes suministrados, los servicios prestados, las obras ejecutadas, las cantidades recibidas y demás que correspondan, según la naturaleza del contrato. Los cuales deberán referirse al cumplimiento y seguimiento del contrato, en el aspecto jurídico, técnico, administrativo, financiero y contable. en caso de encontrarr novedades o atrasos en la ejecución dle contrato, lo registrará en el formato F-GC-07-01 Segumiento periódico a los riesgos del contrato o convenio. Evidencias: Base de datos de los contratos o convenios en ejecución con su respectivo link de consulta en Secop.</t>
  </si>
  <si>
    <t>Causa 5: Falta de seguimiento a la liquidación de los contratos</t>
  </si>
  <si>
    <t>Pérdida de competencia para liquidar los contratos</t>
  </si>
  <si>
    <t>El supervisor para cada informe de pago, realizará el seguimiento periódico a los riesgos del contrato en el formato F-GC-07-01 con el fin de detectar la materialización del riesgo o la alta probabilidad de ocurrencia. Si se evidencia que el riesgo se materializó o que tiene alta probabilidad de ocurrencia deberá informar al Grupo de Gestión Contractual mediante memorando. Evidencias: Base de datos de los contratos o convenios en ejecución con su respectivo link de consulta en Secop y memorando cuando aplique.</t>
  </si>
  <si>
    <t>El Coordinador del GGC o quien delegue, trimestralmente realizará seguimiento al cumplimiento del "Plan de liquidaciones de contratos" definido por el Grupo de Gestión Contractual de acuerdo con los criterios de priorización, con el fin de evitar la pérdida de competencia para liquidar los contratos de la entidad. Si se evidencia el no cumplimiento en la radicación del trámite de liquidación, el GGC remite correo electrónico o memorando al supervisor del contrato conminándolo al cumplimiento. Evidencia: Plan de liquidaciones de contratos, reporte trimestral y correo electrónico o memorando (si aplica este último).</t>
  </si>
  <si>
    <t>Gestión Financiera</t>
  </si>
  <si>
    <t>Administrar el ciclo financiero de ingresos y egresos, derechos y obligaciones, asignado al Ministerio de Justicia y del Derecho mediante la aplicación de procedimientos contables, presupuestales y de tesorería, acordescon la normatividad vigente, con el fin de optimizar el uso y ejecución de los recursos financieros del MJD.</t>
  </si>
  <si>
    <t>Posibilidad de efecto dañoso sobre los recursos públicos por generar o líquidar pagos de forma inadecuada, a causa de la falta de controles en la verificación de requisitos para el tramite de cuentas y facturas.</t>
  </si>
  <si>
    <t>Riesgo Fiscal</t>
  </si>
  <si>
    <t>Entrega incompleta o inconsistente de los documentos soporte por parte de las dependencias, en la radicación de cuentas de proveedores y contratistas, ante el GGFC.</t>
  </si>
  <si>
    <t>Externa</t>
  </si>
  <si>
    <t>Demandas al MJD por parte de los proveedores y/o contratistas</t>
  </si>
  <si>
    <t>1. El Profesional de Central de Cuentas, cada vez que reciba el "formato unico para pago de Contratistas - Persona Natural F-GC-06-03 y/o el "formato unico para pago de Contratistas - Persona Jurídica F-GC-06-06 Persona Jurídica", verifica la completitud de los requisitos para el trámite de cuentas de proveedores y contratistas, conforme al procedimiento " P-GF-25 Tramite de Cuentas y Facturas", con el fin de evitar errores en la liquidación de impuestos y de las obligaciones presupuestales. En caso de encontrar información faltante o inconsistente, devuelve la solicitud a la dependencia responsable, a través de correo electrónico solicitando la corrección.
Evidencia: 
1) Trazabilidad de las cuentas en el "Formato de Radicación de Cuentas F-GF-25-04", en donde se precisan las devoluciones y correcciones que eventualmente pueden tener las cuentas radicadas ante el GGFC.
2) Correo de devolución a las dependencias solicitando el ajuste (cuando aplique).</t>
  </si>
  <si>
    <t>Anual</t>
  </si>
  <si>
    <t>Coordinador (a) GGFC</t>
  </si>
  <si>
    <t>Incumplimiento de los criterios técnicos y/o normativos en materia contable y tributaria, por ausencia  o desconocimiento  de controles para el trámite y pago de obligaciones.</t>
  </si>
  <si>
    <t>Requerimientos por parte de los Entes de Control - posibles hallazgos de indole financiero y contable.</t>
  </si>
  <si>
    <t xml:space="preserve">2. El Profesional de área de Tesorería cada vez que reciba un comprobante de obligacion presupuestal, revisa contra los documentos soporte de la solicitud de pago, que se encuentren debidamente liquidados y con los respectvos documentos soporte. En caso de encontrar inconsistencias, se devuleve a través de correo electrónico, al profesional de Central de Cuentas para el respectivo ajuste.
Evidencia: 
1.Correos de devolución de cuentas solicitando la corrección de la obligación. </t>
  </si>
  <si>
    <t>Posibilidad de afectación reputacional por la presentación y publicación de información inexacta o inoportuna en los Estados Financieros, debido a la no depuración y conciliación de  las cuentas de acuerdo con la normatividad vigente.</t>
  </si>
  <si>
    <t>Inoportunidad en la presentación y entrega de los reportes por parte de las dependencias generadoras de la información contable al GGFC.</t>
  </si>
  <si>
    <t>Pérdida de credibilidad, confiabilidad y fiabilidad en la información Contable y Financiera</t>
  </si>
  <si>
    <t>Improbable</t>
  </si>
  <si>
    <t>1. El Profesional de Contabilidad designado por parte del Coordinador(a) del GGFC verifica mensualmente la recepción de los reportes por parte de las dependencias generadoras de la información financiera y contable del MJD, de acuerdo con lo establecido en el procedimiento de Gestión Contable, con el fin de realizar la depuración y conciliación de las cuentas, para la elaboración y presentación de los Estados Financieros, dentro de los plazos establecidos y de acuerdo con la normatividad vigente para las Entidades de Gobierno. Las dependencias que no cumplan con la entrega oportuna de la información, desde el GGFC se solicitará esta información vía correo electrónico.
Evidencia: 1. Correo electrónico solicitando la información (cuando aplique).</t>
  </si>
  <si>
    <t>Entrega incompleta o inconsistente de los reportes por parte de las dependencias generadoras de la información contable, para realizar los registros contables.</t>
  </si>
  <si>
    <t>Presentación extemporánea de la información contable a la Contaduría General de la Nación y demas partes interesadas.</t>
  </si>
  <si>
    <t xml:space="preserve">2. El Profesional de Contabilidad designado por parte del Coordinador(a) del GGFC responsable de la conciliación, mensualmente realiza la conciliación de cifras, con el fin de validar la consistencia de la información remitida por las areás. En caso de encontrar diferencias, se solicita aclaración al área generadora de la información contable a través de correo electrónico. De no recibir respuesta se dejará registro en la conciliación para ser subsanado en el mes siguiente.
Evidencias: 
1) Solicitud de aclaración a través de correo electrónico (cuando aplique).
2) Conciliaciónes </t>
  </si>
  <si>
    <t>Deficiencia en la definición de los criterios técnicos - normativos en materia contable y/o financiera para los reportes realizados por parte de las dependencias generadoras de la información contable.</t>
  </si>
  <si>
    <t>Requerimientos por parte de los Entes de Control.</t>
  </si>
  <si>
    <t>Pérdida de imagen institucional.</t>
  </si>
  <si>
    <t>Administrar el ciclo financiero de ingresos y egresos, derechos y obligaciones, asignado alMinisterio de Justicia y del Derecho mediante la aplicación de procedimientos contables, presupuestales y de tesorería, acordescon la normatividad vigente, con el fin de optimizar el uso y ejecución de los recursos financieros del MJD.</t>
  </si>
  <si>
    <t>Posibilidad de afectación reputacional por la constitución de reservas no justificadas, debido a las debilidades en el seguimiento por parte del GGFC, y gestión por parte Supervisores de de los Contratos.</t>
  </si>
  <si>
    <t>Deficiente seguimiento y control por parte de los Supervisores de Contrato.</t>
  </si>
  <si>
    <t xml:space="preserve">1. Deficiente ejecución presupuestal 
</t>
  </si>
  <si>
    <t>1. El Coordinador del GGFC mensualmente remite a las dependencias ejecutoras de recursos, memorando sobre la ejecución vigente y el estado de las reservas presupuestales, con el fin de mejorar la gestión en la ejecución presupuestal y reservas presupuestales. En el caso de no poderse enviar memorando se envía correo electrónico informando sobre el estado de la ejecución.
Evidencia: Memorando o el correo electrónico enviado a las dependencias, con el reporte de ejecución presupuestal y de reservas.</t>
  </si>
  <si>
    <t>Falta de conocimiento por parte de los Supervisores de Contrato en la definición de los criterios técnicos, al momento de efectuar la justificación en la constitución de reservas presupuestales.</t>
  </si>
  <si>
    <t>2. Hallazgos administrativos y/o disciplinarios por parte de la CGR</t>
  </si>
  <si>
    <t>2. El Coordinador del GGFC cada vez que las dependencias solicitan la constitución de reservas prespuestales, validará que el formato "F-GF-01-06 Constitución de Reservas Presupuestales" cumpla con las condiciones y criterios requeridos en la justificación de la misma. En el caso de no cumplir con los criterios establecidos, se devuelve a la dependencia mediante correo electrónico, solicitando el ajuste correspondiente.
Evidencia: 
1. Formato "F-GF-01-06 Constitución de Reservas Presupuestales"
2. Correo electrónico de devolución a las dependencias, solicitando el ajuste (cuando aplique).</t>
  </si>
  <si>
    <t>Inoportunidad en la radicación de los formatos de constitución de reservas presupuestales por parte de las dependencias, ante el GGFC.</t>
  </si>
  <si>
    <t xml:space="preserve">3. Posible reducción del presupuesto por malas prácticas en la constitución de las reservas.
</t>
  </si>
  <si>
    <t>Falta de revisión por parte del GGFC, de la justificación registrada en los formatos de constitución de reservas presupuestales, que den cumplimiento a los criterios establecidos para la constitución de la misma.</t>
  </si>
  <si>
    <t>4. Requerimiento por parte de los Entes de Control</t>
  </si>
  <si>
    <t>Gestión Administrativa</t>
  </si>
  <si>
    <t>Fijar los lineamientos, parámetros y actividades requeridas para garantizar la gestión de los servicios administrativos, logisticos y la administración de los bienes necesario para la operación del Ministerio de Justicia y del Derecho.</t>
  </si>
  <si>
    <t>Posibilidad de afectación reputacional y economica por incumplimiento en los controles para el ingreso y salida de las instalaciones debido a el desconocimiento de los lineamientos de seguridad para las sedes de la entidad por parte del proveedor del servicio de vigilancia.</t>
  </si>
  <si>
    <t>Deficiencias en la definición de los controles establecidos para el ingreso y salida de las instalaciones.</t>
  </si>
  <si>
    <t>1. Robo, pérdida o daño de equipos, documentos y elementos físicos de la entidad.
2. Personal no autorizado podrían ingresar, poniendo en riesgo la seguridad física y la de la información.</t>
  </si>
  <si>
    <t>El personal de vigilancia permanentemente verificará en el ingreso la autorización para visitantes y la tarjeta de acceso para colaboradores con en fin de asegurar el acceso al personal autorizado.En caso de que el  visitante no cuente con autorización se procederá a informar vía telefonica y se registrará en la minuta el funcionario que autoriza y el area donde permanecera el visitante.
Evidencia:
1.Reporte de ingresos y salidas de la entidad.
2.Correo de autorización del ingreso de visitantes.
3.Registro Fotografico de una muestra tomada de la minuta de vigilancia.</t>
  </si>
  <si>
    <t>Falta de capacitación al personal de vigilancia de acuerdo a los lineamientos de la entidad por parte de la empresa contratista.</t>
  </si>
  <si>
    <t>3. Eventos críticos que puedan derivar en la suspensión parcial o total de las actividades de la entidad.
4.Pérdida de confianza por parte de la ciudadanía o entidades de control frente a la capacidad de proteger la infraestructura.</t>
  </si>
  <si>
    <t>El Coordinador del GGA o a quien delegue mensualmente verificará las capacitaciones realizadas por la empresa de vigilancia al personal que presta el servicio en la entidad con en el fin de asegurar la socialización de los lineamientos internos para la administración de servicios de vigilancia y seguridad privada. En caso de que no se evidencie la realización de la capacitación se remitira un correo electronico a la empresa de vigilancia solicitando el cumplimiento de la programación de capacitación establecida contractualmente.
Evidencia: 
1.Informe de supervisión
2. Correo electronico.  (Si aplica)</t>
  </si>
  <si>
    <t>Debilidades en la supervisión del contrato de vigilancia.</t>
  </si>
  <si>
    <t xml:space="preserve">5. Peligro de la integridad fisica de los colaboradores y visitantes de la entidad.
</t>
  </si>
  <si>
    <t xml:space="preserve">El personal de vigilancia permanentemente constatará la entrada y salida de elementos a traves  del escáner de rayos x y del registro en la minuta, con en el fin de salvaguardar los bienes de la entidad.En caso de identificar alguna novedad comunicara al supervisor de seguridad para realizar el debido procedimiento.
Evidencia
Minuta de ingreso de personal.
Minuta de ingreso y salida de elementos. </t>
  </si>
  <si>
    <t>Posibilidad de afectación reputacional y economica por interrupción de los servicios de la entidad debido a deficiencias en el mantenimiento preventivo y correctivo de ascensores, redes eléctricas e hidráulicas,estabilidad estructural del edificio y parque automotor</t>
  </si>
  <si>
    <t>Riesgo Operativo</t>
  </si>
  <si>
    <t>Falta de planeación y cumplimiento de los mantenimientos preventivos del parque automotor, infraesctrutura y equipamento de la entidad</t>
  </si>
  <si>
    <t xml:space="preserve">1.Retraso o suspensión en el normal desarrollo de las actividades del MJD.
2.Retrasos en el cumplimiento de agenda de la alta dirección (Ministro, Viceministros y Directivos)
</t>
  </si>
  <si>
    <t>El colaborador del GGA designado mensualmente revisará el diligenciamiento del plan anual de mantenimientos preventivos del parque automotor , infraesctrutura y equipamento de la entidad, con en el fin de asegurar su cumplimiento. En caso de identifcar novedades se reportarán al profesional responsable de su ejecución y reporte por medio de correo electronico. 
Evidencia:
Seguimiento al Plan Anual preventivo parque automotor, infraesctrutura y equipamento de la entidad.
Correo electronico de novedades en caso de que aplique.</t>
  </si>
  <si>
    <t>Oportuna y adecuada atención de los mantenimientos preventivos y correctivos del parque automotor, infraesctrutura y equipamento de la entidad.</t>
  </si>
  <si>
    <t>3. Afectación en la seguridad e integridad de los colaboradores y visitantes de la entidad.</t>
  </si>
  <si>
    <t>El coordinador del GGA o a quien delegue trimestralmente verificará la atención adecuada y oportuna  de los mantenimientos  preventivos y correctivos del parque automotor, infraesctrutura y equipamento de la entidad con en el fin de constatar el cumplimiento al Plan Anual de mantenimientos preventivos y la oportunidad de atención a los mantenimientos correctivos por medio del reporte del aplicativo de Aranda y la matriz interna de parque automotor .En caso de identificar novedades se reportaran al profesional responsable de su ejecución para completar la actividad.
Evidencia
Acta de reunión
Correo electronico de novedades en caso de que aplique.</t>
  </si>
  <si>
    <t xml:space="preserve">
Deficiencia en la planeación y trámite de la contratación de los mantenimientos preventivos y correcitvos del parque automotor, infraesctrutura y equipamento de la entidad</t>
  </si>
  <si>
    <t>4. Pérdida de vida util o sobrecostos en el mantenimiento de los activos de la entidad</t>
  </si>
  <si>
    <t>El colaborador del GGA designado, semanalmente validará el estado  los procesos pre-contractuales y contractueles establecidos en el Plan Anual  Adquisiciones Inicial registrando su seguimiento en cada una de las lineas del PAA, con en el fin de presentar oportunamente la radicación  de los procesos de contratación del GGA de acuerdo al plan anual de mantenimientos.En caso de encontrar alguna inconsistencia será reportado al profesional encargado por medio de correo electronico.
Evidencia:
Seguimiento Plan Anual de Adquisiciones. 
Correo electronico de novedades en caso de que aplique.</t>
  </si>
  <si>
    <t>Gestión del Talento Humano</t>
  </si>
  <si>
    <t>Liderar y ejecutar las actividades propias de la administración y gestión del talento humano, aplicando la normativa vigente y los procedimientos establecidos en la entidad para contribuir a la consecución de los objetivos institucionales.</t>
  </si>
  <si>
    <t>Posibilidad de efecto dañoso a los recursos públicos por la inoportunidad o inadecuado trámite en la generación de la nómina por parte del grupo de gestión humana a causa de las inconsistencias o cobro de incapacidades.</t>
  </si>
  <si>
    <t>Causa 1: Novedades registradas extemporáneamente.</t>
  </si>
  <si>
    <t xml:space="preserve">Incumplimiento de lineamiento normativo </t>
  </si>
  <si>
    <t>El profesional delegado de nómina del Grupo de Gestión Humana, mensualmente, revisa las novedades  entregadas por las areas, los servidores y terceros, teniendo en cuenta las fechas establecidas en la circular anual, si al momento de recibir la novedad esta se encuentra fuera del plazo establecido en la circular puede causarse en el mes siguiente; posteriormente, el profesional ingresa en el sistema nómina las novedades, con el fin de generar la prenómina, para verficación por parte del líder del proceso en conjunto con quienes realizarón el cargue de las mismas. Si al realizar esta última revisión se encuentran inconsistencias, se procede al ajuste en el sistema y se informa al líder del proceso. 
Evidencias: Prénomina</t>
  </si>
  <si>
    <t>Causa 2: Desconocimiento y/o incumplimiento de los funcionarios para la presentación de novedades o presentación de incapacidades.</t>
  </si>
  <si>
    <t>Investigación disciplinaria</t>
  </si>
  <si>
    <t>El profesional delegado de nómina del Grupo de Gestión Humana, anualmente, realiza la programación del cierre de novedades de nómina (fechas máximas de posesión, vacaciones, licencias no remuneradas, encargos, entrega de la nómina, libranzas, etc.) la cual es presentada al coordinador del Grupo de Gestión Humana con el fin de generar su visto bueno, para posterior aprobación del ordenador del gasto, en caso de presentar inconsistencias, se solicita ajuste al profesional de nómina responsable, generada la corrección se remite nuevamente para firma. 
Evidencia: Circular anual programación novedades</t>
  </si>
  <si>
    <t>Causa 3:Falta de cobro de las incapacidades a la EPS en el término legal establecido.</t>
  </si>
  <si>
    <t>Detrimento patrimonial</t>
  </si>
  <si>
    <t>El profesional de nómina delegado del Grupo de Gestión Humana, mensualmente, con el propósito de evitar que hayan incapacidades sin radicar en las respectivas EPS, recibe la incapacidad por correo electrónico o por EPX y registra en el cuadro de control de incapacidades, posteriormente se radica en la página web de la EPS y a fin de mes se ingresa en el aplicativo de nómina. Si se identifica una incapacidad que no ha sido radicada, se procede a buscar el documento en la historia laboral del funcionario y se empieza el proceso de radicación.
Evidencia: Cuadro control Incapacidades</t>
  </si>
  <si>
    <t>Posibilidad de pérdida reputacional, disminución de la productividad y afectación al cumplimiento de los objetivos, ocasionada por la falta de formación de los servidores, la ausencia de espacios que fortalezcan el bienestar laboral y las debilidades en la prevención y promoción de la salud, derivadas de una inadecuada formulación, deficiente ejecución y débil articulación de los Planes de Talento Humano.</t>
  </si>
  <si>
    <t>Causa 1: Inadecuada formulación de los Planes de Talento Humano, al no contemplar de manera integral las necesidades de formación y bienestar.</t>
  </si>
  <si>
    <t>Bajo desempeño en la ejecución de funciones, errores en procesos misionales y dificultad para cumplir metas institucionales.</t>
  </si>
  <si>
    <t xml:space="preserve">Los profesionales responsables de los procesos de capacitación y bienestar del Grupo de Gestión Humana realizan la detección de temas a incluir en los planes a través de los diagnósticos de necesidades elaborados en último trimestre de cada vigencia, una vez validados sus resultados son priorizadas las necesidades de los servidores e incluidas en los planes anuales de bienestar y capacitación, estos planes son revisados y validados por el coordinador(a) del Grupo de Gestión Humana y el Comité de Bienestar Social, Capacitación, Estímulos e Incentivos, si se presentan inconsistencia, solicitan ajuste y una vez corregidos se públican en la página web para su implementación. 
Evidencia: Planes de Talento Humano con inclusión de diagnóstico </t>
  </si>
  <si>
    <t>Causa 1: Inadecuada formulación de los Planes de Talento Humano, al no contemplar de manera integral las necesidades de formación y bienestar.
Causa 3: Escasa implementación de espacios y programas de bienestar laboral, que fortalezca la motivación, el sentido de pertenencia y la calidad de vida de los servidores.</t>
  </si>
  <si>
    <t xml:space="preserve">Causa 2: Débil gestión en prevención y promoción de la salud laboral. </t>
  </si>
  <si>
    <t>Enfermedades de los colaboradores y mayor ausentismo laboral, incremento de incapacidades médicas</t>
  </si>
  <si>
    <t xml:space="preserve">El profesional del equipo de Seguridad y Salud en el Trabajo, del Grupo de Gestión Humana, realiza el programa de vigilancia epimiológica respectivo, programa de medicina preventiva o programa de entorno laboral saludable cuando se requiera, teniendo en cuenta las necesidades identificadas en los colaboradores a tráves de las encuestas, exámenes y revisiones periodicas, entre otras,con el fin de establecer las actividades adecuadas previniendo o interviniendo, situaciones presentadas, es presentado al lider de Seguridad y Salud y trabajo para su aprobación y en caso de señalarse ajustes, se debe corregir para iniciar su ejecución. 
Evidencia: revisión y Programas vigilancia epimiológica donde se evidencia el insumo para su formulación. </t>
  </si>
  <si>
    <t xml:space="preserve">Causa 3: Escasa implementación de espacios y programas de bienestar laboral, que fortalezca la motivación, el sentido de pertenencia y la calidad de vida de los servidores.
</t>
  </si>
  <si>
    <t>Desmotivación y pérdida del sentido de pertenencia,  .y deterioro del clima organizacional.</t>
  </si>
  <si>
    <t>Los lideres de temas en el Grupo de Gestión Humana junto con el enlace de calidad realizan seguimiento trimestral de las actividades programadas en los distintos planes con el fin de verfificar su cumplimiento de acuerdo al cronograma establecido, en caso de evidenciarse dificultades en el cumplimiento de las actividades, se realizar una reprogramación con su respectiva justificación. 
Evidencia: Informes trimestrales de seguimiento planes Talento Humano - Reporte en DARUMA PAI - GGH</t>
  </si>
  <si>
    <t>Causa 4: Deficiencia en la ejecución de los Planes de Talento Humano, ocasionada por falta de seguimiento para el cumplimiento de las actividades programadas.</t>
  </si>
  <si>
    <t>Incumplimiento en la implementación de programas de desarrollo, bienestar y salud laboral.</t>
  </si>
  <si>
    <t>Posibilidad de perdida reputacional por inasistencia a eventos en el exterior, debido a retrasos o incumplimientos de lineamientos para el trámite ante el DAPRE.</t>
  </si>
  <si>
    <t>Causa 1: Falencia en la revisión de requisitos por parte del GGH para el trámite ante el DAPRE.</t>
  </si>
  <si>
    <t>Falta de representación de la entidad, en temas de su competencia y misionalidad</t>
  </si>
  <si>
    <t xml:space="preserve">El profesional encargado del Grupo de Gestión Humana cada vez que se realiza solicitud de comisión o autorización de viaje al exterior por parte de un colaborador de la entidad, revisa la documentación remitida de acuerdo con lo establecido en la guía "Comisión de servicios o autorización de viajes internacionales"con el fin de establecer el cumplimieto con los lineamientos internos,   procedimiento acorde con lo requerido por el DAPRE o la normativa vigente , en caso de no cumplir con el procedimiento, se solicita los ajustes correspondientes al colaborador de la entidad que requiere la autorización  o aprobación del viaje para continuar con el trámite respectivo.
Evidencia: Correos solicitud de ajuste </t>
  </si>
  <si>
    <t>Causa 2: Falta de cumplimiento de lineamientos internos para la aprobación de las comisiones o autorización de viajes al exterior.</t>
  </si>
  <si>
    <t>Reprocesos internos</t>
  </si>
  <si>
    <t>El profesional encargado del Grupo de Gestión Humana revisa la aprobación por parte de la Presidencia de la República de la comisión de servicios al exterior (funcionarios) o de viaje internacional (contratistas) y de ser aprobado, elabora el acto administrativo para la firma del competente (Ministro(a) o Secretario General), el cual es revisado por el coordinador del Grupo de Gestión Humana en cuanto al cumplimiento de los lineamientos internos de la entidad, así como del DAPRE y en caso de requerir ajustes, solicita al funcionario que elaboró la resolución, su ajuste correspondiente.  
Evidencia: resolución de aprobación de la comisión o de autorización de viaje al exterior firmada.</t>
  </si>
  <si>
    <t>Gestión contra la Criminalidad y la Reincidencia</t>
  </si>
  <si>
    <t>Generar acciones que contribuyan a la implementación de la política pública de drogas, criminal y penitenciaria, de los mecanismos de cooperación juridica internacional y la justicia transicional con el fin de fortalecer la gestión publica entorno a lucha contra la criminalidad y reincidencia</t>
  </si>
  <si>
    <t xml:space="preserve">Posibilidad de afectación reputacional por la desconfianza de las comunidades en las entidades responsables de la implementación de la Política Nacional de Drogas, debido al desconocimiento por parte de los entes territoriales de los temas que se abordan en el marco de la instancia de toma de deciones en materia de drogas (Consejos Seccionales de Estupefacientes - CSE) </t>
  </si>
  <si>
    <t>Riesgo Estratégico</t>
  </si>
  <si>
    <t>6-Contribuir a la transformación de los territorios, el cuidado de la vida y el ambiente, a través de una nueva política de drogas.</t>
  </si>
  <si>
    <t>Causa 1:  Dificultades administrativas que generan retrasos en la contratación del personal especializado encargado de brindar acompañamiento y asistencia técnica para su correcta ejecución.</t>
  </si>
  <si>
    <t>Retraso en la implementación efectiva de la Política de Drogas en los territorios.</t>
  </si>
  <si>
    <t>Causa 2 Convocatoria  inadecuada de los entes territoriales a los consejos seccionales de estupefacientes para la implementación de la Política de Drogas a nivel regional.</t>
  </si>
  <si>
    <t>Débil impacto en los territorios de las acciones previstas en el Plan de Acción de la Política de Drogas.</t>
  </si>
  <si>
    <t>Causa 2: Falta de actividad de la instancia en el territorio para el abordaje de la Polìtica Nacional de Drogas.</t>
  </si>
  <si>
    <t>Causa 3: Desconocimiento o falta de apropiación por parte de los entes territoriales sobre su rol en los CSE para la implementación de la Política de Drogas a nivel regional.</t>
  </si>
  <si>
    <t>Debilitamiento en el funcionamiento y efectividad de los CSE, lo que dificulta la coordinación y el seguimiento a la implementación de la Política de Drogas.</t>
  </si>
  <si>
    <t>Fortalecimiento del Principio de Seguridad Jurídica</t>
  </si>
  <si>
    <t>Fortalecer el Principio Constitucional de Seguridad Jurídica mediante la defensa del Ordenamiento Jurídico, la formulación de lineamientos o metodologías para desarrollar procesos de depuración del Ordenamiento Jurídico y la divulgación normativa a través de la administración funcional del sistema SUIN-JURISCOL.</t>
  </si>
  <si>
    <t>3-Propiciar el acceso y la divulgación del ordenamiento jurídico a través de herramientas digitales, con enfoques diferenciales, para masificar el conocimiento de las normas vigentes.</t>
  </si>
  <si>
    <t>Causa 1: No realizar el seguimiento con la periodicidad establecida, a los procesos de control abstracto de constitucionalidad o de legalidad de competencia de la DDDOJ</t>
  </si>
  <si>
    <t>Intervención procesal extemporánea en los procesos de competencia de la DDDOJ</t>
  </si>
  <si>
    <t>El funcionario designado, semanalmente, a fin de evitar que el seguimiento no se realice de forma oportuna o tenga fallas de la información, revisa y actualiza la información que consigna en los formatos de seguimiento procesal de la Corte Constitucional y del Consejo de Estado, excepto durante la vacancia judicial. 
Cuando al actualizar uno de los formatos de seguimiento se encuentre información relevante que merezca ser actualizada o corregida, la corrección o actualización se incluirá en las siguientes actualizaciones de los formatos.Evidencia: Formatos de seguimiento procesal de la Corte Constitucional y del Consejo de Estado (F-SJ-02-01 y F-SJ-02-02)</t>
  </si>
  <si>
    <t>Causa 1:Que el seguimiento no se haga de forma oportuna</t>
  </si>
  <si>
    <t>Causa 2: Seguimiento a los procesos de control abstracto de constitucionalidad o de legalidad de competencia de la DDDOJ que contenga errores de información procesal</t>
  </si>
  <si>
    <t>Investigación de carácter disciplinarios para el funcionario</t>
  </si>
  <si>
    <t xml:space="preserve">El funcionario designado, luego de fijadas en lista las demandas de la Corte Constitucional o notificadas las demandas o actuaciones del Consejo de Estado, para evitar el incumplimiento de los términos en los procesos en los que se vaya a intervenir, confirma los términos de los procesos. En caso de registrarse información imprecisa en el formato de control, esta se corregirá. Evidencia: Formato de control de vencimientos de términos procesales de Corte Constitucional y Consejo de Estado F-SJ-02-03    </t>
  </si>
  <si>
    <t>Causa 2:Que el seguimiento no refleje la realidad</t>
  </si>
  <si>
    <t>Causa 1: Incumplimiento de la programación de cargue del sistema por parte del funcionario designado .</t>
  </si>
  <si>
    <t>Pérdida de imagen por desactualización del sistema SUIN-Juriscol, frente a lo programado</t>
  </si>
  <si>
    <t>Mayor</t>
  </si>
  <si>
    <t>El funcionario designado, mensualmente, a fin de llevar un control de las tareas asignadas y evitar el incumplimiento de la programación de cargue del sistema, hace seguimiento y revisión del avance de la ejecución de la programación de carguer del sistema. Si al momento de hacer el seguimiento se identifica que una normativa no ha sido cargada en el sistema de acuerdo con lo programado, se hace el requerimiento al funcionario o contratista al que se asignó cargarla para que lo haga. Si por alguna razón el funcionario o contratista no puede realizar el cargue se designara a otro que deberá hacerlo en el menor tiempo posible. Evidencia: Formato Control General
Correos electronicos 
Reasignación del cargue de ser necesario</t>
  </si>
  <si>
    <t>Causa 1:Incumplimiento de la programación de cargue del sistema por parte del funcionario designado .</t>
  </si>
  <si>
    <t>Causa 2: Fallas en la herramienta tecnológica que afecten el correcto funcionamiento del sistema</t>
  </si>
  <si>
    <t>Falta de disponibilidad para los usuarios, del sistema de información normativa SUIN-Juriscol</t>
  </si>
  <si>
    <t>El funcionario designado, cada vez que se presente un incidente grave de la herramienta tecnológica, con el fin de detectar y corregir las posibles fallas cuado ello sea factible, informará a la DTGIJ  para que esa direccion tome las decisiones e implemente las acciones que considere necesarias. Si al momento de detectar los incidentes estos se puede resolver directemente por parte del equipo de trabajo de la DDDOJ se procederá a remediarlo de forma inmediata y posteriormente se comunicará a la DTGIJ. Evidencia: Registro de incidentes en el sistema de mesa de ayuda ARANDA.
Solución, cuando sea posible, por parte de la DDDOJ.</t>
  </si>
  <si>
    <t xml:space="preserve"> Causa 2:Fallas en la herramienta tecnológica que afecten el correcto funcionamiento del sistema</t>
  </si>
  <si>
    <t>El funcionario designado, cada vez que detecta incumplimientos de la programación de cargue del Sistema SUIN-Juriscol y con fin de fortalecer en el equipo de trabajo el conocimiento del procedimiento y la guía de cargue de la información normativa, realiza virtual o presencialmente capacitaciones o talleres para el equipo de trabajo. Si al momento de realizar la capacitación o taller virtual o presencial se presenta una inasistencia mayor o igual a la tercera parte de los citados, se deberá realizar un segundo ejercicio para de esta manera poder dar cobertura a la totalidad del personal invitado. Si aún despues de la segunda citación se sigue presentando inasistencia, se enviará a través de correo la guía para conocimiento de los no asistentes. Evidencia: Asistencia a la capacitación o taller 
Presentación o grabación de la capacitación o taller virtual
Programación o citación a la capacitación
Envío de la guía a los no asistentes cuando así sea necesario</t>
  </si>
  <si>
    <t>Acceso a la Justicia</t>
  </si>
  <si>
    <t>Generar lineamientos, herramientas y acciones que propicien el acceso a la justicia a trav´pes de la articulación y coordinación para el desarrollo de iniciativas sectoriales, la implementación de estrategias y actividades con enfoque étnico, de género y para las personas con discapacidad, la promoción y uso de los métodos de resolución de conflictos en los territorios, la implementación de modelos de atención y el fortalecimiento de Comisarías de Familia y Consultorios Jurídicos, en desarrollo de las políticas y las competencias del Ministerio de Justicia y del Derecho</t>
  </si>
  <si>
    <t>Causa 1: Insuficiente análisis para la integración de insumos relevantes en la formulación de los lineamientos</t>
  </si>
  <si>
    <t>Lineamientos desarticulados o poco pertinentes para el servicio comisarial.</t>
  </si>
  <si>
    <t>Causa 2: Ausencia de revisión y control de calidad antes de la expedición de los lineamientos.</t>
  </si>
  <si>
    <t>Expedición de lineamientos con errores u omisiones de forma y contenido</t>
  </si>
  <si>
    <t>El (a) Director (a) de Justicia Formal, cada vez que se formule un lineamiento, garantizará que este sea objeto de revisión y control de calidad, con el fin de verificar su coherencia y evitar errores u omisiones antes de su expedición. En caso de encontrarse inconsistencias, el documento será devuelto al equipo formulador para su ajuste previo a la publicación.
EVIDENCIA: actas de revisión, correos electrónicos o memorandos de devolución o aprobación, documento final ajustado, aprobación del documento final o aprobación para publicación oficial del lineamiento.</t>
  </si>
  <si>
    <t>Generar lineamientos, herramientas y acciones que propicien el acceso a la justicia a través de la articulación y coordinación para el desarrollo de iniciativas sectoriales, la implementación de estrategias y actividades con enfoque étnico, de género y para las personas con discapacidad, la promoción y uso de los métodos de resolución de conflictos en los territorios, la implementación de modelos de atención y el fortalecimiento de Comisarías de Familia y Consultorios Jurídicos, en desarrollo de las políticas y las competencias del Ministerio de Justicia y del Derecho</t>
  </si>
  <si>
    <t>Inadecuada  aplicación de los lineamientos establecidos en el procedimiento interno para la implementación del Programa Nacional de Casas de Justicia y Convivencia Cudadana, por parte del grupo de casas de justicia y convivencia ciudadana</t>
  </si>
  <si>
    <t xml:space="preserve">Deficiencias en la implementación del Programa Nacional de Casas de Justicia y Convivencia Ciudadana en los territorios, generando impacto negativo a la convivencia y la solución de los conflictos en las comunidades </t>
  </si>
  <si>
    <t>El(la) coordinador(a) del grupo de casas de justicia y convivencia ciudadana, quien designe o el enlace de calidad de la DMASC, realiza al menos una vez al año, una capacitación o socialización sobre los lineamientos establecidos en el procedimiento vigente del Programa Nacional de Casas de Justicia y Convivencia Ciudadana para fortalecer su ejecución; y efectúa una evaluación a los asistentes. Si no asiste la mayoría de los integrantes se envía el material a través del correo electrónico. 
Evidencia: soporte de asistencia a la capacitación o socialización con el material y evaluación respectiva, correo de envío del material. 
Este control aplica para el grupo de casas de justicia y convivencia ciudadana.</t>
  </si>
  <si>
    <t>Inadecuada aplicación de los lineamientos establecidos en el procedimiento interno para brindar acompañamiento técnico para la implementación de la conciliación en equidad, por parte del grupo de justicia en equidad.</t>
  </si>
  <si>
    <t>Limitaciones en la calidad y efectividad del acompañamiento técnico brindado, que pueden derivar en una implementación parcial o deficiente de la conciliación en equidad en los territorios, afectando el acceso efectivo a mecanismos alternativos de resolución de conflictos.</t>
  </si>
  <si>
    <t xml:space="preserve">El(la) coordinador(a) del grupo de justicia en equidad, quien designe o el enlace de calidad de la DMASC, realiza al menos una vez al año, una capacitación o socialización sobre los lineamientos establecidos en el procedimiento vigente del Programa Nacional de Justicia en Equidad para fortalecer  su ejecución; y efectúa una evaluación a los asistentes. Si no asiste la mayoría de los integrantes se envía el material a través del correo electrónico. 
Evidencia: soporte de asistencia a la capacitación o socialización con el material y evaluación respectiva, correo de envío del material. 
Este control aplica para el grupo de justicia en equidad. </t>
  </si>
  <si>
    <t>Inadecuada aplicación de los lineamientos establecidos en los procedimientos internos para la implementación del Programa Nacional de Conciliación Extrajudicial en Derecho, Arbitraje y Amigable Composición, por parte del grupo de conciliación en Derecho, Arbitraje y Amigable Composición</t>
  </si>
  <si>
    <t xml:space="preserve">Inconsistencias en la implementación del Programa Nacional de Conciliación Extrajudicial en Derecho, Arbitraje y Amigable Composición en los territorios. </t>
  </si>
  <si>
    <t>El(la) coordinador(a) del grupo de conciliación extrajudicial en derecho, arbitraje y amigable composición, quien designe o el enlace de calidad de la DMASC realiza al menos una vez al año, una capacitación o socialización sobre los lineamientos establecidos en los procedimientos vigentes del Programa Nacional de Conciliación Extrajudicial en Derecho, Arbitraje y Amigable Composición para fortalecer  su ejecución; y efectúa una evaluación a los asistentes. Si no asiste la mayoría de los integrantes se envía el material a través del correo electrónico. 
Evidencia: soporte de asistencia a la capacitación o socialización con el material y evaluación respectiva, correo de envío del material. 
Este control aplica para el  grupo de conciliación extrajudicial en derecho, arbitraje y amigable composición</t>
  </si>
  <si>
    <t>Inadecuada aplicación de los lineamientos establecidos en el manual interno para la implementación de la Estrategia Sistemas Locales de Justicia, por parte del grupo de sistemas locales de justicia.</t>
  </si>
  <si>
    <t>Desarticulación en la implementación territorial de la Estrategia de Sistemas Locales de Justicia, generando inconsistencias operativas, retrasos en la ejecución y debilitamiento institucional en los territorios</t>
  </si>
  <si>
    <t>El(la) coordinador(a) del grupo de sistemas locales de justicia, quien designe o el enlace de calidad de la DMASC, realiza al menos una vez al año, una capacitación o socialización sobre los lineamientos vigentes de la Estrategia Sistemas Locales de Justicia para fortalecer su ejecución; al final, y efectúa una evaluación a los asistentes. Si no asiste la mayoría de los integrantes se envía el material a través del correo electrónico. 
Evidencia: soporte de asistencia a la capacitación o socialización con el material y evaluación respectiva, correo de envío del material. 
Este control aplica para el  grupo de sistemas locales de justicia.</t>
  </si>
  <si>
    <t>Posibilidad de afectación reputacional por debilidades en la realización de las visitas de control, inspección y vigilancia que se ejercen sobre los centros de conciliación, arbitraje y amigable composición, debido a deficiencias en la planeación, la ejecución y en el diligenciamiento de los instrumentos, de conformidad con la normatividad vigente</t>
  </si>
  <si>
    <t>2-Impulsar el acceso inclusivo a la justicia y el reconocimiento de las justicias propias de los pueblos étnicos, para atender las necesidades jurídicas de las personas y comunidades a partir de enfoques diferenciales y diferenciados.</t>
  </si>
  <si>
    <t>Posibilidad de afectación reputacional por falta de acompañamiento técnico (capacitación, soporte técnico, mejoras) que se brinda a los usuarios sobre el uso correcto de los Sistemas de Información de la DMASC (SICAAC, SICEQ, SICJCC), debido a la insuficiencia de personal  y a la limitada capacidad institucional.</t>
  </si>
  <si>
    <t>Falta de personal para el manejo, uso y soporte de los Sistemas de Información de la DMASC (SICAAC, SICEQ, SICJCC)</t>
  </si>
  <si>
    <t>Desatención a las necesidades de los usuarios externos en cuanto a soporte y capacitación sobre el uso de los sistemas, generando dificultades en los reportes, estadísticas y toma de decisiones informadas</t>
  </si>
  <si>
    <t xml:space="preserve">Información incompleta o inexacta por el no registro de información en los sistemas, así como, pérdida de Información sensible almacenada en los sistemas de información debido a fallos técnicos o errores humanos. </t>
  </si>
  <si>
    <t>Generar acciones que contribuyan a la implementación de la política pública de drogas y criminal y penitenciaria, de los mecanismos de cooperación jurídica internacional y la justicia transicional con el fin de fortalecer la gestión pública entorno a lucha contra la criminalidad y reincidencia.</t>
  </si>
  <si>
    <t>Posibidad de afectación reputacional por no gestionar la solicitud ante la Comisión Intersectorial para el Estudio de Solicitudes de Repatriación de Presos, debido a la demora injustificada en el estudio de requisitos.</t>
  </si>
  <si>
    <t>8-Liderar la cooperación judicial internacional en materia de justicia y del derecho.​</t>
  </si>
  <si>
    <t>Demora injustificada en el estudio de requisitos de la solicitud.</t>
  </si>
  <si>
    <t>Sobreacumulación de peticiones sobre un caso</t>
  </si>
  <si>
    <t>Rara Vez</t>
  </si>
  <si>
    <t>El coordinador del Grupo de traslado de personas condenadas, previo al estudio del caso por parte de la Comisión Intersectorial para el estudio de repatriación de presos y posterior a la revisión y gestión del profesional designado de este, a fin de verificar que la información y la documentación del expediente se encuentre completa, revisará que la información consignada en la hoja de vida del condenado corresponda con la documentación que conforma el expediente, En caso de que al momento de revisar la hoja de vida del condenado, se identifique que el expediente se encuentra incompleto o que la información este incorrecta, en el primer caso se solicita al profesional encargado del caso para que este gestione la documentación faltante, en el segundo caso se solicitara al profesional las correcciones a las que haya lugar. Evidencia: Estudio del caso por parte de la comisión.
Gestión de la documentación faltante a las autoridades correspondientes por parte del profesional encargado del caso, cuando haya lugar.
Recepción por segunda vez de la hoja de vida con las correcciones por parte del profesional encargado del caso.</t>
  </si>
  <si>
    <t>No gestionar la solicitud ante la Comisión Intersectorial para Estudio de Solicitudes de Repatriación de Presos.</t>
  </si>
  <si>
    <t>El coordinador del Grupo de traslado de personas condenadas, cada dos meses, a fin de verificar que se este realizando la gestión a la solicitud y determinar en que fase se encuentra, revisará los casos en la base de datos de solicitudes de traslado. En caso de que al momento de realizar la verificación se identifique una solicitud que aparece en la base de datos en estado Recibida luego de dos meses, pero no aparece ninguna otra actuación se solicitará al profesional encargado del caso la debida justificación del tema y se procederá a informar a este la prioridad de la gestión de la misma. Evidencia: Observaciones por parte del coordinador en la base de datos sobre el caso
Requerimiento al profesional de la justificación, en el caso que se requiera</t>
  </si>
  <si>
    <t>La no comunicación del acto administrativo a las instancias pertinentes para el eventual cumplimiento de la decisión.</t>
  </si>
  <si>
    <t>El coordinador del Grupo de traslado de personas condenadas, revisará periódicamente los casos en la base de datos de solicitudes de traslado, a fin de determinar si se comunicó la firmeza del acto administrativo que decide una solicitud o resuelve un recurso. En caso de que al momento de realizar la verificación se identifique una solicitud que aparece en la base de datos en estado recibida luego de dos meses, pero no aparece ninguna otra actuación se solicitará al profesional encargado del caso la debida justificación del tema y se procederá a informarle la prioridad de la gestión. Evidencia: Registro de observaciones por parte del coordinador en la base de datos sobre el caso:
Requerimiento por correo electrónico al profesional de la justificación, en el caso que se requiera</t>
  </si>
  <si>
    <t>Posibilidad de afectación reputacional por análisis incorrecto de solicitudes de asistencia judicial elevadas por autoridad competente, debido al incumplimiento de requisitos de fondo y forma previstos en el convenio aplicable.</t>
  </si>
  <si>
    <t>Análisis incorrecto de solicitudes de asistencia judicial elevadas por autoridad competente,</t>
  </si>
  <si>
    <t>Afectación al proceso penal de cual se deriva la solicitud de asistencia judicial</t>
  </si>
  <si>
    <t xml:space="preserve">El coordinador del Grupo de Asistencia Judicial en Materia Penal de la Dirección de Asuntos Internacionales, cada vez que se reciba una solicitud de asistencia judicial  y previo al envío de esta a la autoridad central correspondiente, a fin de determinar la viabilidad de la solicitud y  evitar devoluciones o reprocesos por documentación incompleta o inconsistente por parte de la Autoridad Central, revisará el cumplimiento de los requisitos de fondo y forma, previstos en el instrumento internacional aplicable al caso concreto. En caso de que al momento de recibir la solicitud, esta se encuentre sin el lleno de los requisitos, se devuelve a la autoridad judicial requirente con las observaciones del caso. Evidencia: Oficio por parte del Ministerio con las respectivas observaciones en los casos que aplique a la solicitud de la autoridad judicial. </t>
  </si>
  <si>
    <t>El incumplimiento de requisitos de fondo y forma previstos en el convenio aplicable.</t>
  </si>
  <si>
    <t>Dilatación en los tiempos previstos por el Despacho Judicial requirente
Investigación disciplinaria por el Ministerio de Justicia y del Derecho
Requerimiento por parte de un ente de control</t>
  </si>
  <si>
    <t>Posibilidad de afectación reputacional por el incumplimiento a los tratados de extradición y/o a la norma interna debido a la falta de gestión y al trámite inadecuado de las solicitudes de extradición pasiva  o activa</t>
  </si>
  <si>
    <t xml:space="preserve">
Demora en la atención de solicitud de extradición activa o  pasiva, Devolución de la documentación soporte de la solicitud de extradición pasiva que se envía a la CSJ</t>
  </si>
  <si>
    <t>La persona designada por el Coordinador del Grupo de Extradiciones, cada vez que se reciba una solicitud de extradición pasiva y previo a su envío a la Corte Suprema de Justicia, verifica que la solicitud se encuentre completa y conforme a la norma o tratado aplicable, revisará la documentación allegada por el Ministerio de Relaciones Exteriores y realiza el oficio remisorio correspondiente. En caso de que al momento de realizar la verificación se identifique una solicitud incompleta, que no cumpla con la normatividad o el tratado o que no es clara, se solicita la respectiva complementación ante el Ministerio de Relaciones Exteriores. Evidencia: Oficio remisorio de la documentación al órgano judicial y oficio de solicitud de complementación ante el Ministerio de Relaciones Exteriores en los casos donde haya lugar, ambos con revisión del Coordinador del Grupo de Extradiciones.</t>
  </si>
  <si>
    <t>Demoras en la notificación a las partes interesadas del acto administrativo de extradición pasiva.</t>
  </si>
  <si>
    <t>Requerimiento por parte de un ente de control</t>
  </si>
  <si>
    <t>La persona designada por el Coordinador del Grupo de Extradiciones, cada vez que se reciba una solicitud de extradición activa y previa su remisión al Ministerio de Relaciones Exteriores, verifica que la solicitud se encuentre completa  y conforme a la norma o tratado aplicable, revisa la documentación enviada por la autoridad judicial requirente y realiza el oficio remisorio correspondiente. En caso de que al momento de realizar la verificación, se identifique una solicitud incompleta, que no cumpla con la normatividad o el tratado o que no es clara, se solicita la respectiva complementación a la autoridad judicial requirente. Evidencia: Oficio de remisión de la documentación y oficio de solicitud de complementación a la autoridad judicial requirente, si es del caso, ambos con la revisión del Coordinador del Grupo de Extradiciones.</t>
  </si>
  <si>
    <t>Devolución de Cancillería por errores en la documentación enviada para la solicitud de extradición activa.</t>
  </si>
  <si>
    <t>Enviar a Cancillería de manera incompleta la documentación requerida para la extradición activa al tratado aplicable al caso</t>
  </si>
  <si>
    <t>Formulación y Seguimiento de las Políticas Públicas</t>
  </si>
  <si>
    <t>Definir los criterios, parámetros o lineamientos generales para abordar las prioridades de la agenda pública del sector y de esta manera orientar las decisiones respecto a las necesidades o situaciones de interés público que competen al sector de Justicia y del Derecho, asi como realizar seguimiento a las acciones definidas para su implementación o desarrollo y efectuar los ajustes que se requieran.</t>
  </si>
  <si>
    <t>Posibilidad de afectación reputacional por la inadecuada atención a las necesidades de la población en materia de justicia debido al incumplimiento en la implementación de las políticas públicas del Ministerio de Justicia y del Derecho y el desconocimiento de la metodología para su formulación</t>
  </si>
  <si>
    <t>Inadecuada aplicación de la metodología para la formulación de políticas públicas del Ministerio de Justicia y del Derecho</t>
  </si>
  <si>
    <t>Hallazgo por parte de Entes de Control</t>
  </si>
  <si>
    <t>El funcionario o contratista designado por cada Viceministerio, periódicamente realiza la socialización o envío del procedimiento establecido para la formulación de política, con el fin de fortalecer su conocimiento y garantizar su correcta aplicación por parte del personal del Ministerio de Justicia y del Derecho. 
Evidencia: soporte de la socialización y/o envio del procedimiento
Este riesgo aplica para todas las áreas misionales del Ministerio de Justicia y del Derecho</t>
  </si>
  <si>
    <t>Deficiencias en la formulación de políticas públicas del Ministerio de Justicia y del Derecho frente a las necesidades reales de la población</t>
  </si>
  <si>
    <t>Desconfianza de la ciudadanía en el sistema de justicia y la legitimidad de la entidad</t>
  </si>
  <si>
    <t>Los funcionarios o contratistas de las dependencias misionales del Ministerio de Justicia y del Derecho, cuando se identifiquen inconsistencias o posibilidades de mejora, actualizan el procedimiento de formulación de política pública y lo formalizan en el Sistema Integrado de Gestión, con el fin de fortalecer los lineamientos de formulación de política pública del Ministerio de Justicia y del Derecho. Si no hay elementos que requieran fortalecimiento, se aplicarán los lineamientos vigentes establecidos en el SIG.
Evidencia: soportes de la actiualización y formalización en el SIG del procedimiento de formulación de política.
Este riesgo aplica para todas las áreas misionales del Ministerio de Justicia y del Derecho</t>
  </si>
  <si>
    <t>Inadecuada aplicación del ordenamiento jurídico para la producción de los proyectos de actos normativos  y con las metodologías y lineamientos existentes para la producción normativa.</t>
  </si>
  <si>
    <t>Reprocesos y elaboración de proyectos normativos con inconsistencias jurídicas o vacíos legales.</t>
  </si>
  <si>
    <t>El funcionario o contratista designado por la Dirección Jurídica periódicamente realiza la socialización o envío del procedimiento establecido para la formulación de proyectos normativos, con el fin de fortalecer su conocimiento y garantizar su correcta aplicación por parte del personal del Ministerio de Justicia y del Derecho. 
Evidencia: soporte de la socialización y/o envio del procedimiento
Este riesgo aplica para todas las áreas misionales del Ministerio de Justicia y del Derecho</t>
  </si>
  <si>
    <t>Acceso insuficiente o información legal desactualizada que dificulta la adecuada formulación de proyectos normativos</t>
  </si>
  <si>
    <t xml:space="preserve">Reprocesos derivados de la corrección de errores identificados en los proyectos normativos </t>
  </si>
  <si>
    <t>Los funcionarios o contratistas de las dependencias misionales del Ministerio de Justicia y del Derecho, cuando se identifiquen inconsistencias o posibilidades de mejora, actualizan el procedimiento de formulación de política pública y lo formalizan en el Sistema Integrado de Gestión, con el fin de fortalecer los lineamientos de formulación de proyectos normativos del Ministerio de Justicia y del Derecho. Si no hay elementos que requieran fortalecimiento, se aplicarán los lineamientos vigentes establecidos en el SIG.
Evidencia: soportes de la actiualización y formalización en el SIG del procedimiento de formulación de normativa de caracter general.
Este riesgo aplica para todas las áreas misionales del Ministerio de Justicia y del Derecho</t>
  </si>
  <si>
    <t>Generar acciones que contribuyan a la implementación de la política pública de drogas, criminal y penitenciaria, de los
mecanismos de cooperación juridica internacional y la justicia transicional con el fin de fortalecer la gestión publica entorno a lucha contra la criminalidad y
reincidencia</t>
  </si>
  <si>
    <t xml:space="preserve">
Posibilidad de afectación reputacional y económica al presentar errores en el proceso de expedición del Certificado de Carencia de Informes por Tráfico de Estupefacientes y posibles utilizaciones indebidas o desvios a la industria ílicita por autorizaciones erroneas, al no cumplir los requisitos normativos para su expedición</t>
  </si>
  <si>
    <t xml:space="preserve">Errores en la expedición del CCITE debido a la  inadecuada revisión de la documentación en la etapa del trámite, producto de la elevada demanda y volumen de solicitudes. 
</t>
  </si>
  <si>
    <t>Pérdida de Imagen Institucional</t>
  </si>
  <si>
    <t>Los funcionarios y/o contratistas asignados por la Subdirección de Control y Fiscalización de Sustancias Químicas y Estupefacientes – Grupo Control de Sustancias Químicas deberán realizar una validación inicial integral (jurídica y técnica) de la documentación presentada por los usuarios para la expedición del CCITE, utilizando el sistema SICOQ. Posteriormente, se realizará una segunda revisión mediante la cual otro profesional del grupo, distinto al que revisó el trámite, verificará la consistencia y cumplimiento de los requisitos documentales y normativos antes de la validación del profesional encargado de expedir el CCITE. En caso de identificar inconsistencias, el revisor par devolverá el trámite al profesional responsable para su revisión y corrección. 
Como evidencia queda: 
Trazabilidad en SICOQ en donde se evidencie la revisión par. 
 El profesional encargado del Grupo de Control de Sustancias Químicas llevará a cabo una última revisión de verificación y conformidad, previo a emitir una decisión definitiva al usuario de modo que se garantice el cumplimiento del marco normativo vigente. En caso de identificar inconsistencias, el profesional encargado de la expedición devolverá el trámite al responsable para su revisión, ajuste y subsanación, dejando trazabilidad en el sistema.
Como evidencia queda: 
Trazabilidad en SICOQ donde se evidencie la revisión del profesional encargado de expedir el CCITE.
Correos de devolución</t>
  </si>
  <si>
    <t xml:space="preserve">Posibilidad de perdida de recursos económicos por la disminución de ingresos que afectan la operatividad de las actividades misionales debido a la falta de una gestión oportuna y eficiente de los cobros asociados a licencias otorgadas en la modalidad de cuotas y/o por fallas en el sistema de información. </t>
  </si>
  <si>
    <t xml:space="preserve">Causa 1: Inconsistencias o errores en la información reportada por el Mecanismo de Información para el Control de Cannabis - MICC.. </t>
  </si>
  <si>
    <t>Errores en la gestión de cobro a los licenciatarios.</t>
  </si>
  <si>
    <t>Los profesionales del equipo de Sistemas del Grupo de Cannabis, llevarán a cabo los desarrollos identificados por el equipo Financiero de la SCFSQyE con el propósito de realizar e implementar las mejoras dentro del aplicativo MICC a fin disminuir las posibilidades de generación de inconsistencias en el aplicativo.
Como evidencia queda: 
Informe trimestral de mejoras MICC</t>
  </si>
  <si>
    <t>Permanente</t>
  </si>
  <si>
    <t>Causa 2: Falta de oportunidad en la gestión del cobro a aquellos licenciatarios que se encuentran en mora.</t>
  </si>
  <si>
    <t>Gestión de la Relación con los Grupos de Interés</t>
  </si>
  <si>
    <t>Gestionar la relación con los grupos de interés/valor del Ministerio de Justicia y del Derecho, mediante el diseño y desarrollo de instrumentos, actividades y estrategias de servicio y participación ciudadana, la atención de sus requerimientos y la promoción del gobierno abierto</t>
  </si>
  <si>
    <t>Posibilidad de afectacion economica y/o reputacional por daño antijurídico en relación con la gestión de PQRDS, debido a debilidades en los controles  para las respuestas adecuadas y oportunas de las comunicaciones radicadas al MJD</t>
  </si>
  <si>
    <t>Investigaciones Disciplinarias, acciones de tutela y demandas contra la entidad</t>
  </si>
  <si>
    <t>El (la) Coordinador(a) del GSC o quien el (ella) delegue, semestralmente revisara la necesidad de gestionar nuevos requerimientos funcionales para el adecuado soporte del trámite interno de las PQRDSF en el Sistema de Gestión Documental, e informara mediante documento  estos requerimientos,  al Grupo de Gestión Documental, a partir de las solicitudes y requerimientos del SGDA que se remitan por mesa de ayuda. Evidencia: Documento de requerimientos semestral.</t>
  </si>
  <si>
    <t>Causa 1:Debilidades en la definición, apropiación y ejecución de los controles establecidos,  para las respuestas oportunas de PQRSD.</t>
  </si>
  <si>
    <t>Manejo incorrecto por uso o abuso del aplicativo SGDA, para las respuestas a las PQRSD.</t>
  </si>
  <si>
    <t>El (la) Coordinador(a) del GSC o quien el (ella) delegue,  semestralmente, programará las capacitaciones en relación con la gestión de PQRDSF y los protocolos de atención a la ciudadaní , verificando los listados de asistencia y asi mismo, la participacion de todas las dependencias, especialmente de aquellas que generan mas inconsitencias, incluyendo los temas referentes al daño antijuridico. En caso de la inasistencia de alguna dependencia, se programara la capacitación en el mes siguiente, para el cumplimiento del programa. Evidencia: Programa de capacitaciones y listado de asistencia.</t>
  </si>
  <si>
    <t xml:space="preserve">Causa 2 Desconocimiento por parte de servidores y contratistas para el correcto manejo del sistema de gestión documental, que soporta la gestión de las PQRSD.
</t>
  </si>
  <si>
    <t>Incumplimiento en la respuesta oportuna a las PQRSD por las dependencias.</t>
  </si>
  <si>
    <t>El (la) Coordinador(a) del GSC o quien el (ella) delegue, semanalmente generara a todas las dependencias (Incluidas las alertas del GSC) de la entidad por correo electrónico, sobre PQRDSF vencidas y próximos vencimientos de términos,  de acuerdo con los reportes de consulta disponibles en el Sistema de Gestión Documental . Evidencias: Reporte semanal de inconsistencias y alertas,  remitido por correo electronico a las dependencias y correo de reiteración en los casos que aplique.</t>
  </si>
  <si>
    <t>Causa 3 Falta de seguimiento y control del GSC; en los terminos de las  respuestas de las PQRSD de las dependencias y del GSC.</t>
  </si>
  <si>
    <t>Investigaciones Disciplinarias, Acciones de tutela y demandas contra la entidad</t>
  </si>
  <si>
    <t>El (la) Coordinador(a) del GSC o quien el (ella) delegue, mensualmente, elaborara un reporte de inconsistencias en la gestión de PQRDSF por dependencia, el cual será enviado al enlace de PQRDSF con copia al jefe inmediato para su respectiva retroalimentación, el GSC validará y verificará las observaciones quedando como resultado un reporte final el cual será socializado en mesa de trabajo con las dependencias que generen mayor número de PQRDSF fuera de términos. Evidencia: Correos electronicos y drive compartido con las evidencias que cargan los enlaces sobre el monitoreo realizado a las PQRSD de las dependencias.</t>
  </si>
  <si>
    <t>Causa 4: Incumplimiento en las condiciones que fija la ley, en relación con la gestión y respuesta de PQRDS.</t>
  </si>
  <si>
    <t>Generar acciones que contribuyan a la implementación de la política pública de drogas y criminal y penitenciaria, de los mecanismos de cooperación juridica internacional y la justicia transicional con el fin de fortalecer la gestión publica entorno a lucha contra la criminalidad y reincidencia</t>
  </si>
  <si>
    <t>Pérdida de imágen institucional por incumplimiento en los términos de la solicitud de beneficio jurídico de indulto, debido a  la demora en la gestion realizada por los actores internos involucrados en el trámite, al no conocer la normativa y requisitos asociados al trámite.</t>
  </si>
  <si>
    <t>4-Incrementar el acceso a los diferentes mecanismos de Justicia Transicional, especialmente en las poblaciones y territorios más afectados por el conflicto armado, para contribuir a la paz total.</t>
  </si>
  <si>
    <t>Desconocimiento del proceso de solicitud por parte del beneficiario</t>
  </si>
  <si>
    <t>Presentar documentación incompleta que impide el inicio del procedimiento</t>
  </si>
  <si>
    <t>El profesional del Equipo del Grupo de Acciones Legales y Constitucionales, cuando se presente la solicitud, se verificará si la misma reune los requisitos señalados en la ley y notifica al ciudadano para subsanar los requerimientos de la solicitud.  La evidencia de este control será el oficio de notificación al peticionario en los términos de ley.</t>
  </si>
  <si>
    <t>Una vez al año</t>
  </si>
  <si>
    <t>Coordinador Grupo de Acciones Legales y Constitucionales</t>
  </si>
  <si>
    <t>Falta de mecanismos de comunicación para la difusión de la figura del Indulto a los ciudadanos y/o beneficiarios</t>
  </si>
  <si>
    <t>Reprocesos al interior de la entidad al no presentarse solicitudes con el lleno de los requisitos de ley</t>
  </si>
  <si>
    <t>El profesional designado para el tramité del Grupo de Acciones Legales y Constitucionales, cuando se presente la solicitud hará la creación del expediente digital con la documentación requerida en la ley, la cual será el insumo para la elaboración y expedición del acto administrativo que concede el indulto o lo niega.  La evidencia de este control, será la carpeta digital.</t>
  </si>
  <si>
    <t>Demora en la gestión realizada por los actores internos involucrados en el trámite al no conocer la normativa y requisitos asociados al trámite</t>
  </si>
  <si>
    <t>Dos veces al año</t>
  </si>
  <si>
    <t>Folleto y pieza grafica divulgada en redes sociales y página web</t>
  </si>
  <si>
    <t>Incumplimiento en los términos de la solicitud de beneficio jurídico de indulto</t>
  </si>
  <si>
    <t>Sanciones disciplinarias</t>
  </si>
  <si>
    <t>El Equipo de Comunicaciones de la Dirección de Justicia Transicional elaborará en articulación con la Oficina de Prensa y Comunicaciones,  una pieza comunicativa que posteriormente sea subida a la Página Web del Ministerio de Justicia y del Derecho, en la cual se señale en qué consiste la figura de Indulto, quíenes pueden beneficiarse del indulto y qué requisitos debe reunir la solicitud de indulto.  De manera periodica, el Equipo de Comunicaciones realizará el seguimiento a la página web para verificar que la información se encuentre activa y actualizada. La evidencia será la página Web con la información actualizada.</t>
  </si>
  <si>
    <t>Sanciones disciplinarias y reprocesos al interior del equipo de trabajo</t>
  </si>
  <si>
    <t xml:space="preserve"> El Coordinador del Grupo de Acciones Legales y Constitucionales, cada dos meses, solicitará por escrito al profesional encargado del trámite de indulto, los avances en la obtención de la información relacionada con la solicitud de documentos, a fin de proceder a la insistencia en la entrega de la misma por parte de las autoridades o solicitante a cargo y así evitar demoras en la conformación del expediente de indulto.  La evidencia será el informe del trámite.</t>
  </si>
  <si>
    <t>5-Desarrollar mecanismos de justicia restaurativa y de alternatividad penal, para transformar la política criminal, mediante la adopción de un enfoque centrado en el respeto de los DDHH y el avance en la superación de las cosas inconstitucionales del Sistema Penitenciario y Carcelario.</t>
  </si>
  <si>
    <t>Causa 1: Olvido por parte del personal responsable de trasladar los hallazgos mediante oficio.</t>
  </si>
  <si>
    <t>Afectación en las capacidades de atención de las entidades que conforman el sistema de responsabilidad penal para adolescentes.</t>
  </si>
  <si>
    <t>El o la coordinadora del grupo de politica criminal de adolescentes y jovenes realizará la coordinación con el ICBF para el alistamiento de las visitas de monitoreo de la garantía de derechos humanos de adolescentes y jóvenes privados de la libertad en el SRPA a los centros seleccionados aleatoriamente y planeadas en el cronograma. En caso de no poder realizar la visita por problemas con los operadores del ICBF o situaciones de seguridad al interior de los centros, se reprogramará la fecha de la visita y se ajustará el cronograma. Evidencias: cronograma y correo de ICBF con la información para la visita.</t>
  </si>
  <si>
    <t xml:space="preserve">Posibilidad de afectación reputacional por la  falta de gestión y liderazgo del MJD en el traslado oportuno, mediante oficio de los hallazgos identificados en las visitas de monitoreo de la garantía de derechos humanos de los adolescentes y jóvenes privados de la libertad en el Sistema de Responsabilidad Penal para Adolescentes - SRPA, debido a la  inadecuada aplicación de los controles definidos en los lineamientos internos y en la normatividad descrita en los documentos del Sistema Integrado de Gestión (SIG) del MJD. </t>
  </si>
  <si>
    <t>Causa 1: Falta de gestión y liderazgo del MJD en el traslado oportuno, mediante oficio de los hallazgos identificados en las visitas de monitoreo de la garantía de derechos humanos de los adolescentes y jóvenes privados de la libertad en el Sistema de Responsabilidad Penal para Adolescentes - SRPA,</t>
  </si>
  <si>
    <t>Los profesionales del grupo política criminal de adolescentes y jóvenes a  cargo de las visitas de monitoreo de la garantía de derechos humanos de adolescentes y jóvenes privados de la libertad en el SRPA, elaborarán el informe por centro y los oficios de traslado de los hallazgos evidenciados en las visitas a las entidades resposables.
Evidencia: formato de anteproyecto de presupuesto, correo electrónico de envío, informe por centro visitado y oficios de traslado de hallazgos.</t>
  </si>
  <si>
    <t xml:space="preserve">Causa 2: Inadecuado cumplimiento de las funciones del MJD, de la aplicación de los controles definidos en los lineamientos internos y en la normatividad descrita en los documentos del Sistema Integrado de Gestión (SIG) del MJD. </t>
  </si>
  <si>
    <t>Investigaciones disciplinarias</t>
  </si>
  <si>
    <t xml:space="preserve">El director (a) de politica criminal y penitenciaria anualmente solicitará la asignación de recursos para cumplir con  la elaboración del informe por centro que resulta de las visitas de monitoreo de la garantía de derechos humanos de los adolescentes y jóvenes privados de la libertad en el SRPA (verificar las condiciones de privación de la libertad), en el marco del proyecto de inversión que se formule para cada vigencia. Asimismo, dar traslado de los hallazgos evidenciados en las visitas a las entidades resposables.
En caso de que no se cuente con los recursos se solicitarán nuevamente para su asignación.
Evidencia: formato de anteproyecto de presupuesto, correo electrónico de envío, informe por centro viisitado y oficios de traslado de hallazgos.
</t>
  </si>
  <si>
    <t>Causa 1 : Deficiente ejecución del procedimiento relacionado con el seguimiento a establecimientos de reclusión del orden nacional.</t>
  </si>
  <si>
    <t>Deterioro de la imagen institucional.</t>
  </si>
  <si>
    <t>Gestión Jurídica</t>
  </si>
  <si>
    <t>Apoyar la concreción del objetivo del Ministerio de Justicia y del Derecho por medio de la emisión de conceptos jurídicos, viabilidad jurídica sobre actos administrativos y representación judicial de la entidad, con el fin de contribuir a la prevención del daño antijurídico y fortalecer el recaudo de obligaciones a favor de esta Cartera Ministerial, así como de promover la unidad de criterio jurídico entre sus dependencias y respecto de los asuntos jurídicos correspondientes al Sector Administrativo de Justicia y del Derecho.</t>
  </si>
  <si>
    <t>Sanciones al Ministerio de Justicia y del Derecho por falta de oportunidad para contestar y proyectar, en los términos legales, los documentos asociados a la revisión y emisión de Actos Administrativos, Consultas ante el Consejo de Estado, Acciones de Tutela, Respuesta Derechos de Petición y Conceptos, derivados de las fallas en la disponibilidad de la información suministrada y de la supervisión de los términos</t>
  </si>
  <si>
    <t>Causa 1:Dificultad de recopilación de la información y documentación necesaria para proyectar las respuestas</t>
  </si>
  <si>
    <t>Reclamaciones o quejas de los usuarios</t>
  </si>
  <si>
    <t>El funcionario designado verificara diariamente, con el fin de realizar seguimiento a los términos de respuesta y generar las alertas de seguimiento y, asimismo, verificar la competencia de la Dirección, para dar trámite a la solicitud según el grupo que le corresponda y el término legal para hacerlo, cuando proceda, registra en las matrices diseñadas los requerimientos recibidos. Si al momento de realizar la verificación determina que los requerimientos son competencia de otra dependencia interna, se realiza la respectiva reasignación de los requerimientos. Evidencia:
- Matriz de consultas del Consejo de Estado
- Registro Acciones de Tutela
- Matriz de actuaciones administrativas
- Matriz de solicitudes generales (Conceptos Jurídicos) – Derechos de Petición 
- Reasignación de los requerimientos cuando haya lugar</t>
  </si>
  <si>
    <t>Pérdida de recursos económicos para el MJD por la inoportuna Gestión de Las Actividades De Cobro, al no realizar el seguimiento a las obligaciones recibidas y en gestión de cobro.</t>
  </si>
  <si>
    <t>Causa 1:Falta de envío oportuno y con calidad del título ejecutivo, por parte de las áreas generadoras</t>
  </si>
  <si>
    <t>Pérdida de oportunidad en el recaudo de los recursos a favor de la Nación</t>
  </si>
  <si>
    <t>El coordinador del Grupo de Actuaciones Administrativas al menos una vez al mes, realiza la identificación de las actuaciones e impulsos de la gestión de cobro de cada obligación, realiza seguimiento a las obligaciones recibidas y en gestión de cobro. Si al momento de la revisión, se identifica inactividad procesal, se remitirá solicitud o correo electrónico o memorando para la priorización de estos procesos al abogado encargado. Evidencia: 
- Matriz de Cobro Coactivo donde se incluye la revisión
- Actas de reuniones de seguimiento
- Correos, comunicaciones o memorandos solicitando la priorización del proceso cuando haya lugar.</t>
  </si>
  <si>
    <t>Afectaciones jurídicas a la Entidad por el deficiente cargue de la información y al efectuar calificaciones de los riesgos procesales de manera inoportuna o con errores, por no tener un seguimiento a la gestión litigiosa realizada</t>
  </si>
  <si>
    <t>Causa 1: Fallas en el seguimiento al cargue y registro en el sistema E-kogui de la calificación de los riesgos procesales.</t>
  </si>
  <si>
    <t>Afectación de la ejecución presupuesta</t>
  </si>
  <si>
    <t>El coordinador del Grupo de Defensa Jurídica, al menos dos veces al semestre, a fin de verificar la información del E-kogui, realiza seguimiento a las calificaciones de los riesgos procesales,  Si al momento del seguimiento identifica faltantes en la información registrada en E-kogui, procederá a solicitar al abogado encargado la actualización y verificación de esta información,  en el E-kogui . 
Evidencia: 
Formato de consolidación procesal
Comunicación con la comparación realizada
Solicitud de actualización y verificación, cuando sea el caso</t>
  </si>
  <si>
    <t>Afectaciones jurídicas, económicas y demás por la indebida defensa de los intereses de la Entidad, por el vencimiento de términos en los procesos contenciosos y conciliaciones en los que es parte el Ministerio de Justicia y del Derecho, por falta de seguimiento al estado de los procesos</t>
  </si>
  <si>
    <t>Causa 1: Falta de seguimiento a las notificaciones de los procesos contenciosos y a las conciliaciones</t>
  </si>
  <si>
    <t>Pérdida de oportunidad en la defensa de los intereses de la Nación</t>
  </si>
  <si>
    <t>El coordinador del Grupo de Defensa Jurídica, mensualmente realiza un seguimiento a los términos de los procesos contenciosos y de las conciliaciones en los que es parte el Ministerio de Justicia y del Derecho en los registros realizados por los apoderados en los formatos preestablecidos en los procedimientos y en el eKOGUI. Si al momento de realizar el seguimiento, identifica procesos contenciosos o conciliatorios próximos a vencerse, prioriza estos procesos para adelantar los trámites correspondientes según el estado del proceso Evidencia: 
Formatos establecidos en los procesos
Correos con alertas de vencimiento</t>
  </si>
  <si>
    <t xml:space="preserve">
Pérdida de recursos por la inoportunidad en el pago de sentencias y conciliaciones en contra de la entidad, debido al deficiente seguimiento al estado de los casos
</t>
  </si>
  <si>
    <t>Causa 1: Falta de seguimiento al cargue de la información en el registro de información procesal y en E-kogui</t>
  </si>
  <si>
    <t>Deterioro de la imagen del Ministerio</t>
  </si>
  <si>
    <t>El coordinador del Grupo de Defensa Jurídica, al menos dos veces al semestre, a fin de priorizar los pagos de las sentencias y conciliaciones, realiza seguimiento a las calificaciones de los riesgos procesales contenidas en E-kogui.  Si al momento del seguimiento identifica la obligación de pago de una sentencia o conciliación próxima a realizarse, procederá a solicitar al abogado la información para la solicitud del PAC en financiera para el trámite correspondiente.
 Evidencia: 
Formato de consolidación procesal
Comunicación al abogado 
Solicitud de PAC</t>
  </si>
  <si>
    <t>Pérdida de oportunidad en la intervención de los procesos en los que tienen interés el MJD, por el vencimiento de términos en la presentación de memoriales propios de los procesos de extinción de dominio en los que interviene el Ministerio de Justicia y del Derecho, por no realizar seguimiento oportuno a los procesos</t>
  </si>
  <si>
    <t>Causa 1: No realizar las actuaciones procesales en los términos legales</t>
  </si>
  <si>
    <t>Incumplimiento en las metas y objetivos de la Dirección Jurídica</t>
  </si>
  <si>
    <t>Insignificante</t>
  </si>
  <si>
    <t>El coordinador del Grupo de Extinción de Dominio semanalmente realiza un seguimiento a los términos de los memoriales de los procesos de extinción de dominio en los que interviene el Ministerio de Justicia y del Derecho, en los registros realizados por los apoderados en los formatos preestablecidos en la Guía de Extinción de Dominio. Si al momento de realizar el seguimiento, identifica memoriales de los procesos de extinción de dominio próximos a vencerse, prioriza estos procesos para adelantar los trámites correspondientes según el estado del proceso,
Evidencia: 
Formatos establecidos en la Guía 
Correos con alertas de vencimiento</t>
  </si>
  <si>
    <t>Gestión de las Tecnologías y la Información</t>
  </si>
  <si>
    <t>Gestionar y administrar los recursos y servicios (humanos, técnicos y tecnológicos) dispuestospor el Ministerio de Justicia y del Derecho, de manera integral, transparente y oportuna, incorporando los aspectos de eficiencia,calidad, usabilidad y escalabilidad, que permitan garantizar la prestación de los servicios de tecnología y suministro deinformación, con óptimos estándares de calidad, a los usuarios y grupos de interés de la entidad, así como, el fortalecimiento dela gestión estratégica, misional, operativa y administrativa del ministerio.</t>
  </si>
  <si>
    <t>Causa 1 el No seguimiento sistemático a los convenios o acuerdos de intercambio de información conforme a la periodicidad y condiciones pactadas..</t>
  </si>
  <si>
    <t xml:space="preserve">interna </t>
  </si>
  <si>
    <t>Generación de decisiones erradas basadas en datos no confiables ocacionadas por los retrasos e inconsistencias en la gestión y actualización periódica de la información.</t>
  </si>
  <si>
    <t>Causa 1 el no seguimiento a los convenios de intercambio de información de acuerdo a la periodicidad y las condiciones pactadas. en la minuta.</t>
  </si>
  <si>
    <t>Causa 2: la No aplicación consistente de los formatos de inspección y análisis sobre la información recibida de las fuentes externas</t>
  </si>
  <si>
    <t>Generación de decisiones erradas basadas en datos no confiables ocacionadas por el uso de información que no cumple con los atributos de calidad definidos</t>
  </si>
  <si>
    <t>2.El profesional designado de la  Subdirección de Gestión de la Información, al menos una vez al año, para evitar la inadecuada organización, control, estandarización, difusión y conservación de la información, divulgará la aplicación del Formato de inspección y análisis (F-IC-G07-01) tanto para las áreas misionales como para la subdirección. La divulgación se podrá realizar por estos medios: Mailyng, intranet y/o reuniones. 
Adicionalmente se realiza la aplicación del formato de inspección y análisis de acuerdo a lo definido en la guía de verificación de la calidad de la información, cada vez que se reciba una fuente de información.
Evidencia: Socialización y material utilizado.
Formatos de inspección y análisis diligenciado</t>
  </si>
  <si>
    <t>Causa 2: la no aplicación de los formatos de inspección y análisis de las fuentes externas recibidas.</t>
  </si>
  <si>
    <t>Causa 3: el deficiente seguimiento al Plan de Trabajo, diseño y actualización Tableros de Control</t>
  </si>
  <si>
    <t>3.La Subdirección de Gestión de la Información, mensualmente, realiza un seguimiento al PLAN DE TRABAJO DISEÑO Y ACTUALIZACIÓN TABLEROS DE CONTROL para asegurar la frecuencia de actualización de la información y el tablero de control.
Evidencia: PLAN DE TRABAJO DISEÑO Y ACTUALIZACIÓN TABLEROS DE CONTROL</t>
  </si>
  <si>
    <t>Causa 3:el no seguimiento al PLAN DE TRABAJO DISEÑO Y ACTUALIZACIÓN TABLEROS DE CONTROL para asegurar la frecuencia de actualización de la información y el tablero de control.</t>
  </si>
  <si>
    <t xml:space="preserve">Posibilidad de afectacion reputacional por la indisponibilidad de un bien o servicio  tecnologico, generando demoras en la gestión institucional debido a  no tener los recursos humanos y herramientas necesarioas para la ejecucion de los mantenimientos y  la aplicabilidad del plan de recuperacion de desastres (DRP). </t>
  </si>
  <si>
    <t>Riesgo de Tecnología</t>
  </si>
  <si>
    <t>Causa 1:La falta de asignacion de recursos financieros en el PAA para la gestión de mantenimiento</t>
  </si>
  <si>
    <t>Indisponibilidad de un bien o servicio tecnologico</t>
  </si>
  <si>
    <t>Causa 2: La no ejecucion de los mantenimientos contratados para la red de infraestructura</t>
  </si>
  <si>
    <t xml:space="preserve">Causa 3: La no activacion del plan de contingencia y/o recuperacion de desastres en respuesta a la indisponibilidad de un bien o servicio tecnologico.
</t>
  </si>
  <si>
    <t xml:space="preserve">Interrupcion de servicios criticos , perdida o corrupcion de datos y retrazos en la atencion de usuarios
</t>
  </si>
  <si>
    <t xml:space="preserve">La no activacion del plan de contingencia y/o recuperacion de desastres en respuesta a la indisponibilidad de un bien o servicio tecnologico.
</t>
  </si>
  <si>
    <t>Causa 4: La no actualizacion del plan de contingencia  y/o recuperacion teniendo en cuenta el dinamismo de TI</t>
  </si>
  <si>
    <t>Incumplimiento normativo por la desactualizacion del plan de recuperacion de desastres y/o plan de contingencia</t>
  </si>
  <si>
    <t>La no actualizacion del plan de contingencia  y/o recuperacion teniendo en cuenta el dinamismo de TI</t>
  </si>
  <si>
    <t>Direccionamiento y Planeación Institucional</t>
  </si>
  <si>
    <t xml:space="preserve">Orientar la gestion de la entidad y del sector para que las acciones se deriven de una planeación eficiente y articulada que optimice el uso de los recursos en el logro de los objetivos institucionales. </t>
  </si>
  <si>
    <t>Posibilidad de afectación reputacional por incumplimiento de los compromisos institucionales debido a la formulación de los planes y proyectos de inversión sin atender los lineamientos y  procedimientos establecidos en el proceso de Direccionamiento y Planeación Institucional</t>
  </si>
  <si>
    <t>Causa 1: falta de verificación de los compromisos institucionales para la formulación de los proyectos de inversión por parte de los formuladores.</t>
  </si>
  <si>
    <t>Se afecta la imagen de la entidad con algunos usuarios de relevancia, frente al cumplimiento de los compromisos institucionales en los proyectos de inversión.</t>
  </si>
  <si>
    <t xml:space="preserve">Causa 2: Inadecuada aplicación de los lineamientos y procedimientos para la formulación de los planes institucionales </t>
  </si>
  <si>
    <t>Planes sin la completitud de los compromisos institucionales generando informes incompletos y desintegrando fuentes de información en el Ministerio.</t>
  </si>
  <si>
    <t>Orientar la gestion de la entidad y del sector para que las acciones se deriven de una planeación eficiente y articulada que optimice el uso de los recursos en el logro de los objetivos institucionales</t>
  </si>
  <si>
    <t>Posibilidad de afectación reputacional por el incumplimiento de las metas institucionales definidas en los planes y proyectos de inversión debido a deficiencias en la gestión de las dependencias o seguimiento de los mismos.</t>
  </si>
  <si>
    <t>Causa 1: Incumplimiento de las metas de los Proyectos de Inversión</t>
  </si>
  <si>
    <t>Se afecta la imagen de la entidad con algunos usuarios de relevancia frente al cumplimiento de las metas de los Proyectos de Inversión.</t>
  </si>
  <si>
    <t>El profesional designado del Grupo de Gestión de Proyectos y presupuesto deberá elaborar, de manera trimestral, un informe de seguimiento a los proyectos de inversión, el cual será publicado en la página web del Ministerio de Justicia y del Derecho (MJD). Para la elaboración del informe, se tomará como insumo la información de avance registrada en el sistema dispuesto por el Departamento Nacional de Planeación (DNP), con el objetivo de evidenciar el cumplimiento de las metas establecidas en los proyectos de inversión.
Evidencia: Informe de seguimiento a los proyectos de inversión.</t>
  </si>
  <si>
    <t>Causa 2: Retrasos en la ejecución presupuestal.</t>
  </si>
  <si>
    <t>Se afecta la imagen de la entidad con algunos usuarios de relevancia frente a la ejecución presupuestal de los proyectos de inversión.</t>
  </si>
  <si>
    <t>El profesional designado del Grupo de Gestión de Proyectos y presupuesto deberá elaborar mensualmente un informe de seguimiento a la ejecución presupuestal, con el objetivo de informar sobre el estado de la ejecución y generar recomendaciones o alertas. Este informe se constituye como una herramienta de monitoreo y gestión, y su contenido se basa en la información disponible sobre la ejecución presupuestal.
Evidencia: Informe de seguimiento a la ejecución presupuestal.</t>
  </si>
  <si>
    <t xml:space="preserve">Causa 3: Defiencias en la  retroalimentación del seguimiento a los planes. </t>
  </si>
  <si>
    <t xml:space="preserve">Seguimientos con información insuficiente para la toma de decisiones por parte de las dependencias ejecutoras. </t>
  </si>
  <si>
    <t>El Coordinador y/o profesional designado del Grupo de Planeación Estratégica en el proceso de Planeación Estratégica realiza seguimiento al Plan Estratégico Institucional y al Plan de Acción Institucional y presenta a las dependencias ejecutoras y al Comité Institucional de Gestión y Desempeño el estado de avance o retraso en los mismos con el objetivo de evidenciar alertas en el cumplimiento de los planes. 
Evidencia: Comunicación escrita o correo electrónico y Acta de comité.
Frecuencia: Cada vez que se realice seguimiento y se requiera.</t>
  </si>
  <si>
    <t>Causa 4: Insuficiente gestión de la dependencia ejecutora de la planeación inicial o de los resultados obtenidos del seguimiento.</t>
  </si>
  <si>
    <t>Incumplimiento de las metas y compromisos institucionales contenidos en los planes.</t>
  </si>
  <si>
    <t xml:space="preserve">El líder de la dependencia responsable del plan presenta al Comité Institucional de Gestión y Desempeño el avance logrado respecto de las alertas,  presentadas por la OAP en el CIGD previo, con el objetivo de verificar el cumplimiento de los compromisos adquiridos en los CIGD frente a las alertas generadas.
Evidencia: Acta de Comité
Frecuencia: Cada vez que se realice seguimiento y se requiera. </t>
  </si>
  <si>
    <t>Mejora Integral de la Gestión Institucional</t>
  </si>
  <si>
    <t>Coordinar y administrar la implementación del Sistema Integrado de Gestión del Ministerio de Justicia y de Derecho, con el fin de asegurar su mejora continua, conveniencia, eficacia y eficiencia conforme con los estándares adoptados.</t>
  </si>
  <si>
    <t xml:space="preserve">Posibilidad de afectación reputacional por incumplimiento en los reportes de ley y/o requisitos de la norma de calidad, debido a la no apropiación de las normativa y/o desarticulación del Sistema Integrado de Gestión  </t>
  </si>
  <si>
    <t>Incumplimiento en los reportes de ley y/o requisitos de la norma de calidad</t>
  </si>
  <si>
    <t xml:space="preserve">Llamados de atención y hallazgos por incumplimiento </t>
  </si>
  <si>
    <t xml:space="preserve">
El Coordinador del Grupo de Calidad y Transformación Organizacional de acuerdo con las fechas establecidas en cada proceso, solicita  a los enlaces de calidad de cada dependencia la información relacionada con los procedimientos y temáticas, con el fin de consolidar insumos para el seguimiento de los componentes del Plan de Mejoramiento, Producto No Conforme, Plan de Acción, Indicadores, Trámites y Gestión de Riesgos del MJD; dicha información se utiliza para asesorar y acompañar a las dependencias en la adecuada ejecución de los procesos y en el cumplimiento de los objetivos institucionales. La evidencia del control son los correos electrónicos remitidos con las solicitudes de información.
</t>
  </si>
  <si>
    <t>Algunas Veces</t>
  </si>
  <si>
    <t xml:space="preserve">Desarticulación del Sistema Integrado de Gestión </t>
  </si>
  <si>
    <t>Retrazos en la solictud, entrega o reporte de la información</t>
  </si>
  <si>
    <t>El profesional del Grupo de Calidad y Transformación Organizacional (GCTO) realiza, al menos una vez al año, un diagnóstico integral de los documentos del Sistema Integrado de Gestión (SIG), en el cual se registran y consolidan las actualizaciones efectuadas; adicionalmente, cada vez que se adiciona o modifica un documento, se diligencia la matriz de seguimiento correspondiente, garantizando el control y la trazabilidad de los documentos actualizados. La evidencia del control corresponde a los diagnósticos de cada proceso con sus respectivos soportes y a la Matriz de Seguimiento de Actualización de Documentos del SIG, debidamente diligenciada.</t>
  </si>
  <si>
    <t>Gestión de la Información y las comunicaciones</t>
  </si>
  <si>
    <t>Proveer información oportuna, confiable, veraz y accequible a públicos internos y externos del Ministerio de Justicia y del Derecho.</t>
  </si>
  <si>
    <t>Posibilidad de afectación reputacional por solicitudes de difusión de información de manera extemporánea sobre los planes, proyectos, programas y servicios que ofrece la Entidad, debido al desconocimiento por parte de las dependencias de los lineamientos establecidos por la Oficina de Prensa y Comunicaciones.</t>
  </si>
  <si>
    <t>Riesgo de Imagen</t>
  </si>
  <si>
    <t>5. Afianzar una gestión institucional innovadora y ética, soportada en el desarrollo humano y la participación ciudadana.</t>
  </si>
  <si>
    <t>La información de las dependencias no se entrega oportunamente a la OPC para su divulgación.</t>
  </si>
  <si>
    <t>Pérdida de confianza de los grupos de valor generando desinterés en la participación de la gestión de la Entidad.</t>
  </si>
  <si>
    <t>La información que entregan las dependencias para su divulgación no se encuentra en un lenguaje claro para los grupos de valor.</t>
  </si>
  <si>
    <t>Solicitudes de aclaración en la información por falta de claridad en las publicaciones  del ministerio.</t>
  </si>
  <si>
    <t>Control Disciplinario Interno</t>
  </si>
  <si>
    <t>Determinar la posible responsabilidad y/o si los hechos son o no constitutivos de falta disciplinaria de los funcionarios o exfuncionarios públicos del Ministerio de Justicia y del Derecho y así preservar el correcto desarrollo de la función pública.</t>
  </si>
  <si>
    <t>Posibilidad de que el proceso disciplinario se adelante incumpliendo los procedimientos internos, por errores u omisiones en la aplicación de la norma o fallas en el seguimiento de las etapas del proceso,
debido al desconocimiento y falta de control en la aplicación de los términos y actuaciones procesales</t>
  </si>
  <si>
    <t>Causa 1: Falta de talento humano: Insuficiencia de personal necesario o la carga de trabajo excesiva del mismo.</t>
  </si>
  <si>
    <t>Nulidad en la actuación 
Preescripción de la acción disciplinaria
 Vulneración del debido proceso
Pérdida de credibilidad
Reprocesos y carga adicional</t>
  </si>
  <si>
    <t>El líder del proceso disciplinario implementa y aplica el procedimiento interno actualizado que orienta la actuación disciplinaria conforme a la Ley, desde la fase de instrucción hasta la decisión, mediante su socialización, retroalimentación y seguimiento quincenal.</t>
  </si>
  <si>
    <t>Errores u omisiones en la aplicación de la norma o fallas en el seguimiento de las etapas del proceso</t>
  </si>
  <si>
    <t xml:space="preserve">Listado de asistencia </t>
  </si>
  <si>
    <t xml:space="preserve"> </t>
  </si>
  <si>
    <t>Desconocimiento y falta de control en la aplicación de los términos y actuaciones procesales.</t>
  </si>
  <si>
    <t>Seguimiento y Evaluación</t>
  </si>
  <si>
    <t>Evaluar la objetividad, cumplimiento y efectividad del Sistema Integrado de Gestión delMinisterio de Justicia y del Derecho, en función de los roles relacionados con la evaluación y seguimiento, gestión del riesgo,liderazgo estratégico, enfoque hacia la prevención y relación con entes externos, que de forma razonable y transparente, lepermita alcanzar la eficiencia y eficacia en la consecución de los objetivos y metas asociadas a la planeación estratégica, tomade decisiones asertivas y mejora continua para el cumplimiento de las disposiciones normativas y estándares internacionales.</t>
  </si>
  <si>
    <t xml:space="preserve">Posibilidad que el equipo auditor emita informes de auditoria con desaciertos, debido a la presentación e interpretación inexacta de las evidencias aportadas por el proceso auditado, afectando la eficacia de los planes de mejoramiento y su contribución al valor público.
</t>
  </si>
  <si>
    <t>Causa 1:Presentación de evidencias ambiguas, lo que conduce a malinterpretaciones.</t>
  </si>
  <si>
    <t xml:space="preserve"> Informes inconsistentes</t>
  </si>
  <si>
    <t>Durante el desarrollo de una auditoría, el auditor líder emplea métodos como el muestreo, pruebas y análisis de los documentos proporcionados por el proceso auditado. Esto se realiza con el fin de prevenir errores en la interpretación y verificación de las evidencias. Si el auditor identifica información que no es clara, ambigua o no está dentro del alcance de la auditoría, debe comunicarse con el equipo auditado para garantizar un entendimiento mutuo. Como evidencia de esta comunicación quedan los documentos presentados, los registros de trabajo de la OCI y los correos electrónicos intercambiados entre el auditor y el auditado.</t>
  </si>
  <si>
    <t>Causa 2:Falta de conocimiento y/o experticia del auditor sobre el proceso que está auditando.</t>
  </si>
  <si>
    <t>Toma de decisiones erradas</t>
  </si>
  <si>
    <t xml:space="preserve">El jefe de la OCI, anualmente realizará sesión de capacitación  a todos los integrantes del equipo auditor con el fin de reforzar los conocimientos de procesos y procedimiento a auditar. En caso de que uno de los integrantes del equipo no pueda asistir, la capacitacion sera reprogramada dentro del mismo mes de programación. Evidencia: Control de asistencia firmado por cada uno de los asistentes y los temas tratados y conclusion de la reunion.    </t>
  </si>
  <si>
    <t>Realizar reunión para dar lineamientos y directrices para abordar las auditorías bajo enfoque en riesgos y determinando la mejora institucional</t>
  </si>
  <si>
    <t>Mensualmente</t>
  </si>
  <si>
    <t>Causa 3:Análisis incompleto de la información realizada por parte del auditor</t>
  </si>
  <si>
    <t>Desviación en los resultados de la auditoria</t>
  </si>
  <si>
    <t>El Jefe de la OCI orienta al auditor antes de iniciar la auditoría y también revisa el informe preliminar y los papeles de trabajo previo a su envío a las partes interesadas, con el propósito de evitar imprecisiones en su contenido. Analiza minuciosamente el informe y, si detecta inconsistencias, solicita al auditor las correcciones necesarias a través de correo electrónico, para realizar los ajustes correspondientes. Como evidencia de esta revisión, se conserva el correo electrónico que documenta las observaciones realizadas al informe.</t>
  </si>
  <si>
    <t>Causa 4:Falta de claridad del alcance, planificación y/o administración de los recursos por desconocimiento del proceso auditado.</t>
  </si>
  <si>
    <t>Afectación de la mejora continua del MJD</t>
  </si>
  <si>
    <t>Cada vez que se inicia un proceso de auditoría, el auditor líder elabora un plan detallado que incluye el alcance, la planificación y los recursos necesarios para llevar a cabo la auditoría. Este plan se envía al líder del proceso auditado a través de un memorando, el cual también establece la fecha y hora de la reunión de apertura de la auditoría. Durante esta reunión, que es presidida por el equipo auditor y el equipo del proceso auditado, se aclaran dudas y se confirma el alcance de la auditoría, el cronograma y la entrega de la información necesaria. Si se identifica alguna inconsistencia, el plan de auditoría será ajustado por el auditor. Como evidencia de este proceso, se conservan el plan de auditoría, el acta de la reunión y/o grabación, y el memorando de apertura de la auditoría.</t>
  </si>
  <si>
    <t>Causa 5:Falta de colaboración por parte del proceso que se va auditar para la ejecución de la auditoría.</t>
  </si>
  <si>
    <t>Procesos sin un adecuado mejoramiento continuo</t>
  </si>
  <si>
    <t>El Auditor Líder de la OCI, en cada proceso de auditoría durante la fase de comunicación de realización al auditado, envía una carta de representación. El objetivo de esta carta es establecer un compromiso entre ambas partes, donde el auditado asegura la veracidad, calidad y puntualidad de la información proporcionada a la OCI. Esta carta debe ser firmada por el líder del proceso auditado. En caso de que el auditado no responda a la solicitud de entrega del documento por correo electrónico o a través del EPX, se le reitera la solicitud según los términos establecidos en el memorando de apertura de la auditoría. Como evidencia de este proceso, se conservan la carta de representación, el acta de reunión y/o grabación, y el memorando de apertura de la auditoría.</t>
  </si>
  <si>
    <t>Incumplimiento normativo de la evaluación y control institucional que impiden el mejoramiento continuo, debido a la ineficiencia de gestión dentro del equipo auditor, ocasionando falta de planeación de las auditorías internas en la entidad.</t>
  </si>
  <si>
    <t>Causa 1: Escasez de auditores disponibles para llevar a cabo la planeación de las auditorías internas.</t>
  </si>
  <si>
    <t>El jefe de control interno, o quien haga sus veces, solicita recursos para la contratación de personal al menos una vez al año durante la presentación del anteproyecto. Esto se hace con el objetivo de asegurar que exista el suficiente personal para llevar a cabo toda la planificación del Plan Anual de Auditoría. En el caso de que los recursos no sean aprobados, las auditorías se llevarán a cabo según la disponibilidad de personal existente, y se realizarán los ajustes necesarios en el Plan Anual de Auditoría de ser necesario. Como evidencia de este proceso, se conserva el anteproyecto de la OCI y, si corresponde, el Plan Anual de Auditoría modificado.</t>
  </si>
  <si>
    <t>Acta de reunión grupo primario y seguimiento de la planeación mensual</t>
  </si>
  <si>
    <t>Causa 2:Situaciones fortuitas o atención de situaciones no previstas.</t>
  </si>
  <si>
    <t>Reprogramación de las auditorias ya programadas</t>
  </si>
  <si>
    <t>El jefe de la OCI presenta anualmente al CICCI - para su aprobación- el documento metodológico que contiene los lineamientos para el establecimiento del Plan Anual de Auditoría. Incorporando componentes como: introducción, objetivo, alcance, fuentes de criterios, conocimiento de la entidad, alienación con la planeación estratégica, determinación del universo de auditoría y del plan de auditoria, en caso de que algunos de los elementos que constituyen el documento metologico falte o se tenga que actualizar este será presentado nuevamente al CICCI para la aprobación del ajuste al plan anual Evidencia: Acta de aprobación del plan anual.</t>
  </si>
  <si>
    <t>Causa 3:Falta de colaboración por parte del proceso que se va auditar para la ejecución de la auditoría.</t>
  </si>
  <si>
    <t>Pérdida imagen institucional.</t>
  </si>
  <si>
    <t>El Auditor Líder de la OCI cada vez que haya un proceso de auditoría (según aplique) informa mediante memorando el plan de auditoria y establece la fecha de reunión de apertura con el fin de aclarar inquietudes frente al alcance de la auditoria, el cronograma y entrega de la información. El auditado al responder la carta de representación, pone de presente que la información que habrá de entregar es confiable, oportuna y completa. En caso de que el auditado hago caso omiso a la entrega del documento a través de correo electronico o el EPX,  se le reitera la solicitud en los términos establecidos en el memorando de apertura. Evidencia: Carta representación, acta de reunión y/o grabación, memorando de apertura de la auditoria</t>
  </si>
  <si>
    <t>Causa 4:Inadecuada planeación del trabajo de auditoría.</t>
  </si>
  <si>
    <t>Falta de conocimiento y decisión por parte de la Alta Dirección frente a temas priorizados en el Plan Anual de Auditoria.</t>
  </si>
  <si>
    <t xml:space="preserve">El grupo de profesionales junto con el jefe de la Oficina realizan reuniones mensuales de seguimiento a la gestión de acuerdo con la programación anual, con el fin de revisar el avance de actividades a cargo de cada profesional y establecer tiempos para su cumplimiento. En caso que se presente desviación de los lineamientos impartidos, el Jefe de la OCI en revisión del informe preliminar adelantará las observaciones y correcciones del caso al líder auditor para que realice los cambios o ajustes requeridos. Así mismo, puede realizar control sobre la auditoria durante el proceso del mismo. Evidencia: Acta de reunión, correo electrónico, cronograma del plan anual. </t>
  </si>
  <si>
    <r>
      <t xml:space="preserve">Impacto: </t>
    </r>
    <r>
      <rPr>
        <b/>
        <sz val="11"/>
        <color theme="1"/>
        <rFont val="Calibri"/>
        <family val="2"/>
        <scheme val="minor"/>
      </rPr>
      <t>Definición:</t>
    </r>
    <r>
      <rPr>
        <sz val="11"/>
        <color theme="1"/>
        <rFont val="Calibri"/>
        <family val="2"/>
        <scheme val="minor"/>
      </rPr>
      <t xml:space="preserve"> Es la </t>
    </r>
    <r>
      <rPr>
        <b/>
        <sz val="11"/>
        <color theme="1"/>
        <rFont val="Calibri"/>
        <family val="2"/>
        <scheme val="minor"/>
      </rPr>
      <t>magnitud o nivel de afectación</t>
    </r>
    <r>
      <rPr>
        <sz val="11"/>
        <color theme="1"/>
        <rFont val="Calibri"/>
        <family val="2"/>
        <scheme val="minor"/>
      </rPr>
      <t xml:space="preserve"> que esa consecuencia genera en los objetivos de la entidad (económico, reputacional, legal, social, operativo).   Consecuencia, </t>
    </r>
    <r>
      <rPr>
        <b/>
        <sz val="11"/>
        <color theme="1"/>
        <rFont val="Calibri"/>
        <family val="2"/>
        <scheme val="minor"/>
      </rPr>
      <t>Definición:</t>
    </r>
    <r>
      <rPr>
        <sz val="11"/>
        <color theme="1"/>
        <rFont val="Calibri"/>
        <family val="2"/>
        <scheme val="minor"/>
      </rPr>
      <t xml:space="preserve"> Es el </t>
    </r>
    <r>
      <rPr>
        <b/>
        <sz val="11"/>
        <color theme="1"/>
        <rFont val="Calibri"/>
        <family val="2"/>
        <scheme val="minor"/>
      </rPr>
      <t>resultado directo o efecto inmediato</t>
    </r>
    <r>
      <rPr>
        <sz val="11"/>
        <color theme="1"/>
        <rFont val="Calibri"/>
        <family val="2"/>
        <scheme val="minor"/>
      </rPr>
      <t xml:space="preserve"> de que el riesgo se materialice.</t>
    </r>
  </si>
  <si>
    <t>Herramienta de Administración de riesgos</t>
  </si>
  <si>
    <t>ANÁLISIS DEL RIESGO</t>
  </si>
  <si>
    <t>Análisis de Impacto Riesgos de Corrupción</t>
  </si>
  <si>
    <t>1. ¿Afecta al grupo de funcionarios del proceso?</t>
  </si>
  <si>
    <t>2. ¿Afecta el cumplimiento de metas y objetivos de la dependencia?</t>
  </si>
  <si>
    <t>3. ¿Afecta el cumplimiento de misión de la Entidad?</t>
  </si>
  <si>
    <t>4. ¿Afecta el cumplimiento de la misión del sector al que pertenece la Entidad?</t>
  </si>
  <si>
    <t>5. ¿Genera pérdida de confianza de la entidad, afectando la reputación?</t>
  </si>
  <si>
    <t>6. ¿Genera pérdida de Recursos Económicos?</t>
  </si>
  <si>
    <t>7. ¿Afecta la generación de los productos o la prestación de servicios?</t>
  </si>
  <si>
    <t>8. ¿Da lugar al detrimento de calidad de vida de la comunidad por la pérdida del bien, servicios o recursos públicos?</t>
  </si>
  <si>
    <t>9. ¿Genera pérdida de información de la Entidad?</t>
  </si>
  <si>
    <t>10. ¿Genera intervención de los órganos de control, de la Fiscalía u otro ente?</t>
  </si>
  <si>
    <t>11. ¿Da lugar a procesos sancionatorios?</t>
  </si>
  <si>
    <t>12. ¿Da lugar a procesos disciplinarios?</t>
  </si>
  <si>
    <t>13. ¿Da lugar a procesos fiscales?</t>
  </si>
  <si>
    <t>14. ¿Da lugar a procesos penales</t>
  </si>
  <si>
    <t>15. ¿Genera pérdida de credibilidad del sector?</t>
  </si>
  <si>
    <t>16. ¿Ocasiona lesiones físicas o pérdida de vidas humanas?</t>
  </si>
  <si>
    <t>17. ¿Afecta la imagen regional?</t>
  </si>
  <si>
    <t>18. ¿Afecta la imagen nacional?</t>
  </si>
  <si>
    <t>19. ¿Genera daño ambiental?</t>
  </si>
  <si>
    <t>CONTADOR DE IMPACTO</t>
  </si>
  <si>
    <t xml:space="preserve">Orientar la ejecución de las actividades necesarias para garantizar el acceso, la administración y conservación de los documentos físicos y electrónicos producidos y recibidos por la Entidad,
en cumplimiento de las disposiciones emanadas por parte del Archivo General de la Nación “Jorge Palacios Preciado” y el Ministerio de Tecnologías de la Información </t>
  </si>
  <si>
    <t>Posibilidad de manipular, incluir o extraer documentos no autorizados haciendo uso del poder, accediendo a los archivos de gestión y el archivo central para favorecer intereses privados o particulares.</t>
  </si>
  <si>
    <t>Debilidades en los controles de acceso a los Archivos de Gestión y Archivo Central</t>
  </si>
  <si>
    <t xml:space="preserve">1. Sanciones de entes de Control </t>
  </si>
  <si>
    <t>No</t>
  </si>
  <si>
    <t>El Técnico, Profesional o Contratista del Grupo de Gestión Documental  designado, implementará el control de Préstamo y Consulta de Documentos y Expedientes conforme al Procedimiento P-GD-06. Para el acceso de personal tras cualquier cambio en los permisos de acceso a los archivos, el GGD enviará un correo electrónico al Grupo de Gestión Administrativa (GGA) y al supervisor del contrato de vigilancia, adjuntando la lista actualizada de personas autorizadas. Además, todos los accesos quedarán registrados en el Formato F-GD-06-03 - Control de Ingreso y Salida de Bodegas de Archivo, garantizando la evidencia de quienes ingresaron al archivo de gestión. En caso de detectarse el ingreso de personal no autorizado, se notificará inmediatamente al GGA, Secretaría General (SG) y la Oficina de Control Interno (OCI) para la adopción de las medidas correctivas pertinentes.
Evidencia: 1. -Reporte de Power BI con el registro solicitudes de prestamos en form de la intranet.
Evidencia: 2. -F-GD-06-02-Formato de prestamos  de expedientes y consulta de documentos.
Evidencia: 3. -F-GD-06-03-Control de Ingreso y Salida de Bodegas de archivo</t>
  </si>
  <si>
    <t>Remitir listado de accesos autorizados a los archivos de gestión y archivo central al Grupo de Gestión Administrativa, actualizado de acuerdo con los cambios en roles, responsabilidades y contratos.</t>
  </si>
  <si>
    <t>Coordinador del Grupo de Gestión documental</t>
  </si>
  <si>
    <t>Correo Electronico al GGA</t>
  </si>
  <si>
    <r>
      <t xml:space="preserve">El riesgo no se materializo en I Cuatrimestre de 2025. En atención a las observaciones realizadas por la OCI, se realizó la reformulación del riesgo, controles, valoración y acciones de tratamiento conforme a la GUIA G-MC-04 de Administración del Riesgo. 
Los controles y acciones de tratamiento se ejecutaron conforme a lo planificado, se presentan evidencias a corte 30 de abril de acuerdo con el requerimiento de reporte de información de la OAP:
</t>
    </r>
    <r>
      <rPr>
        <b/>
        <sz val="11"/>
        <color theme="1"/>
        <rFont val="Calibri"/>
        <family val="2"/>
        <scheme val="minor"/>
      </rPr>
      <t>Control 1</t>
    </r>
    <r>
      <rPr>
        <sz val="11"/>
        <color theme="1"/>
        <rFont val="Calibri"/>
        <family val="2"/>
        <scheme val="minor"/>
      </rPr>
      <t xml:space="preserve"> : Se recibieron las solicitudes de préstamo de documentos en tiempo real por el formulario Forms y se verificó su viabilidad. Se atendieron 317 solicitudes préstamos para el primer cuatrimestre del año 2025, sin novedad.
-Se adjuntan las planillas de entrega de documentos físicos en los casos en los que se confirmó el acceso a la información.
</t>
    </r>
    <r>
      <rPr>
        <b/>
        <sz val="11"/>
        <color theme="1"/>
        <rFont val="Calibri"/>
        <family val="2"/>
        <scheme val="minor"/>
      </rPr>
      <t xml:space="preserve">Acción de tratamiento 1 </t>
    </r>
    <r>
      <rPr>
        <sz val="11"/>
        <color theme="1"/>
        <rFont val="Calibri"/>
        <family val="2"/>
        <scheme val="minor"/>
      </rPr>
      <t>: La actividad se ha realizado con la solicitud de autorización de ingresos a los archivos MJD, al Grupo de Gestión Administrativa, por medio de correo electronico: se comparten 63 correos en el periodo.</t>
    </r>
  </si>
  <si>
    <t>2. Investigaciones disciplinarias, penales y fiscales</t>
  </si>
  <si>
    <t>El Profesional o Contratista del Grupo de Gestión Documental  designado, cada vez que sea requerido solicitara a Todo el personal, contratistas y vinculado por outsourcing que requiera acceso a los archivos de gestión y archivo central del Ministerio firmar un Acuerdo de Confidencialidad de la Información.
Evidencia :  Firma F-GC-04-44- Compromiso de Confidencialidad</t>
  </si>
  <si>
    <t>Realizar capacitaciones de acuerdo con el Plan de Capacitación Institucional, enfocadas en la normatividad archivística y los procedimientos para la adecuada operación del Grupo de Gestión Documental.</t>
  </si>
  <si>
    <t>Presentación de la Capacitación y Lista de asistencia.</t>
  </si>
  <si>
    <r>
      <t xml:space="preserve">El riesgo no se materializo en I Cuatrimestre de 2025. 
Los controles y acciones de tratamiento se ejecutaron conforme a lo planificado, se presentan evidencias a corte 30 de abril de 2025 de acuerdo con el requerimiento de reporte de información de la OAP:
</t>
    </r>
    <r>
      <rPr>
        <b/>
        <sz val="11"/>
        <color theme="1"/>
        <rFont val="Calibri"/>
        <family val="2"/>
        <scheme val="minor"/>
      </rPr>
      <t>Control 2</t>
    </r>
    <r>
      <rPr>
        <sz val="11"/>
        <color theme="1"/>
        <rFont val="Calibri"/>
        <family val="2"/>
        <scheme val="minor"/>
      </rPr>
      <t xml:space="preserve"> : Se realizo la firma del Fomato de confidencialidad, para todos los contratistas y personal que ingreso  a laboral durante el I cuatrimestre, sin novedad.
-Se adjuntan 26 formatos firmados por los contratistas y personal de Servicios Postales.
</t>
    </r>
    <r>
      <rPr>
        <b/>
        <sz val="11"/>
        <color theme="1"/>
        <rFont val="Calibri"/>
        <family val="2"/>
        <scheme val="minor"/>
      </rPr>
      <t xml:space="preserve">Acción de tratamiento 2 </t>
    </r>
    <r>
      <rPr>
        <sz val="11"/>
        <color theme="1"/>
        <rFont val="Calibri"/>
        <family val="2"/>
        <scheme val="minor"/>
      </rPr>
      <t>: Se realizo el cumplimiento del Plan institucional de capacitacion para lo cual se adjuntan evidencias de 10 capacitaciones sobre temas Archivisticos realizadas en el cuatrimestre.</t>
    </r>
  </si>
  <si>
    <t>3. Perdida de la memoria institucional</t>
  </si>
  <si>
    <t xml:space="preserve">
4. Reconstrucción de los  expedientes perdidos o deteriorados</t>
  </si>
  <si>
    <t xml:space="preserve"> Establecer los lineamientos para la selección, suscripción, ejecución y liquidación de contratos en
el Ministerio de Justicia y del Derecho, con el fin de suplir las diferentes necesidades de adquisición de bienes y servicios que
permitan el cumplimiento de las funciones y competencias que le asigna la Ley a la entidad.	</t>
  </si>
  <si>
    <t>Posibilidad de omitir deliberadamente los incumplimientos contractuales o alterar los informes de supervisión o interventoría, a cambio de beneficios personales o de terceros, comprometiendo la adecuada ejecución del contrato y/o los recursos de la entidad.</t>
  </si>
  <si>
    <t>Deficiente seguimiento por parte del supervisor o interventor sin cumplir con lo establecido en la normatividad vigente.</t>
  </si>
  <si>
    <t>Investigaciones disciplinarias, fiscales y penales</t>
  </si>
  <si>
    <t>El supervisor e interventor deberá presentar informes de ejecución según la periodicidad pactada en el contrato, en los cuales se verifique el avance de la ejecución del contrato, las actividades realizadas, los bienes suministrados, los servicios prestados, las obras ejecutadas, las cantidades recibidas y de más que correspondan, según la naturaleza del contrato. Los cuales deberán referirse al cumplimiento y seguimiento del contrato, en el aspecto jurídico, técnico, administrativo, financiero y contable. Evidencias: Base de datos de los contratos o convenios en ejecución con su respectivo link de consulta en Secop.</t>
  </si>
  <si>
    <t>Debilidades en la definición  y/o aplicación de controles para la supervisión e interventoría de los contratos.</t>
  </si>
  <si>
    <t>Remitir recomendaciones generales a los supervisores, sobre la adecuada labor de la supervisión</t>
  </si>
  <si>
    <t xml:space="preserve"> Circular o memorando o correo electrónico</t>
  </si>
  <si>
    <t>No se presentó la materialización de riesgos.  Se realiza reporte con corte 30 de abril de 2025.
Se cargan las evidencias tanto de los acciones como de los controles en la carpeta conpartida del OneDrive.
1. Mediante memorando MEM25-0001849-GGC-40200 el GGC emite: "Recomendaciones para los supervisores de contratos en el cumplimiento de la obligación de publicación de documentos en el Secop II, Tienda Virtual y Sicfr".
2. El 4 de abril de 2025 se socializa por parte de secretaria general mediante correo electrónico.
Es necesario indicar que atendiendo las recomendaciones de la OAP y SG, en reuniones llevadas a cabo el 25 y 30 de Abril 2025, se relacionan los ajustes realizados en la matriz de corrupción del GGC, así:
• Por recomendación del asesor de la OAP, se modifica el riesgo que inicialmente cubría las 3 etapas de la Gestión Contractual quedando enfocado en la etapa de ejecuciónsupervisión, definiéndose como “Posibilidad de omitir deliberadamente los incumplimientos contractuales o alterar los informes de supervisión o interventoría, a cambio de beneficios personales o de terceros, comprometiendo la adecuada ejecución del contrato y/o los recursos de la entidad.”
• Se ajustan causas, controles y acciones de tratamiento enfocadas a la etapa ejecución-supervisión
• Se ajusta el objetivo estratégico al de la vigencia 2025
• La columna AU “Opciones de manejo” del riesgo residual, conforme la indicación del asesor de la OAP se ajusta manualmente, ya que en los casos de riesgo residual “Alto” o “extremo” se debe definir plan de tratamiento por lo tanto lo adecuado es “Reducir el riesgo” y no “Evitar el riesgo” como lo presenta por formulación el formato.
• Se realizaron ajustes en la formulación de la columna AJ, correspondiente a la evaluación del riesgo residual, la cual se encontraba en blanco. Se incorporó la fórmula de la matriz anterior.
Como resultado del ejercicio realizado se proyecta un posible riesgo fiscal para el proceso, sin embargo se revisará su viabilidad para el segundo cuatrimestre de la vigencia.</t>
  </si>
  <si>
    <t>Pérdida reputacional de la imagen institucional</t>
  </si>
  <si>
    <t>El supervisor para cada informe de pago, realizará el seguimiento periódico a los riesgos del contrato en el formato F-GC-07-01 con el fin de detectar la materialización del riesgo o la alta probabilidad de ocurrencia. Si se evidencia que el riesgo se materializó o que tiene alta probabilidad de ocurrencia deberá informar al Grupo de Gestión Contractual mediante memorando. Evidencias: Base de datos de los contratos o convenios en ejecución con su respectivo link de consulta en Secop y memorando.</t>
  </si>
  <si>
    <t>Realizar capacitaciones a los funcionarios y colaboradores de la entidad en materia de supervisión e interventoria de contratos, el deber de publicar los documentos de ejecucion del contrato en Secop II y TVEC, las consecuencias disciplinarias, fiscales y penales en que se puede incurrir por una deficiente supevisión del contrato, entre otros temas.</t>
  </si>
  <si>
    <t xml:space="preserve"> Evidencia: Listado de asistencia o grabación.</t>
  </si>
  <si>
    <t xml:space="preserve">No se presentó la materialización de riesgos.  Se realiza reporte con corte 30 de abril de 2025.
Se cargan las evidencias tanto de los acciones como de los controles en la carpeta conpartida del OneDrive.
1. El 11 de marzo de 2025 realizó capacitación en el tema "Seguimiento a la ejecución contractual y el uso del módulo plan de pagos en Secop II", se carga grabacion y listado de asistencia. 
</t>
  </si>
  <si>
    <t xml:space="preserve">Autorizar el pago del contrato sin el cumplimiento de las obligaciones pactadas y sin la respectiva documentación soporte que de cuenta del cumplimiento del contrato. 
</t>
  </si>
  <si>
    <t>Posibles demandas</t>
  </si>
  <si>
    <t>El/la Funcionario (a) y/o Contratista del GGC,  dentro de los cinco (5) días hábiles siguientes a la fecha de reparto del trámite de solicitud de liquidación del convenio, contrato u orden de compra o área encargada de adelantar el trámite, revisará la completitud y coherencia de los documentos de conformidad con el formato F-GC-05-02 Lista de chequeo para liquidación de contrato, convenio, orden de compra o cierre de convenio de cooperación internacional, y control de legalidad de los documentos contra la información que repose dentro del expediente contractual y/o en la plataforma Secop II. En caso de no cumplir con los requisitos se solicitan ajustes al supervisor por correo electrónico para que subsanen en un término máximo de cinco (5) días hábiles. De no realizar los ajustes se devuelve el trámite por medio de memorando. Evidencias:  Memorando de solicitud de liquidación, F-GC-05-02 Lista de chequeo para liquidación de contrato, convenio, orden de compra o cierre de convenio de cooperación internacional   formato, Correo electrónico solicitud de ajustes o memorando de devolución en los casos que aplique</t>
  </si>
  <si>
    <t>Radicación inadecuada o inoportuna de los documentos por parte del supervisor para la liquidacion de contratos.</t>
  </si>
  <si>
    <t>Revisar y unificar los lineamientos para la supervision de contratos establecidos en los documentos del SIG (Grupo de Gestión contractrual y Grupo de Gestion  financiera y contable)</t>
  </si>
  <si>
    <t>Correos electrónicos, pantallazo reunion Teams, listado de asistencia y /o documentos actualizados y socializados</t>
  </si>
  <si>
    <t xml:space="preserve">No se presentó la materialización de riesgos.  Se realiza reporte con corte 30 de abril de 2025.
Se cargan las evidencias tanto de los acciones como de los controles en la carpeta conpartida del OneDrive.
1. Se remite para revisión de SG la actualizacion del procedimiento P-GC-07 "Supervisión de contratos y convenios" ajustado, y el Anexo 1 F-GC-07-02 "Uso del módulo Plan de Pagos en Secop II y seguimiento a la ejecución contractual" (documento nuevo).
</t>
  </si>
  <si>
    <t>Demoras o reprocesos internos</t>
  </si>
  <si>
    <t>El /la Coordinador(a) del GGC o quien delegue, realizará una revisión de carácter aleatorio a los informes de ejecución de actividades presentados por los contratistas los cuales deben encontrarse debidamente publicados y avalados por el supervisor del contrato en la plataforma SECOP II, de tal manera que se pueda brindar apoyo en el seguimiento a la ejecución contractual de ser necesario, con el fin de generar las alertas a que haya lugar. En caso de encontrarse inconformidades con la publicación de los informes de ejecución de los contratistas en la plataforma Secop II, se remitirá correo electrónico a la dependencia y se realizará el seguimiento hasta corregir la falta de publicidad. Evidencia; Informe de seguimiento y correos electrónicos (si aplica correo)</t>
  </si>
  <si>
    <t xml:space="preserve">Remitir memorando por parte del ordenador del gasto a los supervisores que reincidan en las inconsistencias en la publicacion en secop </t>
  </si>
  <si>
    <t>Memorandos</t>
  </si>
  <si>
    <t>Teniendo en cuenta la fecha de inicio de la actividad, para el próximo reporte se remitirá el seguimiento y las evidencias. No aplica para este reporte.</t>
  </si>
  <si>
    <t>El supervisor cada vez que se tramite el pago de una factura o cuenta cobro, valida el cargue en SECOP o tienda virtual, según corresponda y aprobación de las facturas emitidas por el contratista, revisando la información diligenciada en las secciones (i) identificación del pago; (ii) número de la factura; (iii) fecha de emisión (iv) valor neto y valor total; (v) notas que haya dejado el contratista; (vi) fecha de recepción original (es la fecha en la que el contratista cargó los documentos en la plataforma) (vii) número de radicación; y (viii) documentos soportes y la información de la planilla de seguridad social.  En caso de encontrar inconsistencias, rechazará la cuenta para que el contratista pueda hacer los ajustes e iniciar nuevamente flujo de aprobación.
Evidencia: Trazabildad en SECOP II (Se adjunta base de datos)</t>
  </si>
  <si>
    <t>Posibilidad de hacer uso del poder para realizar pagos o movimientos de recursos públicos sin el cumplimiento de los requisitos legales o administrativos, debido a la omisión en la verificación de los documentos soporte, para un beneficio personal o favorecer a un tercero</t>
  </si>
  <si>
    <t>Efectuar pagos sin el cumplimiento de los requisitos legales en los documentos soportes de las cuentas de cobro de proveedores y contratistas.</t>
  </si>
  <si>
    <t>1. Detrimentro patrimonial
2. Investigaciones Disciplinarias
3. Requerimientos por parte de los Entes de Control</t>
  </si>
  <si>
    <t>1.Los profesionales del área de Tesorería, cada vez que llega una solicitud de pago con la respectiva obligación presupuestal, y con el fin realizar el pago cumpliendo con los requisitos legales, revisan cada obligación con sus soportes, verificando que las deducciones estén conformes a lo solicitado por el proveedor o contratista. Si se encuentran inconsistencias se devuelve al Profesional de Central de Cuentas mediante correo electronico, solicitando los ajustes correspondientes.
Evidencia:
1.Correo electrónico de devolución.</t>
  </si>
  <si>
    <t>1. Realizar retroalimentación con los profesionales de Central de Cuentas, socializando los incidentes que se están presentando al momento de registrar la obligación prespuestal, con el fin de identificar mecanismos para minimizar y/o eliminar el margen de error.</t>
  </si>
  <si>
    <t>Líder de Tesorería</t>
  </si>
  <si>
    <t>1. Acta de Reunión</t>
  </si>
  <si>
    <t>Favorecimiento o preferencias en la asignación de PAC</t>
  </si>
  <si>
    <t>2. El Profesional de Tesorería responsable de revisar las obligaciones, cada vez que se recibe una cuenta y con el propósito de no tramitar cuentas sin asignación de recursos, valida en la planilla "Consolidado de PAC" que la solicitud de pago tenga asignación de PAC en estado aprobado. En caso de no radicarse las cuentas dentro de los tiempos establecidos, se reasignarán los recursos a aquellas cuentas que no tengan PAC aprobado.
Evidencia: 
1. Planilla de asignación de PAC.</t>
  </si>
  <si>
    <t>2. Enviar memorando a las dependencias generadoras de información contable y financiera, con el fin de reiterar el cumplimiento de los requisitos acorde al procedimiento establecido para el trámite y pago de cuentas, así como las fechas limites establecidas para realizar la solicitud de PAC, ante el GGFC.</t>
  </si>
  <si>
    <t>1. Memorando enviado</t>
  </si>
  <si>
    <t>Realizar evaluaciones financieras inadecuadas con el fin de favorecer a un tercero.</t>
  </si>
  <si>
    <r>
      <t xml:space="preserve">3.El Profesional de Contabilidad designado por el Coordinador(a) del Grupo de Gestión Financiera, cada vez que se radica una solicitud de evaluación financiera ante el GGFC y con el fin de emitir concepto sobre el cumplimiento de los requisitos habilitantes en temas financieros, revisa que la evaluación financiera cumpla con los requisitos establecidos en el pliego de condiciones. En caso de no cumplir con los requisitos mínimos, se emite concepto desfavorable y en el caso de ser una observación subsanable, se solicita la documentación requerida a través de correo electrónico.
Evidencia: 
</t>
    </r>
    <r>
      <rPr>
        <sz val="10"/>
        <rFont val="Arial"/>
        <family val="2"/>
      </rPr>
      <t>1. Correos enviados al GGC, con la respectiva evaluación financiera.
2. Correos enviados al GGC, con las observaciones realizadas (cuando aplique).</t>
    </r>
  </si>
  <si>
    <r>
      <t xml:space="preserve">3. Realizar actualización de la Guía </t>
    </r>
    <r>
      <rPr>
        <i/>
        <sz val="10"/>
        <rFont val="Arial"/>
        <family val="2"/>
      </rPr>
      <t>"G-GF-02 Evaluaciones Financieras Para Procesos Contractuales"</t>
    </r>
    <r>
      <rPr>
        <sz val="10"/>
        <rFont val="Arial"/>
        <family val="2"/>
      </rPr>
      <t xml:space="preserve">, con el fin de implementar nuevos controles acorde con las actividades ejecutadas actualmente. </t>
    </r>
  </si>
  <si>
    <t>Líder de Contabilidad</t>
  </si>
  <si>
    <t>1.  Guía "G-GF-02 Evaluaciones Financieras Para Procesos Contractuales" - Actualizada</t>
  </si>
  <si>
    <t>3.El Profesional de Contabilidad designado por el Coordinador(a) del Grupo de Gestión Financiera, cada vez que se radica una solicitud de evaluación financiera ante el GGFC y con el fin de emitir concepto sobre el cumplimiento de los requisitos habilitantes en temas financieros, revisa que la evaluación financiera cumpla con los requisitos establecidos en el pliego de condiciones. En caso de no cumplir con los requisitos mínimos, se emite concepto desfavorable y en el caso de ser una observación subsanable, se solicita la documentación requerida a través de correo electrónico.
Evidencia: 
1. Correos enviados al GGC, con la respectiva evaluación financiera.
2. Correos enviados al GGC, con las observaciones realizadas (cuando aplique).</t>
  </si>
  <si>
    <t>Posibilidad de manipular u omitir deliberadamente información de cumplimiento de requisitos mínimos para la vinculación de personal en la entidad, para favorecer intereses privados o particulares.</t>
  </si>
  <si>
    <t>Causa 1: Debilidad en la aplicación de lineamientos establecidos en la documentación Grupo de Gestión Humana para la vinculación de funcionarios.</t>
  </si>
  <si>
    <t>Pérdida de credibilidad institucional.</t>
  </si>
  <si>
    <t>El profesional del GGH encargado de la validación de los documentos de cumplimiento de requisitos, cada vez que se realice proceso de vinculación de un funcionario a la entidad, deberá tener en cuenta lo señalado en el procedimiento P-TH-01 "ingreso y retiro de funcionarios",  recibir y verificar el listado de cumplimiento de los documentos requeridos y diligenciar el formato F-TH-01-08 lista de entrega de documentos para tomar posesión. Si al momento de hacer la verificación, identifica información que no es clara, esta incorrecta o el aspirante no cumple con los requisitos, se solicita al aspirante que subsane o la aclare la información, si luego de este proceso se concluye que el aspirante no cumple se informa al aspirante su improcedencia de vinculación a la entidad. 
Evidencia: Formato lista de documentos para posesión. F-TH-01-08</t>
  </si>
  <si>
    <t xml:space="preserve">Realizar un muestreo aleatorio verificando con la entidad correspondiente la constatación de la veracidad del documento. </t>
  </si>
  <si>
    <t>Cada vez que ingresa un funcionario</t>
  </si>
  <si>
    <t>Coordinadora del Grupo de Gestión Humana</t>
  </si>
  <si>
    <t>comunicados solicitando información empresas o universidades</t>
  </si>
  <si>
    <t>Causa 2: Falta de controles en la revisión del cumplimiento de requisitos mínimos para vinculación de personal.</t>
  </si>
  <si>
    <t>Investigaciones disciplinarias, penales y fiscales.</t>
  </si>
  <si>
    <t>El Coordinador (a) del Grupo de Gestión Humana cada vez que se realice proceso de vinculación de un funcionario a la entidad, deberá tener en cuenta lo señalado en el procedimiento P-TH-01 "ingreso y retiro de funcionarios"  revisar y certificar el cumplimiento de los requisitos mediante la firma de la respectiva certificación y el formato F-TH-01-05 “Formato de Certificado de Cumplimiento de Requisitos”. Si al momento de hacer la verificación, identifica información que no es clara, esta incorrecta o el aspirante no cumple con los requisitos, solicita al funcionario del Grupo de Gestión Humana que valide con el aspirante la información, para que subsane o la aclare lo pertinente, si luego de este proceso se concluye que el aspirante no cumple se informa al aspirante su improcedencia de vinculación a la entidad. 
Evidencia: Formato lista de documentos para posesión. F-TH-01-05</t>
  </si>
  <si>
    <t xml:space="preserve">Generar reunión con el equipo de funcionarios del Grupo de Gestión Humana que lideran los procesos de vinculación a fin de fortalecer el conocimiento de los lineamientos establecidos en el P-TH-01 "ingreso y retiro" y la normatividad vigente en el tema y generar retroaliementación con el coordinadora del GGH. </t>
  </si>
  <si>
    <t>Semanalmente</t>
  </si>
  <si>
    <t xml:space="preserve">Invitación reunión agenda teams. </t>
  </si>
  <si>
    <t>Posibilidad de impacto económico y reputacional derivado de la pérdida de recursos al financiar una iniciativa asociada a Justicia étnica que no cumpla con los requisitos establecidos para el Banco de Iniciativas y Proyectos, beneficiando con ello a un tercero.</t>
  </si>
  <si>
    <t>Causa 1: Fallas en alguna de las etapas de revisión de requisitos y documentos en el marco del Banco de Iniciativas y Proyectos.</t>
  </si>
  <si>
    <t>_Investigaciones disciplinarias, fiscales 
- Pérdida de Credibilidad</t>
  </si>
  <si>
    <t>El equipo seleccionado del Grupo de Fortalecimiento a la Justicia étnica una vez el grupo culmina la revisión de los requisitos mínimos y  a fin de establecer si este análisis es correcto, realizará la revisión y validación aleatoria del 10% de las iniciativas, contrastando los requisitos vs la información diligenciada en una reunión grupal donde participan un numero impar de integrantes con voz y voto. Si en el momento de la revisión, se encuentra alguna inconsistencia en el diligenciamiento de la matriz se procede a realizar el ajuste y la decisión de mantener o no la iniciativa en el proceso. Evidencia: Grabación de la reunión si se realiza de forma virtual o acta de reunión si esta se realiza de forma presencial. En ambas se concluirá sobre las iniciativas revisadas y validadas.</t>
  </si>
  <si>
    <t>Revisión posterior por parte del coordinador del grupo a los documentos asociados  a los requisitos de las iniciativas</t>
  </si>
  <si>
    <t>Coordinadora del Grupo de Fortalecimiento a la Justicia Étnica</t>
  </si>
  <si>
    <t>Iniciativa revisada</t>
  </si>
  <si>
    <t>Durante el primer cuatrimestre de la vigencia 2025 se han adelantado las siguientes acciones en el marco del “Banco de Iniciativas y Proyectos para el Fortalecimiento de la Justicia Propia de los Pueblos Indígenas de Colombia” (BIP): 
•	Se formuló la ficha de necesidades teniendo en cuenta las actualizaciones de compromisos a cargo del MJD.
•	Se adelantó el proceso correspondiente para obtener las cotizaciones.
•	Se hizo la formulación del estudio previo.
•	Se adelantó el estudio de sector.
•	Se actualizaron los formatos para la gestión del BIP.
•	Se suscribió el Contrato 590 de 2025 con la Universidad Nacional de Colombia.
•	Se inició la ejecución del Contrato 590 de 2025.
Lo anterior, de conformidad con lo señalado en el REPORTE DE ACCIONES PLAN ÉTNICO PRIMER TRIMESTRE 2025, y adicionando acciones y logros del mes de abril de 2025. 
En cuanto al procedimiento para la priorización y viabilización de las iniciativas, se adelantó con corte a abril las siguientes fases: Socialización y Expectativa, y Presentación y/o postulación de iniciativas escritas.
El detalle de cada una de las fases puede ser consultado en el documento interno denominado APR.OAP. G-AJ-03-GESTION-BANCO-DE-INICIATIVAS-DE-PUEBLOS-INDIGENAS, siendo este un proceso transparente y objetivo, se podrá encontrar los requisitos mínimos, requisitos habilitantes, criterios de priorización y viabilización que se tienen en cuenta para cada fase del procedimiento, según corresponda. 
Por último, actualmente nos encontramos en la fase 2 del procedimiento (Presentación y/o postulación), la cual cerrará el 16 de mayo de 2025 según cronograma, que puede ser consultado en la página https://www.minjusticia.gov.co/programas-co/fortalecimiento-etnico/Paginas/Banco-de-Iniciativas-2025.aspx</t>
  </si>
  <si>
    <t>Causa 2: Injerencia de terceros en el proceso de selección de iniciativas y proyectos en el marco del Banco de Iniciativas y Proyectos.</t>
  </si>
  <si>
    <t>Posibles demandas o acciones judiciales</t>
  </si>
  <si>
    <t>El coordinador del Grupo de Fortalecimiento a la Justicia étnica después de la reunión con el equipo de validación de requisitos mínimos y antes de la publicación de la matriz de las propuestas, a fin de complementar el trabajo desarrollado por el equipo, realizará la revisión y validación aleatoria del 6% de las iniciativas adicionales a las ya revisadas, contrastando los requisitos vs la información diligenciada. Si en el momento de la revisión, se encuentra alguna inconsistencia en el diligenciamiento de la matriz se procede a realizar el ajuste y la decisión de mantener o no la iniciativa en el proceso. Evidencia: Campo diligenciado de la revisión por parte de la coordinación de aquellas iniciativas seleccionadas con la respectiva decisión.</t>
  </si>
  <si>
    <t>El Grupo de Fortalecimiento a la Justicia étnica cada vez que se reciba una solicitud de aclaración, información, queja, reclamo o sugerencia de la matriz de iniciativas publicada, a fin de determinar la validez o no de la solicitud y dar respuesta a la misma, realizará la revisión de la solicitud contrastando los requisitos vs la información diligenciada. Si en el momento de la revisión, se encuentra alguna inconsistencia en el diligenciamiento de la matriz se procede a realizar el ajuste y la decisión de mantener o no la iniciativa en el proceso, allegando copia de la misma al solicitante. Evidencia: Solicitud recibida Respuesta a la solicitud</t>
  </si>
  <si>
    <t>El Grupo de Fortalecimiento a la Justicia étnica una vez se determinen las iniciativas priorizadas, verificará la validez de los requisitos y documentos que demuestren la relación de representación legal vigente, para efectos de contratar con la persona que esté legalmente habilitada para este efecto. En el caso de no poder realizar la verificación con el Ministerio del Interior, se verificarán otros documentos como la inscripción de autoridad en la Alcaldía correspondiente.</t>
  </si>
  <si>
    <t xml:space="preserve">Posibilidad de autorizar actuaciones de los centros de conciliación, arbitraje y amigable composición por fuera del marco normativo, omitir procesos sancionatorios o aplicación de procedimientos contrarios a la normativa vigente, con el fin de obtener beneficios particulares o favorecer a un tercero o a un centro. </t>
  </si>
  <si>
    <t xml:space="preserve">Desconocimiento del procedimiento y/o de la normatividad asociada por parte del grupo de Conciliación Extrajudicial en Derecho, Arbitraje y Amigable Composición (CEDAAC) perteneciente a la Dirección de Métodos Alternativos de Solución de Conflictos (DMASC). </t>
  </si>
  <si>
    <t>Pérdida de credibilidad en la gestión institucional del Programa Nacional  deConciliación Extrajudicial en Derecho, Arbitraje y Amigable Composición (CEDAAC)</t>
  </si>
  <si>
    <t>El(la) coordinador(a) del grupo de conciliación extrajudicial en derecho, arbitraje y amigable composición, el servidor designado por éste, o el enlace de calidad de la DMASC, al menos una vez al año realiza una capacitación o socialización a los miembros del grupo CEDAAC, con el fin de evitar interpretaciones erróneas y fortalecer el conocimiento sobre los lineamientos establecidos en el procedimiento y la normatividad asociada al proceso de control, inspección y vigilancia. Si no asiste la mayoría de los integrantes se envía el material a través del correo electrónico. 
Evidencia: soporte de asistencia a la capacitación o socialización con el material respectivo, correo de envío del material. 
Este control aplica para el grupo de conciliación extrajudicial en derecho, arbitraje y amigable composición.</t>
  </si>
  <si>
    <t>Realizar seguimiento periódico a la realización de las visitas de control, inspección y vigilancia</t>
  </si>
  <si>
    <t>Según aplique</t>
  </si>
  <si>
    <t>Director(a) de MASC con el apoyo del coordinador(a) del grupo CEDAAC</t>
  </si>
  <si>
    <t xml:space="preserve">Soporte del seguimiento periódico realizado a la realización de las visitas </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</si>
  <si>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se llevó a cabo la socialización de la propuesta actualizada del procedimiento y de los instrumentos de visitas de control, inspección y vigilancia a los centros de conciliación, arbitraje y amigable composición con el Grupo de Conciliación Extrajudicial en Derecho, Arbitraje y Amigable Composición, con el fin de presentarla y fortalecer su aplicación, conforme con lo establecido en la normatividad vigente. Igualmente, se efectuó la socialización con la Directora y con el Viceministerio de Promoción de la Justicia. En mayo de 2025 se proyecta realizar la capacitación respectiva.
Frente al tratamiento establecido, en marzo de 2025 se realizó una reunión de seguimiento a las visitas de inspección, control y vigilancia que se efectúan sobre los centros de conciliación, arbitraje y amigable composición, en cumplimiento de la acción establecida en el plan de mejoramiento de Contraloría General de la República. </t>
    </r>
    <r>
      <rPr>
        <i/>
        <sz val="11"/>
        <rFont val="Calibri"/>
        <family val="2"/>
        <scheme val="minor"/>
      </rPr>
      <t xml:space="preserve">
</t>
    </r>
    <r>
      <rPr>
        <b/>
        <i/>
        <sz val="11"/>
        <rFont val="Calibri"/>
        <family val="2"/>
        <scheme val="minor"/>
      </rPr>
      <t>Evidencias</t>
    </r>
    <r>
      <rPr>
        <i/>
        <sz val="11"/>
        <rFont val="Calibri"/>
        <family val="2"/>
        <scheme val="minor"/>
      </rPr>
      <t xml:space="preserve">: Soportes de la socialización del procedimiento (actas, presentación, envio de documentos), acta de la sesión de seguimiento.
Link de evidencias carpeta denominada Control 1. Socialización lineamientos: </t>
    </r>
    <r>
      <rPr>
        <i/>
        <u/>
        <sz val="11"/>
        <color rgb="FF3366CC"/>
        <rFont val="Calibri"/>
        <family val="2"/>
        <scheme val="minor"/>
      </rPr>
      <t>https://minjusticiagovco-my.sharepoint.com/:f:/g/personal/mauricio_ordonez_minjusticia_gov_co/EqB4q9xZWEBKvtjLDoolypUBORFgtJyynmpvSUykAVQ1qA?e=R0rZIN</t>
    </r>
    <r>
      <rPr>
        <i/>
        <sz val="11"/>
        <rFont val="Calibri"/>
        <family val="2"/>
        <scheme val="minor"/>
      </rPr>
      <t xml:space="preserve">
</t>
    </r>
    <r>
      <rPr>
        <i/>
        <sz val="11"/>
        <color rgb="FFFF0000"/>
        <rFont val="Calibri"/>
        <family val="2"/>
        <scheme val="minor"/>
      </rPr>
      <t xml:space="preserve">
</t>
    </r>
    <r>
      <rPr>
        <i/>
        <sz val="11"/>
        <rFont val="Calibri"/>
        <family val="2"/>
        <scheme val="minor"/>
      </rPr>
      <t xml:space="preserve">Nota: En este periodo se realizó la revisión y ajuste en su totalidad del mapa de riesgos de corrupción a cargo de la DMASC, con la asesoría y acompañamiento de la OAP. </t>
    </r>
  </si>
  <si>
    <t>Incorrecta interpretación de la normativa establecida, por parte del grupo de Conciliación Extrajudicial en Derecho, Arbitraje y Amigable Composición (CEDAAC) perteneciente a la Dirección de Métodos Alternativos de Solución de Conflictos (DMASC).</t>
  </si>
  <si>
    <t>Afectación a los usuarios que acceden a los servicios de los centros de conciliación, arbitraje y amigable composición</t>
  </si>
  <si>
    <t>El(la) coordinador(a) del grupo de conciliación extrajudicial en derecho, arbitraje y amigable composición, el servidor designado por éste, o el enlace de calidad de la DMASC, al menos una vez al año, con el fin de identificar situaciones que se hayan presentado o elementos que se deban fortalecer en el ejercicio de las funciones de control, inspección y vigilancia o en aplicación de los instrumentos establecidos, implementará medidas de seguimiento con los profesionales que atienden estos procesos (reuniones, comunicaciones, revisión de instrumentos, etc). 
Evidencias: soporte de las medidas de seguimiento implementadas.
Este control aplica para el grupo de conciliación extrajudicial en derecho, arbitraje y amigable composición.</t>
  </si>
  <si>
    <t>Realizar los ajustes que se requieran para corregir las situaciones que se identificaron en los procesos sancionatorios, acatando lo establecido en la normativa vigente y las demás consecuencias que de ello se deriven, según aplique.</t>
  </si>
  <si>
    <t>Soporte de la verificación efectuada a los procesos sancionatorios</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</si>
  <si>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se incorporó este control orientado a implementar medidas de seguimiento para fortalecer la ejecución de las visitas de control, inspección y vigilancia o en la aplicación de los instrumentos establecidos. En el marco de la actualización del procedimiento de visitas de control, inspección y vigilancia se realizaron trece (13) sesiones de trabajo para fortalecer los lineamientos y formatos establecidos, lo cual incidirá en el mejoramiento de estas diligencias. 
Frente al tratamiento establecido, en este periodo no se identificaron situaciones que deban corregirse en el marco de los procesos sancionatorios que desarrolla el Grupo de Conciliación Extrajudicial en Derecho, Arbitraje y Amigable Composición; por lo tanto, no se ha requerido realizar algún ajuste. </t>
    </r>
    <r>
      <rPr>
        <i/>
        <sz val="11"/>
        <rFont val="Calibri"/>
        <family val="2"/>
        <scheme val="minor"/>
      </rPr>
      <t xml:space="preserve">
</t>
    </r>
    <r>
      <rPr>
        <b/>
        <i/>
        <sz val="11"/>
        <rFont val="Calibri"/>
        <family val="2"/>
        <scheme val="minor"/>
      </rPr>
      <t>Evidencias</t>
    </r>
    <r>
      <rPr>
        <i/>
        <sz val="11"/>
        <rFont val="Calibri"/>
        <family val="2"/>
        <scheme val="minor"/>
      </rPr>
      <t xml:space="preserve">: actas de las sesiones de trabajo realizadas.
Link de evidencias carpeta denominada Control 2. Medidas de seguimiento: </t>
    </r>
    <r>
      <rPr>
        <i/>
        <u/>
        <sz val="11"/>
        <color rgb="FF3366CC"/>
        <rFont val="Calibri"/>
        <family val="2"/>
        <scheme val="minor"/>
      </rPr>
      <t>https://minjusticiagovco-my.sharepoint.com/:f:/g/personal/mauricio_ordonez_minjusticia_gov_co/EuTeAj4KvG9BtoGTHgCdWagBz6wABLaxtIHB_f9lU96VtA?e=Fm2oBd</t>
    </r>
    <r>
      <rPr>
        <i/>
        <sz val="11"/>
        <rFont val="Calibri"/>
        <family val="2"/>
        <scheme val="minor"/>
      </rPr>
      <t xml:space="preserve">
Nota: En este periodo se realizó la revisión y ajuste en su totalidad del mapa de riesgos de corrupción a cargo de la DMASC, con la asesoría y acompañamiento de la OAP. Además se incorporó este control.</t>
    </r>
  </si>
  <si>
    <t>Inadecuada revisión de la decisión de la sanción, por parte del grupo de Conciliación Extrajudicial en Derecho, Arbitraje y Amigable Composición (CEDAAC) perteneciente a la Dirección de Métodos Alternativos de Solución de Conflictos (DMASC).</t>
  </si>
  <si>
    <t>Investigaciones disciplinarias y sanciones para el personal del Ministerio de Justicia y del Derecho que intervino en el proceso</t>
  </si>
  <si>
    <t>El(la) coordinador(a) del grupo de conciliación extrajudicial en derecho, arbitraje y amigable composición, cada vez que se produzca una investigación con sanción, a fin de evitar una decisión errónea o que favorezca a alguna parte interesada incluyendo a quien proyecta la resolución, revisará y/o aprobará el proyecto de resolución donde se encuentra consignada la decisión de la investigación con sanción. Si al momento de la revisión de la resolución, identifica alguna situación o información inconsistente que pueda suponer un favorecimiento, se procederá a la revisión haciendo una consulta exhaustiva del expediente. 
Evidencia: Resoluciones de sanción con el visto bueno por parte del(la) coordinador(a) y matriz de seguimiento de estas resoluciones detallando los controles de elaboración, revisión y aprobación.
Este control aplica para el grupo de conciliación extrajudicial en derecho, arbitraje y amigable composición.</t>
  </si>
  <si>
    <t>Realizar los ajustes que se requieran en las decisiones de sanción objeto de la materialización del riesgo, acatando lo establecido en la normativa vigente, según aplique.</t>
  </si>
  <si>
    <t xml:space="preserve"> Soporte de los ajustes realizados a las decisiones de sanción</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</si>
  <si>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no se han gestionado actos administrativos de investigación con decisión de sanción, en el ejercicio de las funciones de control, inspección y vigilancia que se ejercen sobre los centros de conciliación, arbitraje y amigable composición. En consecuencia, en este periodo no se ha requerido aplicar el tratamiento establecido. </t>
    </r>
    <r>
      <rPr>
        <i/>
        <sz val="11"/>
        <rFont val="Calibri"/>
        <family val="2"/>
        <scheme val="minor"/>
      </rPr>
      <t xml:space="preserve">
</t>
    </r>
    <r>
      <rPr>
        <sz val="11"/>
        <rFont val="Calibri"/>
        <family val="2"/>
        <scheme val="minor"/>
      </rPr>
      <t xml:space="preserve">
</t>
    </r>
    <r>
      <rPr>
        <b/>
        <i/>
        <sz val="11"/>
        <rFont val="Calibri"/>
        <family val="2"/>
        <scheme val="minor"/>
      </rPr>
      <t xml:space="preserve">Evidencias: </t>
    </r>
    <r>
      <rPr>
        <i/>
        <sz val="11"/>
        <rFont val="Calibri"/>
        <family val="2"/>
        <scheme val="minor"/>
      </rPr>
      <t xml:space="preserve">No aplica. </t>
    </r>
    <r>
      <rPr>
        <sz val="11"/>
        <rFont val="Calibri"/>
        <family val="2"/>
        <scheme val="minor"/>
      </rPr>
      <t xml:space="preserve">
</t>
    </r>
    <r>
      <rPr>
        <i/>
        <sz val="11"/>
        <rFont val="Calibri"/>
        <family val="2"/>
        <scheme val="minor"/>
      </rPr>
      <t xml:space="preserve">Nota: En este periodo se realizó la revisión y ajuste en su totalidad del mapa de riesgos de corrupción a cargo de la DMASC, con la asesoría y acompañamiento de la OAP. </t>
    </r>
  </si>
  <si>
    <t>Diseñar, implementar, controlar y hacer seguimiento a los lineamientos, directrices y políticas para lagestión, administración y control de la información de responsabilidad del Ministerio de Justicia y del Derecho, que permitan la organización,control, estandarización, difusión y conservación de esta, dando cumplimiento al marco normativo y legal del Gobierno Nacional.</t>
  </si>
  <si>
    <t>Posibilidad de aprovechamiento indebido, pérdida o mal uso de la información reservada de la entidad para obtener beneficios en provecho de sí mismo o de un tercero a raíz de la utilización fraudulenta de información privilegiada o reservada, por la falta de controles para su acceso</t>
  </si>
  <si>
    <t>La Inexistencia de un control de acceso a la información privilegiada.</t>
  </si>
  <si>
    <t>Pérdida de imagen institucional
Investigaciones disciplinarias,
Sanciones</t>
  </si>
  <si>
    <t>El profesional o equipo de trabajo realiza la activación, modificación o desactivación de una credencial  en cumplimiento del procedimiento  (P-TI-02 Gestión de acceso a recursos informáticos), a través del cual  se aplica para los sistemas de información y herramientas tecnológicas, entregando los  accesos  solicitados a través mesa de ayuda segun el rol que corresponda.
Evidencia:
- Reporte  de mesa de ayuda con el listado  de solicitudes registradas,atendidas y cerradas por concepto de gestión de cuentas de usuario para acceso a sistemas de información y herramientas tecnológicas.</t>
  </si>
  <si>
    <t>Aplicación de controles de acceso a los repositorios de información</t>
  </si>
  <si>
    <t>Cuatrimestral</t>
  </si>
  <si>
    <t>Subdirector de Tecnologías y Sistemas de Información</t>
  </si>
  <si>
    <t>Acta de verificación de accesos</t>
  </si>
  <si>
    <r>
      <rPr>
        <sz val="11"/>
        <rFont val="Calibri"/>
        <family val="2"/>
        <scheme val="minor"/>
      </rPr>
      <t>Se adjuntan evidencias con la matriz de solicitudes registradas y gestionadas a través del aplicativo Aranda, correspondientes a la gestión de accesos de funcionarios durante el primer cuatrimestre del año 2025</t>
    </r>
    <r>
      <rPr>
        <u/>
        <sz val="11"/>
        <color theme="10"/>
        <rFont val="Calibri"/>
        <family val="2"/>
        <scheme val="minor"/>
      </rPr>
      <t>.
Evidencias Riesgo 3</t>
    </r>
  </si>
  <si>
    <t>Posibilidad de perdida reputacional por recibir o solicitar cualquier dádiva o beneficio a nombre propio o de terceros, con el fin de conceder el beneficio jurídico del indulto sin el lleno de los requisito legales al recibir presiones para su otorgamiento</t>
  </si>
  <si>
    <t>Verificación erronea de la documentación que hace parte del trámite.</t>
  </si>
  <si>
    <t>Obtencion del indulto sin cumplimiento de los requisitos.
Procesos Penales y disciplinarios</t>
  </si>
  <si>
    <t>El coordinador del grupo de accciones legales y constitucionales,  el (la) Director(a) de Justicia Transicional, El Viceministro de Política Crimminal y el Director Jurídico, en el marco de sus competencias y cada vez que se vaya a expedir el proyecto de resolución a través del cual se decide la solicitud de indulto,  revisará la información del expediente y el proyecto de resolución emitido por el profesional que realizó la verificación inicial, de acuerdo al flujo de aprobación establecido en el procedimiento P-CR-16, para la correcta expedición. 
La evidencia de este control es, los vistos buenos del proyecto de resolución.</t>
  </si>
  <si>
    <t>Solicitar apoyo al Grupo de Gestión Humana para realizar capacitaciones de la apropiación del Código de Etica, al interior del Grupo de Acciones Legales y Constitucionales</t>
  </si>
  <si>
    <t>Lista de asistencia</t>
  </si>
  <si>
    <t>Carencia de valores morales y eticos del servidor público</t>
  </si>
  <si>
    <t xml:space="preserve">Molestias al interior del equipo
Falta de compromisos laborales
Procesos Penales y disciplinarios
</t>
  </si>
  <si>
    <t>Realizar acciones de socialización a la ciudadanía sobre los requisitos para el acceso al indulto</t>
  </si>
  <si>
    <t>Manipulación o adulteración de la documentación</t>
  </si>
  <si>
    <t>Amenazas a la vida e integridad del servidor público</t>
  </si>
  <si>
    <t>Obtencion del indulto sin cumplimiento de los requisitos
Procesos Penales</t>
  </si>
  <si>
    <t>Generar acciones que contribuyan a la implementación de la política pública de drogas y criminal y penitenciaria, de los
mecanismos de cooperación juridica internacional y la justicia transicional con el fin de fortalecer la gestión publica entorno a lucha contra la criminalidad y
reincidencia</t>
  </si>
  <si>
    <t xml:space="preserve">
Posibilidad de afectación reputacional y económica por el otorgamiento de licencias de cannabis sin el cumplimiento de los requisitos legales establecidos y/o alteración del proceso de expedición de licencias debido a acciones de manipulación y/o entorpecimiento el proceso de licenciamiento por parte de los profesionales que intervienen en el trámite motivados por intereses personales o con el proposito de favorecer a terceros.  </t>
  </si>
  <si>
    <t>Prebendas a los ingenieros agrónomos en el marco de las visitas técnicas.</t>
  </si>
  <si>
    <t>Otorgamiento de licencias sin cumplir con los requisitos
Investigaciones Disciplinarias
Sanciones 
Afectación de la imagen institucional</t>
  </si>
  <si>
    <t>El programador al momento de asignar los procesos a los diferentes evaluadores deberá verificar las visitas asignadas a cada ingeniero agrónomo, de modo que quien realice la visita sea un profesional diferente a quien revise la solicitud.
Asignación de visitas - OneDrive
Traza en el MICC</t>
  </si>
  <si>
    <t xml:space="preserve">Realización de una encuesta de percepción de la conducta del técnico que realizó la visita, con el fin de identificar mejoras o presuntos actos de corrupción. </t>
  </si>
  <si>
    <t>Subdirección de Control y Fiscalización de Sustancias Químicas y Estupefacientes</t>
  </si>
  <si>
    <t>Informe cuatrimestral que refleje los resultados de la encuesta aplicada y las mejoras o acciones implementadas.</t>
  </si>
  <si>
    <r>
      <rPr>
        <sz val="10"/>
        <color rgb="FF000000"/>
        <rFont val="Arial"/>
        <family val="2"/>
      </rPr>
      <t xml:space="preserve">Durante el primer cuatrimestre 2025, el riesgo no se ha materializado y el control ha sido efectivo. 
</t>
    </r>
    <r>
      <rPr>
        <b/>
        <sz val="10"/>
        <color rgb="FF000000"/>
        <rFont val="Arial"/>
        <family val="2"/>
      </rPr>
      <t xml:space="preserve">Control:
</t>
    </r>
    <r>
      <rPr>
        <sz val="10"/>
        <color rgb="FF000000"/>
        <rFont val="Arial"/>
        <family val="2"/>
      </rPr>
      <t>Durante este período se realizaron 19</t>
    </r>
    <r>
      <rPr>
        <sz val="10"/>
        <color rgb="FFFF0000"/>
        <rFont val="Arial"/>
        <family val="2"/>
      </rPr>
      <t xml:space="preserve"> </t>
    </r>
    <r>
      <rPr>
        <sz val="10"/>
        <color rgb="FF000000"/>
        <rFont val="Arial"/>
        <family val="2"/>
      </rPr>
      <t xml:space="preserve">visitas. La información correspondiente a las actas de visita se carga en el repositorio de la Subdirección. Estas actas son verificadas por un integrante del área técnica que las recepciona, por la líder del grupo cuando sea necesario, y por el técnico responsable del trámite. Las visitas corresponden a trámites de primera vez y a modificaciones por inclusión de predios, en las cuales el evaluador del trámite es diferente de quien ejecuta la visita.
Como evidencia queda:
-Carpeta con actas de visita y base de datos.
</t>
    </r>
    <r>
      <rPr>
        <b/>
        <sz val="10"/>
        <color rgb="FF000000"/>
        <rFont val="Arial"/>
        <family val="2"/>
      </rPr>
      <t xml:space="preserve">Acción:
</t>
    </r>
    <r>
      <rPr>
        <sz val="10"/>
        <color rgb="FF000000"/>
        <rFont val="Arial"/>
        <family val="2"/>
      </rPr>
      <t xml:space="preserve">La selección de las visitas a realizar son las que reporta el MICC y que hayan pasado por visto bueno por el área de licenciamiento, una vez se da el aval, la persona encargada de asignar las visitas, identifica la disponibilidad de los profesionales, en la trazabilidad de MICC en usuarios de consulta es posible verificar qué ingeniero revisó el expediente, y se asigna la visita a otro profesional, adicionalmente, se busca que se haga uso eficiente de los recursos en la programación, adicionalmente, en la trazabilidad de Micc se podrá observar que en la opción seguimiento de solicitud en el reporte de solicitudes de licencia, en el estado Etapa 1- Técnico, se podrá evidenciar el nombre del evaluador técnico asignado, el cual difiere de quien realizó la visita, como se puede determinar en el acta de visita en quien realizó la visita.
Como evidencia queda: Documento evidencias trazabilidad MICC de visitas previas.
</t>
    </r>
    <r>
      <rPr>
        <b/>
        <i/>
        <sz val="10"/>
        <color rgb="FF000000"/>
        <rFont val="Arial"/>
        <family val="2"/>
      </rPr>
      <t xml:space="preserve">Nota: Se precisa que, teniendo en cuenta la actualización de los riesgos y controles que actualmente se encuentra en curso y a las instrucciones recibidas por parte de la OAP, se realiza el presente seguimiento sobre el control y plan de tratamiento que está resaltado en rojo. Lo anterior, teniendo en cuenta que por la prontitud del reporte y el cambio de fondo de las acciones propuestas en color verde, se realizará el seguimiento a partir del segundo cuatrimestre. </t>
    </r>
  </si>
  <si>
    <t>Manipulación indebida de la información por parte de los profesionales que intervienen en el trámite.</t>
  </si>
  <si>
    <t xml:space="preserve">Las personas designadas por el Grupo de Control de Cannabis para llevar a cabo los trámites de Licencias de Cannabis, obtendrán el acceso al MICC a través de la asignación de un perfil acorde a las funciones a realizar y al rol establecido con el objetivo de controlar el acceso a la información de las solicitudes. En el caso que una o más personas soliciten acceso a información que no corresponde a las funciones asignadas, las personas encargadas al interior de la Subdirección informarán del hecho al coordinador del grupo Control de Cannabis. Adicionalmte, una vez se desvincule el personal de planta o el contratista, se deberá desactivar el correspondiente usuario.
Como evidencia quda: 
Trazabilidad en el MICC donde se evidencian los roles. 
Correo de solicitud al profesional de sistemas de Subdirección encargado de la asignación de roles. </t>
  </si>
  <si>
    <t>El abogado a cargo del trámite proyecta el acto administrativo y lo carga en la plataforma MICC, lo debe remitir al abogado par asignado quien será el encargado de verificar el cumplimiento de los requisitos generales y especificos del trámite contemplados en la normatividad vigente y a la vez, corrobora que la información que reposa en el acto administrativo este de manera correcta. En caso de que el revisor par observe alguna inconsistencia devuelve el expediente al abogado inicial junto con las observaciones pertinentes. Una vez, el abogado inicial realiza los ajustes señalados (si se requiere) se obtiene el visto bueno por parte del abogado par.</t>
  </si>
  <si>
    <t xml:space="preserve">
Como evidencia queda:
 Pantallazo de trazabilidad en MICC donde se realiza la validación por parte del abogado par y se otorga o se niega el visto bueno. </t>
  </si>
  <si>
    <r>
      <rPr>
        <sz val="10"/>
        <color rgb="FF000000"/>
        <rFont val="Arial"/>
        <family val="2"/>
      </rPr>
      <t xml:space="preserve">Durante el primer cuatrimestre de 2025, el riesgo no se ha materializado y el control ha sido efectivo.
</t>
    </r>
    <r>
      <rPr>
        <b/>
        <sz val="10"/>
        <color rgb="FF000000"/>
        <rFont val="Arial"/>
        <family val="2"/>
      </rPr>
      <t xml:space="preserve">CONTROL: 
</t>
    </r>
    <r>
      <rPr>
        <sz val="10"/>
        <color rgb="FF000000"/>
        <rFont val="Arial"/>
        <family val="2"/>
      </rPr>
      <t xml:space="preserve">Se llevó a cabo la activación de los usuarios en el MICC a los diferentes profesionales que intervienen en los diversos trámites de licencias de cannabis con los permisos de acuerdo a la naturaleza del cargo y de las funciones a desempeñar durante el período contratado. Estas solicitudes se realizan mediante correo electrónico al encargado del equipo de Sistemas para su respectiva activación. 
Como evidencia queda: 
Correos de solicitud de activación de usuarios MICC.
</t>
    </r>
    <r>
      <rPr>
        <b/>
        <sz val="10"/>
        <color rgb="FF000000"/>
        <rFont val="Arial"/>
        <family val="2"/>
      </rPr>
      <t>PLAN DE TRATAMIENTO:</t>
    </r>
    <r>
      <rPr>
        <sz val="10"/>
        <color rgb="FF000000"/>
        <rFont val="Arial"/>
        <family val="2"/>
      </rPr>
      <t xml:space="preserve"> 
Se llevó a cabo la revisión del par jurídico en los trámites de licenciamiento. El par jurídico, puede realizar las devoluciones  que considere pertinentes para la respectiva corrección por parte del abogado que está a cargo del trámite. 
Una vez surtidas las etapas de revisión por pares, es enviado el borrador del acto administrativo al líder jurídico quien es el encargado de realizar la revisión final de fondo tanto del expediente como del acto administrativo proyectado, este se asegura de que este conforme a lo establecido en la normatividad vigente.
Como evidencia queda: 
Muestra de trámites de licenciamiento en donde se llevan a cabo las revisiones tanto del par jurídico como del líder. </t>
    </r>
  </si>
  <si>
    <t xml:space="preserve">Posibilidad de afectación reputacional y económica  al otorgar el Certificado de Carencia de Informes por Tráfico de Estupefacientes y autorizaciones extraordinarias sin el cumplimiento de los requisitos debido a acciones de manipulación y/o entorpecimiento del trámite por parte de los profesionales que evalúan las solicitudes, motivados por intereses personales o con el proposito de favorecer a terceros. </t>
  </si>
  <si>
    <t>Expedir el certificado de carencia a una persona con informes por tráfico de estupefacientes
Permitir el desvío de sustancias químicas controladas para la producción ilícita de drogas
libre circulación de la cadena de producción de estupefacientes con sujeción a un certificado de carencia de informes por tráfico de estupefacientes indebidamente expedido</t>
  </si>
  <si>
    <t xml:space="preserve">Las personas designadas por el Grupo de Control de Sustancias Químicas para llevar a cabo los trámites de Certificado de Carencia de Informes por Tráfico de Estupefacientes, a fin de controlar el acceso a la información de las solicitudes, obtendrán el acceso al SICOQ a través de la asignación de un perfil acorde a las funciones a realizar y al rol establecido. En el caso que una o más personas soliciten acceso a información que no corresponde al proceso asignado, las personas encargadas al interior de la subdirección informarán del hecho al coordinador del grupo Control de Sustancias Químicas.
Como evidencia queda: 
Trazabilidad en el SICOQ donde se evidencian los roles. 
Correo de solicitud al profesional de sistemas de Subdirección encargado de la asignación de roles. </t>
  </si>
  <si>
    <r>
      <t xml:space="preserve">
</t>
    </r>
    <r>
      <rPr>
        <sz val="10"/>
        <rFont val="Arial"/>
        <family val="2"/>
      </rPr>
      <t xml:space="preserve">
Se realizará una revisión por parte del grupo de sistemas para validar la desactivación de permisos y roles de los funcionarios o contratistas que se desvinculen.</t>
    </r>
  </si>
  <si>
    <t xml:space="preserve">Base de datos que relaciona la desactivación de usuarios de la plataforma SICOQ. </t>
  </si>
  <si>
    <r>
      <rPr>
        <sz val="10"/>
        <color rgb="FF000000"/>
        <rFont val="Arial"/>
        <family val="2"/>
      </rPr>
      <t xml:space="preserve">Durante el primer cuatrimestre de la vigencia 2025, el riesgo no se ha materializado y su control fue efectivo.
</t>
    </r>
    <r>
      <rPr>
        <b/>
        <sz val="10"/>
        <color rgb="FF000000"/>
        <rFont val="Arial"/>
        <family val="2"/>
      </rPr>
      <t>Control:</t>
    </r>
    <r>
      <rPr>
        <sz val="10"/>
        <color rgb="FF000000"/>
        <rFont val="Arial"/>
        <family val="2"/>
      </rPr>
      <t xml:space="preserve"> Durante el período reportado se crearon tres (4) usuarios en el aplicativo SICOQ, correspondientes a roles técnicos y jurídicos. Estos usuarios fueron incorporados al grupo de Sustancias Químicas de la Subdirección, conforme a la solicitud realizada por los mismos tras la firma de sus respectivos contratos. Lo anterior, con el objetivo de que puedan acceder al aplicativo y gestionar los trámites asignados a cada profesional.
Como evidencia queda:
-Correos de solicitud de creación de usuarios.
-Documento con los Roles_SICOQ 
</t>
    </r>
    <r>
      <rPr>
        <b/>
        <sz val="10"/>
        <color rgb="FF000000"/>
        <rFont val="Arial"/>
        <family val="2"/>
      </rPr>
      <t>Acción</t>
    </r>
    <r>
      <rPr>
        <sz val="10"/>
        <color rgb="FF000000"/>
        <rFont val="Arial"/>
        <family val="2"/>
      </rPr>
      <t>:Durante el primer cuatrimestre 2025, se lleva a cabo la validación de los usuarios activos e inactivos en el sistema de información SICOQ. El objetivo de este proceso es verificar que únicamente los profesionales (contratistas y/o de planta) que estén laborando para la SCFSQE durante la vigencia del periodo estén activos en el sistema. Esta medida busca mitigar el riesgo asociado a la gestión de usuarios en el sistema</t>
    </r>
    <r>
      <rPr>
        <b/>
        <sz val="10"/>
        <color rgb="FF000000"/>
        <rFont val="Arial"/>
        <family val="2"/>
      </rPr>
      <t>.</t>
    </r>
  </si>
  <si>
    <t xml:space="preserve">Prebendas a los ingenieros químicos, personal juridico y personal técnico. </t>
  </si>
  <si>
    <t>Los funcionarios y/o contratistas asignados por la Subdirección de Control y Fiscalización de Sustancias Químicas y Estupefacientes- Grupo Control de Sustancias Químicas cada vez que llegue una solicitud para el trámite de expedición de CCITE realizaran validación juridica y tecnica conforme al marco normativo vigente, esta actividad se llevará a cabo por medio del SICOQ; en caso de no cumplir con los requisitos estipulados en el marco normativo, se deberá realizar el requerimiento al usuario solicitante. 
Posterior a la revisión inicial, el revisor final de la solicitud para el trámite de expedición de CCITE validara el cumplimiento de los requisitos juridicos, tecnicos, antecedentes por el delito de la ley 30 verificación y corroboración del pago generado. En caso de incumplir con alguno de los requisitos anteriormente mencionados, se deberá realizar la devolución al profesional que proyectó para su corrección antes de ser expedido el CCITE.</t>
  </si>
  <si>
    <t>En caso de que se reciba una solicitud de datos personales del profesional que este llevando a cabo un trámite interés del usuario, Los miembros del Grupo de Control de Sustancias Químicas informarán que los canales autorizados son el correo electronico hábilitado por la entidad para tramitar PQRS (gestion.documental@minjusticia.gov.co) y la página del Ministerio a través de la Ventanilla Virtual. También se indicará que puede remitirse al micrositio en donde se encuentra información relevante acerca del trámite como lo son capacitaciones, instructivos, normativa vigente entre otros. En el caso que el solicitante del trámite reitere el requerimiento, se pondrá en conocimiento del Subdirector(a).</t>
  </si>
  <si>
    <t xml:space="preserve">Solicitudes externas e internas por los canales autorizados - SGDEA - correo de certificadosdecarencia@minjusticia.gov.co - línea de atención al cliente. 
</t>
  </si>
  <si>
    <r>
      <rPr>
        <sz val="10"/>
        <color rgb="FF000000"/>
        <rFont val="Arial"/>
        <family val="2"/>
      </rPr>
      <t xml:space="preserve">Durante la vigencia del primer cuatrimestre de 2025, el riesgo no se ha materializado y el control ha sido efectivo. Se realizaron las siguientes actividades, con la finalidad de mitigar el riesgo.
</t>
    </r>
    <r>
      <rPr>
        <b/>
        <sz val="10"/>
        <color rgb="FF000000"/>
        <rFont val="Arial"/>
        <family val="2"/>
      </rPr>
      <t xml:space="preserve">Control: </t>
    </r>
    <r>
      <rPr>
        <sz val="10"/>
        <color rgb="FF000000"/>
        <rFont val="Arial"/>
        <family val="2"/>
      </rPr>
      <t>Los profesionales de la Subdirección de Control y Fiscalización de Sustancias Químicas y Estupefacientes- Grupo Control de Sustancias Químicas, realizaron la validación juridica y tecnica de la solicitud, conforme al marco normativo vigente, se realizaron requerimientos por medio de SICOQ, a los solicitantes que no cumplieron con los requerimientos iniciales de la solicitud, se adjunta como evidencia una muestra de los requerimientos realizados</t>
    </r>
    <r>
      <rPr>
        <b/>
        <sz val="10"/>
        <color rgb="FF000000"/>
        <rFont val="Arial"/>
        <family val="2"/>
      </rPr>
      <t xml:space="preserve">.
</t>
    </r>
    <r>
      <rPr>
        <sz val="10"/>
        <color rgb="FF000000"/>
        <rFont val="Arial"/>
        <family val="2"/>
      </rPr>
      <t>Luego de realizar el estudio integral de los tramites asignados para la expedición de Certificado de Carencia de Informes por Trafico de Estupefacientes - CCITE; al evidenciar que exiten errores dentro de la revisión inicial del trámite, se procede a devolver el mismo para que sea asignado al abogado encargado para que subsane mediante mesa de trabajo lo que haga falta y poder dar impulso a la solicitud, esto en virtud de actividades de mejoramiento de los procedimientos administrativos</t>
    </r>
    <r>
      <rPr>
        <b/>
        <sz val="10"/>
        <color rgb="FF000000"/>
        <rFont val="Arial"/>
        <family val="2"/>
      </rPr>
      <t xml:space="preserve">.
</t>
    </r>
    <r>
      <rPr>
        <sz val="10"/>
        <color rgb="FF000000"/>
        <rFont val="Arial"/>
        <family val="2"/>
      </rPr>
      <t xml:space="preserve">Como evidencia queda:
-Carpeta con correos devolución de tramite
-Carpeta con requerimientos al usuario.
</t>
    </r>
    <r>
      <rPr>
        <b/>
        <sz val="10"/>
        <color rgb="FF000000"/>
        <rFont val="Arial"/>
        <family val="2"/>
      </rPr>
      <t xml:space="preserve">
Acción: </t>
    </r>
    <r>
      <rPr>
        <sz val="10"/>
        <color rgb="FF000000"/>
        <rFont val="Arial"/>
        <family val="2"/>
      </rPr>
      <t>Con el propósito de reducir la probabilidad de materialización del riesgo, se dispone la implementación de un único canal de atención institucional, destinado a prevenir eventuales prebendas a los ingenieros químicos, personal juridico y técnico.
Como evidencia queda:
-Documento que muestra los canales de atención.</t>
    </r>
  </si>
  <si>
    <t>Posibilidad de no reflejar la realidad económica en los estados financieros de la entidad, por subestimarndo los registros contables al  manipular los valores reales de los hechos económicos  para beneficio de los funcionarios que intervienen en el proceso o de los licenciatarios  al momento de registrar las cuentas por cobrar de licencias de cannabis otorgadas en la modalidad de cuotas.</t>
  </si>
  <si>
    <t>Suministrar  o registrar información errada</t>
  </si>
  <si>
    <t>Investigaciones disciplinarias, ficales, penales, 
Detrimento patrimonial
Mala imagen institucional</t>
  </si>
  <si>
    <t xml:space="preserve">El encargado del grupo financiero asignado por la Subdirección, mensualmente envia al GGFC el informe de cuentas por cobrar de los licenciatarios a los cuales se les ha otorgado licencias de cannabis por la modalidad de cuotas con el objetivo de validar que se registre la totalidad de los hechos económicos, en el evento de que se generen diferencias en la conciliación se registrará la situación en campo de observaciones y se hará seguimiento en la siguiente conciliación para solucionar la observación presentada. El GGFC, envia a la SCFSQyE la conciliación de cuentas por cobrar donde se verifica que todo lo reportado se encuentra registrado en SIIF Nación. 
Como evidencia queda:  
Informes y conciliaciones  mensuales de cuentas por cobrar. </t>
  </si>
  <si>
    <t xml:space="preserve">El líder del grupo financiero de la Subdirección, elabora trimestralmente un informe de seguimiento con la gestión adelantada respecto a los movimientos de cartera relacionados con las licencias de cannabis. </t>
  </si>
  <si>
    <t>trimestral</t>
  </si>
  <si>
    <t>Informe de gestión trimestral equipo financiero de la SCFSQyE.</t>
  </si>
  <si>
    <r>
      <rPr>
        <sz val="10"/>
        <color rgb="FF000000"/>
        <rFont val="Arial"/>
        <family val="2"/>
      </rPr>
      <t xml:space="preserve">Durante el primer cuatrimestre de 2025, el riesgo no se ha materializado y el control ha sido efectivo.
</t>
    </r>
    <r>
      <rPr>
        <b/>
        <sz val="10"/>
        <color rgb="FF000000"/>
        <rFont val="Arial"/>
        <family val="2"/>
      </rPr>
      <t xml:space="preserve">CONTROL: </t>
    </r>
    <r>
      <rPr>
        <sz val="10"/>
        <color rgb="FF000000"/>
        <rFont val="Arial"/>
        <family val="2"/>
      </rPr>
      <t xml:space="preserve">Como medida de control para administrar la probabilidad de ocurrencia del riesgo, desde la SCFSQyE se realiza el informe de cuentas por cobrar y movimiento de los ingresos de la cartera de Cannabis del mes inmediatamente anterior, los cuales son remitidos al Grupo de Gestión Financiera y Contable para la elaboración de los cierres contables, dentro de los primeros diez (10) días de cada mes. 
Como evidencia queda: 
Carpeta mensual que contiene: 
-Matriz excel con reporte de cuentas por cobrar de enero, febrero y marzo. 
-Matriz de excel con consolidado de cuentas por cobrar de licencias de cannabis de enero, febrero y marzo. 
-Matriz excel con movimientos mes a mes. 
-Correo de comunicación al Grupo de Gestión Financiera y Contable por parte del líder jurídico de la SCFSQyE. 
</t>
    </r>
    <r>
      <rPr>
        <b/>
        <sz val="10"/>
        <color rgb="FF000000"/>
        <rFont val="Arial"/>
        <family val="2"/>
      </rPr>
      <t xml:space="preserve">Nota: </t>
    </r>
    <r>
      <rPr>
        <sz val="10"/>
        <color rgb="FF000000"/>
        <rFont val="Arial"/>
        <family val="2"/>
      </rPr>
      <t xml:space="preserve">Teniendo en cuenta la fecha de solicitud del presente reporte, el informe de cuentas por cobrar y movimiento de los ingresos de la cartera de Cannabis del mes de abril, se cargará en el próximo seguimiento. 
</t>
    </r>
    <r>
      <rPr>
        <b/>
        <sz val="10"/>
        <color rgb="FF000000"/>
        <rFont val="Arial"/>
        <family val="2"/>
      </rPr>
      <t xml:space="preserve">PLAN DE TRATAMIENTO:
</t>
    </r>
    <r>
      <rPr>
        <sz val="10"/>
        <color rgb="FF000000"/>
        <rFont val="Arial"/>
        <family val="2"/>
      </rPr>
      <t>Se elabora el informe de gestión trimestral el cual tiene como objetivo presentar un análisis detallado del desempeño del proceso frente al trámite de las licencias de cultivo de plantas de cannabis, tanto al contado como a cuotas; así como, de la gestión de cartera asociada, durante el periodo evaluado.
A demás permite también identificar avances, tendencias y áreas de mejora en la operación, garantizando la transparencia en la gestión y proporcionando información clave para la toma de decisiones estratégicas que optimicen la eficiencia del proceso y mejoren los resultados financieros.
Como evidencia queda: 
Informe de gestión primer trimestre - equipo Financiero de la SCFSQyE</t>
    </r>
  </si>
  <si>
    <t>La no liquidación de los intereses moratorios con la tasa correcta</t>
  </si>
  <si>
    <t>El equipo financiero de la SCFSQyE realiza los correspondientes estados de cuenta para cada licenciatario en el marco de las actividades de seguimiento y control, en donde se verifican datos como la fecha de la constancia de ejecutaria de las licencias que determinan las fechas para empezar a cobrar las cuotas de seguimiento y así mismo los intereses moratorios que le aplican, este estado de cuenta es revisado por el líder del equipo financiero. 
Evidencia: Estados de cuenta</t>
  </si>
  <si>
    <t xml:space="preserve">En los casos en que aplique y como resultado del análisis realizado por el grupo financiero de la SCFSQyE, se comunicará al grupo de Sistemas sobre las inconsistencias identificadas y que estén relacionadas con el módulo de novedades de la plataforma MICC para que se realicen las correcciones necesarias. </t>
  </si>
  <si>
    <t>En proceso</t>
  </si>
  <si>
    <t xml:space="preserve">Correos o trazabilidad en el MICC. </t>
  </si>
  <si>
    <r>
      <rPr>
        <sz val="10"/>
        <color rgb="FF000000"/>
        <rFont val="Arial"/>
        <family val="2"/>
      </rPr>
      <t xml:space="preserve">Durante el primer cuatrimestre de 2025, el riesgo no se ha materializado y el control ha sido efectivo. 
</t>
    </r>
    <r>
      <rPr>
        <b/>
        <sz val="10"/>
        <color rgb="FF000000"/>
        <rFont val="Arial"/>
        <family val="2"/>
      </rPr>
      <t xml:space="preserve">CONTROL: 
</t>
    </r>
    <r>
      <rPr>
        <sz val="10"/>
        <color rgb="FF000000"/>
        <rFont val="Arial"/>
        <family val="2"/>
      </rPr>
      <t xml:space="preserve">
Desde el Equipo Financiero se revisan los soportes de pago allegados por las sociedades licenciatarias a través del SGDEA o por el aplicativo MICC, los cuales son verificados contra con los movimientos que refleja el extracto bancario de la cuenta de cannabis; posteriormente se actualiza y carga la información tanto en la matriz de Excel "Seguimiento de Cuentas por Cobrar" como en el aplicativo MICC.
Adicionalmente, el Equipo Financiero en la vigencia 2025, diseño un control, el cual consiste en revisar mes a mes los ingresos, para además de identificarlos, poder determinar cuáles de ellos cuentan con el soporte de pago y cuales no; en los casos en los que no se cuente con el soporte de pago, se procede a realizar un oficio, a través del cual se les pide a los licenciatarios la copia del recibo de pago, para lo cual tendrán un tiempo de 10 días hábiles para dar respuesta, si pasados los 10 día el licenciatario no aporta la copia del recibo, se procede a solicitar a los profesionales las construcción del mismo, conforme fue autorizado por la entidad en la vigencia 2024 "(...) manifestando como salvedad que el soporte que se cargue al aplicativo, se hará con el formato de identificación construido por el funcionario que consulta el banco junto con el movimiento de la hoja del extracto correspondiente, donde se confirma el ingreso al banco con el detalle del movimiento resaltado(...)" . Esto con el fin, de realizar de manera oportuna la aplicación de los pagos en el sistema MICC y evitar inconvenientes a futuro.
Como evidencia queda: 
-Matriz excel denominada "Control soportes de pago"
-Correos del encargado del grupo financiero solicitando la construcción de soportes de pago. 
</t>
    </r>
    <r>
      <rPr>
        <b/>
        <sz val="10"/>
        <color rgb="FF000000"/>
        <rFont val="Arial"/>
        <family val="2"/>
      </rPr>
      <t xml:space="preserve">PLAN DE TRATAMIENTO:
</t>
    </r>
    <r>
      <rPr>
        <sz val="10"/>
        <color rgb="FF000000"/>
        <rFont val="Arial"/>
        <family val="2"/>
      </rPr>
      <t xml:space="preserve">
Los servidores y/o contratistas del Equipo Financiero, al momento de realizar el análisis y cargue de los soportes de pago correspondientes a los servicios de evaluación y seguimiento en el MICC, comunican al equipo de Sistemas de la Subdirección las inconsistencias identificadas y que estén relacionadas con el módulo de novedades de la plataforma MICC para que se realicen las correcciones necesarias y se asegure la consistencia de los datos.
Como evidencia queda: 
Matriz excel que contiene el listado de novedades financieras</t>
    </r>
  </si>
  <si>
    <t xml:space="preserve">No adelantar las actuaciones administrativas necesarias para recuperar las cuentas por cobrar identificadas de las licencias de cannabis. </t>
  </si>
  <si>
    <t xml:space="preserve">El grupo financiero de la Subdirección, debe verificar la información registrada en el MICC, cuando se evidencie que los licenciatarios no han cumplido con lo pactado respecto a los pagos determinados en el acto administrativo, se proyecta un oficio mediante SGDEA requiriendo el pago de las cuotas o  allegando los comprobantes de pago realizados. En caso de presentar inconsistencias relacionados con la información que reposa dentro del oficio, se devuelve al funcionarios que lo proyectó para su modificación y ajuste. Como evidencia se cuenta con la trazabilidad en el SGDEA. Teniendo en cuenta lo estipulado en la normatividad vigente, los pagos correspondientes a las cuotas deben realizarse en Enero de cada anualidad, por lo anterior, los oficios de requerimiento se emitirán como mínimo (2) veces en el año. </t>
  </si>
  <si>
    <t>Conforme a lo establecido en el procedimiento P-CR-18 "Seguimiento pagos y cuentas por cobrar - Licencias de Cannabis", el grupo financiero conformará el expediente para dar traslado al equipo jurídico del grupo cannabis para liquidación de deuda e iniciar del proceso sancionatorio. (Para los casos en que no se logre el recaudo por medio de las comunicaciones preventivas)</t>
  </si>
  <si>
    <t>Correo electrónico de traslado emitido por el Grupo Financiero al grupo jurídico de la Subdirección con el expediente digital conformado para iniciar la liquidación de deuda.</t>
  </si>
  <si>
    <r>
      <rPr>
        <sz val="10"/>
        <color rgb="FF000000"/>
        <rFont val="Arial"/>
        <family val="2"/>
      </rPr>
      <t xml:space="preserve">Durante el primer cuatrimestre de 2025, el riesgo no se ha materializado y el control ha sido efectivo. 
</t>
    </r>
    <r>
      <rPr>
        <b/>
        <sz val="10"/>
        <color rgb="FF000000"/>
        <rFont val="Arial"/>
        <family val="2"/>
      </rPr>
      <t xml:space="preserve">
CONTROL: 
</t>
    </r>
    <r>
      <rPr>
        <sz val="10"/>
        <color rgb="FF000000"/>
        <rFont val="Arial"/>
        <family val="2"/>
      </rPr>
      <t>Para administrar y/o minimizar el riesgo, el equipo Finaciero de la SCFSQyE, verifica el estado de cuenta de las sociedades licenciatarias pendientes del pago de sus obligaciones por concepto de las cuotas de servicio de seguimiento; En febrero de 2025, se estableció como plan de trabajo, que en primera instancia se requerirán a aquellos licenciatarios que se encuentran en calificación de cartera C y D para lo cual, durante el período del 01 de febrero a 25 de abril del 2025, se enviaron un total de 167</t>
    </r>
    <r>
      <rPr>
        <sz val="10"/>
        <color rgb="FFFF0000"/>
        <rFont val="Arial"/>
        <family val="2"/>
      </rPr>
      <t xml:space="preserve"> </t>
    </r>
    <r>
      <rPr>
        <sz val="10"/>
        <color rgb="FF000000"/>
        <rFont val="Arial"/>
        <family val="2"/>
      </rPr>
      <t xml:space="preserve">requerimientos de pago, a traves del gestor documental de la entidad. 
Como evidencia queda: 
Matriz excel que contiene los requerimientos realizados durante el primer cuatrimestre de 2025.
</t>
    </r>
    <r>
      <rPr>
        <sz val="10"/>
        <color rgb="FFFF0000"/>
        <rFont val="Arial"/>
        <family val="2"/>
      </rPr>
      <t xml:space="preserve">
</t>
    </r>
    <r>
      <rPr>
        <b/>
        <sz val="10"/>
        <color rgb="FF000000"/>
        <rFont val="Arial"/>
        <family val="2"/>
      </rPr>
      <t xml:space="preserve">PLAN DE TRATAMIENTO:
</t>
    </r>
    <r>
      <rPr>
        <sz val="10"/>
        <color rgb="FF000000"/>
        <rFont val="Arial"/>
        <family val="2"/>
      </rPr>
      <t>Durante el período evaluado (01 de enero al 28 de abril de 2025), el Equipo Financiero actualizó 59 expedientes de los 409 remitidos en la vigencia anterior. De igual manera, se conformó 55 nuevos expedientes los cuales se remitieron al Grupo Jurídico de la Subdirección. 
Este proceso se realiza en cumplimiento de procedimiento P-CR-18 “Seguimiento de pagos y cuentas por cobrar licencias de cannabis”, el cual tiene como propósito iniciar el procedimiento sancionatorio en los casos que haya lugar y/o liquidación de la deuda para cobro coactivo.
Como evidencia queda: 
Matriz excel que contiene los expedientes remitidos 2025.</t>
    </r>
  </si>
  <si>
    <t>Determinar la posible responsabilidad y/o si los hechos son o no constitutivos de falta disciplinaria de los funcionarios o exfuncionarios públicos del Ministerio de Justicia y del Derecho y así preservar el correcto desarrollo de la función pública</t>
  </si>
  <si>
    <t>Posibilidad de adelantar una actuación disciplinaria, pese a estar incurso en conflicto de interés, inhabilidad, impedimento o incompatibilidad, haciendo uso de la autoridad disciplinaria conferida para comprometer la imparcialidad, objetividad y transparencia del proceso, con el fin de favorecer intereses personales o de terceros</t>
  </si>
  <si>
    <t>Omisión al deber de declararse impedido para actuar en presencia de conflicto de interés,inhabilidad, impedimento o incompatibilidad de un proceso disciplinario.</t>
  </si>
  <si>
    <t>Procesos disciplinarios viciados
Beneficios indebidos
Sanciones a funcionarios
Daño a la transparencia
Violación del debido proceso</t>
  </si>
  <si>
    <t>El jefe del proceso disciplinario  realiza seguimiento quincenal de la declaración oportuna y clara de cualquier conflicto de interés, inhabilidad, impedimento o incompatibilidad en la fase de instrucción del proceso disciplinario, la cual es diligenciada por los abogados en el formato interno dispuesto para este fin, con el fin de prevenir que los funcionarios actúen estando incursos en situaciones que comprometan su imparcialidad, como respuesta a la falta de mecanismos efectivos para identificar y gestionar el riesgo.</t>
  </si>
  <si>
    <t>Falta de mecanismos efectivos para identificar y gestionar conflictos de interés inhabilidad, impedimento o incompatibilidad en el proceso disciplinario.</t>
  </si>
  <si>
    <t>Crear y socializar  en el sistema intrego de gestión el formato de impedimento para actuaciones disciplinarias.</t>
  </si>
  <si>
    <t>Única vez</t>
  </si>
  <si>
    <t xml:space="preserve"> Jefe de ja oficina </t>
  </si>
  <si>
    <t xml:space="preserve">Formato creado en el SIG  y socializado.  </t>
  </si>
  <si>
    <t xml:space="preserve">Durante el presente cuatrimestre, la OCDI ha realizado el seguimiento correspondiente a los riesgos identificados en la matriz de riesgos de corrupción. Se reporta que, hasta la fecha, no se ha materializado ninguno de los riesgos contemplados, lo cual refleja un comportamiento alineado con las buenas prácticas.
Dado que el seguimiento en este periodo se realiza por demanda, no se cuenta con evidencia documental para presentar. No obstante, se continuará con el monitoreo constante de este riesgo y de los controles asociados, con el objetivo de mantener una vigilancia efectiva y oportuna ante cualquier situación que pudiera presentar </t>
  </si>
  <si>
    <t>Actuaciones sesgadas
- Pérdida de confianza institucional pública
- Materialización de corrupción
- Quejas y demandas
- Altos costos jurídicos</t>
  </si>
  <si>
    <t>Actualizar el procedimiento de instrucción</t>
  </si>
  <si>
    <t xml:space="preserve">Procedimento Actualizado en el SIG y socializado. </t>
  </si>
  <si>
    <t xml:space="preserve">Hacer seguimiento de control con cada uno de los abogados . </t>
  </si>
  <si>
    <t xml:space="preserve">Quincenal  </t>
  </si>
  <si>
    <t>Evaluar y/o hacer seguimiento a la planeación, ejecución y control en la gestión de los procesos (SIG), programas, planes y proyectos del Ministerio de Justicia y del Derecho para el mejoramiento continuo de la gestión de la Entidad.</t>
  </si>
  <si>
    <t xml:space="preserve">Posibilidad de emitir resultados de auditoria no objetivos aprovechando la posición como auditor para beneficiar o afectar al auditado o a terceros favoreciendo intereses particulares. </t>
  </si>
  <si>
    <t>Solicitudes de terceros o partes interesadas</t>
  </si>
  <si>
    <t xml:space="preserve">1.Incumplimiento del principio de confidencialidad en el ejercicio de la actividad de auditoria. </t>
  </si>
  <si>
    <t>El Jefe o el auditor de la OCI  cada vez que se desarrolla una auditoria y antes de ser remitido a las partes interesadas, a fin de evitar imprecisiones en el contenido del mismo revisa el informe preliminar y sus papeles de trabajo. En caso de observar inconsistencias solicita las justificaciones o correcciones al auditor para realizar los respectivos ajustes al informe. 
Evidencia: Informe con sus respectivas modificaciones; Solicitudes de modificación a los informes; Comunicaciones de las modificaciones; Informe final remitido a las partes interesadas</t>
  </si>
  <si>
    <t>Jefe Oficina de Control Interno y equipo de trabajo</t>
  </si>
  <si>
    <t>En el primer cuatrimestre 2025,  se implementaron a cabalidad los controles definidos y el plan de tratamiento para aportar a la ejecución de los controles. Se ejecutó el plan anual de auditorias 2025 teniendo en cuenta los linemiamientos para cada auditoría y las recomendaciones del jefe de la OCI. Los informes de auditoría se enviaron a cada líder del proceso auditado, de acuerdo con el procedimiento establecido y publicado en la página web de la entidad. Las evidencias se encuentran en el One Drive y publicadas en la pág web de la entidad. Se envían los soportes que evidencian la ejecución de la actividad del plan de tratamiento, adelantando las reuniones de grupo primario de la OCI donde se trabajó con todo el equipo los temas relacionados con la gestión del área y el seguimiento y control de la implementación del Plan Anual de Auditoria Interna 2025. Con respecto al último control, no se han detectado presión para la elaboración de los informes y, por tanto no se cuenta con denuncias al respecto.  
https://minjusticiagovco-my.sharepoint.com/:f:/r/personal/mauricio_ordonez_minjusticia_gov_co/Documents/Evidencias%20riesgos/OCI/R2025/1cuatrimestre2025/Riesgos%20de%20corrupci%C3%B3n?csf=1&amp;web=1&amp;e=VeKH5d</t>
  </si>
  <si>
    <t>Presión de superiores para la modificación</t>
  </si>
  <si>
    <t>2.Pérdida de imagen institucional</t>
  </si>
  <si>
    <t>El Jefe o cualquier miembro de la OCI  cada vez que al revisar un informe se vea presionado por una parte interesada o un superior para la modificación del mismo, a fin de evitar presentar un informe que no sea fiel a la realidad, que omita información o que  vaya en contravía de la ley, realizará la denuncia respectiva siguiendo el conducto regular estipulado para ello. 
Evidencia: Denuncia, Informe con las modificaciones</t>
  </si>
  <si>
    <t>Falencias en la revisión de informes</t>
  </si>
  <si>
    <t>3.Pérdida de confianza y credibilidad en el proceso.</t>
  </si>
  <si>
    <t xml:space="preserve">4. Investigaciones Disciplinarias
Sanciones legales </t>
  </si>
  <si>
    <t>pobreza en colombia</t>
  </si>
  <si>
    <t>hora pico</t>
  </si>
  <si>
    <t>afan</t>
  </si>
  <si>
    <t>Lleves joyas</t>
  </si>
  <si>
    <t>hable por el celular</t>
  </si>
  <si>
    <t>atraco en trasmilenio</t>
  </si>
  <si>
    <t>perdida $$</t>
  </si>
  <si>
    <t>susto</t>
  </si>
  <si>
    <t>perdida de contactos</t>
  </si>
  <si>
    <t>hacer daño fisio, psiclógico</t>
  </si>
  <si>
    <t>incomunidada</t>
  </si>
  <si>
    <t>perder la vida</t>
  </si>
  <si>
    <t>Tipo de Proceso</t>
  </si>
  <si>
    <t>Procesos</t>
  </si>
  <si>
    <t>Objetivos</t>
  </si>
  <si>
    <t>Tipo_de_Riesgo</t>
  </si>
  <si>
    <t>Clase de Causa</t>
  </si>
  <si>
    <t>Probabilidad</t>
  </si>
  <si>
    <t>Impacto</t>
  </si>
  <si>
    <t>Opciones_de_Manejo</t>
  </si>
  <si>
    <t>Control_Existente</t>
  </si>
  <si>
    <t>Evaluación</t>
  </si>
  <si>
    <t>Medidas_de_Respuesta</t>
  </si>
  <si>
    <t>Solidez Controles</t>
  </si>
  <si>
    <t>Objetivos Estratégicos</t>
  </si>
  <si>
    <t>Estratégico</t>
  </si>
  <si>
    <t xml:space="preserve">Gestión del Conocimiento </t>
  </si>
  <si>
    <t>Raro</t>
  </si>
  <si>
    <t>Aceptar el Riesgo</t>
  </si>
  <si>
    <t>Rara vezInsignificante</t>
  </si>
  <si>
    <t>Bajo</t>
  </si>
  <si>
    <t>Asumir el riesgo</t>
  </si>
  <si>
    <t>Fuerte</t>
  </si>
  <si>
    <t>1-Incrementar el uso de los Mecanismos de Resolución de Conflictos para la reconstrucción del tejido social y la mitigación del impacto en el sistema judicial.</t>
  </si>
  <si>
    <t>Proveer información oportuna, confiable, veraz y accesible a clientes internos y externos del Ministerio de Justicia y del Derecho.</t>
  </si>
  <si>
    <t>Evitar el Riesgo</t>
  </si>
  <si>
    <t>Correctivo</t>
  </si>
  <si>
    <t>Rara vezMenor</t>
  </si>
  <si>
    <t xml:space="preserve"> Reducir el riesgo</t>
  </si>
  <si>
    <t>Gestionar la relación con los grupos de interés del Ministerio de Justicia y del Derecho, mediante el diseño y desarrollo de instrumentos, actividades y estrategias de servicio y participación ciudadana, la atención de sus requerimientos y la promoción del gobierno abierto. Con el propósito de contribuir a la generación de valor público en la Entidad, en alineación con los objetivos institucionales y las buenas prácticas nacionales e internacionales</t>
  </si>
  <si>
    <t>Moderada</t>
  </si>
  <si>
    <t>Compartir el Riesgo</t>
  </si>
  <si>
    <t>Rara vezModerado</t>
  </si>
  <si>
    <t>Alto</t>
  </si>
  <si>
    <t>Reducir el riesgo</t>
  </si>
  <si>
    <t>Débil</t>
  </si>
  <si>
    <t xml:space="preserve">Coordinar y administrar la implementación del Sistema Integrado de Gestión del Ministerio de Justicia y de Derecho, con el fin de 
asegurar su mejora contlnua, conveniencia, eficacia y eficiencia conforme con los estándares adoptados. </t>
  </si>
  <si>
    <t>Reducir el Riesgo</t>
  </si>
  <si>
    <t>Rara vezMayor</t>
  </si>
  <si>
    <t>Extremo</t>
  </si>
  <si>
    <t>Evitar el riesgo</t>
  </si>
  <si>
    <t xml:space="preserve">Orientar la gestion de la entidad y del sector para que las acciones se deriven de una planeación eficiente y articulada que optimice 
el uso de los recursos en el logro de los objetivos institucionales. </t>
  </si>
  <si>
    <t>Rara vezCatastrófico</t>
  </si>
  <si>
    <t>Misional</t>
  </si>
  <si>
    <t>ImprobableInsignificante</t>
  </si>
  <si>
    <t>Formularlos criterios,parámetros o lineamientos generales elegidos para abordar las prioridades de la agenda pública en materia de justicia y del derecho y orientar las decisiones respecto a una necesidad o situación de interés público en las materias de competencia del sector de Justicia y del Derecho;hacer seguimiento a las acciones definidas para su implementación o desarrollo y efectuar los ajustes que se requieran.</t>
  </si>
  <si>
    <t>ImprobableMenor</t>
  </si>
  <si>
    <t>Formulación y Seguimiento de Proyectos Normativos</t>
  </si>
  <si>
    <t>Formular proyectos de actos normativos de acuerdo con las políticas que orientan el sector Justicia y del Derecho,que sirven de herramienta para cumplir con los objetivos del Ministerio en beneficio de la comunidad y partes interesadas de acuerdo con el ordenamiento jurídico vigente.</t>
  </si>
  <si>
    <t>ImprobableModerado</t>
  </si>
  <si>
    <t>ImprobableMayor</t>
  </si>
  <si>
    <t>ImprobableCatastrófico</t>
  </si>
  <si>
    <t>Apoyo</t>
  </si>
  <si>
    <t>Fijar los lineamientos, parámetros y actividades requeridas para garantizar la gestión de los servicios administrativos, logísticos y la administración de los bienes necesario para la operación del Ministerio de Justicia y del Derecho.</t>
  </si>
  <si>
    <t>PosibleInsignificante</t>
  </si>
  <si>
    <t>Establecer los procedimientos, las estancias y responsables para el reconocimiento, registro y revelación de todos los hechos, transacciones y operaciones financieras, sociales, económicas y ambientales en los que tome parte el Ministerio de Justicia y del Derecho, con el fin de brindar información confiable, relevante y comprensible para la toma de decisiones.</t>
  </si>
  <si>
    <t>PosibleMenor</t>
  </si>
  <si>
    <t>Optimizar la operación de los procesos del MJD, mediante la gestión efectiva de los recursos tecnológicos, con el fin de brindar una adecuada disponibilidad de los servicios informáticos que soportan la operación del Ministerio, aplicando las iniciativas estratégicas definidas en las arquitecturas de la organización de TI, información, aplicaciones y tecnológicas. </t>
  </si>
  <si>
    <t>PosibleModerado</t>
  </si>
  <si>
    <t>PosibleMayor</t>
  </si>
  <si>
    <t>Apoyar a las diferentes dependencias de la Entidad y del Sector Justicia en el cumplimiento de su función administrativa, emitir conceptos jurídicos, defender y representar jurídicamente al Ministerio de Justicia y del Derecho</t>
  </si>
  <si>
    <t>PosibleCatastrófico</t>
  </si>
  <si>
    <t>Orientar la realización de las actividades necesarias para garantizar el acceso, la administración y conservación de los documentos producidos y recibidos por la Entidad, en cumplimiento de las disposiciones emanadas por parte del Archivo General de la Nación “Jorge Palacios Preciado”.</t>
  </si>
  <si>
    <t>ProbableInsignificante</t>
  </si>
  <si>
    <t>Contar con  personal idoneo y calificado para el ejercicio de las funciones de la entidad, así mismo fortelcer las competencias, habilidades, conocimientos y mejoramiento de la calidad de la vida laboral de los servidores públicos, cumpliendo con todas las disposiciones legales vigentes.</t>
  </si>
  <si>
    <t>ProbableMenor</t>
  </si>
  <si>
    <t>ProbableModerado</t>
  </si>
  <si>
    <t>ProbableMayor</t>
  </si>
  <si>
    <t>ProbableCatastrófico</t>
  </si>
  <si>
    <t>Casi seguroInsignificante</t>
  </si>
  <si>
    <t>Casi seguroMenor</t>
  </si>
  <si>
    <t>Calificación de Impacto</t>
  </si>
  <si>
    <t>Evidencia</t>
  </si>
  <si>
    <t>Control</t>
  </si>
  <si>
    <t>Casi seguroModerado</t>
  </si>
  <si>
    <t>Casi seguroMayor</t>
  </si>
  <si>
    <t>Incompleta</t>
  </si>
  <si>
    <t>Casi seguroCatastrófico</t>
  </si>
  <si>
    <t>No existe</t>
  </si>
  <si>
    <t>No se ejecuta</t>
  </si>
  <si>
    <t>Detectivo/Correctivo</t>
  </si>
  <si>
    <t>ACTIVO</t>
  </si>
  <si>
    <t>PRINCIPIO DE SEGURIDAD DEL ACTIVO</t>
  </si>
  <si>
    <t>PRINCIPIO DE SEGURIDAD PARA EL RIESGO</t>
  </si>
  <si>
    <t>RIESGO</t>
  </si>
  <si>
    <t>AMENAZA</t>
  </si>
  <si>
    <t>PRINCIPIO DE SEGURIDAD DE LA VULNERABILIDAD</t>
  </si>
  <si>
    <t>VULNERABILIDAD / CAUSA</t>
  </si>
  <si>
    <t>CLASIFICACIÓN DE LA VULNERABILIDAD</t>
  </si>
  <si>
    <t>DOMINIO DEL CONTROL</t>
  </si>
  <si>
    <t>Vulnerabilidad a reducir</t>
  </si>
  <si>
    <t>¿Cuál es la naturaleza del control?</t>
  </si>
  <si>
    <t xml:space="preserve"> ¿Qué nivel de oficialidad tiene el control?</t>
  </si>
  <si>
    <t>¿El control es medible?</t>
  </si>
  <si>
    <t>¿Al momento de realizar las pruebas de recorrido el control ha demostrado ser?</t>
  </si>
  <si>
    <t>Total Ejecución de Control</t>
  </si>
  <si>
    <t>Meta</t>
  </si>
  <si>
    <t>Inicio</t>
  </si>
  <si>
    <t>Duración</t>
  </si>
  <si>
    <t>Acción si se materializa</t>
  </si>
  <si>
    <t>Para una correcta descripción del Control Remitase a la Hoja CONTROLES</t>
  </si>
  <si>
    <t>NO</t>
  </si>
  <si>
    <t>INCOMPLETA</t>
  </si>
  <si>
    <t>si</t>
  </si>
  <si>
    <t>no</t>
  </si>
  <si>
    <t>PASOS</t>
  </si>
  <si>
    <t>Componente</t>
  </si>
  <si>
    <t>Ejemplo</t>
  </si>
  <si>
    <t>Paso 1</t>
  </si>
  <si>
    <t>Responsable de llevar a cabo el Control</t>
  </si>
  <si>
    <t>El tesorero, el secretario general y/o el cordinador del grupo de gestión financiera,</t>
  </si>
  <si>
    <t>Paso 2</t>
  </si>
  <si>
    <t>Periodicidad definida para su
ejecución.</t>
  </si>
  <si>
    <t>Cada vez que se requiera realizar un movimiento bancario y</t>
  </si>
  <si>
    <t>Paso 3</t>
  </si>
  <si>
    <t>Indicar cuál es el propósito del control</t>
  </si>
  <si>
    <t>Con el fin de prevenir que los movimientos que se den por ventanilla sean suplantados,</t>
  </si>
  <si>
    <t>Suplantación de representante legal para retiro de dinero de cuentas Bancarias de Minjusticia</t>
  </si>
  <si>
    <t>Paso 4</t>
  </si>
  <si>
    <t>Establecer el cómo se realiza la actividad de control.</t>
  </si>
  <si>
    <t>Todas las solicitudes de débitos o traslados se realizarán mediante oficio con dos firmas de aprobación que se encuentren autorizadas ante la entidad bancaria.</t>
  </si>
  <si>
    <t>Paso 5</t>
  </si>
  <si>
    <t>Indicar qué pasa con las observaciones o desviaciones resultantes de ejecutar el control</t>
  </si>
  <si>
    <t>Si no se cuenta con las dos firmas de aprobación, no se podrá realizar el débito o traslado bancario.</t>
  </si>
  <si>
    <t>Paso 6</t>
  </si>
  <si>
    <t>Evidencia de la ejecución del control</t>
  </si>
  <si>
    <t>Como evidencia queda el oficio radicado ante entidad bancaria con las dos firmas.</t>
  </si>
  <si>
    <t>Paso 7</t>
  </si>
  <si>
    <t>Está en el procedimiento</t>
  </si>
  <si>
    <t>SI</t>
  </si>
  <si>
    <t>Paso 8</t>
  </si>
  <si>
    <t>Si su respuesta es afirmativa, ¿en cuál procedimiento?</t>
  </si>
  <si>
    <t>Manejo de Bienes y Servicios</t>
  </si>
  <si>
    <t>Paso 9</t>
  </si>
  <si>
    <t>Si su respuesta es negativa, ¿en dónde esta documentado el control? Política - Manual - Guía</t>
  </si>
  <si>
    <t>-</t>
  </si>
  <si>
    <t>Control completo</t>
  </si>
  <si>
    <t>El equipo seleccionado del Grupo de Fortalecimiento a la Justicia étnica una vez el grupo culmina la revisión de los requisitos mínimos y  a fin de establecer si este ánalisis es correcto, realizará la revisión y validación aleatoria del 10% de las iniciativas, contrastando los requisitos vs la información diligenciada en una reunión grupal donde participan un numero impar de integrantes con voz y voto. Si en el momento de la revisión, se encuentra alguna inconsistencia en el diligenciamiento de la matriz se procede a realizar el ajuste y la decisión de mantener o no la iniciativa en el proceso. Evidencia: Grabación de la reunión si se realiza de forma virtual
Acta de reunión si esta se realiza de forma presencial. En ambas se concluirá sobre las iniciativas revisadas y validadas.</t>
  </si>
  <si>
    <t>El coordinador del Grupo de Fortalecimiento a la Justicia étnica después de la reunión con el equipo de validación de requisitos mínimos y antes de la publicación de la matriz de las propuestas, a fin de complementar el trabajo desarrollado por el equipo, realizará la revisión y validación aleatoria del 6% de las iniciativas adicionales a las ya reviasadas, contrastando los requisitos vs la información diligenciada. Si en el momento de la revisión, se encuentra alguna inconsistencia en el diligenciamiento de la matriz se procede a realizar el ajuste y la decisión de mantener o no la iniciativa en el proceso. Evidencia: Campo diligenciado de la revisión por parte de la coordinación de aquellas iniciativas seleccionadas con la respectiva decisión</t>
  </si>
  <si>
    <t>El Grupo de Fortalecimiento a la Justicia étnica cada vez que se reciba una solicitud de aclaración, información, queja, reclamo o sugerencia de la matriz de iniciativas publicada, a fin de determinar la validez o no de la solicitud y dar respuesta a la misma, realizará la revisión de la solicitud contrastando los requisitos vs la información diligenciada. Si en el momento de la revisión, se encuentra alguna inconsistencia en el diligenciamiento de la matriz se procede a realizar el ajuste y la decisión de mantener o no la iniciativa en el proceso, allegando copia de la misma al solicitante. Evidencia: Solicitud recibida
Respuesta a la solicitud</t>
  </si>
  <si>
    <t>Recuerde que el Riesgo de CORRUPCIÓN debe contar con los cuatro elementos descritos a continuación, para cada riesgo que ud describa, identifique claramente si esta presente cada elemento colocando una X</t>
  </si>
  <si>
    <t>Descripción</t>
  </si>
  <si>
    <t>Acción u omisión</t>
  </si>
  <si>
    <t>Uso del poder</t>
  </si>
  <si>
    <t>Desviar la gestión de lo público</t>
  </si>
  <si>
    <t>Beneficio privado</t>
  </si>
  <si>
    <t>Seleccionar una inciativa que no cumpla con los requisitos</t>
  </si>
  <si>
    <t xml:space="preserve">aprovechando la concentración de la información </t>
  </si>
  <si>
    <t>a fin de que esta sea favorecida con recursos públicos</t>
  </si>
  <si>
    <t>y recibiendo un beneficio o beneficiando a un tercero</t>
  </si>
  <si>
    <t>Seleccionar una inciativa que no cumpla con los requisitos aprovechando la concentración de la información a fin de que esta sea favorecida con recursos públicos permitiendo la recepción de un beneficio o beneficiando a un tercero</t>
  </si>
  <si>
    <t>Principios de Seguridad</t>
  </si>
  <si>
    <t>AMENAZAS</t>
  </si>
  <si>
    <t>Confidencialidad</t>
  </si>
  <si>
    <t>Confidencialidad y disponibilidad</t>
  </si>
  <si>
    <t>Confidencialidad e integridad</t>
  </si>
  <si>
    <t>Confidencialidad, Integridad y Disponibilidad</t>
  </si>
  <si>
    <t>Disponibilidad</t>
  </si>
  <si>
    <t>Integridad y Disponibilidad</t>
  </si>
  <si>
    <t>Integridad</t>
  </si>
  <si>
    <t>Divulgación no autorizada</t>
  </si>
  <si>
    <t>Ataque malicioso (explosivos, químicos, vandalismo, hurto, radiación electromagnética, entre otros).</t>
  </si>
  <si>
    <t>Uso no autorizado de recursos (equipos de comunicación, medios de almacenamiento, sistemas de información, computadores)</t>
  </si>
  <si>
    <t xml:space="preserve">Acceso no autorizado (a oficinas, edificio, sala, centro de cómputo, sistema de información, documentación, información, entre otros). </t>
  </si>
  <si>
    <t>Cierre de operación de un proveedor o contratista crítico para la Entidad</t>
  </si>
  <si>
    <t>Ataques contra  el sistema (negación del servicio, manipulación de software, manipulación  de equipo informático entre otros)</t>
  </si>
  <si>
    <t>Daño físico (Daño por agua, polvo o corrosión)</t>
  </si>
  <si>
    <t>Falla o corrupción del software.</t>
  </si>
  <si>
    <t>Abuso de derechos (de usuario, administrador)</t>
  </si>
  <si>
    <t>Código malicioso (troyanos, gusanos, bomba lógica, entre otros)</t>
  </si>
  <si>
    <t xml:space="preserve">Contaminación, Pandemias, virus </t>
  </si>
  <si>
    <t>Destrucción de equipos o medios</t>
  </si>
  <si>
    <t>Falla técnica (Mal funcionamiento del equipo, Mal funcionamiento del software )</t>
  </si>
  <si>
    <t>Confidencialidad_integridad</t>
  </si>
  <si>
    <t>Hurto o robo (información, documentos, medios o equipos)</t>
  </si>
  <si>
    <t>Actos fraudulentos (suplantación, fraude,  venta de información, soborno, extorsión, falsificación de derechos, entre otros)</t>
  </si>
  <si>
    <t>Funcionarios (Acciones involuntarias y/o deliberadas)</t>
  </si>
  <si>
    <t>Daño físico (fuego, agua, humedad, contaminación química, construcción, entre otros)</t>
  </si>
  <si>
    <t>Deterioro del sistema o medio de almacenaje</t>
  </si>
  <si>
    <t>Acciones no autorizadas (Uso no autorizado del equipo, Corrupción de los datos, Abuso de derechos, Falsificación de derechos)</t>
  </si>
  <si>
    <t>Confidencialidad_disponibilidad</t>
  </si>
  <si>
    <t>Incumplimiento  de leyes o regulaciones (propiedad intelectual, entre otros)</t>
  </si>
  <si>
    <t>Espionaje (interceptación, ingeniería social)</t>
  </si>
  <si>
    <t>Déficit de personal</t>
  </si>
  <si>
    <t>Error en el uso (de equipos, medios, información, sistemas o servicios de información)</t>
  </si>
  <si>
    <t>Error en el uso</t>
  </si>
  <si>
    <t>Integridad_Disponibilidad</t>
  </si>
  <si>
    <t>Piratería</t>
  </si>
  <si>
    <t>Incumplimiento de políticas o procedimientos internos.</t>
  </si>
  <si>
    <t>Desastre natural (temblor, terremoto,  inundación, incendio, rayos, contaminación química entre otros)</t>
  </si>
  <si>
    <t>Errores de transmisión o almacenamiento</t>
  </si>
  <si>
    <t>Confidencialidad_Integridad_Disponibilidad</t>
  </si>
  <si>
    <t>Recuperación de medios reciclados o desechados</t>
  </si>
  <si>
    <t>Intrusión o acceso forzado (instalaciones, sistemas de información, información)</t>
  </si>
  <si>
    <t>Falla de la red interna</t>
  </si>
  <si>
    <t>Falla / degradación o mal funcionamiento del software o hardware</t>
  </si>
  <si>
    <t>Uso de software no licenciado o no autorizado</t>
  </si>
  <si>
    <t>Intruso externo (Ejemplo: Exempleados, delincuente informático,  competidores)</t>
  </si>
  <si>
    <t>Falla de suministro de servicios esenciales (agua, gas, aire acondicionado)</t>
  </si>
  <si>
    <t>Proveedor o contratista</t>
  </si>
  <si>
    <t>Falla en el suministro de energía  (pérdida suministro de energia,planta eléctrica, UPS, banco de baterías)</t>
  </si>
  <si>
    <t>Falla para respaldar la información.</t>
  </si>
  <si>
    <t>RIESGOS</t>
  </si>
  <si>
    <t>Falla sistema de comunicaciones (Internet, canales, Radio, entre otros).</t>
  </si>
  <si>
    <t>CONFIDENCIALIDAD_</t>
  </si>
  <si>
    <t>INTEGRIDAD_</t>
  </si>
  <si>
    <t>DISPONIBILIDAD_</t>
  </si>
  <si>
    <t>CONFIDENCIALIDAD_INTEGRIDAD_</t>
  </si>
  <si>
    <t>CONFIDENCIALIDAD_DISPONIBILIDAD_</t>
  </si>
  <si>
    <t>INTEGRIDAD_DISPONIBILIDAD_</t>
  </si>
  <si>
    <t>CONFIDENCIALIDAD_INTEGRIDAD_DISPONIBILIDAD_</t>
  </si>
  <si>
    <t>Fuego, agua, humedad, variaciones de temperatura/voltaje, radioactividad, polvo, gases, oxidación, campos electromagnéticos, entre otros.</t>
  </si>
  <si>
    <t>Fuga, revelación o divulgación de información sensible y/o confidencial</t>
  </si>
  <si>
    <t>Alteración, daño total o parcial de la información procesada y/o almacenada en… Información inexacta e incompleta.</t>
  </si>
  <si>
    <t>Interrupción total o parcial de los procesos del negocio por falla/daño/degradación de los equipos informáticos, equipos de comunicaciones (dispositivos de red, planta telefónica, servidores, UPS, entre otros), debido a cualquier evento o incidente</t>
  </si>
  <si>
    <t>Pérdida, alteración, acceso no autorizado, divulgación no autorizada y/o fuga de información  confidencial/sensible procesada y/o almacenada en…</t>
  </si>
  <si>
    <t>Destrucción, pérdida, extravío, robo, daño o alteración de información en medio físico o lógico.</t>
  </si>
  <si>
    <t>Pérdida de información debido a errores en la ejecución del procedimiento de backup, fallas en el software de backup.</t>
  </si>
  <si>
    <t>Incumplimiento contractual y/o sanciones.</t>
  </si>
  <si>
    <t xml:space="preserve">Incumplimiento en el mantenimiento </t>
  </si>
  <si>
    <t>Divulgación no autorizada o fuga de información por la pérdida/robo de equipos de cómputo o medios removibles en los que se almacena información confidencial/sensible en texto claro.</t>
  </si>
  <si>
    <t>Problemas, fallas o no disponibilidad de los servicios esenciales (internet, teléfonos, aire acondicionado, energía, agua, etc.)</t>
  </si>
  <si>
    <t>Actos vandálicos y/o terrorismo</t>
  </si>
  <si>
    <t>Incumplimiento en el servicio de mantenimiento</t>
  </si>
  <si>
    <t>Pérdida, robo, daño, alteración, divulgación no autorizada y/o fuga de información como consecuencia del acceso físico a las oficinas.</t>
  </si>
  <si>
    <t>Degradación del rendimiento de las aplicaciones o la red,  Retraso o interrupción de los sistemas de información y/o la información</t>
  </si>
  <si>
    <t>Hurto, fraude  o sabotaje de equipos, medios, información o documentos.</t>
  </si>
  <si>
    <t>Incumplimiento en los SLA´s</t>
  </si>
  <si>
    <t>Acción Industrial / Espionaje (infiltración canales de comunicación, servicios de información, servicios informáticos)</t>
  </si>
  <si>
    <t>Pérdida de información (contenida en documentación física o digital)</t>
  </si>
  <si>
    <t>VULNERABILIDADES</t>
  </si>
  <si>
    <t>Saturación del sistema de información</t>
  </si>
  <si>
    <t>CONFIDENCIALIDAD.</t>
  </si>
  <si>
    <t>INTEGRIDAD.</t>
  </si>
  <si>
    <t>DISPONIBILIDAD.</t>
  </si>
  <si>
    <t>CONFIDENCIALIDAD_INTEGRIDAD.</t>
  </si>
  <si>
    <t>CONFIDENCIALIDAD_DISPONIBILIDAD.</t>
  </si>
  <si>
    <t>INTEGRIDAD_DISPONIBILIDAD.</t>
  </si>
  <si>
    <t>CONFIDENCIALIDAD_INTEGRIDAD_DISPONIBILIDAD.</t>
  </si>
  <si>
    <t>Ausencia de procedimiento formal para la autorización de la información disponible al público.</t>
  </si>
  <si>
    <t>Ausencia o insuficiencia de actualizaciones.</t>
  </si>
  <si>
    <t>Ausencia de esquemas de respaldo.</t>
  </si>
  <si>
    <t>Acceso no controlado a información sensible / confidencial.</t>
  </si>
  <si>
    <t>Hurto, fraude o sabotaje de equipos, medios, información o documentos.</t>
  </si>
  <si>
    <t>Ausencia de procedimiento de control de cambios.</t>
  </si>
  <si>
    <t>Almacenamiento de equipos sin protección.</t>
  </si>
  <si>
    <t>Ausencia o insuficiencia de cláusulas contractuales y/o acuerdos de confidencialidad.</t>
  </si>
  <si>
    <t>Documentación insuficiente o desactualizada.</t>
  </si>
  <si>
    <t>Ausencia de planes de continuidad.</t>
  </si>
  <si>
    <t>Acceso o uso no controlado del sistema de información (software, aplicativo).</t>
  </si>
  <si>
    <t>Ausencia o insuficiencia de control de cambios en la configuración.</t>
  </si>
  <si>
    <t>Almacenamiento de información sin protección</t>
  </si>
  <si>
    <t>Ausencia o insuficiencia de disposiciones (con respecto a la seguridad) en los contratos con los empleados y/o terceras partes.</t>
  </si>
  <si>
    <t>Especificaciones o requerimientos incompletos, inadecuados o no claros.</t>
  </si>
  <si>
    <t>Ausencia de responsables sobre la gestión en seguridad de la información y/o continuidad de negocio.</t>
  </si>
  <si>
    <t>Acceso o uso no controlado.</t>
  </si>
  <si>
    <t>Ausencia o insuficiencia de procedimientos de monitoreo de los recursos de procesamiento de información.</t>
  </si>
  <si>
    <t>Arquitectura insegura de la red.</t>
  </si>
  <si>
    <t>Relojes no sincronizados.</t>
  </si>
  <si>
    <t>Ausencia o insuficiencia de controles de monitoreo de las instalaciones (por ej. detección o extinción de incendios, líquidos inflamables, CCTV, entre otros).</t>
  </si>
  <si>
    <t>Ausencia de logs o registros de auditoría.</t>
  </si>
  <si>
    <t>Dependencia de personal clave, ausentismo y/o personal insuficiente.</t>
  </si>
  <si>
    <t>Ausencia de "terminación/bloqueo de la sesión" cuando se abandona la estación de trabajo.</t>
  </si>
  <si>
    <t>Ausencia o insuficiencia de procedimientos para el manejo información clasificada.</t>
  </si>
  <si>
    <t>Testeo inadecuado o insuficiente</t>
  </si>
  <si>
    <t>Ausencia o insuficiencia de copias de respaldo.</t>
  </si>
  <si>
    <t>Ausencia de mecanismos de monitoreo a la actividad de los empleados y/o terceros.</t>
  </si>
  <si>
    <t>Incumplimiento de las condiciones técnicas y/o ambientales provistas por el fabricante.</t>
  </si>
  <si>
    <t>Ausencia de control de los activos que se encuentran fuera de la instalaciones.</t>
  </si>
  <si>
    <t>Ausencia o insuficiencia de un procedimiento para el manejo de comunicaciones externas.</t>
  </si>
  <si>
    <t>Ausencia o insuficiencia de mantenimiento.</t>
  </si>
  <si>
    <t>Ausencia de segmentación de la red.</t>
  </si>
  <si>
    <t>Insuficiente entrenamiento, capacitación o sensibilización.</t>
  </si>
  <si>
    <t>Ausencia de controles y verificaciones en los procesos de selección y contratación de personal.</t>
  </si>
  <si>
    <t>Ausencia o insuficiencia de un proceso para clasificar y etiquetar la información.</t>
  </si>
  <si>
    <t>Ausencia o insuficiencia de mecanismos de monitoreo de Red, gestión de la capacidad y disponibilidad.</t>
  </si>
  <si>
    <t>Ausencia o insuficiencia de contratos, acuerdos de nivel de servicio y/o confidencialidad con empleados o terceros.</t>
  </si>
  <si>
    <t>Ausencia de sistemas y/o procedimientos de monitoreo de los recursos de procesamiento de información.</t>
  </si>
  <si>
    <t>Ausencia o insuficiencia en el control de los activos que se encuentran fuera de la instalaciones.</t>
  </si>
  <si>
    <t>Ausencia o insuficiencia de planes de emergencia y simulacros de evacuación.</t>
  </si>
  <si>
    <t>Ausencia o insuficiencia de contratos, acuerdos de niveles de servicio y/o confidencialidad.</t>
  </si>
  <si>
    <t>Ausencia o insuficiencia de controles de acceso a las instalaciones.</t>
  </si>
  <si>
    <t>Canales de comunicación sin encripción.</t>
  </si>
  <si>
    <t>Capacidad inadecuada.</t>
  </si>
  <si>
    <t>Ausencia o insuficiencia de mecanismos de identificación y autenticación.</t>
  </si>
  <si>
    <t>Ausencia o insuficiencia de documentación de uso y/o administración.</t>
  </si>
  <si>
    <t>Desconocimiento, malinterpretación o no cumplimiento de las disposiciones legales, contractuales y/o regulatorias aplicables.</t>
  </si>
  <si>
    <t>Conexión deficiente y/o desorganización del cableado estructurado / eléctrico.</t>
  </si>
  <si>
    <t>Ausencia o insuficiencia de perfiles de acceso o falta de gestión de privilegios de acceso.</t>
  </si>
  <si>
    <t>Ausencia o insuficiencia de políticas, procedimientos y directrices de seguridad.</t>
  </si>
  <si>
    <t>Disposición / Eliminación /reutilización de equipos sin borrado seguro.</t>
  </si>
  <si>
    <t>Falla en los servicios esenciales (internet, teléfonos, aire acondicionado, energía, agua, etc.).</t>
  </si>
  <si>
    <t>Ausencia o insuficiencia en la gestión de usuarios y contraseñas.</t>
  </si>
  <si>
    <t>Ausencia o insuficiencia de procesos disciplinarios definidos en el caso de incidente de seguridad de la información.</t>
  </si>
  <si>
    <t>Disposición/reutilización de medios de almacenamiento sin borrado seguro.</t>
  </si>
  <si>
    <t>Falla, daño o degradación de equipos.</t>
  </si>
  <si>
    <t>Configuración incorrecta de parámetros o configuraciones por defecto.</t>
  </si>
  <si>
    <t>Ausencia o insuficiencia de un proceso de análisis y tratamiento de riesgos.</t>
  </si>
  <si>
    <t>Transferencia y/o almacenamiento de información en texto claro.</t>
  </si>
  <si>
    <t>Proveedor o contratista único en el mercado.</t>
  </si>
  <si>
    <t>Falta de segregación de funciones o incorrecta aplicación de las mismas.</t>
  </si>
  <si>
    <t>Ausencia o insuficiencia de un proceso de gestión de incidentes de seguridad.</t>
  </si>
  <si>
    <t>Ubicación geográfica de las instalaciones en una zona de alto impacto por eventos externos (desastres naturales, orden público, entre otros).</t>
  </si>
  <si>
    <t>Ausencia o insuficiencia en la definición y formalización de roles, funciones y responsabilidades en la seguridad de la información.</t>
  </si>
  <si>
    <t>Dependencia de proveedores.</t>
  </si>
  <si>
    <t>Descarga y/o uso no controlado de software.</t>
  </si>
  <si>
    <t>Fallas conocidas o defectos del software.</t>
  </si>
  <si>
    <t>Falta de protección contra virus y/o código malicioso</t>
  </si>
  <si>
    <t>Personal inconforme o molesto.</t>
  </si>
  <si>
    <t>Puertos o servicios activos no requeridos.</t>
  </si>
  <si>
    <t>Uso de Software ilegal / No autorizado / Software Malicioso.</t>
  </si>
  <si>
    <t>_5._POLÍTICAS_DE_SEGURIDAD.</t>
  </si>
  <si>
    <t>_6._ASPECTOS_ORGANIZATIVOS_DE_LA_SEGURIDAD_DE_LA_INFORMAC.</t>
  </si>
  <si>
    <t>_7._SEGURIDAD_LIGADA_A_LOS_RECURSOS_HUMANOS.</t>
  </si>
  <si>
    <t>_8._GESTIÓN_DE_ACTIVOS.</t>
  </si>
  <si>
    <t>_9._CONTROL_DE_ACCESOS.</t>
  </si>
  <si>
    <t>_10._CIFRADO.</t>
  </si>
  <si>
    <t>_11._SEGURIDAD_FÍSICA_Y_AMBIENTAL.</t>
  </si>
  <si>
    <t>_12._SEGURIDAD_EN_LA_OPERATIVA.</t>
  </si>
  <si>
    <t>_13._SEGURIDAD_EN_LAS_TELECOMUNICACIONES.</t>
  </si>
  <si>
    <t>_14._ADQUISICIÓN__DESARROLLO_Y_MANTENIMIENTO_DE_LOS_SISTEMAS_DE_INFORMACIÓN.</t>
  </si>
  <si>
    <t>_15._RELACIONES_CON_SUMINISTRADORES.</t>
  </si>
  <si>
    <t>_16._GESTIÓN_DE_INCIDENTES_EN_LA_SEGURIDAD_DE_LA_INFORMACIÓN.</t>
  </si>
  <si>
    <t>_17._ASPECTOS_DE_SEGURIDAD_DE_LA_INFORMACION_EN_LA_GESTIÓN_DE_LA_CONTINUIDAD_DEL_NEGOCIO.</t>
  </si>
  <si>
    <t>_18._CUMPLIMIENTO.</t>
  </si>
  <si>
    <t xml:space="preserve">5.1.1 Conjunto de políticas para la seguridad de la información. </t>
  </si>
  <si>
    <t xml:space="preserve">6.1.1 Asignación de responsabilidades para la segur. de la información. </t>
  </si>
  <si>
    <t xml:space="preserve">7.1.1 Investigación de antecedentes. </t>
  </si>
  <si>
    <t xml:space="preserve">8.1.1 Inventario de activos. </t>
  </si>
  <si>
    <t xml:space="preserve">9.1.1 Política de control de accesos. </t>
  </si>
  <si>
    <t xml:space="preserve">10.1.1 Política de uso de los controles criptográficos. </t>
  </si>
  <si>
    <t xml:space="preserve">11.1.1 Perímetro de seguridad física. </t>
  </si>
  <si>
    <t xml:space="preserve">12.1.1 Documentación de procedimientos de operación. </t>
  </si>
  <si>
    <t xml:space="preserve">13.1.1 Controles de red. </t>
  </si>
  <si>
    <t xml:space="preserve">14.1.1 Análisis y especificación de los requisitos de seguridad. </t>
  </si>
  <si>
    <t xml:space="preserve">15.1.1 Política de seguridad de la información para suministradores. </t>
  </si>
  <si>
    <t xml:space="preserve">16.1.1 Responsabilidades y procedimientos. </t>
  </si>
  <si>
    <t xml:space="preserve">17.1.1 Planificación de la continuidad de la seguridad de la información. </t>
  </si>
  <si>
    <t xml:space="preserve">18.1.1 Identificación de la legislación aplicable. </t>
  </si>
  <si>
    <t xml:space="preserve">5.1.2 Revisión de las políticas para la seguridad de la información. </t>
  </si>
  <si>
    <t xml:space="preserve">6.1.2 Segregación de tareas. </t>
  </si>
  <si>
    <t xml:space="preserve">7.1.2 Términos y condiciones de contratación. </t>
  </si>
  <si>
    <t xml:space="preserve">8.1.2 Propiedad de los activos. </t>
  </si>
  <si>
    <t xml:space="preserve">9.1.2 Control de acceso a las redes y servicios asociados. </t>
  </si>
  <si>
    <t xml:space="preserve">10.1.2 Gestión de claves. </t>
  </si>
  <si>
    <t xml:space="preserve">11.1.2 Controles físicos de entrada. </t>
  </si>
  <si>
    <t xml:space="preserve">12.1.2 Gestión de cambios. </t>
  </si>
  <si>
    <t xml:space="preserve">13.1.2 Mecanismos de seguridad asociados a servicios en red. </t>
  </si>
  <si>
    <t xml:space="preserve">14.1.2 Seguridad de las comunicaciones en servicios accesibles por redes públicas. </t>
  </si>
  <si>
    <t xml:space="preserve">15.1.2 Tratamiento del riesgo dentro de acuerdos de suministradores. </t>
  </si>
  <si>
    <t xml:space="preserve">16.1.2 Notificación de los eventos de seguridad de la información. </t>
  </si>
  <si>
    <t xml:space="preserve">17.1.2 Implantación de la continuidad de la seguridad de la información. </t>
  </si>
  <si>
    <t xml:space="preserve">18.1.2 Derechos de propiedad intelectual (DPI). </t>
  </si>
  <si>
    <t xml:space="preserve">6.1.3 Contacto con las autoridades. </t>
  </si>
  <si>
    <t xml:space="preserve">7.2.1 Responsabilidades de gestión. </t>
  </si>
  <si>
    <t xml:space="preserve">8.1.3 Uso aceptable de los activos. </t>
  </si>
  <si>
    <t>9.2.1 Gestión de altas/bajas en el registro de usuarios.</t>
  </si>
  <si>
    <t xml:space="preserve">11.1.3 Seguridad de oficinas, despachos y recursos. </t>
  </si>
  <si>
    <t xml:space="preserve">12.1.3 Gestión de capacidades. </t>
  </si>
  <si>
    <t xml:space="preserve">13.1.3 Segregación de redes. </t>
  </si>
  <si>
    <t xml:space="preserve">14.1.3 Protección de las transacciones por redes telemáticas. </t>
  </si>
  <si>
    <t xml:space="preserve">15.1.3 Cadena de suministro en tecnologías de la información y comunicaciones. </t>
  </si>
  <si>
    <t xml:space="preserve">16.1.3 Notificación de puntos débiles de la seguridad. </t>
  </si>
  <si>
    <t>17.1.3 Verificación, revisión y evaluación de la continuidad de la seguridad de la información.</t>
  </si>
  <si>
    <t xml:space="preserve">18.1.3 Protección de los registros de la organización. </t>
  </si>
  <si>
    <t xml:space="preserve">6.1.4 Contacto con grupos de interés especial. </t>
  </si>
  <si>
    <t xml:space="preserve">7.2.2 Concienciación, educación y capacitación en segur. de la informac. </t>
  </si>
  <si>
    <t xml:space="preserve">8.2.1 Directrices de clasificación. </t>
  </si>
  <si>
    <t xml:space="preserve"> 9.2.2 Gestión de los derechos de acceso asignados a usuarios. </t>
  </si>
  <si>
    <t xml:space="preserve">11.1.4 Protección contra las amenazas externas y ambientales. </t>
  </si>
  <si>
    <t xml:space="preserve">12.1.4 Separación de entornos de desarrollo, prueba y producción. </t>
  </si>
  <si>
    <t xml:space="preserve">13.2.1 Políticas y procedimientos de intercambio de información. </t>
  </si>
  <si>
    <t xml:space="preserve">14.2.1 Política de desarrollo seguro de software. </t>
  </si>
  <si>
    <t xml:space="preserve">15.2.1 Supervisión y revisión de los servicios prestados por terceros. </t>
  </si>
  <si>
    <t xml:space="preserve">16.1.4 Valoración de eventos de seguridad de la información y toma de decisiones. </t>
  </si>
  <si>
    <t xml:space="preserve">17.2.1 Disponibilidad de instalaciones para el procesamiento de la información. </t>
  </si>
  <si>
    <t xml:space="preserve">18.1.4 Protección de datos y privacidad de la información personal. </t>
  </si>
  <si>
    <t xml:space="preserve">6.1.5 Seguridad de la información en la gestión de proyectos. </t>
  </si>
  <si>
    <t xml:space="preserve">7.2.3 Proceso disciplinario. </t>
  </si>
  <si>
    <t xml:space="preserve">8.2.2 Etiquetado y manipulado de la información. </t>
  </si>
  <si>
    <t xml:space="preserve">9.2.3 Gestión de los derechos de acceso con privilegios especiales. </t>
  </si>
  <si>
    <t xml:space="preserve">11.1.5 El trabajo en áreas seguras. </t>
  </si>
  <si>
    <t xml:space="preserve">12.2.1 Controles contra el código malicioso. </t>
  </si>
  <si>
    <t xml:space="preserve">13.2.2 Acuerdos de intercambio. </t>
  </si>
  <si>
    <t xml:space="preserve">14.2.2 Procedimientos de control de cambios en los sistemas. </t>
  </si>
  <si>
    <t xml:space="preserve">15.2.2 Gestión de cambios en los servicios prestados por terceros. </t>
  </si>
  <si>
    <t xml:space="preserve">16.1.5 Respuesta a los incidentes de seguridad. </t>
  </si>
  <si>
    <t xml:space="preserve">18.1.5 Regulación de los controles criptográficos. </t>
  </si>
  <si>
    <t xml:space="preserve">6.2.1 Política de uso de dispositivos para movilidad. </t>
  </si>
  <si>
    <t xml:space="preserve">7.3.1 Cese o cambio de puesto de trabajo. </t>
  </si>
  <si>
    <t xml:space="preserve">8.2.3 Manipulación de activos. </t>
  </si>
  <si>
    <t xml:space="preserve">9.2.4 Gestión de información confidencial de autenticación de usuarios.   </t>
  </si>
  <si>
    <t xml:space="preserve">11.1.6 Áreas de acceso público, carga y descarga. </t>
  </si>
  <si>
    <t xml:space="preserve">12.3.1 Copias de seguridad de la información. </t>
  </si>
  <si>
    <t xml:space="preserve">13.2.3 Mensajería electrónica. </t>
  </si>
  <si>
    <t xml:space="preserve">14.2.3 Revisión técnica de las aplicaciones tras efectuar cambios en el sistema operativo. </t>
  </si>
  <si>
    <t xml:space="preserve">16.1.6 Aprendizaje de los incidentes de seguridad de la información. </t>
  </si>
  <si>
    <t xml:space="preserve">18.2.1 Revisión independiente de la seguridad de la información. </t>
  </si>
  <si>
    <t xml:space="preserve">6.2.2 Teletrabajo. </t>
  </si>
  <si>
    <t xml:space="preserve">8.3.1 Gestión de soportes extraíbles. </t>
  </si>
  <si>
    <t xml:space="preserve">9.2.5 Revisión de los derechos de acceso de los usuarios. </t>
  </si>
  <si>
    <t xml:space="preserve">11.2.1 Emplazamiento y protección de equipos. </t>
  </si>
  <si>
    <t xml:space="preserve">12.4.1 Registro y gestión de eventos de actividad. </t>
  </si>
  <si>
    <t xml:space="preserve">13.2.4 Acuerdos de confidencialidad y secreto. </t>
  </si>
  <si>
    <t xml:space="preserve">14.2.4 Restricciones a los cambios en los paquetes de software. </t>
  </si>
  <si>
    <t xml:space="preserve">16.1.7 Recopilación de evidencias. </t>
  </si>
  <si>
    <t xml:space="preserve">18.2.2 Cumplimiento de las políticas y normas de seguridad. </t>
  </si>
  <si>
    <t xml:space="preserve">8.3.2 Eliminación de soportes. </t>
  </si>
  <si>
    <t xml:space="preserve">9.2.6 Retirada o adaptación de los derechos de acceso </t>
  </si>
  <si>
    <t xml:space="preserve">11.2.2 Instalaciones de suministro. </t>
  </si>
  <si>
    <t xml:space="preserve">12.4.2 Protección de los registros de información. </t>
  </si>
  <si>
    <t xml:space="preserve">14.2.5 Uso de principios de ingeniería en protección de sistemas. </t>
  </si>
  <si>
    <t>18.2.3 Comprobación del cumplimiento.</t>
  </si>
  <si>
    <t xml:space="preserve">8.3.3 Soportes físicos en tránsito. </t>
  </si>
  <si>
    <t xml:space="preserve">9.3.1 Uso de información confidencial para la autenticación. </t>
  </si>
  <si>
    <t xml:space="preserve">11.2.3 Seguridad del cableado. </t>
  </si>
  <si>
    <t xml:space="preserve">12.4.3 Registros de actividad del administrador y operador del sistema. </t>
  </si>
  <si>
    <t xml:space="preserve">14.2.6 Seguridad en entornos de desarrollo. </t>
  </si>
  <si>
    <t xml:space="preserve">9.4.1 Restricción del acceso a la información. </t>
  </si>
  <si>
    <t xml:space="preserve">11.2.4 Mantenimiento de los equipos. </t>
  </si>
  <si>
    <t xml:space="preserve">12.4.4 Sincronización de relojes. </t>
  </si>
  <si>
    <t xml:space="preserve">14.2.7 Externalización del desarrollo de software. </t>
  </si>
  <si>
    <t xml:space="preserve">9.4.2 Procedimientos seguros de inicio de sesión. </t>
  </si>
  <si>
    <t xml:space="preserve">11.2.5 Salida de activos fuera de las dependencias de la empresa. </t>
  </si>
  <si>
    <t xml:space="preserve">12.5.1 Instalación del software en sistemas en producción. </t>
  </si>
  <si>
    <t xml:space="preserve">14.2.8 Pruebas de funcionalidad durante el desarrollo de los sistemas. </t>
  </si>
  <si>
    <t xml:space="preserve">9.4.3 Gestión de contraseñas de usuario. </t>
  </si>
  <si>
    <t xml:space="preserve">11.2.6 Seguridad de los equipos y activos fuera de las instalaciones. </t>
  </si>
  <si>
    <t xml:space="preserve">12.6.1 Gestión de las vulnerabilidades técnicas. </t>
  </si>
  <si>
    <t>14.2.9 Pruebas de aceptación.</t>
  </si>
  <si>
    <t xml:space="preserve">9.4.4 Uso de herramientas de administración de sistemas.   </t>
  </si>
  <si>
    <t xml:space="preserve">11.2.7 Reutilización o retirada segura de dispositivos de almacenamiento. </t>
  </si>
  <si>
    <t xml:space="preserve">12.6.2 Restricciones en la instalación de software. </t>
  </si>
  <si>
    <t xml:space="preserve">14.3.1 Protección de los datos utilizados en pruebas. </t>
  </si>
  <si>
    <t xml:space="preserve">9.4.5 Control de acceso al código fuente de los programas. </t>
  </si>
  <si>
    <t xml:space="preserve">11.2.8 Equipo informático de usuario desatendido. </t>
  </si>
  <si>
    <t xml:space="preserve">12.7.1 Controles de auditoría de los sistemas de información. </t>
  </si>
  <si>
    <t xml:space="preserve">11.2.9 Política de puesto de trabajo despejado y bloqueo de pantalla. </t>
  </si>
  <si>
    <t>Naturaleza del control</t>
  </si>
  <si>
    <t>Oficialidad</t>
  </si>
  <si>
    <t>Medible</t>
  </si>
  <si>
    <t>Pruebas de recorrido</t>
  </si>
  <si>
    <t>Automático</t>
  </si>
  <si>
    <t>Aprobado y divulgado</t>
  </si>
  <si>
    <t>Si y las métricas se tienen en cuenta en los indicadores</t>
  </si>
  <si>
    <t>Altamente efectivo</t>
  </si>
  <si>
    <t>Semiautomático</t>
  </si>
  <si>
    <t>Aprobado no divulgado</t>
  </si>
  <si>
    <t>Se mide periódicamente o por demanda y se lleva un registro</t>
  </si>
  <si>
    <t>Medianamente efectivo</t>
  </si>
  <si>
    <t>Manual</t>
  </si>
  <si>
    <t>Documentado</t>
  </si>
  <si>
    <t>Se mide periódicamente o por demandapero no se lleva un registro</t>
  </si>
  <si>
    <t>Poco efectivo</t>
  </si>
  <si>
    <t>No documentado</t>
  </si>
  <si>
    <t>No se mide</t>
  </si>
  <si>
    <t>No se realizaron pruebas</t>
  </si>
  <si>
    <t>No Aplica</t>
  </si>
  <si>
    <t>NA</t>
  </si>
  <si>
    <t>Criterios para calificar la probabilidad</t>
  </si>
  <si>
    <t>Nivel</t>
  </si>
  <si>
    <t>Frecuencia</t>
  </si>
  <si>
    <t>El evento se presenta en la mayoria de circunstancias</t>
  </si>
  <si>
    <t>Se ha presentado al menos una vez en el último mes</t>
  </si>
  <si>
    <t>Se presentan eventos de manera frecuente</t>
  </si>
  <si>
    <t>Se ha presentado al menos una vez  en los últimos dos meses</t>
  </si>
  <si>
    <t>Se presentan eventos ocasionalmente</t>
  </si>
  <si>
    <t>Se ha presentado al menos dos veces en el último año</t>
  </si>
  <si>
    <t>El evento no es probable que ocurra</t>
  </si>
  <si>
    <t>Se ha presentado al menos una vez  una vez en el último año</t>
  </si>
  <si>
    <t>Rara vez</t>
  </si>
  <si>
    <t>El evento solo puede ocurrir en circunstancias excepcionales</t>
  </si>
  <si>
    <t>No se ha presentado en el ultimo año</t>
  </si>
  <si>
    <t>Registro</t>
  </si>
  <si>
    <t>Articulación Interinstitucional</t>
  </si>
  <si>
    <t>Riesgo de Corrupción</t>
  </si>
  <si>
    <t>Baja</t>
  </si>
  <si>
    <t>Estapa Judicial (Gestión de Restitución Ley 1448)</t>
  </si>
  <si>
    <t>Articulación para el Cumplimiento de las Órdenes</t>
  </si>
  <si>
    <t>Medidas de Prevención</t>
  </si>
  <si>
    <t>Atención al Ciudadano</t>
  </si>
  <si>
    <t>Caracterizaciones y Registro</t>
  </si>
  <si>
    <t>Estapa Judicial (Gestión de Restitución de Derechos Étnicos Territoriales)</t>
  </si>
  <si>
    <t>Cumplimiento Órdenes URT</t>
  </si>
  <si>
    <t>Planeación Estratégica</t>
  </si>
  <si>
    <t>Evaluación Sistema de Control Interno</t>
  </si>
  <si>
    <t>Gestión de Comunicaciones</t>
  </si>
  <si>
    <t>Prevención y Gestión de Seguridad</t>
  </si>
  <si>
    <t>Gestión del Conocimiento e Información</t>
  </si>
  <si>
    <t>Mejoramiento Continuo</t>
  </si>
  <si>
    <t>Gestión Logística y de Rec. Físicos</t>
  </si>
  <si>
    <t>Gestión Talento Humano</t>
  </si>
  <si>
    <t>Gestión TIC</t>
  </si>
  <si>
    <t>PROBABILIDAD DE OCURRENCIA</t>
  </si>
  <si>
    <t>CASI SEGURO
(5)</t>
  </si>
  <si>
    <t>PROBABLE
(4)</t>
  </si>
  <si>
    <t>POSIBLE
(3)</t>
  </si>
  <si>
    <t>IMPROBABLE
(2)</t>
  </si>
  <si>
    <t>RARO VEZ
(1)</t>
  </si>
  <si>
    <t>INSIGNIFICANTE (1)</t>
  </si>
  <si>
    <t>MENOR
(2)</t>
  </si>
  <si>
    <t>MODERADO 
(3)</t>
  </si>
  <si>
    <t>MAYOR 
(4)</t>
  </si>
  <si>
    <t>CATASTRÓFICO
(5)</t>
  </si>
  <si>
    <t>Extrema</t>
  </si>
  <si>
    <t>E</t>
  </si>
  <si>
    <t>EXTREMA</t>
  </si>
  <si>
    <t>A</t>
  </si>
  <si>
    <t>ALTA</t>
  </si>
  <si>
    <t>M</t>
  </si>
  <si>
    <t>MODERADA</t>
  </si>
  <si>
    <t>B</t>
  </si>
  <si>
    <t>BAJA</t>
  </si>
  <si>
    <t>B: Zona de riesgo Baja: Asumir el riesgo   -   M: Zona de riesgo Moderada: Asumir el riesgo, Reducir el riesgo
A: Zona de riesgo Alta: Reducir el riesgo, Evitar, Compartir o Transferir    -     E: Zona de riesgo Extrema: Reducir el riesgo, Evitar, Compartir o Transferir</t>
  </si>
  <si>
    <t xml:space="preserve">Tomado de la “Guía para la administración del riesgo y el diseño de controles en entidades públicas” Versión 04 de Oct de 2018 </t>
  </si>
  <si>
    <t>El equipo financiero de la Subdirección realiza requerimientos anuales a los licenciatarios paras que realicen el pago de las cuotas de seguimiento adeudadas a través del gestor documental con el propósito de realizar la gestión de cobro de manera oportuna. Adicionalmente, el lider del equipo financiero, informa al equipo de seguimiento y control sobre los licenciatarios clasificados en categoria C y D, quienes conformarán el expediente para posterior remisión al Grupo de Actuaciones Administrativas a fin de iniciar las actuaciones de cobro coactivo.
Como evidencia queda: 
Base de datos con seguimiento a los requerimientos realizados.</t>
  </si>
  <si>
    <t>Posibilidad de afectación reputacional para la entidad por deficiencias en la calidad y actualización de los datos suministrados por las entidades fuente, debido a la falta de seguimiento y control a las fuentes de datos y tableros de control por parte del Ministerio de Justicia y del Derecho.</t>
  </si>
  <si>
    <t xml:space="preserve">Posibilidad de afectación reputacional por deficiencias en la calidad de los lineamientos para las Comisarías de Familia, debido a una formulación insuficientemente validada, por falta de análisis integral o de mecanismos de control de calidad en su expedición          </t>
  </si>
  <si>
    <t>Ausencia de mecanismos para el seguimiento a las visitas de control, inspección y vigilancia, que impiden la verificación e implementación de mejoras en  los centros de conciliación, arbitraje y amigable composición</t>
  </si>
  <si>
    <t>Inadecuada aplicación de los procedimientos e instrumentos establecidos para la realización de las visitas de control,  inspección y vigilancia a los centros de conciliación, arbitraje y amigable composición</t>
  </si>
  <si>
    <t>Dificultad para implementar mejoras derivadas de las debilidades identificadas en las visitas de control, inspección y vigilancia a los centros de conciliación, arbitraje y amigable composición.</t>
  </si>
  <si>
    <t>Omisiones en la verificación de las obligaciones legales y reglamentarias y de las prestación del servicios a los centros de conciliación, arbitraje y amigable composición, conforme con la normatividad vigente</t>
  </si>
  <si>
    <t>El(la) coordinador(a) del grupo de conciliación extrajudicial en derecho, arbitraje y amigable composición, el servidor designado por éste, o el enlace de calidad de la DMASC, al menos dos veces al año, realiza reuniones de seguimiento con los miembros del grupo CEDAAC, con el fin de identificar situaciones que se hayan presentado o elementos que se deban fortalecer en el ejercicio de las funciones de control, inspección y vigilancia o en aplicación de los instrumentos establecidos. Si no asiste la mayoría de los integrantes se envía el acta a través del correo electrónico. 
Evidencias: acta de la reunión, correo de envío.
Este control aplica para el grupo de conciliación extrajudicial en derecho, arbitraje y amigable composición.</t>
  </si>
  <si>
    <t>Limitada capacidad institucional para garantizar la asistencia técnica continua y el soporte a los usuarios en el manejo de los sistemas de información del DMASC</t>
  </si>
  <si>
    <t>El(la) Director(a) de Métodos Alternativos de Solución de Conflictos, garantiza de forma permanente la disponibilidad de personal para el acompañamiento técnico y administración de los sistemas de información de la dependencia (SICAAC, SICEQ, SICJCC) con el fin deasegurar su correcta operación y brindar el soporte a los usuarios. 
Evidencia: documento que soporte la disponibilidad de personal
Este control aplica para los grupos de conciliación extrajudicial en derecho, arbitraje y amigable composición; justicia en equidad; y, casas de justicia y convivencia ciudadana.</t>
  </si>
  <si>
    <t>El personal a cargo de los sistemas de información de la DMASC (SICAAC, SICEQ, SICJCC) brinda por demanda capacitación y soporte técnico a los usuarios, con el propósito de garantizar el correcto funcionamiento y manejo de los aplicativos.
Evidencia: soporte de capacitación y soporte técnico brindado
Este control aplica para el grupo de conciliación extrajudicial en derecho, arbitraje y amigable composición</t>
  </si>
  <si>
    <t>Posibilidad de afectación reputacional y económica por la inadecuada formulación normativa generando insatisfacción a las necesidades de la población,  debido a la generación de proyectos normativos con vicios de nulidad, que no cumplan con el ordenamiento jurídico vigente  y/o con las metodologías y lineamientos existentes para la producción normativa,  existente debido a un desconocimiento del marco legal existente.</t>
  </si>
  <si>
    <t>Posibilidad de afectación reputacional por incorrecta  implementación de los Programas y Estrategias de la Dirección de Métodos Alternativos de Solución de Conflictos, debido al desconocimiento de las ventajas y beneficios de su uso en los territorios</t>
  </si>
  <si>
    <r>
      <t>El asesor juridico para el tema contractual revisará y ajustará la documentación y la información durante la etapa precontractual de cada proceso de contratación. Este asesor asegurará que todos los aspectos técnicos y jurídicos estén en conformidad con las necesidades de la dependencia antes de la entrega de la documentación a la Secretaría General.</t>
    </r>
    <r>
      <rPr>
        <b/>
        <u/>
        <sz val="11"/>
        <color rgb="FF000000"/>
        <rFont val="Abadi"/>
        <family val="2"/>
      </rPr>
      <t xml:space="preserve">
Evidencia</t>
    </r>
    <r>
      <rPr>
        <b/>
        <sz val="11"/>
        <color rgb="FF000000"/>
        <rFont val="Abadi"/>
        <family val="2"/>
      </rPr>
      <t>: Soportes de diferentes versiones de los documentos previos y contractuales necesarios para gestionar los procesos de contratación, al igual que las solicitudes de gestión adelantadas por correo electrónico, en los cuales se observa la realización de actividades de control a cada uno de los textos y soportes de cada proceso contractual.</t>
    </r>
  </si>
  <si>
    <r>
      <t>El equipo de territorialización de la Poltica de Drogas oficiará a los entes territoriales, para la programación de las sesiones de los Consejos Seccionales de Estupefacientes en los que realizará acompañamiento y asistencia tècnica.</t>
    </r>
    <r>
      <rPr>
        <b/>
        <u/>
        <sz val="11"/>
        <color rgb="FF000000"/>
        <rFont val="Abadi"/>
        <family val="2"/>
      </rPr>
      <t xml:space="preserve">
Evidencia:</t>
    </r>
    <r>
      <rPr>
        <b/>
        <sz val="11"/>
        <color rgb="FF000000"/>
        <rFont val="Abadi"/>
        <family val="2"/>
      </rPr>
      <t xml:space="preserve"> Soportes de oficios y/o correo electronico dirigidos a los entes territoriales para la programaciòn de acompañamientos y asistencia tècnica.</t>
    </r>
  </si>
  <si>
    <r>
      <t>El equipo de territorialización de la Poltica de Drogas realizará acompañamiento y asistencia técnica  a los Consejos Seccionales de Estupefacientes de acuerdo con la programación para avanzar en el proceso de territorializaciòn de la Poìtica Nacional de Drogas.</t>
    </r>
    <r>
      <rPr>
        <b/>
        <u/>
        <sz val="11"/>
        <color rgb="FF000000"/>
        <rFont val="Abadi"/>
        <family val="2"/>
      </rPr>
      <t xml:space="preserve">
Evidencia:</t>
    </r>
    <r>
      <rPr>
        <b/>
        <sz val="11"/>
        <color rgb="FF000000"/>
        <rFont val="Abadi"/>
        <family val="2"/>
      </rPr>
      <t xml:space="preserve"> Informe semestral de acompañamiento y asistencia técnica a los entes territoriales en el marco de las sesiones de Consejos Seccionales de Estupefacientes.</t>
    </r>
  </si>
  <si>
    <r>
      <rPr>
        <b/>
        <sz val="11"/>
        <color theme="1"/>
        <rFont val="Abadi"/>
        <family val="2"/>
      </rPr>
      <t>[Impacto] Posibilidad de afectación reputacional, [Causa inmediata] por incumplimiento de los términos procesales establecidos legalmente para intervenir en los procesos de  control abstracto de constitucionalidad o de nulidad en que deba intervenírse ante la Corte Constitucional o el Consejo de Estado, [Causa raíz] debido a fallas en el seguimiento procesal de los procesos de control abstracto de constitucionalidad o de nulidad en que la DDDOJ deba intervenir.</t>
    </r>
  </si>
  <si>
    <r>
      <rPr>
        <b/>
        <sz val="11"/>
        <color theme="1"/>
        <rFont val="Abadi"/>
        <family val="2"/>
      </rPr>
      <t>[Impacto] Posibilidad de afectación reputacional  del Sistema Único de Información Normativa -SUIN-Juriscol- ante la ciudadanía [Causa inmediata] por desactualización de la información normativa incorporada en  el sistema [Causa raíz] debido a incumplimiento de la programación establecida para cargar en el sistema la información normativa obtenida de las fuentes primarias (quienes la producen: Diario Oficial, Corte Constitucional y Consejo de Estado).</t>
    </r>
  </si>
  <si>
    <r>
      <rPr>
        <b/>
        <sz val="11"/>
        <color rgb="FF000000"/>
        <rFont val="Abadi"/>
      </rPr>
      <t xml:space="preserve">El(la) coordinador(a) del grupo de conciliación extrajudicial en derecho, arbitraje y amigable composición, quien designe o el enlace de calidad de la DMASC, realiza al menos una vez al año, una capacitación o socialización sobre los lineamientos y formatos establecidos en el procedimiento vigente de visitas de control, inspección y vigilancia, así como, sobre el diligenciamiento de los instrumentos de visita, con el fin de fortalecer su ejecución; y efectúa una evaluación a los asistentes. Si no asiste la mayoría de los integrantes se envía el material a través del correo electrónico. 
</t>
    </r>
    <r>
      <rPr>
        <b/>
        <i/>
        <sz val="11"/>
        <color rgb="FF000000"/>
        <rFont val="Abadi"/>
      </rPr>
      <t xml:space="preserve">Evidencia: soporte de asistencia a la capacitación o socialización con el material y evaluación respectiva, correo de envío del material. 
</t>
    </r>
    <r>
      <rPr>
        <b/>
        <sz val="11"/>
        <color rgb="FF000000"/>
        <rFont val="Abadi"/>
      </rPr>
      <t xml:space="preserve">
</t>
    </r>
    <r>
      <rPr>
        <b/>
        <u/>
        <sz val="11"/>
        <color rgb="FF000000"/>
        <rFont val="Abadi"/>
      </rPr>
      <t>Este control aplica para el grupo de conciliación extrajudicial en derecho, arbitraje y amigable composición</t>
    </r>
  </si>
  <si>
    <t>1.Los profesionales y contratistas de la Subdirección de Gestión de la Información en Justicia, trimestralmente, a fin de verificar el cumplimiento de las condiciones previamente pactadas, realiza seguimiento al convenio o acuerdo de intercambio de información. En caso de encontrar incumplimiento de las condiciones  pactadas en el convenio o acuerdo, el Ministerio debe generar la alerta a la fuente de información y al dueño de la misma, para que esta tome las medidas correspondientes.
Evidencia: Informes de seguimiento
Correos u oficios con las alertas en el caso que así lo amerite y respectiva respuestas de la fuente de información ante las alertas generadas.</t>
  </si>
  <si>
    <t>El profesional o contratista designado por la direccion de tecnologias, realiza seguimiento mensual a las actividades del PAA específicamente en los ítems de los recursos de gestión de mantenimiento.
Evidencia: Matriz de seguimiento a las líneas del PAA- Matriz de seguimiento a la ejecución a los contratos.</t>
  </si>
  <si>
    <t>El profesional designados para llevar a cabo los mantenimientos de bienes o servicios de tecnologia, deben registrar todos los contratos legalizados y ejecutados durante la vigencia, llevando un registro mensual (La periodicidad de ejecucion de los mantenimientos depende de la contratacion o requerimiento del proveedor).
Evidencia: Matriz con el seguimiento a los mantenimientos contratados y ejecutados.</t>
  </si>
  <si>
    <t>El profesional designado como supervisor  y los que hacen parte del equipo de trabajo cada vez que se presente un evento contingente (falla, indisponibilidad, intermitencia) de los servicios tecnológicos que soportan al Ministerio, evalúa el evento y determina si activa el plan de Contingencia y/o recuperacion de desastrees del componente afectado.  (Este control se activa en el caso en que se presente un evento contingente)
Evidencia: Documentación de activación de contingencia por parte del líder de Plan de recuperación de Desastres- DRP.</t>
  </si>
  <si>
    <t xml:space="preserve">El profesional o contratista designado como líder de Plan de recuperación de Desastres- DRP en atencion al dinamismo de TI ,anualmente o deacuerdo con la necesidad genera actualizacion de los escenarios dentro del plan de contingencia y/o plan de recuperacion. 
Evidencia: Planes actualizados. </t>
  </si>
  <si>
    <r>
      <t xml:space="preserve">El profesional de la Oficina de Prensa y Comunicaciones, de acuerdo con las solicitudes que hagan a la OPC (a demanda), revisa el insumo proporcionado por la fuente de información y si presenta  lenguaje técnico, poco comprensible, se asesora de la fuente, lo redacta en lenguaje claro y lo publica.
</t>
    </r>
    <r>
      <rPr>
        <b/>
        <sz val="11"/>
        <color theme="1"/>
        <rFont val="Abadi"/>
        <family val="2"/>
      </rPr>
      <t xml:space="preserve">Evidencia: Trazabilidad de algunas solicitudes que contengan ajustes a la información enviada por las dependencias. </t>
    </r>
  </si>
  <si>
    <t xml:space="preserve">Reducción de los recursos económicos destinados para el funcionamiento de la misionalidad de la Subdirección de Control y Fiscalización de Sustancias Químicas y Estupefacientes, respecto al seguimiento y control aplicable a las licencias de cannabis.
Prescripción de la oportunidad para ejercer las acciones de cobro por parte del Ministerio de Justicia y del Derecho.  </t>
  </si>
  <si>
    <t>El profesional de la Oficina de Prensa y Comunicaciones, cada mes en lo referente a la realización de piezas comunicacionales, remite el formulario de solicitudes a las dependencias, el cual establece el tiempo de elaboración, edición y publicación.
En caso de presentarse una desviación, se debe cumplir con los lineamientos establecidos en la GIC-01- Guía Comunicación interna y externa publicada en el SIG.
Evidencia: Excell de registro y control de las solicitudes de las dependencias.</t>
  </si>
  <si>
    <t>El profesional designado del Grupo de Gestión de Proyectos y Presupuesto verifica que el Inventario de Compromisos Institucionales se encuentra alineado con los proyectos que sean formulados con el objetivo de garantizar que las iniciativas respondan a los compromisos institucionales y cuenten con recursos para su cumplimiento.
Evidencias: Inventario de los compromisos institucionales actualizado.
Frecuencia: Cada vez que se presente formulación de proyectos de inversión.</t>
  </si>
  <si>
    <t>El Coordinador y/o profesional designado del Grupo de Planeación Estratégica en el proceso de formulación del Plan Estratégico Institucional y el Plan de Acción Institucional verifica que sean coherentes con los compromisos institucionales, el PND, los objetivos estratégicos, la misionalidad de la entidad y atienda los lineamientos y procedimientos del proceso de Direccionamiento y Planeación Institucional, con el objetivo de formular planes acordes a los lineamientos institucionales. 
Evidencias: Matriz de formulación consolidada de PAI-PEI
Frecuencia:  Cada vez que se formule el Plan Estratégico Institucional y/o el Plan de Acción Institucional.</t>
  </si>
  <si>
    <t>El Coordinador y/o profesional designado del Grupo de Planeación Estratégica, verifica que las solicitudes de modificación del Plan Estratégico Institucional (PEI) y/o del Plan de Acción Institucional (PAI), sean coherentes con los compromisos institucionales, el PND, los objetivos estratégicos, la misionalidad de la entidad y atienda los lineamientos y procedimientos del proceso de Direccionamiento y Planeación Institucional y el Jefe de la Oficina Asesora de Planeación presenta dichas solicitudes al Comité Institucional de Gestión y Desempeño para su aprobación, con el objetivo de asegurar que dichas modificaciones respondan a los lineamientos institucionales.
Evidencias:
Matriz de revisión de las solicitudes de modificación a PAI- PEI y Acta del Comité Institucional de Gestión y Desempeño donde conste la aprobación.
Frecuencia:
Cada vez que se requiera modificar el Plan Estratégico Institucional y/o el Plan de Acción Institucional.</t>
  </si>
  <si>
    <t>Posibilidad de afectación reputacional por la deficiente o inadecuada ejecución de formulación de lineamientos institucionales relacionados con el Sistema Penitenciario y Carcelario</t>
  </si>
  <si>
    <t>El coordinador (a) de Politica Penitenciaria y Carcelaria diseñara un cronograma de visitas de seguimiento a los establecimientos de reclusión del orden nacional, respecto del cual se realizará un monitoreo trimestral para verificar el cumplimiento de las visitas. Evidencia: cronograma.  (Verificar), informe de comision y cronograma de comisiones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</si>
</sst>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3" x14ac:knownFonts="1">
    <font>
      <sz val="11"/>
      <color theme="1"/>
      <name val="Calibri"/>
      <family val="2"/>
      <scheme val="minor"/>
    </font>
    <font>
      <sz val="10"/>
      <name val="Arial"/>
      <family val="2"/>
    </font>
    <font>
      <b/>
      <sz val="11"/>
      <color theme="1"/>
      <name val="Calibri"/>
      <family val="2"/>
      <scheme val="minor"/>
    </font>
    <font>
      <sz val="11"/>
      <color indexed="8"/>
      <name val="Calibri"/>
      <family val="2"/>
    </font>
    <font>
      <b/>
      <sz val="11"/>
      <color indexed="8"/>
      <name val="Calibri"/>
      <family val="2"/>
    </font>
    <font>
      <sz val="11"/>
      <name val="Calibri"/>
      <family val="2"/>
    </font>
    <font>
      <b/>
      <sz val="10"/>
      <color indexed="8"/>
      <name val="Calibri"/>
      <family val="2"/>
    </font>
    <font>
      <sz val="11"/>
      <color indexed="9"/>
      <name val="Calibri"/>
      <family val="2"/>
    </font>
    <font>
      <sz val="10"/>
      <color indexed="8"/>
      <name val="Calibri"/>
      <family val="2"/>
    </font>
    <font>
      <sz val="8"/>
      <color indexed="8"/>
      <name val="Calibri"/>
      <family val="2"/>
    </font>
    <font>
      <sz val="10"/>
      <color theme="1"/>
      <name val="Arial"/>
      <family val="2"/>
    </font>
    <font>
      <sz val="11"/>
      <color rgb="FF000000"/>
      <name val="Calibri"/>
      <family val="2"/>
    </font>
    <font>
      <b/>
      <sz val="10"/>
      <color theme="0"/>
      <name val="Arial"/>
      <family val="2"/>
    </font>
    <font>
      <b/>
      <sz val="10"/>
      <name val="Arial"/>
      <family val="2"/>
    </font>
    <font>
      <sz val="10"/>
      <color rgb="FF003300"/>
      <name val="Arial"/>
      <family val="2"/>
    </font>
    <font>
      <sz val="12"/>
      <color theme="1"/>
      <name val="Arial"/>
      <family val="2"/>
    </font>
    <font>
      <b/>
      <sz val="9"/>
      <color indexed="81"/>
      <name val="Tahoma"/>
      <family val="2"/>
    </font>
    <font>
      <sz val="9"/>
      <color indexed="81"/>
      <name val="Tahoma"/>
      <family val="2"/>
    </font>
    <font>
      <sz val="12"/>
      <name val="Arial"/>
      <family val="2"/>
    </font>
    <font>
      <sz val="16"/>
      <color theme="1"/>
      <name val="Calibri"/>
      <family val="2"/>
      <scheme val="minor"/>
    </font>
    <font>
      <b/>
      <sz val="11"/>
      <color theme="4" tint="-0.499984740745262"/>
      <name val="Calibri"/>
      <family val="2"/>
      <scheme val="minor"/>
    </font>
    <font>
      <b/>
      <sz val="11"/>
      <color theme="7" tint="-0.499984740745262"/>
      <name val="Calibri"/>
      <family val="2"/>
      <scheme val="minor"/>
    </font>
    <font>
      <b/>
      <sz val="11"/>
      <color rgb="FF00B050"/>
      <name val="Calibri"/>
      <family val="2"/>
      <scheme val="minor"/>
    </font>
    <font>
      <b/>
      <sz val="11"/>
      <color rgb="FF7030A0"/>
      <name val="Calibri"/>
      <family val="2"/>
      <scheme val="minor"/>
    </font>
    <font>
      <b/>
      <sz val="11"/>
      <color theme="4" tint="-0.249977111117893"/>
      <name val="Calibri"/>
      <family val="2"/>
      <scheme val="minor"/>
    </font>
    <font>
      <b/>
      <sz val="11"/>
      <color theme="5" tint="-0.249977111117893"/>
      <name val="Calibri"/>
      <family val="2"/>
      <scheme val="minor"/>
    </font>
    <font>
      <sz val="72"/>
      <color theme="1"/>
      <name val="Arial"/>
      <family val="2"/>
    </font>
    <font>
      <sz val="11"/>
      <color theme="1"/>
      <name val="Calibri"/>
      <family val="2"/>
      <scheme val="minor"/>
    </font>
    <font>
      <sz val="11"/>
      <color rgb="FFFF0000"/>
      <name val="Calibri"/>
      <family val="2"/>
      <scheme val="minor"/>
    </font>
    <font>
      <sz val="11"/>
      <color rgb="FF222222"/>
      <name val="Calibri"/>
      <family val="2"/>
      <scheme val="minor"/>
    </font>
    <font>
      <b/>
      <sz val="11"/>
      <color theme="0"/>
      <name val="Calibri"/>
      <family val="2"/>
      <scheme val="minor"/>
    </font>
    <font>
      <b/>
      <i/>
      <sz val="14"/>
      <color indexed="81"/>
      <name val="Tahoma"/>
      <family val="2"/>
    </font>
    <font>
      <b/>
      <sz val="10"/>
      <color theme="0"/>
      <name val="Verdana"/>
      <family val="2"/>
    </font>
    <font>
      <b/>
      <sz val="10"/>
      <color theme="1"/>
      <name val="Verdana"/>
      <family val="2"/>
    </font>
    <font>
      <sz val="10"/>
      <color theme="1"/>
      <name val="Verdana"/>
      <family val="2"/>
    </font>
    <font>
      <b/>
      <sz val="16"/>
      <color indexed="81"/>
      <name val="Tahoma"/>
      <family val="2"/>
    </font>
    <font>
      <sz val="16"/>
      <color indexed="81"/>
      <name val="Tahoma"/>
      <family val="2"/>
    </font>
    <font>
      <b/>
      <sz val="18"/>
      <color indexed="81"/>
      <name val="Tahoma"/>
      <family val="2"/>
    </font>
    <font>
      <sz val="18"/>
      <color indexed="81"/>
      <name val="Tahoma"/>
      <family val="2"/>
    </font>
    <font>
      <sz val="26"/>
      <color theme="1"/>
      <name val="Calibri"/>
      <family val="2"/>
      <scheme val="minor"/>
    </font>
    <font>
      <sz val="72"/>
      <color theme="1"/>
      <name val="Calibri"/>
      <family val="2"/>
      <scheme val="minor"/>
    </font>
    <font>
      <sz val="16"/>
      <color theme="1"/>
      <name val="Arial"/>
      <family val="2"/>
    </font>
    <font>
      <sz val="48"/>
      <color theme="1"/>
      <name val="Arial"/>
      <family val="2"/>
    </font>
    <font>
      <b/>
      <i/>
      <sz val="12"/>
      <name val="Gadugi"/>
      <family val="2"/>
    </font>
    <font>
      <sz val="18"/>
      <color theme="1"/>
      <name val="Arial"/>
      <family val="2"/>
    </font>
    <font>
      <sz val="10"/>
      <color rgb="FF333333"/>
      <name val="Arial"/>
      <family val="2"/>
    </font>
    <font>
      <sz val="10"/>
      <color theme="1"/>
      <name val="Calibri"/>
      <family val="2"/>
      <scheme val="minor"/>
    </font>
    <font>
      <sz val="11"/>
      <name val="Calibri"/>
      <family val="2"/>
      <scheme val="minor"/>
    </font>
    <font>
      <sz val="10"/>
      <color rgb="FF0070C0"/>
      <name val="Arial"/>
      <family val="2"/>
    </font>
    <font>
      <i/>
      <sz val="10"/>
      <name val="Arial"/>
      <family val="2"/>
    </font>
    <font>
      <strike/>
      <sz val="10"/>
      <name val="Arial"/>
      <family val="2"/>
    </font>
    <font>
      <sz val="10"/>
      <color rgb="FFFF0000"/>
      <name val="Arial"/>
      <family val="2"/>
    </font>
    <font>
      <i/>
      <sz val="11"/>
      <name val="Calibri"/>
      <family val="2"/>
      <scheme val="minor"/>
    </font>
    <font>
      <i/>
      <u/>
      <sz val="11"/>
      <name val="Calibri"/>
      <family val="2"/>
      <scheme val="minor"/>
    </font>
    <font>
      <b/>
      <i/>
      <sz val="11"/>
      <name val="Calibri"/>
      <family val="2"/>
      <scheme val="minor"/>
    </font>
    <font>
      <i/>
      <u/>
      <sz val="11"/>
      <color rgb="FF3366CC"/>
      <name val="Calibri"/>
      <family val="2"/>
      <scheme val="minor"/>
    </font>
    <font>
      <i/>
      <sz val="11"/>
      <color rgb="FFFF0000"/>
      <name val="Calibri"/>
      <family val="2"/>
      <scheme val="minor"/>
    </font>
    <font>
      <sz val="10"/>
      <color rgb="FF000000"/>
      <name val="Arial"/>
      <family val="2"/>
    </font>
    <font>
      <b/>
      <sz val="10"/>
      <color rgb="FF000000"/>
      <name val="Arial"/>
      <family val="2"/>
    </font>
    <font>
      <b/>
      <i/>
      <sz val="10"/>
      <color rgb="FF000000"/>
      <name val="Arial"/>
      <family val="2"/>
    </font>
    <font>
      <u/>
      <sz val="11"/>
      <color theme="10"/>
      <name val="Calibri"/>
      <family val="2"/>
      <scheme val="minor"/>
    </font>
    <font>
      <b/>
      <sz val="11"/>
      <color theme="1"/>
      <name val="Abadi"/>
      <family val="2"/>
    </font>
    <font>
      <b/>
      <sz val="11"/>
      <name val="Abadi"/>
      <family val="2"/>
    </font>
    <font>
      <b/>
      <sz val="10"/>
      <color theme="1"/>
      <name val="Arial"/>
      <family val="2"/>
    </font>
    <font>
      <b/>
      <sz val="11"/>
      <color rgb="FF000000"/>
      <name val="Calibri"/>
      <family val="2"/>
      <scheme val="minor"/>
    </font>
    <font>
      <b/>
      <sz val="11"/>
      <color rgb="FF000000"/>
      <name val="Abadi"/>
    </font>
    <font>
      <b/>
      <sz val="11"/>
      <color theme="1"/>
      <name val="Abadi"/>
    </font>
    <font>
      <b/>
      <u/>
      <sz val="11"/>
      <color rgb="FF000000"/>
      <name val="Abadi"/>
      <family val="2"/>
    </font>
    <font>
      <b/>
      <sz val="9"/>
      <color rgb="FF000000"/>
      <name val="Tahoma"/>
      <family val="2"/>
    </font>
    <font>
      <sz val="9"/>
      <color rgb="FF000000"/>
      <name val="Tahoma"/>
      <family val="2"/>
    </font>
    <font>
      <b/>
      <sz val="11"/>
      <color rgb="FF003300"/>
      <name val="Abadi"/>
    </font>
    <font>
      <b/>
      <sz val="11"/>
      <color rgb="FF003300"/>
      <name val="Abadi"/>
      <family val="2"/>
    </font>
    <font>
      <b/>
      <sz val="10"/>
      <color rgb="FF003300"/>
      <name val="Arial"/>
      <family val="2"/>
    </font>
    <font>
      <b/>
      <sz val="18"/>
      <color theme="1"/>
      <name val="Arial"/>
      <family val="2"/>
    </font>
    <font>
      <b/>
      <sz val="72"/>
      <color theme="1"/>
      <name val="Arial"/>
      <family val="2"/>
    </font>
    <font>
      <b/>
      <sz val="11"/>
      <name val="Arial"/>
      <family val="2"/>
    </font>
    <font>
      <b/>
      <sz val="11"/>
      <color rgb="FF003300"/>
      <name val="Arial"/>
      <family val="2"/>
    </font>
    <font>
      <b/>
      <sz val="11"/>
      <color rgb="FF000000"/>
      <name val="Abadi"/>
      <family val="2"/>
    </font>
    <font>
      <b/>
      <sz val="11"/>
      <color rgb="FF000000"/>
      <name val="Abadi"/>
      <charset val="1"/>
    </font>
    <font>
      <b/>
      <i/>
      <sz val="11"/>
      <color rgb="FF000000"/>
      <name val="Abadi"/>
    </font>
    <font>
      <b/>
      <u/>
      <sz val="11"/>
      <color rgb="FF000000"/>
      <name val="Abadi"/>
    </font>
    <font>
      <b/>
      <sz val="11"/>
      <name val="Abadi"/>
    </font>
    <font>
      <sz val="11"/>
      <color theme="1"/>
      <name val="Abadi"/>
    </font>
  </fonts>
  <fills count="24">
    <fill>
      <patternFill patternType="none"/>
    </fill>
    <fill>
      <patternFill patternType="gray125"/>
    </fill>
    <fill>
      <patternFill patternType="solid">
        <fgColor theme="9" tint="0.59999389629810485"/>
        <bgColor indexed="31"/>
      </patternFill>
    </fill>
    <fill>
      <patternFill patternType="solid">
        <fgColor indexed="57"/>
        <bgColor indexed="21"/>
      </patternFill>
    </fill>
    <fill>
      <patternFill patternType="solid">
        <fgColor indexed="13"/>
        <bgColor indexed="34"/>
      </patternFill>
    </fill>
    <fill>
      <patternFill patternType="solid">
        <fgColor indexed="52"/>
        <bgColor indexed="51"/>
      </patternFill>
    </fill>
    <fill>
      <patternFill patternType="solid">
        <fgColor indexed="10"/>
        <bgColor indexed="16"/>
      </patternFill>
    </fill>
    <fill>
      <patternFill patternType="solid">
        <fgColor indexed="53"/>
        <bgColor indexed="52"/>
      </patternFill>
    </fill>
    <fill>
      <patternFill patternType="solid">
        <fgColor theme="6" tint="0.79998168889431442"/>
        <bgColor indexed="64"/>
      </patternFill>
    </fill>
    <fill>
      <patternFill patternType="solid">
        <fgColor theme="0"/>
        <bgColor theme="0"/>
      </patternFill>
    </fill>
    <fill>
      <patternFill patternType="solid">
        <fgColor theme="0"/>
        <bgColor indexed="64"/>
      </patternFill>
    </fill>
    <fill>
      <patternFill patternType="solid">
        <fgColor theme="9" tint="0.59999389629810485"/>
        <bgColor indexed="64"/>
      </patternFill>
    </fill>
    <fill>
      <patternFill patternType="solid">
        <fgColor theme="0"/>
        <bgColor indexed="31"/>
      </patternFill>
    </fill>
    <fill>
      <patternFill patternType="solid">
        <fgColor rgb="FF3366CC"/>
        <bgColor indexed="64"/>
      </patternFill>
    </fill>
    <fill>
      <patternFill patternType="solid">
        <fgColor rgb="FFE2ECFD"/>
        <bgColor indexed="64"/>
      </patternFill>
    </fill>
    <fill>
      <patternFill patternType="solid">
        <fgColor theme="0" tint="-0.249977111117893"/>
        <bgColor indexed="64"/>
      </patternFill>
    </fill>
    <fill>
      <patternFill patternType="solid">
        <fgColor theme="3" tint="0.39997558519241921"/>
        <bgColor indexed="64"/>
      </patternFill>
    </fill>
    <fill>
      <patternFill patternType="solid">
        <fgColor theme="4" tint="0.79998168889431442"/>
        <bgColor indexed="64"/>
      </patternFill>
    </fill>
    <fill>
      <patternFill patternType="solid">
        <fgColor rgb="FFFFFFFF"/>
        <bgColor indexed="64"/>
      </patternFill>
    </fill>
    <fill>
      <patternFill patternType="solid">
        <fgColor rgb="FFFFFF00"/>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rgb="FF0070C0"/>
        <bgColor indexed="64"/>
      </patternFill>
    </fill>
    <fill>
      <patternFill patternType="solid">
        <fgColor rgb="FF92D050"/>
        <bgColor indexed="64"/>
      </patternFill>
    </fill>
  </fills>
  <borders count="81">
    <border>
      <left/>
      <right/>
      <top/>
      <bottom/>
      <diagonal/>
    </border>
    <border>
      <left style="thin">
        <color indexed="9"/>
      </left>
      <right style="thin">
        <color indexed="9"/>
      </right>
      <top/>
      <bottom style="thin">
        <color indexed="9"/>
      </bottom>
      <diagonal/>
    </border>
    <border>
      <left style="thin">
        <color indexed="9"/>
      </left>
      <right style="thin">
        <color indexed="9"/>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ck">
        <color theme="0" tint="-0.499984740745262"/>
      </left>
      <right/>
      <top style="thick">
        <color theme="0" tint="-0.499984740745262"/>
      </top>
      <bottom/>
      <diagonal/>
    </border>
    <border>
      <left/>
      <right/>
      <top style="thick">
        <color theme="0" tint="-0.499984740745262"/>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bottom style="medium">
        <color indexed="64"/>
      </bottom>
      <diagonal/>
    </border>
    <border>
      <left style="thick">
        <color theme="0" tint="-0.499984740745262"/>
      </left>
      <right/>
      <top/>
      <bottom/>
      <diagonal/>
    </border>
    <border>
      <left style="thick">
        <color theme="0" tint="-0.499984740745262"/>
      </left>
      <right/>
      <top/>
      <bottom style="thin">
        <color theme="0" tint="-0.499984740745262"/>
      </bottom>
      <diagonal/>
    </border>
    <border>
      <left/>
      <right/>
      <top/>
      <bottom style="thin">
        <color theme="0"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top style="medium">
        <color rgb="FFDEE2E6"/>
      </top>
      <bottom/>
      <diagonal/>
    </border>
    <border>
      <left style="thick">
        <color theme="0" tint="-0.499984740745262"/>
      </left>
      <right/>
      <top/>
      <bottom style="medium">
        <color indexed="64"/>
      </bottom>
      <diagonal/>
    </border>
    <border>
      <left/>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auto="1"/>
      </right>
      <top style="medium">
        <color indexed="64"/>
      </top>
      <bottom/>
      <diagonal/>
    </border>
    <border>
      <left style="thin">
        <color indexed="64"/>
      </left>
      <right/>
      <top style="medium">
        <color indexed="64"/>
      </top>
      <bottom style="thin">
        <color indexed="64"/>
      </bottom>
      <diagonal/>
    </border>
    <border>
      <left style="thin">
        <color auto="1"/>
      </left>
      <right style="medium">
        <color indexed="64"/>
      </right>
      <top style="medium">
        <color indexed="64"/>
      </top>
      <bottom/>
      <diagonal/>
    </border>
    <border>
      <left style="thin">
        <color auto="1"/>
      </left>
      <right style="medium">
        <color indexed="64"/>
      </right>
      <top/>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auto="1"/>
      </right>
      <top style="thin">
        <color auto="1"/>
      </top>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style="thin">
        <color auto="1"/>
      </bottom>
      <diagonal/>
    </border>
    <border>
      <left style="thin">
        <color indexed="64"/>
      </left>
      <right/>
      <top style="thin">
        <color indexed="64"/>
      </top>
      <bottom style="medium">
        <color indexed="64"/>
      </bottom>
      <diagonal/>
    </border>
    <border>
      <left style="medium">
        <color indexed="64"/>
      </left>
      <right style="thin">
        <color auto="1"/>
      </right>
      <top style="thin">
        <color auto="1"/>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9"/>
      </left>
      <right/>
      <top style="thin">
        <color indexed="9"/>
      </top>
      <bottom style="thin">
        <color indexed="9"/>
      </bottom>
      <diagonal/>
    </border>
    <border>
      <left style="thin">
        <color indexed="8"/>
      </left>
      <right style="thin">
        <color indexed="8"/>
      </right>
      <top style="thin">
        <color indexed="8"/>
      </top>
      <bottom style="thin">
        <color indexed="8"/>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style="thin">
        <color indexed="9"/>
      </right>
      <top style="thin">
        <color indexed="9"/>
      </top>
      <bottom/>
      <diagonal/>
    </border>
    <border>
      <left style="thin">
        <color indexed="64"/>
      </left>
      <right style="thin">
        <color indexed="64"/>
      </right>
      <top/>
      <bottom style="medium">
        <color rgb="FF000000"/>
      </bottom>
      <diagonal/>
    </border>
    <border>
      <left style="thin">
        <color auto="1"/>
      </left>
      <right style="thin">
        <color auto="1"/>
      </right>
      <top style="medium">
        <color rgb="FF000000"/>
      </top>
      <bottom/>
      <diagonal/>
    </border>
    <border>
      <left style="thin">
        <color indexed="64"/>
      </left>
      <right/>
      <top style="thin">
        <color indexed="64"/>
      </top>
      <bottom style="thin">
        <color indexed="64"/>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medium">
        <color rgb="FF000000"/>
      </left>
      <right style="thin">
        <color auto="1"/>
      </right>
      <top style="thin">
        <color auto="1"/>
      </top>
      <bottom style="thin">
        <color auto="1"/>
      </bottom>
      <diagonal/>
    </border>
    <border>
      <left style="medium">
        <color rgb="FF000000"/>
      </left>
      <right style="thin">
        <color auto="1"/>
      </right>
      <top style="thin">
        <color auto="1"/>
      </top>
      <bottom style="medium">
        <color rgb="FF000000"/>
      </bottom>
      <diagonal/>
    </border>
    <border>
      <left style="thin">
        <color auto="1"/>
      </left>
      <right style="thin">
        <color auto="1"/>
      </right>
      <top style="thin">
        <color auto="1"/>
      </top>
      <bottom style="medium">
        <color rgb="FF000000"/>
      </bottom>
      <diagonal/>
    </border>
  </borders>
  <cellStyleXfs count="8">
    <xf numFmtId="0" fontId="0" fillId="0" borderId="0"/>
    <xf numFmtId="0" fontId="1" fillId="0" borderId="0"/>
    <xf numFmtId="0" fontId="1" fillId="0" borderId="0"/>
    <xf numFmtId="0" fontId="3" fillId="0" borderId="0"/>
    <xf numFmtId="0" fontId="11" fillId="0" borderId="0"/>
    <xf numFmtId="9" fontId="27" fillId="0" borderId="0" applyFont="0" applyFill="0" applyBorder="0" applyAlignment="0" applyProtection="0"/>
    <xf numFmtId="0" fontId="1" fillId="0" borderId="0"/>
    <xf numFmtId="0" fontId="60" fillId="0" borderId="0" applyNumberFormat="0" applyFill="0" applyBorder="0" applyAlignment="0" applyProtection="0"/>
  </cellStyleXfs>
  <cellXfs count="840">
    <xf numFmtId="0" fontId="0" fillId="0" borderId="0" xfId="0"/>
    <xf numFmtId="0" fontId="3" fillId="0" borderId="0" xfId="3"/>
    <xf numFmtId="0" fontId="5" fillId="0" borderId="0" xfId="3" applyFont="1"/>
    <xf numFmtId="0" fontId="7" fillId="0" borderId="0" xfId="3" applyFont="1"/>
    <xf numFmtId="0" fontId="3" fillId="0" borderId="1" xfId="3" applyBorder="1" applyAlignment="1">
      <alignment horizontal="center" vertical="center"/>
    </xf>
    <xf numFmtId="0" fontId="3" fillId="0" borderId="2" xfId="3" applyBorder="1" applyAlignment="1">
      <alignment horizontal="center" vertical="center"/>
    </xf>
    <xf numFmtId="0" fontId="3" fillId="0" borderId="2" xfId="3" applyBorder="1"/>
    <xf numFmtId="0" fontId="3" fillId="0" borderId="1" xfId="3" applyBorder="1"/>
    <xf numFmtId="0" fontId="8" fillId="0" borderId="0" xfId="3" applyFont="1"/>
    <xf numFmtId="0" fontId="3" fillId="0" borderId="0" xfId="3" applyAlignment="1">
      <alignment horizontal="center" vertical="center"/>
    </xf>
    <xf numFmtId="0" fontId="2" fillId="0" borderId="0" xfId="0" applyFont="1"/>
    <xf numFmtId="0" fontId="3" fillId="0" borderId="0" xfId="3" applyAlignment="1">
      <alignment vertical="center"/>
    </xf>
    <xf numFmtId="0" fontId="6" fillId="0" borderId="0" xfId="3" applyFont="1" applyAlignment="1">
      <alignment horizontal="center" vertical="center" wrapText="1"/>
    </xf>
    <xf numFmtId="0" fontId="4" fillId="12" borderId="0" xfId="3" applyFont="1" applyFill="1" applyAlignment="1">
      <alignment horizontal="center" vertical="center"/>
    </xf>
    <xf numFmtId="0" fontId="10" fillId="15" borderId="0" xfId="0" applyFont="1" applyFill="1" applyAlignment="1">
      <alignment vertical="center" wrapText="1"/>
    </xf>
    <xf numFmtId="0" fontId="1" fillId="0" borderId="0" xfId="0" applyFont="1"/>
    <xf numFmtId="0" fontId="1" fillId="0" borderId="0" xfId="0" applyFont="1" applyAlignment="1">
      <alignment horizontal="center" vertical="center"/>
    </xf>
    <xf numFmtId="0" fontId="1" fillId="0" borderId="0" xfId="0" applyFont="1" applyAlignment="1">
      <alignment horizontal="center"/>
    </xf>
    <xf numFmtId="0" fontId="1" fillId="0" borderId="0" xfId="0" applyFont="1" applyAlignment="1">
      <alignment wrapText="1"/>
    </xf>
    <xf numFmtId="0" fontId="13" fillId="10" borderId="7" xfId="0" applyFont="1" applyFill="1" applyBorder="1" applyAlignment="1">
      <alignment horizontal="center" vertical="center" wrapText="1"/>
    </xf>
    <xf numFmtId="0" fontId="15" fillId="15" borderId="0" xfId="0" applyFont="1" applyFill="1" applyAlignment="1">
      <alignment vertical="center" wrapText="1"/>
    </xf>
    <xf numFmtId="0" fontId="0" fillId="0" borderId="0" xfId="0" applyAlignment="1">
      <alignment wrapText="1"/>
    </xf>
    <xf numFmtId="0" fontId="0" fillId="0" borderId="0" xfId="0" applyAlignment="1">
      <alignment horizontal="center" wrapText="1"/>
    </xf>
    <xf numFmtId="0" fontId="19" fillId="0" borderId="0" xfId="0" applyFont="1"/>
    <xf numFmtId="0" fontId="19" fillId="0" borderId="0" xfId="0" applyFont="1" applyAlignment="1">
      <alignment wrapText="1"/>
    </xf>
    <xf numFmtId="0" fontId="0" fillId="18" borderId="0" xfId="0" applyFill="1"/>
    <xf numFmtId="0" fontId="28" fillId="19" borderId="0" xfId="0" applyFont="1" applyFill="1"/>
    <xf numFmtId="0" fontId="0" fillId="14" borderId="0" xfId="0" applyFill="1"/>
    <xf numFmtId="0" fontId="10" fillId="0" borderId="7" xfId="0" applyFont="1" applyBorder="1" applyAlignment="1" applyProtection="1">
      <alignment vertical="center" wrapText="1"/>
      <protection locked="0"/>
    </xf>
    <xf numFmtId="0" fontId="18" fillId="9" borderId="7" xfId="0" applyFont="1" applyFill="1" applyBorder="1" applyAlignment="1" applyProtection="1">
      <alignment vertical="center" wrapText="1"/>
      <protection locked="0"/>
    </xf>
    <xf numFmtId="0" fontId="1" fillId="9" borderId="7" xfId="0" applyFont="1" applyFill="1" applyBorder="1" applyAlignment="1" applyProtection="1">
      <alignment vertical="center" wrapText="1"/>
      <protection locked="0"/>
    </xf>
    <xf numFmtId="0" fontId="0" fillId="0" borderId="0" xfId="0" applyAlignment="1">
      <alignment vertical="center"/>
    </xf>
    <xf numFmtId="0" fontId="2" fillId="0" borderId="0" xfId="0" applyFont="1" applyAlignment="1">
      <alignment vertical="center"/>
    </xf>
    <xf numFmtId="0" fontId="29" fillId="0" borderId="0" xfId="0" applyFont="1"/>
    <xf numFmtId="1" fontId="0" fillId="0" borderId="0" xfId="0" applyNumberFormat="1"/>
    <xf numFmtId="0" fontId="0" fillId="0" borderId="0" xfId="5" applyNumberFormat="1" applyFont="1"/>
    <xf numFmtId="0" fontId="33" fillId="21" borderId="6" xfId="0" applyFont="1" applyFill="1" applyBorder="1" applyAlignment="1" applyProtection="1">
      <alignment horizontal="center"/>
      <protection hidden="1"/>
    </xf>
    <xf numFmtId="0" fontId="34" fillId="0" borderId="33" xfId="0" applyFont="1" applyBorder="1" applyAlignment="1" applyProtection="1">
      <alignment horizontal="center" vertical="center"/>
      <protection hidden="1"/>
    </xf>
    <xf numFmtId="0" fontId="34" fillId="0" borderId="0" xfId="0" applyFont="1" applyAlignment="1" applyProtection="1">
      <alignment horizontal="center" vertical="center"/>
      <protection hidden="1"/>
    </xf>
    <xf numFmtId="0" fontId="34" fillId="0" borderId="7" xfId="0" applyFont="1" applyBorder="1" applyAlignment="1" applyProtection="1">
      <alignment horizontal="center" vertical="center" wrapText="1"/>
      <protection hidden="1"/>
    </xf>
    <xf numFmtId="0" fontId="34" fillId="0" borderId="34" xfId="0" applyFont="1" applyBorder="1" applyAlignment="1" applyProtection="1">
      <alignment horizontal="center" vertical="center" wrapText="1"/>
      <protection hidden="1"/>
    </xf>
    <xf numFmtId="0" fontId="34" fillId="0" borderId="6" xfId="0" applyFont="1" applyBorder="1" applyAlignment="1" applyProtection="1">
      <alignment horizontal="center" vertical="center" wrapText="1"/>
      <protection hidden="1"/>
    </xf>
    <xf numFmtId="0" fontId="19" fillId="23" borderId="0" xfId="0" applyFont="1" applyFill="1" applyAlignment="1">
      <alignment wrapText="1"/>
    </xf>
    <xf numFmtId="0" fontId="1" fillId="9" borderId="7" xfId="0" applyFont="1" applyFill="1" applyBorder="1" applyAlignment="1" applyProtection="1">
      <alignment horizontal="justify" vertical="center" wrapText="1"/>
      <protection locked="0"/>
    </xf>
    <xf numFmtId="0" fontId="1" fillId="0" borderId="7" xfId="0" applyFont="1" applyBorder="1" applyAlignment="1" applyProtection="1">
      <alignment horizontal="center" vertical="center" wrapText="1"/>
      <protection locked="0"/>
    </xf>
    <xf numFmtId="0" fontId="1" fillId="0" borderId="0" xfId="0" applyFont="1" applyAlignment="1">
      <alignment vertical="center"/>
    </xf>
    <xf numFmtId="0" fontId="39" fillId="0" borderId="0" xfId="0" applyFont="1"/>
    <xf numFmtId="0" fontId="39" fillId="19" borderId="0" xfId="0" applyFont="1" applyFill="1"/>
    <xf numFmtId="0" fontId="39" fillId="23" borderId="0" xfId="0" applyFont="1" applyFill="1"/>
    <xf numFmtId="0" fontId="39" fillId="16" borderId="0" xfId="0" applyFont="1" applyFill="1"/>
    <xf numFmtId="0" fontId="40" fillId="15" borderId="0" xfId="0" applyFont="1" applyFill="1"/>
    <xf numFmtId="0" fontId="12" fillId="13" borderId="3" xfId="0" applyFont="1" applyFill="1" applyBorder="1" applyAlignment="1">
      <alignment horizontal="center" vertical="center"/>
    </xf>
    <xf numFmtId="0" fontId="13" fillId="8" borderId="7" xfId="0" applyFont="1" applyFill="1" applyBorder="1" applyAlignment="1">
      <alignment horizontal="center" vertical="center" wrapText="1"/>
    </xf>
    <xf numFmtId="0" fontId="1" fillId="0" borderId="7" xfId="0" applyFont="1" applyBorder="1" applyAlignment="1">
      <alignment horizontal="center" vertical="center" wrapText="1"/>
    </xf>
    <xf numFmtId="0" fontId="14" fillId="0" borderId="7" xfId="0" applyFont="1" applyBorder="1" applyAlignment="1" applyProtection="1">
      <alignment horizontal="justify" vertical="center" wrapText="1"/>
      <protection locked="0"/>
    </xf>
    <xf numFmtId="0" fontId="1" fillId="0" borderId="7" xfId="0" applyFont="1" applyBorder="1" applyAlignment="1" applyProtection="1">
      <alignment vertical="center" wrapText="1"/>
      <protection locked="0"/>
    </xf>
    <xf numFmtId="0" fontId="0" fillId="0" borderId="7" xfId="0" applyBorder="1" applyProtection="1">
      <protection locked="0"/>
    </xf>
    <xf numFmtId="0" fontId="0" fillId="0" borderId="7" xfId="0" applyBorder="1"/>
    <xf numFmtId="0" fontId="13" fillId="8" borderId="7" xfId="0" applyFont="1" applyFill="1" applyBorder="1" applyAlignment="1">
      <alignment vertical="center" wrapText="1"/>
    </xf>
    <xf numFmtId="0" fontId="13" fillId="14" borderId="35" xfId="0" applyFont="1" applyFill="1" applyBorder="1" applyAlignment="1">
      <alignment horizontal="center" vertical="center" wrapText="1"/>
    </xf>
    <xf numFmtId="0" fontId="13" fillId="14" borderId="31" xfId="0" applyFont="1" applyFill="1" applyBorder="1" applyAlignment="1">
      <alignment horizontal="center" vertical="center" wrapText="1"/>
    </xf>
    <xf numFmtId="0" fontId="13" fillId="14" borderId="31" xfId="0" applyFont="1" applyFill="1" applyBorder="1" applyAlignment="1" applyProtection="1">
      <alignment horizontal="center" vertical="center" textRotation="90" wrapText="1"/>
      <protection locked="0" hidden="1"/>
    </xf>
    <xf numFmtId="0" fontId="13" fillId="14" borderId="36" xfId="0" applyFont="1" applyFill="1" applyBorder="1" applyAlignment="1">
      <alignment horizontal="center" vertical="center" wrapText="1"/>
    </xf>
    <xf numFmtId="0" fontId="0" fillId="10" borderId="0" xfId="0" applyFill="1"/>
    <xf numFmtId="0" fontId="2" fillId="10" borderId="4" xfId="0" applyFont="1" applyFill="1" applyBorder="1"/>
    <xf numFmtId="0" fontId="2" fillId="10" borderId="3" xfId="0" applyFont="1" applyFill="1" applyBorder="1"/>
    <xf numFmtId="0" fontId="2" fillId="10" borderId="5" xfId="0" applyFont="1" applyFill="1" applyBorder="1"/>
    <xf numFmtId="0" fontId="0" fillId="10" borderId="6" xfId="0" applyFill="1" applyBorder="1"/>
    <xf numFmtId="0" fontId="0" fillId="10" borderId="0" xfId="0" applyFill="1" applyAlignment="1">
      <alignment wrapText="1"/>
    </xf>
    <xf numFmtId="0" fontId="1" fillId="10" borderId="3" xfId="0" applyFont="1" applyFill="1" applyBorder="1" applyAlignment="1" applyProtection="1">
      <alignment vertical="center" wrapText="1"/>
      <protection locked="0"/>
    </xf>
    <xf numFmtId="0" fontId="13" fillId="0" borderId="7" xfId="0" applyFont="1" applyBorder="1" applyAlignment="1">
      <alignment horizontal="center" vertical="center" wrapText="1"/>
    </xf>
    <xf numFmtId="0" fontId="13" fillId="0" borderId="7" xfId="0" applyFont="1" applyBorder="1" applyAlignment="1" applyProtection="1">
      <alignment horizontal="center" vertical="center" wrapText="1"/>
      <protection locked="0"/>
    </xf>
    <xf numFmtId="0" fontId="0" fillId="0" borderId="7" xfId="0" applyBorder="1" applyAlignment="1">
      <alignment vertical="center" wrapText="1"/>
    </xf>
    <xf numFmtId="14" fontId="0" fillId="0" borderId="7" xfId="0" applyNumberFormat="1" applyBorder="1" applyAlignment="1">
      <alignment vertical="center" wrapText="1"/>
    </xf>
    <xf numFmtId="14" fontId="0" fillId="0" borderId="7" xfId="0" applyNumberFormat="1" applyBorder="1" applyAlignment="1">
      <alignment vertical="center"/>
    </xf>
    <xf numFmtId="0" fontId="18" fillId="0" borderId="7" xfId="0" applyFont="1" applyBorder="1" applyAlignment="1" applyProtection="1">
      <alignment vertical="center" wrapText="1"/>
      <protection locked="0"/>
    </xf>
    <xf numFmtId="0" fontId="14" fillId="0" borderId="7" xfId="0" applyFont="1" applyBorder="1" applyAlignment="1" applyProtection="1">
      <alignment vertical="center" wrapText="1"/>
      <protection locked="0"/>
    </xf>
    <xf numFmtId="0" fontId="13" fillId="0" borderId="7" xfId="0" applyFont="1" applyBorder="1" applyAlignment="1">
      <alignment vertical="center" wrapText="1"/>
    </xf>
    <xf numFmtId="0" fontId="13" fillId="0" borderId="7" xfId="0" applyFont="1" applyBorder="1" applyAlignment="1" applyProtection="1">
      <alignment vertical="center" wrapText="1"/>
      <protection locked="0"/>
    </xf>
    <xf numFmtId="0" fontId="1" fillId="0" borderId="11" xfId="0" applyFont="1" applyBorder="1" applyAlignment="1">
      <alignment horizontal="center" vertical="center" wrapText="1"/>
    </xf>
    <xf numFmtId="0" fontId="13" fillId="0" borderId="11" xfId="0" applyFont="1" applyBorder="1" applyAlignment="1">
      <alignment horizontal="center" vertical="center" wrapText="1"/>
    </xf>
    <xf numFmtId="0" fontId="1" fillId="0" borderId="11" xfId="0" applyFont="1" applyBorder="1" applyAlignment="1" applyProtection="1">
      <alignment horizontal="center" vertical="center" wrapText="1"/>
      <protection locked="0"/>
    </xf>
    <xf numFmtId="0" fontId="0" fillId="0" borderId="7" xfId="0" applyBorder="1" applyAlignment="1">
      <alignment horizontal="center" vertical="center" wrapText="1"/>
    </xf>
    <xf numFmtId="0" fontId="45" fillId="18" borderId="28" xfId="0" applyFont="1" applyFill="1" applyBorder="1" applyAlignment="1">
      <alignment horizontal="justify" vertical="top" wrapText="1"/>
    </xf>
    <xf numFmtId="0" fontId="46" fillId="0" borderId="0" xfId="0" applyFont="1" applyAlignment="1">
      <alignment horizontal="justify" vertical="top" wrapText="1"/>
    </xf>
    <xf numFmtId="0" fontId="1" fillId="0" borderId="3" xfId="0" applyFont="1" applyBorder="1" applyAlignment="1">
      <alignment horizontal="center" vertical="center" wrapText="1"/>
    </xf>
    <xf numFmtId="0" fontId="1" fillId="0" borderId="3" xfId="0" applyFont="1" applyBorder="1" applyAlignment="1" applyProtection="1">
      <alignment horizontal="center" vertical="center" wrapText="1"/>
      <protection locked="0"/>
    </xf>
    <xf numFmtId="0" fontId="13" fillId="0" borderId="3" xfId="0" applyFont="1" applyBorder="1" applyAlignment="1">
      <alignment horizontal="center" vertical="center" wrapText="1"/>
    </xf>
    <xf numFmtId="0" fontId="0" fillId="0" borderId="3" xfId="0" applyBorder="1" applyAlignment="1">
      <alignment vertical="center" wrapText="1"/>
    </xf>
    <xf numFmtId="14" fontId="0" fillId="0" borderId="3" xfId="0" applyNumberFormat="1" applyBorder="1" applyAlignment="1">
      <alignment vertical="center" wrapText="1"/>
    </xf>
    <xf numFmtId="14" fontId="0" fillId="0" borderId="3" xfId="0" applyNumberFormat="1" applyBorder="1" applyAlignment="1">
      <alignment vertical="center"/>
    </xf>
    <xf numFmtId="0" fontId="14" fillId="0" borderId="41" xfId="0" applyFont="1" applyBorder="1" applyAlignment="1" applyProtection="1">
      <alignment horizontal="justify" vertical="top" wrapText="1"/>
      <protection locked="0"/>
    </xf>
    <xf numFmtId="0" fontId="1" fillId="0" borderId="41" xfId="0" applyFont="1" applyBorder="1" applyAlignment="1" applyProtection="1">
      <alignment horizontal="center" vertical="center" wrapText="1"/>
      <protection locked="0"/>
    </xf>
    <xf numFmtId="0" fontId="13" fillId="0" borderId="41" xfId="0" applyFont="1" applyBorder="1" applyAlignment="1">
      <alignment horizontal="center" vertical="center" wrapText="1"/>
    </xf>
    <xf numFmtId="0" fontId="13" fillId="0" borderId="41" xfId="0"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locked="0"/>
    </xf>
    <xf numFmtId="0" fontId="13" fillId="14" borderId="37" xfId="0" applyFont="1" applyFill="1" applyBorder="1" applyAlignment="1">
      <alignment horizontal="center" vertical="center" wrapText="1"/>
    </xf>
    <xf numFmtId="0" fontId="13" fillId="14" borderId="43" xfId="0" applyFont="1" applyFill="1" applyBorder="1" applyAlignment="1">
      <alignment horizontal="center" vertical="center" wrapText="1"/>
    </xf>
    <xf numFmtId="0" fontId="13" fillId="14" borderId="37" xfId="0" applyFont="1" applyFill="1" applyBorder="1" applyAlignment="1">
      <alignment horizontal="center" vertical="center" textRotation="90" wrapText="1"/>
    </xf>
    <xf numFmtId="0" fontId="13" fillId="14" borderId="44" xfId="0" applyFont="1" applyFill="1" applyBorder="1" applyAlignment="1">
      <alignment horizontal="center" vertical="center" wrapText="1"/>
    </xf>
    <xf numFmtId="0" fontId="13" fillId="14" borderId="39" xfId="0" applyFont="1" applyFill="1" applyBorder="1" applyAlignment="1">
      <alignment horizontal="center" vertical="center" wrapText="1"/>
    </xf>
    <xf numFmtId="0" fontId="10" fillId="0" borderId="3" xfId="0" applyFont="1" applyBorder="1" applyAlignment="1" applyProtection="1">
      <alignment horizontal="justify" vertical="top" wrapText="1"/>
      <protection locked="0"/>
    </xf>
    <xf numFmtId="0" fontId="18" fillId="0" borderId="3" xfId="0" applyFont="1" applyBorder="1" applyAlignment="1" applyProtection="1">
      <alignment vertical="center" wrapText="1"/>
      <protection locked="0"/>
    </xf>
    <xf numFmtId="0" fontId="1" fillId="0" borderId="3" xfId="0" applyFont="1" applyBorder="1" applyAlignment="1" applyProtection="1">
      <alignment vertical="center" wrapText="1"/>
      <protection locked="0"/>
    </xf>
    <xf numFmtId="0" fontId="0" fillId="0" borderId="3" xfId="0" applyBorder="1" applyAlignment="1" applyProtection="1">
      <alignment horizontal="justify" vertical="top" wrapText="1"/>
      <protection locked="0"/>
    </xf>
    <xf numFmtId="0" fontId="14" fillId="0" borderId="3" xfId="0" applyFont="1" applyBorder="1" applyAlignment="1" applyProtection="1">
      <alignment vertical="center" wrapText="1"/>
      <protection locked="0"/>
    </xf>
    <xf numFmtId="0" fontId="13" fillId="0" borderId="3" xfId="0" applyFont="1" applyBorder="1" applyAlignment="1" applyProtection="1">
      <alignment vertical="center" wrapText="1"/>
      <protection locked="0"/>
    </xf>
    <xf numFmtId="0" fontId="13" fillId="0" borderId="3" xfId="0" applyFont="1" applyBorder="1" applyAlignment="1">
      <alignment vertical="center" wrapText="1"/>
    </xf>
    <xf numFmtId="0" fontId="0" fillId="0" borderId="3" xfId="0" applyBorder="1" applyAlignment="1">
      <alignment horizontal="justify" vertical="top" wrapText="1"/>
    </xf>
    <xf numFmtId="0" fontId="0" fillId="0" borderId="3" xfId="0" applyBorder="1" applyAlignment="1">
      <alignment horizontal="center" vertical="center" wrapText="1"/>
    </xf>
    <xf numFmtId="14" fontId="0" fillId="0" borderId="3" xfId="0" applyNumberFormat="1" applyBorder="1" applyAlignment="1">
      <alignment horizontal="center" vertical="center" wrapText="1"/>
    </xf>
    <xf numFmtId="14" fontId="0" fillId="0" borderId="3" xfId="0" applyNumberFormat="1" applyBorder="1" applyAlignment="1">
      <alignment horizontal="center" vertical="center"/>
    </xf>
    <xf numFmtId="0" fontId="18" fillId="0" borderId="41" xfId="0" applyFont="1" applyBorder="1" applyAlignment="1" applyProtection="1">
      <alignment vertical="center" wrapText="1"/>
      <protection locked="0"/>
    </xf>
    <xf numFmtId="0" fontId="14" fillId="0" borderId="41" xfId="0" applyFont="1" applyBorder="1" applyAlignment="1" applyProtection="1">
      <alignment vertical="center" wrapText="1"/>
      <protection locked="0"/>
    </xf>
    <xf numFmtId="0" fontId="1" fillId="0" borderId="41" xfId="0" applyFont="1" applyBorder="1" applyAlignment="1" applyProtection="1">
      <alignment vertical="center" wrapText="1"/>
      <protection locked="0"/>
    </xf>
    <xf numFmtId="0" fontId="13" fillId="0" borderId="11" xfId="0" applyFont="1" applyBorder="1" applyAlignment="1">
      <alignment vertical="center" wrapText="1"/>
    </xf>
    <xf numFmtId="0" fontId="13" fillId="0" borderId="41" xfId="0" applyFont="1" applyBorder="1" applyAlignment="1">
      <alignment vertical="center" wrapText="1"/>
    </xf>
    <xf numFmtId="0" fontId="18" fillId="0" borderId="7" xfId="0" applyFont="1" applyBorder="1" applyAlignment="1" applyProtection="1">
      <alignment horizontal="center" vertical="center" wrapText="1"/>
      <protection locked="0"/>
    </xf>
    <xf numFmtId="0" fontId="14" fillId="0" borderId="7" xfId="0" applyFont="1" applyBorder="1" applyAlignment="1" applyProtection="1">
      <alignment horizontal="justify" vertical="top" wrapText="1"/>
      <protection locked="0"/>
    </xf>
    <xf numFmtId="14" fontId="0" fillId="0" borderId="7" xfId="0" applyNumberFormat="1" applyBorder="1" applyAlignment="1">
      <alignment horizontal="center" vertical="center" wrapText="1"/>
    </xf>
    <xf numFmtId="14" fontId="0" fillId="0" borderId="7" xfId="0" applyNumberFormat="1" applyBorder="1" applyAlignment="1">
      <alignment horizontal="center" vertical="center"/>
    </xf>
    <xf numFmtId="0" fontId="0" fillId="0" borderId="7" xfId="0" applyBorder="1" applyAlignment="1">
      <alignment horizontal="justify" vertical="top" wrapText="1"/>
    </xf>
    <xf numFmtId="0" fontId="18" fillId="0" borderId="3" xfId="0" applyFont="1" applyBorder="1" applyAlignment="1" applyProtection="1">
      <alignment horizontal="center" vertical="center" wrapText="1"/>
      <protection locked="0"/>
    </xf>
    <xf numFmtId="0" fontId="14" fillId="0" borderId="3" xfId="0" applyFont="1" applyBorder="1" applyAlignment="1" applyProtection="1">
      <alignment horizontal="justify" vertical="top" wrapText="1"/>
      <protection locked="0"/>
    </xf>
    <xf numFmtId="0" fontId="13" fillId="0" borderId="41" xfId="0" applyFont="1" applyBorder="1" applyAlignment="1" applyProtection="1">
      <alignment vertical="center" wrapText="1"/>
      <protection locked="0"/>
    </xf>
    <xf numFmtId="14" fontId="0" fillId="0" borderId="7" xfId="0" applyNumberFormat="1" applyBorder="1" applyAlignment="1">
      <alignment horizontal="justify" vertical="top" wrapText="1"/>
    </xf>
    <xf numFmtId="0" fontId="0" fillId="0" borderId="7" xfId="0" applyBorder="1" applyAlignment="1">
      <alignment horizontal="justify" vertical="center" wrapText="1"/>
    </xf>
    <xf numFmtId="0" fontId="0" fillId="0" borderId="3" xfId="0" applyBorder="1" applyAlignment="1">
      <alignment horizontal="justify" vertical="center" wrapText="1"/>
    </xf>
    <xf numFmtId="0" fontId="1" fillId="0" borderId="37" xfId="0" applyFont="1" applyBorder="1" applyAlignment="1" applyProtection="1">
      <alignment horizontal="justify" vertical="center" wrapText="1"/>
      <protection locked="0"/>
    </xf>
    <xf numFmtId="0" fontId="1" fillId="0" borderId="47" xfId="0" applyFont="1" applyBorder="1" applyAlignment="1" applyProtection="1">
      <alignment vertical="center" wrapText="1"/>
      <protection locked="0"/>
    </xf>
    <xf numFmtId="0" fontId="10" fillId="0" borderId="3" xfId="0" applyFont="1" applyBorder="1" applyAlignment="1" applyProtection="1">
      <alignment horizontal="justify" vertical="center" wrapText="1"/>
      <protection locked="0"/>
    </xf>
    <xf numFmtId="0" fontId="1" fillId="0" borderId="3" xfId="0" applyFont="1" applyBorder="1" applyAlignment="1">
      <alignment horizontal="justify" vertical="center" wrapText="1"/>
    </xf>
    <xf numFmtId="0" fontId="10" fillId="0" borderId="3" xfId="0" applyFont="1" applyBorder="1" applyAlignment="1">
      <alignment horizontal="center" vertical="center" wrapText="1"/>
    </xf>
    <xf numFmtId="14" fontId="10" fillId="0" borderId="3" xfId="0" applyNumberFormat="1" applyFont="1" applyBorder="1" applyAlignment="1">
      <alignment vertical="center" wrapText="1"/>
    </xf>
    <xf numFmtId="14" fontId="10" fillId="0" borderId="3" xfId="0" applyNumberFormat="1" applyFont="1" applyBorder="1" applyAlignment="1">
      <alignment vertical="center"/>
    </xf>
    <xf numFmtId="0" fontId="13" fillId="0" borderId="11" xfId="0" applyFont="1" applyBorder="1" applyAlignment="1" applyProtection="1">
      <alignment vertical="center" wrapText="1"/>
      <protection locked="0"/>
    </xf>
    <xf numFmtId="0" fontId="1" fillId="0" borderId="3" xfId="0" applyFont="1" applyBorder="1" applyAlignment="1" applyProtection="1">
      <alignment horizontal="justify" vertical="top" wrapText="1"/>
      <protection locked="0"/>
    </xf>
    <xf numFmtId="0" fontId="10" fillId="0" borderId="3" xfId="0" applyFont="1" applyBorder="1" applyAlignment="1" applyProtection="1">
      <alignment vertical="center" wrapText="1"/>
      <protection locked="0"/>
    </xf>
    <xf numFmtId="0" fontId="0" fillId="0" borderId="3" xfId="0" applyBorder="1" applyAlignment="1" applyProtection="1">
      <alignment vertical="top" wrapText="1"/>
      <protection locked="0"/>
    </xf>
    <xf numFmtId="0" fontId="14" fillId="0" borderId="3" xfId="0" applyFont="1" applyBorder="1" applyAlignment="1" applyProtection="1">
      <alignment horizontal="justify" vertical="center" wrapText="1"/>
      <protection locked="0"/>
    </xf>
    <xf numFmtId="14" fontId="1" fillId="0" borderId="3" xfId="0" applyNumberFormat="1" applyFont="1" applyBorder="1" applyAlignment="1" applyProtection="1">
      <alignment horizontal="center" vertical="center" wrapText="1"/>
      <protection locked="0"/>
    </xf>
    <xf numFmtId="0" fontId="50" fillId="0" borderId="3" xfId="0" applyFont="1" applyBorder="1" applyAlignment="1" applyProtection="1">
      <alignment horizontal="justify" vertical="top" wrapText="1"/>
      <protection locked="0"/>
    </xf>
    <xf numFmtId="0" fontId="1" fillId="0" borderId="3" xfId="0" applyFont="1" applyBorder="1" applyAlignment="1" applyProtection="1">
      <alignment horizontal="justify" vertical="center" wrapText="1"/>
      <protection locked="0"/>
    </xf>
    <xf numFmtId="14" fontId="0" fillId="0" borderId="3" xfId="0" applyNumberFormat="1" applyBorder="1" applyAlignment="1">
      <alignment horizontal="justify" vertical="top" wrapText="1"/>
    </xf>
    <xf numFmtId="14" fontId="0" fillId="0" borderId="3" xfId="0" applyNumberFormat="1" applyBorder="1" applyAlignment="1">
      <alignment horizontal="justify" vertical="top"/>
    </xf>
    <xf numFmtId="0" fontId="0" fillId="0" borderId="41" xfId="0" applyBorder="1" applyAlignment="1">
      <alignment horizontal="justify" vertical="top" wrapText="1"/>
    </xf>
    <xf numFmtId="0" fontId="0" fillId="0" borderId="37" xfId="0" applyBorder="1" applyAlignment="1">
      <alignment vertical="center" wrapText="1"/>
    </xf>
    <xf numFmtId="0" fontId="0" fillId="0" borderId="11" xfId="0" applyBorder="1" applyAlignment="1">
      <alignment vertical="center" wrapText="1"/>
    </xf>
    <xf numFmtId="0" fontId="0" fillId="0" borderId="41" xfId="0" applyBorder="1" applyAlignment="1">
      <alignment vertical="center" wrapText="1"/>
    </xf>
    <xf numFmtId="0" fontId="57" fillId="0" borderId="3" xfId="0" applyFont="1" applyBorder="1" applyAlignment="1" applyProtection="1">
      <alignment horizontal="justify" vertical="top" wrapText="1"/>
      <protection locked="0"/>
    </xf>
    <xf numFmtId="14" fontId="1" fillId="0" borderId="37" xfId="0" applyNumberFormat="1" applyFont="1" applyBorder="1" applyAlignment="1" applyProtection="1">
      <alignment horizontal="justify" vertical="center" wrapText="1"/>
      <protection locked="0"/>
    </xf>
    <xf numFmtId="0" fontId="0" fillId="0" borderId="11" xfId="0" applyBorder="1" applyAlignment="1">
      <alignment vertical="top" wrapText="1"/>
    </xf>
    <xf numFmtId="0" fontId="0" fillId="0" borderId="41" xfId="0" applyBorder="1" applyAlignment="1">
      <alignment vertical="top" wrapText="1"/>
    </xf>
    <xf numFmtId="0" fontId="60" fillId="0" borderId="0" xfId="7" applyAlignment="1">
      <alignment vertical="top" wrapText="1"/>
    </xf>
    <xf numFmtId="0" fontId="14" fillId="0" borderId="11" xfId="0" applyFont="1" applyBorder="1" applyAlignment="1" applyProtection="1">
      <alignment horizontal="justify" vertical="top" wrapText="1"/>
      <protection locked="0"/>
    </xf>
    <xf numFmtId="0" fontId="13" fillId="0" borderId="0" xfId="0" applyFont="1" applyAlignment="1">
      <alignment horizontal="center" vertical="center"/>
    </xf>
    <xf numFmtId="0" fontId="13" fillId="0" borderId="0" xfId="0" applyFont="1" applyAlignment="1">
      <alignment vertical="center" wrapText="1"/>
    </xf>
    <xf numFmtId="0" fontId="18" fillId="0" borderId="3" xfId="0" applyFont="1" applyBorder="1" applyAlignment="1" applyProtection="1">
      <alignment horizontal="justify" vertical="top" wrapText="1"/>
      <protection locked="0"/>
    </xf>
    <xf numFmtId="0" fontId="0" fillId="0" borderId="7" xfId="0" applyBorder="1" applyAlignment="1" applyProtection="1">
      <alignment vertical="center" wrapText="1"/>
      <protection locked="0"/>
    </xf>
    <xf numFmtId="0" fontId="0" fillId="0" borderId="0" xfId="0" applyAlignment="1">
      <alignment vertical="top" wrapText="1"/>
    </xf>
    <xf numFmtId="0" fontId="12" fillId="13" borderId="50" xfId="0" applyFont="1" applyFill="1" applyBorder="1" applyAlignment="1">
      <alignment horizontal="center" vertical="center" wrapText="1"/>
    </xf>
    <xf numFmtId="0" fontId="12" fillId="13" borderId="53" xfId="0" applyFont="1" applyFill="1" applyBorder="1" applyAlignment="1">
      <alignment horizontal="center" vertical="center" wrapText="1"/>
    </xf>
    <xf numFmtId="0" fontId="1" fillId="0" borderId="50" xfId="0" applyFont="1" applyBorder="1" applyAlignment="1">
      <alignment horizontal="center" vertical="center" wrapText="1"/>
    </xf>
    <xf numFmtId="0" fontId="13" fillId="0" borderId="50" xfId="0" applyFont="1" applyBorder="1" applyAlignment="1">
      <alignment horizontal="center" vertical="center" wrapText="1"/>
    </xf>
    <xf numFmtId="0" fontId="13" fillId="0" borderId="50" xfId="0" applyFont="1" applyBorder="1" applyAlignment="1" applyProtection="1">
      <alignment horizontal="center" vertical="center" wrapText="1"/>
      <protection locked="0"/>
    </xf>
    <xf numFmtId="0" fontId="0" fillId="0" borderId="50" xfId="0" applyBorder="1" applyAlignment="1" applyProtection="1">
      <alignment horizontal="justify" vertical="top" wrapText="1"/>
      <protection locked="0"/>
    </xf>
    <xf numFmtId="0" fontId="1" fillId="0" borderId="50" xfId="0" applyFont="1" applyBorder="1" applyAlignment="1">
      <alignment vertical="center" wrapText="1"/>
    </xf>
    <xf numFmtId="0" fontId="10" fillId="0" borderId="50" xfId="0" applyFont="1" applyBorder="1" applyAlignment="1">
      <alignment vertical="center" wrapText="1"/>
    </xf>
    <xf numFmtId="14" fontId="10" fillId="0" borderId="50" xfId="0" applyNumberFormat="1" applyFont="1" applyBorder="1" applyAlignment="1">
      <alignment vertical="center" wrapText="1"/>
    </xf>
    <xf numFmtId="14" fontId="10" fillId="0" borderId="50" xfId="0" applyNumberFormat="1" applyFont="1" applyBorder="1" applyAlignment="1">
      <alignment vertical="center"/>
    </xf>
    <xf numFmtId="0" fontId="0" fillId="0" borderId="50" xfId="0" applyBorder="1"/>
    <xf numFmtId="0" fontId="0" fillId="0" borderId="56" xfId="0" applyBorder="1"/>
    <xf numFmtId="0" fontId="0" fillId="0" borderId="55" xfId="0" applyBorder="1"/>
    <xf numFmtId="0" fontId="0" fillId="14" borderId="55" xfId="0" applyFill="1" applyBorder="1"/>
    <xf numFmtId="0" fontId="0" fillId="0" borderId="59" xfId="0" applyBorder="1" applyAlignment="1">
      <alignment vertical="center" wrapText="1"/>
    </xf>
    <xf numFmtId="14" fontId="0" fillId="0" borderId="59" xfId="0" applyNumberFormat="1" applyBorder="1" applyAlignment="1">
      <alignment vertical="center" wrapText="1"/>
    </xf>
    <xf numFmtId="0" fontId="14" fillId="0" borderId="59" xfId="0" applyFont="1" applyBorder="1" applyAlignment="1" applyProtection="1">
      <alignment horizontal="justify" vertical="center" wrapText="1"/>
      <protection locked="0"/>
    </xf>
    <xf numFmtId="0" fontId="1" fillId="0" borderId="59" xfId="0" applyFont="1" applyBorder="1" applyAlignment="1" applyProtection="1">
      <alignment horizontal="center" vertical="center" wrapText="1"/>
      <protection locked="0"/>
    </xf>
    <xf numFmtId="0" fontId="1" fillId="0" borderId="59" xfId="0" applyFont="1" applyBorder="1" applyAlignment="1">
      <alignment horizontal="center" vertical="center" wrapText="1"/>
    </xf>
    <xf numFmtId="0" fontId="13" fillId="0" borderId="59" xfId="0" applyFont="1" applyBorder="1" applyAlignment="1">
      <alignment horizontal="center" vertical="center" wrapText="1"/>
    </xf>
    <xf numFmtId="0" fontId="13" fillId="0" borderId="59" xfId="0" applyFont="1" applyBorder="1" applyAlignment="1" applyProtection="1">
      <alignment horizontal="center" vertical="center" wrapText="1"/>
      <protection locked="0"/>
    </xf>
    <xf numFmtId="0" fontId="13" fillId="0" borderId="59" xfId="0" applyFont="1" applyBorder="1" applyAlignment="1">
      <alignment vertical="center" wrapText="1"/>
    </xf>
    <xf numFmtId="0" fontId="0" fillId="0" borderId="59" xfId="0" applyBorder="1" applyAlignment="1">
      <alignment horizontal="justify" vertical="top" wrapText="1"/>
    </xf>
    <xf numFmtId="0" fontId="1" fillId="0" borderId="59" xfId="0" applyFont="1" applyBorder="1" applyAlignment="1" applyProtection="1">
      <alignment vertical="center" wrapText="1"/>
      <protection locked="0"/>
    </xf>
    <xf numFmtId="0" fontId="10" fillId="0" borderId="59" xfId="0" applyFont="1" applyBorder="1" applyAlignment="1" applyProtection="1">
      <alignment horizontal="justify" vertical="top" wrapText="1"/>
      <protection locked="0"/>
    </xf>
    <xf numFmtId="0" fontId="12" fillId="13" borderId="66" xfId="0" applyFont="1" applyFill="1" applyBorder="1" applyAlignment="1">
      <alignment horizontal="center" vertical="center" wrapText="1"/>
    </xf>
    <xf numFmtId="0" fontId="10" fillId="0" borderId="59" xfId="0" applyFont="1" applyBorder="1" applyAlignment="1" applyProtection="1">
      <alignment vertical="center" wrapText="1"/>
      <protection locked="0"/>
    </xf>
    <xf numFmtId="0" fontId="0" fillId="0" borderId="59" xfId="0" applyBorder="1" applyAlignment="1" applyProtection="1">
      <alignment vertical="center" wrapText="1"/>
      <protection locked="0"/>
    </xf>
    <xf numFmtId="0" fontId="1" fillId="0" borderId="59" xfId="0" applyFont="1" applyBorder="1" applyAlignment="1" applyProtection="1">
      <alignment horizontal="center" vertical="center"/>
      <protection locked="0"/>
    </xf>
    <xf numFmtId="0" fontId="10" fillId="0" borderId="59" xfId="0" applyFont="1" applyBorder="1" applyAlignment="1" applyProtection="1">
      <alignment horizontal="justify" vertical="center" wrapText="1"/>
      <protection locked="0"/>
    </xf>
    <xf numFmtId="0" fontId="48" fillId="0" borderId="59" xfId="0" applyFont="1" applyBorder="1" applyAlignment="1">
      <alignment horizontal="justify" vertical="center" wrapText="1"/>
    </xf>
    <xf numFmtId="0" fontId="10" fillId="0" borderId="59" xfId="0" applyFont="1" applyBorder="1" applyAlignment="1">
      <alignment horizontal="center" vertical="center" wrapText="1"/>
    </xf>
    <xf numFmtId="14" fontId="10" fillId="0" borderId="59" xfId="0" applyNumberFormat="1" applyFont="1" applyBorder="1" applyAlignment="1">
      <alignment horizontal="center" vertical="center" wrapText="1"/>
    </xf>
    <xf numFmtId="0" fontId="18" fillId="0" borderId="59" xfId="0" applyFont="1" applyBorder="1" applyAlignment="1" applyProtection="1">
      <alignment vertical="center" wrapText="1"/>
      <protection locked="0"/>
    </xf>
    <xf numFmtId="0" fontId="13" fillId="0" borderId="59" xfId="0" applyFont="1" applyBorder="1" applyAlignment="1" applyProtection="1">
      <alignment vertical="center" wrapText="1"/>
      <protection locked="0"/>
    </xf>
    <xf numFmtId="0" fontId="0" fillId="0" borderId="59" xfId="0" applyBorder="1" applyAlignment="1" applyProtection="1">
      <alignment horizontal="justify" vertical="top" wrapText="1"/>
      <protection locked="0"/>
    </xf>
    <xf numFmtId="0" fontId="14" fillId="0" borderId="59" xfId="0" applyFont="1" applyBorder="1" applyAlignment="1" applyProtection="1">
      <alignment vertical="center" wrapText="1"/>
      <protection locked="0"/>
    </xf>
    <xf numFmtId="0" fontId="18" fillId="0" borderId="59" xfId="0" applyFont="1" applyBorder="1" applyAlignment="1" applyProtection="1">
      <alignment horizontal="center" vertical="center" wrapText="1"/>
      <protection locked="0"/>
    </xf>
    <xf numFmtId="0" fontId="1" fillId="0" borderId="59" xfId="0" applyFont="1" applyBorder="1" applyAlignment="1" applyProtection="1">
      <alignment horizontal="justify" vertical="top" wrapText="1"/>
      <protection locked="0"/>
    </xf>
    <xf numFmtId="0" fontId="57" fillId="0" borderId="59" xfId="0" applyFont="1" applyBorder="1" applyAlignment="1" applyProtection="1">
      <alignment horizontal="justify" vertical="top" wrapText="1"/>
      <protection locked="0"/>
    </xf>
    <xf numFmtId="0" fontId="18" fillId="0" borderId="59" xfId="0" applyFont="1" applyBorder="1" applyAlignment="1" applyProtection="1">
      <alignment horizontal="justify" vertical="center" wrapText="1"/>
      <protection locked="0"/>
    </xf>
    <xf numFmtId="0" fontId="1" fillId="0" borderId="59" xfId="0" applyFont="1" applyBorder="1" applyAlignment="1" applyProtection="1">
      <alignment horizontal="justify" vertical="center" wrapText="1"/>
      <protection locked="0"/>
    </xf>
    <xf numFmtId="14" fontId="0" fillId="0" borderId="59" xfId="0" applyNumberFormat="1" applyBorder="1" applyAlignment="1">
      <alignment horizontal="justify" vertical="top" wrapText="1"/>
    </xf>
    <xf numFmtId="0" fontId="18" fillId="0" borderId="59" xfId="0" applyFont="1" applyBorder="1" applyAlignment="1" applyProtection="1">
      <alignment horizontal="justify" vertical="top" wrapText="1"/>
      <protection locked="0"/>
    </xf>
    <xf numFmtId="0" fontId="1" fillId="9" borderId="59" xfId="0" applyFont="1" applyFill="1" applyBorder="1" applyAlignment="1" applyProtection="1">
      <alignment horizontal="justify" vertical="center" wrapText="1"/>
      <protection locked="0"/>
    </xf>
    <xf numFmtId="0" fontId="18" fillId="9" borderId="59" xfId="0" applyFont="1" applyFill="1" applyBorder="1" applyAlignment="1" applyProtection="1">
      <alignment vertical="center" wrapText="1"/>
      <protection locked="0"/>
    </xf>
    <xf numFmtId="0" fontId="1" fillId="9" borderId="59" xfId="0" applyFont="1" applyFill="1" applyBorder="1" applyAlignment="1" applyProtection="1">
      <alignment vertical="center" wrapText="1"/>
      <protection locked="0"/>
    </xf>
    <xf numFmtId="0" fontId="1" fillId="0" borderId="59" xfId="0" applyFont="1" applyBorder="1" applyProtection="1">
      <protection locked="0"/>
    </xf>
    <xf numFmtId="0" fontId="13" fillId="8" borderId="59" xfId="0" applyFont="1" applyFill="1" applyBorder="1" applyAlignment="1">
      <alignment horizontal="center" vertical="center" wrapText="1"/>
    </xf>
    <xf numFmtId="0" fontId="0" fillId="0" borderId="59" xfId="0" applyBorder="1" applyProtection="1">
      <protection locked="0"/>
    </xf>
    <xf numFmtId="0" fontId="0" fillId="0" borderId="59" xfId="0" applyBorder="1"/>
    <xf numFmtId="0" fontId="13" fillId="10" borderId="59" xfId="0" applyFont="1" applyFill="1" applyBorder="1" applyAlignment="1">
      <alignment horizontal="center" vertical="center" wrapText="1"/>
    </xf>
    <xf numFmtId="0" fontId="13" fillId="8" borderId="59" xfId="0" applyFont="1" applyFill="1" applyBorder="1" applyAlignment="1">
      <alignment vertical="center" wrapText="1"/>
    </xf>
    <xf numFmtId="0" fontId="20" fillId="10" borderId="60" xfId="0" applyFont="1" applyFill="1" applyBorder="1"/>
    <xf numFmtId="0" fontId="20" fillId="10" borderId="63" xfId="0" applyFont="1" applyFill="1" applyBorder="1" applyAlignment="1">
      <alignment vertical="center" wrapText="1"/>
    </xf>
    <xf numFmtId="0" fontId="21" fillId="10" borderId="60" xfId="0" applyFont="1" applyFill="1" applyBorder="1" applyAlignment="1">
      <alignment wrapText="1"/>
    </xf>
    <xf numFmtId="0" fontId="21" fillId="10" borderId="63" xfId="0" applyFont="1" applyFill="1" applyBorder="1" applyAlignment="1">
      <alignment vertical="center" wrapText="1"/>
    </xf>
    <xf numFmtId="0" fontId="22" fillId="10" borderId="60" xfId="0" applyFont="1" applyFill="1" applyBorder="1"/>
    <xf numFmtId="0" fontId="22" fillId="10" borderId="63" xfId="0" applyFont="1" applyFill="1" applyBorder="1" applyAlignment="1">
      <alignment vertical="center" wrapText="1"/>
    </xf>
    <xf numFmtId="0" fontId="23" fillId="10" borderId="60" xfId="0" applyFont="1" applyFill="1" applyBorder="1" applyAlignment="1">
      <alignment wrapText="1"/>
    </xf>
    <xf numFmtId="0" fontId="23" fillId="10" borderId="63" xfId="0" applyFont="1" applyFill="1" applyBorder="1" applyAlignment="1">
      <alignment vertical="center" wrapText="1"/>
    </xf>
    <xf numFmtId="0" fontId="24" fillId="10" borderId="60" xfId="0" applyFont="1" applyFill="1" applyBorder="1" applyAlignment="1">
      <alignment wrapText="1"/>
    </xf>
    <xf numFmtId="0" fontId="24" fillId="10" borderId="63" xfId="0" applyFont="1" applyFill="1" applyBorder="1" applyAlignment="1">
      <alignment vertical="center" wrapText="1"/>
    </xf>
    <xf numFmtId="0" fontId="25" fillId="10" borderId="60" xfId="0" applyFont="1" applyFill="1" applyBorder="1" applyAlignment="1">
      <alignment wrapText="1"/>
    </xf>
    <xf numFmtId="0" fontId="25" fillId="10" borderId="63" xfId="0" applyFont="1" applyFill="1" applyBorder="1" applyAlignment="1">
      <alignment vertical="center" wrapText="1"/>
    </xf>
    <xf numFmtId="0" fontId="0" fillId="10" borderId="60" xfId="0" applyFill="1" applyBorder="1" applyAlignment="1">
      <alignment wrapText="1"/>
    </xf>
    <xf numFmtId="0" fontId="0" fillId="10" borderId="63" xfId="0" applyFill="1" applyBorder="1" applyAlignment="1">
      <alignment vertical="center"/>
    </xf>
    <xf numFmtId="0" fontId="0" fillId="10" borderId="59" xfId="0" applyFill="1" applyBorder="1" applyAlignment="1">
      <alignment wrapText="1"/>
    </xf>
    <xf numFmtId="0" fontId="33" fillId="21" borderId="59" xfId="0" applyFont="1" applyFill="1" applyBorder="1" applyAlignment="1" applyProtection="1">
      <alignment horizontal="center"/>
      <protection hidden="1"/>
    </xf>
    <xf numFmtId="0" fontId="34" fillId="0" borderId="60" xfId="0" applyFont="1" applyBorder="1" applyAlignment="1" applyProtection="1">
      <alignment horizontal="center" vertical="center"/>
      <protection hidden="1"/>
    </xf>
    <xf numFmtId="0" fontId="34" fillId="0" borderId="63" xfId="0" applyFont="1" applyBorder="1" applyAlignment="1" applyProtection="1">
      <alignment horizontal="center" vertical="center" wrapText="1"/>
      <protection hidden="1"/>
    </xf>
    <xf numFmtId="0" fontId="34" fillId="0" borderId="59" xfId="0" applyFont="1" applyBorder="1" applyAlignment="1" applyProtection="1">
      <alignment horizontal="center" vertical="center"/>
      <protection hidden="1"/>
    </xf>
    <xf numFmtId="0" fontId="34" fillId="0" borderId="59" xfId="0" applyFont="1" applyBorder="1" applyAlignment="1" applyProtection="1">
      <alignment horizontal="center" vertical="center" wrapText="1"/>
      <protection hidden="1"/>
    </xf>
    <xf numFmtId="0" fontId="1" fillId="0" borderId="67" xfId="0" applyFont="1" applyBorder="1" applyAlignment="1" applyProtection="1">
      <alignment horizontal="center" vertical="center" wrapText="1"/>
      <protection locked="0"/>
    </xf>
    <xf numFmtId="0" fontId="1" fillId="0" borderId="67" xfId="0" applyFont="1" applyBorder="1" applyAlignment="1">
      <alignment horizontal="center" vertical="center" wrapText="1"/>
    </xf>
    <xf numFmtId="0" fontId="13" fillId="0" borderId="67" xfId="0" applyFont="1" applyBorder="1" applyAlignment="1">
      <alignment horizontal="center" vertical="center" wrapText="1"/>
    </xf>
    <xf numFmtId="0" fontId="13" fillId="0" borderId="67" xfId="0" applyFont="1" applyBorder="1" applyAlignment="1" applyProtection="1">
      <alignment horizontal="center" vertical="center" wrapText="1"/>
      <protection locked="0"/>
    </xf>
    <xf numFmtId="0" fontId="0" fillId="0" borderId="67" xfId="0" applyBorder="1" applyAlignment="1">
      <alignment vertical="center" wrapText="1"/>
    </xf>
    <xf numFmtId="14" fontId="0" fillId="0" borderId="67" xfId="0" applyNumberFormat="1" applyBorder="1" applyAlignment="1">
      <alignment vertical="center" wrapText="1"/>
    </xf>
    <xf numFmtId="0" fontId="13" fillId="0" borderId="67" xfId="0" applyFont="1" applyBorder="1" applyAlignment="1">
      <alignment vertical="center" wrapText="1"/>
    </xf>
    <xf numFmtId="0" fontId="0" fillId="0" borderId="67" xfId="0" applyBorder="1" applyAlignment="1">
      <alignment horizontal="justify" vertical="top" wrapText="1"/>
    </xf>
    <xf numFmtId="0" fontId="0" fillId="0" borderId="67" xfId="0" applyBorder="1" applyAlignment="1">
      <alignment horizontal="center" vertical="center" wrapText="1"/>
    </xf>
    <xf numFmtId="0" fontId="0" fillId="0" borderId="67" xfId="0" applyBorder="1" applyAlignment="1">
      <alignment horizontal="justify" vertical="center" wrapText="1"/>
    </xf>
    <xf numFmtId="0" fontId="14" fillId="0" borderId="67" xfId="0" applyFont="1" applyBorder="1" applyAlignment="1" applyProtection="1">
      <alignment horizontal="justify" vertical="center" wrapText="1"/>
      <protection locked="0"/>
    </xf>
    <xf numFmtId="0" fontId="1" fillId="0" borderId="67" xfId="0" applyFont="1" applyBorder="1" applyAlignment="1" applyProtection="1">
      <alignment vertical="center" wrapText="1"/>
      <protection locked="0"/>
    </xf>
    <xf numFmtId="14" fontId="0" fillId="0" borderId="67" xfId="0" applyNumberFormat="1" applyBorder="1" applyAlignment="1">
      <alignment horizontal="center" vertical="center" wrapText="1"/>
    </xf>
    <xf numFmtId="0" fontId="52" fillId="0" borderId="67" xfId="0" applyFont="1" applyBorder="1" applyAlignment="1">
      <alignment horizontal="justify" vertical="center" wrapText="1"/>
    </xf>
    <xf numFmtId="0" fontId="56" fillId="0" borderId="67" xfId="0" applyFont="1" applyBorder="1" applyAlignment="1">
      <alignment horizontal="justify" vertical="center" wrapText="1"/>
    </xf>
    <xf numFmtId="14" fontId="0" fillId="0" borderId="67" xfId="0" applyNumberFormat="1" applyBorder="1" applyAlignment="1">
      <alignment vertical="center"/>
    </xf>
    <xf numFmtId="0" fontId="10" fillId="0" borderId="67" xfId="0" applyFont="1" applyBorder="1" applyAlignment="1" applyProtection="1">
      <alignment horizontal="justify" vertical="top" wrapText="1"/>
      <protection locked="0"/>
    </xf>
    <xf numFmtId="14" fontId="0" fillId="0" borderId="67" xfId="0" applyNumberFormat="1" applyBorder="1" applyAlignment="1">
      <alignment horizontal="center" vertical="center"/>
    </xf>
    <xf numFmtId="0" fontId="1" fillId="0" borderId="67" xfId="0" applyFont="1" applyBorder="1" applyAlignment="1" applyProtection="1">
      <alignment horizontal="justify" vertical="top" wrapText="1"/>
      <protection locked="0"/>
    </xf>
    <xf numFmtId="0" fontId="18" fillId="0" borderId="67" xfId="0" applyFont="1" applyBorder="1" applyAlignment="1" applyProtection="1">
      <alignment horizontal="center" vertical="center" wrapText="1"/>
      <protection locked="0"/>
    </xf>
    <xf numFmtId="0" fontId="0" fillId="0" borderId="67" xfId="0" applyBorder="1" applyAlignment="1" applyProtection="1">
      <alignment horizontal="justify" vertical="top" wrapText="1"/>
      <protection locked="0"/>
    </xf>
    <xf numFmtId="0" fontId="10" fillId="0" borderId="67" xfId="0" applyFont="1" applyBorder="1" applyAlignment="1" applyProtection="1">
      <alignment vertical="center" wrapText="1"/>
      <protection locked="0"/>
    </xf>
    <xf numFmtId="0" fontId="0" fillId="0" borderId="67" xfId="0" applyBorder="1" applyAlignment="1" applyProtection="1">
      <alignment vertical="center" wrapText="1"/>
      <protection locked="0"/>
    </xf>
    <xf numFmtId="0" fontId="1" fillId="0" borderId="67" xfId="0" applyFont="1" applyBorder="1" applyAlignment="1" applyProtection="1">
      <alignment horizontal="center" vertical="center"/>
      <protection locked="0"/>
    </xf>
    <xf numFmtId="0" fontId="1" fillId="10" borderId="67" xfId="0" applyFont="1" applyFill="1" applyBorder="1" applyAlignment="1">
      <alignment horizontal="justify" vertical="top" wrapText="1"/>
    </xf>
    <xf numFmtId="0" fontId="1" fillId="10" borderId="67" xfId="0" applyFont="1" applyFill="1" applyBorder="1" applyAlignment="1">
      <alignment horizontal="center" vertical="center" wrapText="1"/>
    </xf>
    <xf numFmtId="14" fontId="10" fillId="0" borderId="67" xfId="0" applyNumberFormat="1" applyFont="1" applyBorder="1" applyAlignment="1">
      <alignment horizontal="center" vertical="center" wrapText="1"/>
    </xf>
    <xf numFmtId="14" fontId="10" fillId="0" borderId="67" xfId="0" applyNumberFormat="1" applyFont="1" applyBorder="1" applyAlignment="1">
      <alignment horizontal="center" vertical="center"/>
    </xf>
    <xf numFmtId="0" fontId="1" fillId="10" borderId="67" xfId="0" applyFont="1" applyFill="1" applyBorder="1" applyAlignment="1" applyProtection="1">
      <alignment horizontal="center" vertical="center" wrapText="1"/>
      <protection locked="0"/>
    </xf>
    <xf numFmtId="0" fontId="10" fillId="0" borderId="67" xfId="0" applyFont="1" applyBorder="1" applyAlignment="1">
      <alignment horizontal="center" vertical="center" wrapText="1"/>
    </xf>
    <xf numFmtId="0" fontId="10" fillId="0" borderId="67" xfId="0" applyFont="1" applyBorder="1" applyAlignment="1" applyProtection="1">
      <alignment horizontal="justify" vertical="center" wrapText="1"/>
      <protection locked="0"/>
    </xf>
    <xf numFmtId="0" fontId="1" fillId="0" borderId="67" xfId="0" applyFont="1" applyBorder="1" applyAlignment="1">
      <alignment horizontal="justify" vertical="center" wrapText="1"/>
    </xf>
    <xf numFmtId="0" fontId="14" fillId="0" borderId="67" xfId="0" applyFont="1" applyBorder="1" applyAlignment="1" applyProtection="1">
      <alignment vertical="center" wrapText="1"/>
      <protection locked="0"/>
    </xf>
    <xf numFmtId="0" fontId="13" fillId="0" borderId="67" xfId="0" applyFont="1" applyBorder="1" applyAlignment="1" applyProtection="1">
      <alignment vertical="center" wrapText="1"/>
      <protection locked="0"/>
    </xf>
    <xf numFmtId="0" fontId="18" fillId="0" borderId="67" xfId="0" applyFont="1" applyBorder="1" applyAlignment="1" applyProtection="1">
      <alignment vertical="center" wrapText="1"/>
      <protection locked="0"/>
    </xf>
    <xf numFmtId="14" fontId="1" fillId="0" borderId="67" xfId="0" applyNumberFormat="1" applyFont="1" applyBorder="1" applyAlignment="1" applyProtection="1">
      <alignment horizontal="center" vertical="center" wrapText="1"/>
      <protection locked="0"/>
    </xf>
    <xf numFmtId="0" fontId="57" fillId="0" borderId="67" xfId="0" applyFont="1" applyBorder="1" applyAlignment="1" applyProtection="1">
      <alignment horizontal="justify" vertical="top" wrapText="1"/>
      <protection locked="0"/>
    </xf>
    <xf numFmtId="0" fontId="1" fillId="0" borderId="67" xfId="0" applyFont="1" applyBorder="1" applyAlignment="1" applyProtection="1">
      <alignment horizontal="justify" vertical="center" wrapText="1"/>
      <protection locked="0"/>
    </xf>
    <xf numFmtId="14" fontId="1" fillId="0" borderId="67" xfId="0" applyNumberFormat="1" applyFont="1" applyBorder="1" applyAlignment="1" applyProtection="1">
      <alignment horizontal="justify" vertical="center" wrapText="1"/>
      <protection locked="0"/>
    </xf>
    <xf numFmtId="14" fontId="0" fillId="0" borderId="67" xfId="0" applyNumberFormat="1" applyBorder="1" applyAlignment="1">
      <alignment horizontal="justify" vertical="top" wrapText="1"/>
    </xf>
    <xf numFmtId="0" fontId="18" fillId="0" borderId="67" xfId="0" applyFont="1" applyBorder="1" applyAlignment="1" applyProtection="1">
      <alignment horizontal="justify" vertical="center" wrapText="1"/>
      <protection locked="0"/>
    </xf>
    <xf numFmtId="0" fontId="18" fillId="0" borderId="67" xfId="0" applyFont="1" applyBorder="1" applyAlignment="1" applyProtection="1">
      <alignment horizontal="justify" vertical="top" wrapText="1"/>
      <protection locked="0"/>
    </xf>
    <xf numFmtId="0" fontId="19" fillId="0" borderId="67" xfId="0" applyFont="1" applyBorder="1"/>
    <xf numFmtId="0" fontId="19" fillId="23" borderId="67" xfId="0" applyFont="1" applyFill="1" applyBorder="1" applyAlignment="1">
      <alignment wrapText="1"/>
    </xf>
    <xf numFmtId="0" fontId="19" fillId="0" borderId="67" xfId="0" applyFont="1" applyBorder="1" applyAlignment="1">
      <alignment wrapText="1"/>
    </xf>
    <xf numFmtId="0" fontId="19" fillId="22" borderId="67" xfId="0" applyFont="1" applyFill="1" applyBorder="1" applyAlignment="1">
      <alignment wrapText="1"/>
    </xf>
    <xf numFmtId="0" fontId="0" fillId="0" borderId="67" xfId="0" applyBorder="1"/>
    <xf numFmtId="0" fontId="1" fillId="9" borderId="67" xfId="0" applyFont="1" applyFill="1" applyBorder="1" applyAlignment="1" applyProtection="1">
      <alignment horizontal="justify" vertical="center" wrapText="1"/>
      <protection locked="0"/>
    </xf>
    <xf numFmtId="0" fontId="18" fillId="9" borderId="67" xfId="0" applyFont="1" applyFill="1" applyBorder="1" applyAlignment="1" applyProtection="1">
      <alignment vertical="center" wrapText="1"/>
      <protection locked="0"/>
    </xf>
    <xf numFmtId="0" fontId="1" fillId="9" borderId="67" xfId="0" applyFont="1" applyFill="1" applyBorder="1" applyAlignment="1" applyProtection="1">
      <alignment vertical="center" wrapText="1"/>
      <protection locked="0"/>
    </xf>
    <xf numFmtId="0" fontId="13" fillId="8" borderId="67" xfId="0" applyFont="1" applyFill="1" applyBorder="1" applyAlignment="1">
      <alignment horizontal="center" vertical="center" wrapText="1"/>
    </xf>
    <xf numFmtId="0" fontId="0" fillId="0" borderId="67" xfId="0" applyBorder="1" applyProtection="1">
      <protection locked="0"/>
    </xf>
    <xf numFmtId="0" fontId="13" fillId="10" borderId="67" xfId="0" applyFont="1" applyFill="1" applyBorder="1" applyAlignment="1">
      <alignment horizontal="center" vertical="center" wrapText="1"/>
    </xf>
    <xf numFmtId="0" fontId="13" fillId="8" borderId="67" xfId="0" applyFont="1" applyFill="1" applyBorder="1" applyAlignment="1">
      <alignment vertical="center" wrapText="1"/>
    </xf>
    <xf numFmtId="0" fontId="1" fillId="0" borderId="67" xfId="0" applyFont="1" applyBorder="1" applyProtection="1">
      <protection locked="0"/>
    </xf>
    <xf numFmtId="0" fontId="20" fillId="10" borderId="67" xfId="0" applyFont="1" applyFill="1" applyBorder="1"/>
    <xf numFmtId="0" fontId="21" fillId="10" borderId="67" xfId="0" applyFont="1" applyFill="1" applyBorder="1" applyAlignment="1">
      <alignment wrapText="1"/>
    </xf>
    <xf numFmtId="0" fontId="1" fillId="10" borderId="67" xfId="0" applyFont="1" applyFill="1" applyBorder="1" applyAlignment="1" applyProtection="1">
      <alignment vertical="center" wrapText="1"/>
      <protection locked="0"/>
    </xf>
    <xf numFmtId="0" fontId="22" fillId="10" borderId="67" xfId="0" applyFont="1" applyFill="1" applyBorder="1"/>
    <xf numFmtId="0" fontId="12" fillId="22" borderId="67" xfId="0" applyFont="1" applyFill="1" applyBorder="1" applyAlignment="1" applyProtection="1">
      <alignment horizontal="center" vertical="center" wrapText="1"/>
      <protection locked="0"/>
    </xf>
    <xf numFmtId="0" fontId="23" fillId="10" borderId="67" xfId="0" applyFont="1" applyFill="1" applyBorder="1" applyAlignment="1">
      <alignment wrapText="1"/>
    </xf>
    <xf numFmtId="0" fontId="24" fillId="10" borderId="67" xfId="0" applyFont="1" applyFill="1" applyBorder="1" applyAlignment="1">
      <alignment wrapText="1"/>
    </xf>
    <xf numFmtId="0" fontId="25" fillId="10" borderId="67" xfId="0" applyFont="1" applyFill="1" applyBorder="1" applyAlignment="1">
      <alignment wrapText="1"/>
    </xf>
    <xf numFmtId="0" fontId="0" fillId="10" borderId="67" xfId="0" applyFill="1" applyBorder="1" applyAlignment="1">
      <alignment wrapText="1"/>
    </xf>
    <xf numFmtId="0" fontId="0" fillId="10" borderId="62" xfId="0" applyFill="1" applyBorder="1" applyAlignment="1">
      <alignment wrapText="1"/>
    </xf>
    <xf numFmtId="0" fontId="0" fillId="14" borderId="67" xfId="0" applyFill="1" applyBorder="1"/>
    <xf numFmtId="0" fontId="34" fillId="0" borderId="67" xfId="0" applyFont="1" applyBorder="1" applyAlignment="1" applyProtection="1">
      <alignment horizontal="center" vertical="center"/>
      <protection hidden="1"/>
    </xf>
    <xf numFmtId="0" fontId="34" fillId="0" borderId="67" xfId="0" applyFont="1" applyBorder="1" applyAlignment="1" applyProtection="1">
      <alignment horizontal="center" vertical="center" wrapText="1"/>
      <protection hidden="1"/>
    </xf>
    <xf numFmtId="0" fontId="34" fillId="0" borderId="62" xfId="0" applyFont="1" applyBorder="1" applyAlignment="1" applyProtection="1">
      <alignment horizontal="center" vertical="center"/>
      <protection hidden="1"/>
    </xf>
    <xf numFmtId="0" fontId="3" fillId="0" borderId="68" xfId="3" applyBorder="1"/>
    <xf numFmtId="0" fontId="8" fillId="6" borderId="69" xfId="3" applyFont="1" applyFill="1" applyBorder="1" applyAlignment="1">
      <alignment horizontal="center" vertical="center"/>
    </xf>
    <xf numFmtId="0" fontId="6" fillId="0" borderId="70" xfId="3" applyFont="1" applyBorder="1"/>
    <xf numFmtId="0" fontId="6" fillId="0" borderId="68" xfId="3" applyFont="1" applyBorder="1"/>
    <xf numFmtId="0" fontId="8" fillId="7" borderId="69" xfId="3" applyFont="1" applyFill="1" applyBorder="1" applyAlignment="1">
      <alignment horizontal="center" vertical="center"/>
    </xf>
    <xf numFmtId="0" fontId="8" fillId="4" borderId="69" xfId="3" applyFont="1" applyFill="1" applyBorder="1" applyAlignment="1">
      <alignment horizontal="center" vertical="center"/>
    </xf>
    <xf numFmtId="0" fontId="8" fillId="0" borderId="71" xfId="3" applyFont="1" applyBorder="1"/>
    <xf numFmtId="0" fontId="8" fillId="3" borderId="69" xfId="3" applyFont="1" applyFill="1" applyBorder="1" applyAlignment="1">
      <alignment horizontal="center" vertical="center"/>
    </xf>
    <xf numFmtId="0" fontId="3" fillId="0" borderId="72" xfId="3" applyBorder="1"/>
    <xf numFmtId="0" fontId="3" fillId="0" borderId="72" xfId="3" applyBorder="1" applyAlignment="1">
      <alignment horizontal="center" vertical="center"/>
    </xf>
    <xf numFmtId="0" fontId="13" fillId="10" borderId="3" xfId="0" applyFont="1" applyFill="1" applyBorder="1" applyAlignment="1">
      <alignment horizontal="center" vertical="center" wrapText="1"/>
    </xf>
    <xf numFmtId="0" fontId="13" fillId="10" borderId="3" xfId="0" applyFont="1" applyFill="1" applyBorder="1" applyAlignment="1" applyProtection="1">
      <alignment horizontal="center" vertical="center" wrapText="1"/>
      <protection locked="0"/>
    </xf>
    <xf numFmtId="0" fontId="13" fillId="10" borderId="67" xfId="0" applyFont="1" applyFill="1" applyBorder="1" applyAlignment="1" applyProtection="1">
      <alignment horizontal="center" vertical="center" wrapText="1"/>
      <protection locked="0"/>
    </xf>
    <xf numFmtId="0" fontId="13" fillId="10" borderId="59" xfId="0" applyFont="1" applyFill="1" applyBorder="1" applyAlignment="1" applyProtection="1">
      <alignment horizontal="center" vertical="center" wrapText="1"/>
      <protection locked="0"/>
    </xf>
    <xf numFmtId="0" fontId="13" fillId="0" borderId="77" xfId="0" applyFont="1" applyBorder="1" applyAlignment="1">
      <alignment horizontal="center" vertical="center" wrapText="1"/>
    </xf>
    <xf numFmtId="0" fontId="13" fillId="0" borderId="77" xfId="0" applyFont="1" applyBorder="1" applyAlignment="1" applyProtection="1">
      <alignment horizontal="center" vertical="center" wrapText="1"/>
      <protection locked="0"/>
    </xf>
    <xf numFmtId="0" fontId="13" fillId="0" borderId="80" xfId="0" applyFont="1" applyBorder="1" applyAlignment="1">
      <alignment horizontal="center" vertical="center" wrapText="1"/>
    </xf>
    <xf numFmtId="0" fontId="13" fillId="0" borderId="80" xfId="0" applyFont="1" applyBorder="1" applyAlignment="1" applyProtection="1">
      <alignment horizontal="center" vertical="center" wrapText="1"/>
      <protection locked="0"/>
    </xf>
    <xf numFmtId="0" fontId="61" fillId="0" borderId="67" xfId="0" applyFont="1" applyBorder="1" applyAlignment="1" applyProtection="1">
      <alignment horizontal="center" vertical="center" wrapText="1"/>
      <protection locked="0"/>
    </xf>
    <xf numFmtId="0" fontId="61" fillId="0" borderId="41" xfId="0" applyFont="1" applyBorder="1" applyAlignment="1" applyProtection="1">
      <alignment horizontal="center" vertical="center" wrapText="1"/>
      <protection locked="0"/>
    </xf>
    <xf numFmtId="0" fontId="61" fillId="0" borderId="7" xfId="0" applyFont="1" applyBorder="1" applyAlignment="1" applyProtection="1">
      <alignment horizontal="center" vertical="center" wrapText="1"/>
      <protection locked="0"/>
    </xf>
    <xf numFmtId="0" fontId="61" fillId="0" borderId="3" xfId="0" applyFont="1" applyBorder="1" applyAlignment="1" applyProtection="1">
      <alignment horizontal="center" vertical="center" wrapText="1"/>
      <protection locked="0"/>
    </xf>
    <xf numFmtId="0" fontId="61" fillId="0" borderId="59" xfId="0" applyFont="1" applyBorder="1" applyAlignment="1" applyProtection="1">
      <alignment horizontal="center" vertical="center" wrapText="1"/>
      <protection locked="0"/>
    </xf>
    <xf numFmtId="0" fontId="61" fillId="0" borderId="50" xfId="0" applyFont="1" applyBorder="1" applyAlignment="1" applyProtection="1">
      <alignment horizontal="center" vertical="center" wrapText="1"/>
      <protection locked="0"/>
    </xf>
    <xf numFmtId="0" fontId="61" fillId="0" borderId="3" xfId="0" applyFont="1" applyBorder="1" applyAlignment="1" applyProtection="1">
      <alignment horizontal="justify" vertical="top" wrapText="1"/>
      <protection locked="0"/>
    </xf>
    <xf numFmtId="0" fontId="71" fillId="0" borderId="3" xfId="0" applyFont="1" applyBorder="1" applyAlignment="1" applyProtection="1">
      <alignment horizontal="justify" vertical="center"/>
      <protection locked="0"/>
    </xf>
    <xf numFmtId="0" fontId="62" fillId="0" borderId="3" xfId="0" applyFont="1" applyBorder="1" applyAlignment="1" applyProtection="1">
      <alignment horizontal="center" vertical="center" wrapText="1"/>
      <protection locked="0"/>
    </xf>
    <xf numFmtId="0" fontId="61" fillId="0" borderId="67" xfId="0" applyFont="1" applyBorder="1" applyAlignment="1" applyProtection="1">
      <alignment horizontal="justify" vertical="top" wrapText="1"/>
      <protection locked="0"/>
    </xf>
    <xf numFmtId="0" fontId="61" fillId="0" borderId="7" xfId="0" applyFont="1" applyBorder="1" applyAlignment="1" applyProtection="1">
      <alignment horizontal="justify" vertical="top" wrapText="1"/>
      <protection locked="0"/>
    </xf>
    <xf numFmtId="0" fontId="71" fillId="0" borderId="67" xfId="0" applyFont="1" applyBorder="1" applyAlignment="1" applyProtection="1">
      <alignment horizontal="justify" vertical="center"/>
      <protection locked="0"/>
    </xf>
    <xf numFmtId="0" fontId="62" fillId="0" borderId="67" xfId="0" applyFont="1" applyBorder="1" applyAlignment="1" applyProtection="1">
      <alignment horizontal="center" vertical="center" wrapText="1"/>
      <protection locked="0"/>
    </xf>
    <xf numFmtId="0" fontId="61" fillId="0" borderId="67" xfId="0" applyFont="1" applyBorder="1" applyAlignment="1" applyProtection="1">
      <alignment vertical="center" wrapText="1"/>
      <protection locked="0"/>
    </xf>
    <xf numFmtId="0" fontId="72" fillId="0" borderId="67" xfId="0" applyFont="1" applyBorder="1" applyAlignment="1" applyProtection="1">
      <alignment horizontal="justify" vertical="center"/>
      <protection locked="0"/>
    </xf>
    <xf numFmtId="0" fontId="61" fillId="0" borderId="59" xfId="0" applyFont="1" applyBorder="1" applyAlignment="1" applyProtection="1">
      <alignment horizontal="justify" vertical="top" wrapText="1"/>
      <protection locked="0"/>
    </xf>
    <xf numFmtId="0" fontId="61" fillId="0" borderId="59" xfId="0" applyFont="1" applyBorder="1" applyAlignment="1" applyProtection="1">
      <alignment vertical="center" wrapText="1"/>
      <protection locked="0"/>
    </xf>
    <xf numFmtId="0" fontId="72" fillId="0" borderId="59" xfId="0" applyFont="1" applyBorder="1" applyAlignment="1" applyProtection="1">
      <alignment horizontal="justify" vertical="center" wrapText="1"/>
      <protection locked="0"/>
    </xf>
    <xf numFmtId="0" fontId="72" fillId="0" borderId="59" xfId="0" applyFont="1" applyBorder="1" applyAlignment="1" applyProtection="1">
      <alignment horizontal="justify" vertical="center"/>
      <protection locked="0"/>
    </xf>
    <xf numFmtId="0" fontId="62" fillId="0" borderId="3" xfId="0" applyFont="1" applyBorder="1" applyAlignment="1" applyProtection="1">
      <alignment horizontal="justify" vertical="top" wrapText="1"/>
      <protection locked="0"/>
    </xf>
    <xf numFmtId="0" fontId="62" fillId="0" borderId="67" xfId="0" applyFont="1" applyBorder="1" applyAlignment="1" applyProtection="1">
      <alignment horizontal="justify" vertical="top" wrapText="1"/>
      <protection locked="0"/>
    </xf>
    <xf numFmtId="0" fontId="75" fillId="0" borderId="67" xfId="0" applyFont="1" applyBorder="1" applyAlignment="1" applyProtection="1">
      <alignment horizontal="justify" vertical="top" wrapText="1"/>
      <protection locked="0"/>
    </xf>
    <xf numFmtId="0" fontId="61" fillId="0" borderId="50" xfId="0" applyFont="1" applyBorder="1" applyAlignment="1" applyProtection="1">
      <alignment horizontal="justify" vertical="top" wrapText="1"/>
      <protection locked="0"/>
    </xf>
    <xf numFmtId="0" fontId="61" fillId="0" borderId="41" xfId="0" applyFont="1" applyBorder="1" applyAlignment="1" applyProtection="1">
      <alignment horizontal="justify" vertical="top" wrapText="1"/>
      <protection locked="0"/>
    </xf>
    <xf numFmtId="0" fontId="62" fillId="0" borderId="3" xfId="0" applyFont="1" applyBorder="1" applyAlignment="1" applyProtection="1">
      <alignment horizontal="justify" vertical="center" wrapText="1"/>
      <protection locked="0"/>
    </xf>
    <xf numFmtId="0" fontId="62" fillId="0" borderId="3" xfId="0" applyFont="1" applyBorder="1" applyAlignment="1" applyProtection="1">
      <alignment horizontal="justify" vertical="center"/>
      <protection locked="0"/>
    </xf>
    <xf numFmtId="0" fontId="62" fillId="0" borderId="67" xfId="0" applyFont="1" applyBorder="1" applyAlignment="1" applyProtection="1">
      <alignment horizontal="justify" vertical="center" wrapText="1"/>
      <protection locked="0"/>
    </xf>
    <xf numFmtId="0" fontId="62" fillId="0" borderId="67" xfId="0" applyFont="1" applyBorder="1" applyAlignment="1" applyProtection="1">
      <alignment horizontal="justify" vertical="center"/>
      <protection locked="0"/>
    </xf>
    <xf numFmtId="0" fontId="75" fillId="0" borderId="67" xfId="0" applyFont="1" applyBorder="1" applyAlignment="1" applyProtection="1">
      <alignment horizontal="justify" vertical="center" wrapText="1"/>
      <protection locked="0"/>
    </xf>
    <xf numFmtId="0" fontId="75" fillId="0" borderId="59" xfId="0" applyFont="1" applyBorder="1" applyAlignment="1" applyProtection="1">
      <alignment horizontal="justify" vertical="center" wrapText="1"/>
      <protection locked="0"/>
    </xf>
    <xf numFmtId="0" fontId="62" fillId="0" borderId="59" xfId="0" applyFont="1" applyBorder="1" applyAlignment="1" applyProtection="1">
      <alignment horizontal="justify" vertical="center"/>
      <protection locked="0"/>
    </xf>
    <xf numFmtId="0" fontId="61" fillId="0" borderId="3" xfId="0" applyFont="1" applyBorder="1" applyAlignment="1" applyProtection="1">
      <alignment horizontal="justify" vertical="center" wrapText="1"/>
      <protection locked="0"/>
    </xf>
    <xf numFmtId="0" fontId="61" fillId="0" borderId="67" xfId="0" applyFont="1" applyBorder="1" applyAlignment="1" applyProtection="1">
      <alignment horizontal="justify" vertical="center" wrapText="1"/>
      <protection locked="0"/>
    </xf>
    <xf numFmtId="0" fontId="61" fillId="0" borderId="67" xfId="0" applyFont="1" applyBorder="1" applyAlignment="1" applyProtection="1">
      <alignment horizontal="left" vertical="top" wrapText="1"/>
      <protection locked="0"/>
    </xf>
    <xf numFmtId="0" fontId="71" fillId="0" borderId="7" xfId="0" applyFont="1" applyBorder="1" applyAlignment="1" applyProtection="1">
      <alignment horizontal="justify" vertical="center"/>
      <protection locked="0"/>
    </xf>
    <xf numFmtId="0" fontId="72" fillId="0" borderId="67" xfId="0" applyFont="1" applyBorder="1" applyAlignment="1" applyProtection="1">
      <alignment horizontal="justify" vertical="center" wrapText="1"/>
      <protection locked="0"/>
    </xf>
    <xf numFmtId="0" fontId="61" fillId="0" borderId="59" xfId="0" applyFont="1" applyBorder="1" applyAlignment="1" applyProtection="1">
      <alignment horizontal="justify" vertical="center" wrapText="1"/>
      <protection locked="0"/>
    </xf>
    <xf numFmtId="0" fontId="71" fillId="0" borderId="41" xfId="0" applyFont="1" applyBorder="1" applyAlignment="1" applyProtection="1">
      <alignment horizontal="justify" vertical="center"/>
      <protection locked="0"/>
    </xf>
    <xf numFmtId="0" fontId="61" fillId="0" borderId="3" xfId="0" applyFont="1" applyBorder="1" applyAlignment="1" applyProtection="1">
      <alignment horizontal="left" vertical="top" wrapText="1"/>
      <protection locked="0"/>
    </xf>
    <xf numFmtId="0" fontId="62" fillId="0" borderId="3" xfId="0" applyFont="1" applyBorder="1" applyAlignment="1" applyProtection="1">
      <alignment vertical="center" wrapText="1"/>
      <protection locked="0"/>
    </xf>
    <xf numFmtId="0" fontId="71" fillId="0" borderId="59" xfId="0" applyFont="1" applyBorder="1" applyAlignment="1" applyProtection="1">
      <alignment horizontal="justify" vertical="center"/>
      <protection locked="0"/>
    </xf>
    <xf numFmtId="0" fontId="61" fillId="0" borderId="7" xfId="0" applyFont="1" applyBorder="1" applyAlignment="1" applyProtection="1">
      <alignment horizontal="justify" vertical="center" wrapText="1"/>
      <protection locked="0"/>
    </xf>
    <xf numFmtId="0" fontId="62" fillId="0" borderId="7" xfId="0" applyFont="1" applyBorder="1" applyAlignment="1" applyProtection="1">
      <alignment vertical="center" wrapText="1"/>
      <protection locked="0"/>
    </xf>
    <xf numFmtId="0" fontId="61" fillId="0" borderId="50" xfId="0" applyFont="1" applyBorder="1" applyAlignment="1" applyProtection="1">
      <alignment horizontal="justify" vertical="center" wrapText="1"/>
      <protection locked="0"/>
    </xf>
    <xf numFmtId="0" fontId="62" fillId="0" borderId="67" xfId="0" applyFont="1" applyBorder="1" applyAlignment="1" applyProtection="1">
      <alignment vertical="center" wrapText="1"/>
      <protection locked="0"/>
    </xf>
    <xf numFmtId="0" fontId="76" fillId="0" borderId="67" xfId="0" applyFont="1" applyBorder="1" applyAlignment="1" applyProtection="1">
      <alignment horizontal="justify" vertical="center" wrapText="1"/>
      <protection locked="0"/>
    </xf>
    <xf numFmtId="0" fontId="71" fillId="0" borderId="3" xfId="0" applyFont="1" applyBorder="1" applyAlignment="1" applyProtection="1">
      <alignment horizontal="justify" vertical="top" wrapText="1"/>
      <protection locked="0"/>
    </xf>
    <xf numFmtId="0" fontId="62" fillId="0" borderId="3" xfId="0" applyFont="1" applyBorder="1" applyAlignment="1" applyProtection="1">
      <alignment horizontal="center" vertical="top" wrapText="1"/>
      <protection locked="0"/>
    </xf>
    <xf numFmtId="0" fontId="71" fillId="0" borderId="67" xfId="0" applyFont="1" applyBorder="1" applyAlignment="1" applyProtection="1">
      <alignment horizontal="justify" vertical="top" wrapText="1"/>
      <protection locked="0"/>
    </xf>
    <xf numFmtId="0" fontId="62" fillId="0" borderId="67" xfId="0" applyFont="1" applyBorder="1" applyAlignment="1" applyProtection="1">
      <alignment horizontal="center" vertical="top" wrapText="1"/>
      <protection locked="0"/>
    </xf>
    <xf numFmtId="0" fontId="13" fillId="0" borderId="67" xfId="0" applyFont="1" applyBorder="1" applyAlignment="1" applyProtection="1">
      <alignment horizontal="center" vertical="top" wrapText="1"/>
      <protection locked="0"/>
    </xf>
    <xf numFmtId="0" fontId="61" fillId="0" borderId="3" xfId="0" applyFont="1" applyBorder="1" applyAlignment="1" applyProtection="1">
      <alignment vertical="center" wrapText="1"/>
      <protection locked="0"/>
    </xf>
    <xf numFmtId="0" fontId="72" fillId="0" borderId="59" xfId="0" applyFont="1" applyBorder="1" applyAlignment="1" applyProtection="1">
      <alignment horizontal="justify" vertical="top" wrapText="1"/>
      <protection locked="0"/>
    </xf>
    <xf numFmtId="0" fontId="72" fillId="0" borderId="67" xfId="0" applyFont="1" applyBorder="1" applyAlignment="1" applyProtection="1">
      <alignment horizontal="justify" vertical="top" wrapText="1"/>
      <protection locked="0"/>
    </xf>
    <xf numFmtId="0" fontId="65" fillId="0" borderId="67" xfId="0" applyFont="1" applyBorder="1" applyAlignment="1">
      <alignment vertical="center" wrapText="1"/>
    </xf>
    <xf numFmtId="0" fontId="65" fillId="0" borderId="67" xfId="0" applyFont="1" applyBorder="1" applyAlignment="1">
      <alignment wrapText="1"/>
    </xf>
    <xf numFmtId="0" fontId="65" fillId="0" borderId="7" xfId="0" applyFont="1" applyBorder="1" applyAlignment="1">
      <alignment wrapText="1"/>
    </xf>
    <xf numFmtId="0" fontId="65" fillId="10" borderId="67" xfId="0" applyFont="1" applyFill="1" applyBorder="1" applyAlignment="1">
      <alignment wrapText="1"/>
    </xf>
    <xf numFmtId="0" fontId="66" fillId="10" borderId="3" xfId="0" applyFont="1" applyFill="1" applyBorder="1" applyAlignment="1" applyProtection="1">
      <alignment horizontal="justify" vertical="center" wrapText="1"/>
      <protection locked="0"/>
    </xf>
    <xf numFmtId="0" fontId="61" fillId="10" borderId="3" xfId="0" applyFont="1" applyFill="1" applyBorder="1" applyAlignment="1" applyProtection="1">
      <alignment horizontal="center" vertical="center" wrapText="1"/>
      <protection locked="0"/>
    </xf>
    <xf numFmtId="0" fontId="66" fillId="10" borderId="3" xfId="0" applyFont="1" applyFill="1" applyBorder="1" applyAlignment="1" applyProtection="1">
      <alignment horizontal="justify" vertical="top" wrapText="1"/>
      <protection locked="0"/>
    </xf>
    <xf numFmtId="0" fontId="61" fillId="10" borderId="3" xfId="0" applyFont="1" applyFill="1" applyBorder="1" applyAlignment="1" applyProtection="1">
      <alignment vertical="center" wrapText="1"/>
      <protection locked="0"/>
    </xf>
    <xf numFmtId="0" fontId="66" fillId="10" borderId="37" xfId="0" applyFont="1" applyFill="1" applyBorder="1" applyAlignment="1" applyProtection="1">
      <alignment vertical="center" wrapText="1"/>
      <protection locked="0"/>
    </xf>
    <xf numFmtId="0" fontId="71" fillId="10" borderId="3" xfId="0" applyFont="1" applyFill="1" applyBorder="1" applyAlignment="1" applyProtection="1">
      <alignment horizontal="justify" vertical="center"/>
      <protection locked="0"/>
    </xf>
    <xf numFmtId="0" fontId="62" fillId="10" borderId="3" xfId="0" applyFont="1" applyFill="1" applyBorder="1" applyAlignment="1" applyProtection="1">
      <alignment horizontal="center" vertical="center" wrapText="1"/>
      <protection locked="0"/>
    </xf>
    <xf numFmtId="0" fontId="66" fillId="10" borderId="67" xfId="0" applyFont="1" applyFill="1" applyBorder="1" applyAlignment="1" applyProtection="1">
      <alignment horizontal="justify" vertical="center" wrapText="1"/>
      <protection locked="0"/>
    </xf>
    <xf numFmtId="0" fontId="61" fillId="10" borderId="67" xfId="0" applyFont="1" applyFill="1" applyBorder="1" applyAlignment="1" applyProtection="1">
      <alignment horizontal="center" vertical="center" wrapText="1"/>
      <protection locked="0"/>
    </xf>
    <xf numFmtId="0" fontId="66" fillId="10" borderId="67" xfId="0" applyFont="1" applyFill="1" applyBorder="1" applyAlignment="1" applyProtection="1">
      <alignment horizontal="justify" vertical="top" wrapText="1"/>
      <protection locked="0"/>
    </xf>
    <xf numFmtId="0" fontId="61" fillId="10" borderId="67" xfId="0" applyFont="1" applyFill="1" applyBorder="1" applyAlignment="1" applyProtection="1">
      <alignment vertical="center" wrapText="1"/>
      <protection locked="0"/>
    </xf>
    <xf numFmtId="0" fontId="78" fillId="10" borderId="0" xfId="0" applyFont="1" applyFill="1" applyAlignment="1">
      <alignment vertical="center" wrapText="1"/>
    </xf>
    <xf numFmtId="0" fontId="71" fillId="10" borderId="67" xfId="0" applyFont="1" applyFill="1" applyBorder="1" applyAlignment="1" applyProtection="1">
      <alignment horizontal="justify" vertical="center"/>
      <protection locked="0"/>
    </xf>
    <xf numFmtId="0" fontId="62" fillId="10" borderId="67" xfId="0" applyFont="1" applyFill="1" applyBorder="1" applyAlignment="1" applyProtection="1">
      <alignment horizontal="center" vertical="center" wrapText="1"/>
      <protection locked="0"/>
    </xf>
    <xf numFmtId="0" fontId="61" fillId="10" borderId="67" xfId="0" applyFont="1" applyFill="1" applyBorder="1" applyAlignment="1" applyProtection="1">
      <alignment horizontal="justify" vertical="top" wrapText="1"/>
      <protection locked="0"/>
    </xf>
    <xf numFmtId="0" fontId="72" fillId="10" borderId="67" xfId="0" applyFont="1" applyFill="1" applyBorder="1" applyAlignment="1" applyProtection="1">
      <alignment horizontal="justify" vertical="center" wrapText="1"/>
      <protection locked="0"/>
    </xf>
    <xf numFmtId="0" fontId="13" fillId="10" borderId="67" xfId="0" applyFont="1" applyFill="1" applyBorder="1" applyAlignment="1" applyProtection="1">
      <alignment vertical="center" wrapText="1"/>
      <protection locked="0"/>
    </xf>
    <xf numFmtId="0" fontId="61" fillId="10" borderId="59" xfId="0" applyFont="1" applyFill="1" applyBorder="1" applyAlignment="1" applyProtection="1">
      <alignment horizontal="justify" vertical="top" wrapText="1"/>
      <protection locked="0"/>
    </xf>
    <xf numFmtId="0" fontId="61" fillId="10" borderId="59" xfId="0" applyFont="1" applyFill="1" applyBorder="1" applyAlignment="1" applyProtection="1">
      <alignment vertical="center" wrapText="1"/>
      <protection locked="0"/>
    </xf>
    <xf numFmtId="0" fontId="72" fillId="10" borderId="59" xfId="0" applyFont="1" applyFill="1" applyBorder="1" applyAlignment="1" applyProtection="1">
      <alignment horizontal="justify" vertical="center" wrapText="1"/>
      <protection locked="0"/>
    </xf>
    <xf numFmtId="0" fontId="71" fillId="10" borderId="59" xfId="0" applyFont="1" applyFill="1" applyBorder="1" applyAlignment="1" applyProtection="1">
      <alignment horizontal="justify" vertical="center"/>
      <protection locked="0"/>
    </xf>
    <xf numFmtId="0" fontId="13" fillId="10" borderId="59" xfId="0" applyFont="1" applyFill="1" applyBorder="1" applyAlignment="1" applyProtection="1">
      <alignment vertical="center" wrapText="1"/>
      <protection locked="0"/>
    </xf>
    <xf numFmtId="0" fontId="66" fillId="10" borderId="3" xfId="0" applyFont="1" applyFill="1" applyBorder="1" applyAlignment="1" applyProtection="1">
      <alignment vertical="center" wrapText="1"/>
      <protection locked="0"/>
    </xf>
    <xf numFmtId="0" fontId="66" fillId="10" borderId="67" xfId="0" applyFont="1" applyFill="1" applyBorder="1" applyAlignment="1" applyProtection="1">
      <alignment vertical="center" wrapText="1"/>
      <protection locked="0"/>
    </xf>
    <xf numFmtId="0" fontId="72" fillId="10" borderId="59" xfId="0" applyFont="1" applyFill="1" applyBorder="1" applyAlignment="1" applyProtection="1">
      <alignment horizontal="justify" vertical="center"/>
      <protection locked="0"/>
    </xf>
    <xf numFmtId="0" fontId="77" fillId="0" borderId="50" xfId="0" applyFont="1" applyBorder="1" applyAlignment="1" applyProtection="1">
      <alignment horizontal="justify" vertical="center" wrapText="1"/>
      <protection locked="0"/>
    </xf>
    <xf numFmtId="0" fontId="71" fillId="0" borderId="37" xfId="0" applyFont="1" applyBorder="1" applyAlignment="1" applyProtection="1">
      <alignment horizontal="justify" vertical="center"/>
      <protection locked="0"/>
    </xf>
    <xf numFmtId="0" fontId="77" fillId="0" borderId="67" xfId="0" applyFont="1" applyBorder="1" applyAlignment="1" applyProtection="1">
      <alignment horizontal="justify" vertical="center" wrapText="1"/>
      <protection locked="0"/>
    </xf>
    <xf numFmtId="0" fontId="72" fillId="0" borderId="41" xfId="0" applyFont="1" applyBorder="1" applyAlignment="1" applyProtection="1">
      <alignment horizontal="justify" vertical="center" wrapText="1"/>
      <protection locked="0"/>
    </xf>
    <xf numFmtId="0" fontId="61" fillId="0" borderId="67" xfId="0" applyFont="1" applyBorder="1" applyAlignment="1" applyProtection="1">
      <alignment wrapText="1"/>
      <protection locked="0"/>
    </xf>
    <xf numFmtId="0" fontId="62" fillId="10" borderId="67" xfId="0" applyFont="1" applyFill="1" applyBorder="1" applyAlignment="1">
      <alignment horizontal="justify" vertical="center" wrapText="1"/>
    </xf>
    <xf numFmtId="0" fontId="62" fillId="10" borderId="67" xfId="0" applyFont="1" applyFill="1" applyBorder="1" applyAlignment="1" applyProtection="1">
      <alignment horizontal="justify" vertical="top" wrapText="1"/>
      <protection locked="0"/>
    </xf>
    <xf numFmtId="0" fontId="62" fillId="10" borderId="50" xfId="0" applyFont="1" applyFill="1" applyBorder="1" applyAlignment="1" applyProtection="1">
      <alignment horizontal="justify" vertical="top" wrapText="1"/>
      <protection locked="0"/>
    </xf>
    <xf numFmtId="0" fontId="61" fillId="0" borderId="50" xfId="0" applyFont="1" applyBorder="1" applyAlignment="1" applyProtection="1">
      <alignment vertical="center" wrapText="1"/>
      <protection locked="0"/>
    </xf>
    <xf numFmtId="0" fontId="72" fillId="0" borderId="50" xfId="0" applyFont="1" applyBorder="1" applyAlignment="1" applyProtection="1">
      <alignment horizontal="justify" vertical="center" wrapText="1"/>
      <protection locked="0"/>
    </xf>
    <xf numFmtId="0" fontId="13" fillId="0" borderId="50" xfId="0" applyFont="1" applyBorder="1" applyAlignment="1" applyProtection="1">
      <alignment vertical="center" wrapText="1"/>
      <protection locked="0"/>
    </xf>
    <xf numFmtId="0" fontId="61" fillId="0" borderId="67" xfId="0" applyFont="1" applyBorder="1" applyAlignment="1" applyProtection="1">
      <alignment horizontal="justify" wrapText="1"/>
      <protection locked="0"/>
    </xf>
    <xf numFmtId="0" fontId="72" fillId="0" borderId="50" xfId="0" applyFont="1" applyBorder="1" applyAlignment="1" applyProtection="1">
      <alignment horizontal="justify" vertical="center"/>
      <protection locked="0"/>
    </xf>
    <xf numFmtId="0" fontId="63" fillId="0" borderId="3" xfId="0" applyFont="1" applyBorder="1" applyAlignment="1" applyProtection="1">
      <alignment horizontal="justify" vertical="top" wrapText="1"/>
      <protection locked="0"/>
    </xf>
    <xf numFmtId="0" fontId="2" fillId="0" borderId="3" xfId="0" applyFont="1" applyBorder="1" applyAlignment="1" applyProtection="1">
      <alignment horizontal="center" vertical="center" wrapText="1"/>
      <protection locked="0"/>
    </xf>
    <xf numFmtId="0" fontId="63" fillId="0" borderId="67" xfId="0" applyFont="1" applyBorder="1" applyAlignment="1" applyProtection="1">
      <alignment horizontal="justify" vertical="top" wrapText="1"/>
      <protection locked="0"/>
    </xf>
    <xf numFmtId="0" fontId="63" fillId="0" borderId="59" xfId="0" applyFont="1" applyBorder="1" applyAlignment="1" applyProtection="1">
      <alignment horizontal="justify" vertical="top" wrapText="1"/>
      <protection locked="0"/>
    </xf>
    <xf numFmtId="0" fontId="62" fillId="0" borderId="7" xfId="0" applyFont="1" applyBorder="1" applyAlignment="1" applyProtection="1">
      <alignment horizontal="justify" vertical="center"/>
      <protection locked="0"/>
    </xf>
    <xf numFmtId="0" fontId="62" fillId="0" borderId="41" xfId="0" applyFont="1" applyBorder="1" applyAlignment="1" applyProtection="1">
      <alignment horizontal="justify" vertical="center"/>
      <protection locked="0"/>
    </xf>
    <xf numFmtId="0" fontId="61" fillId="0" borderId="3" xfId="0" applyFont="1" applyBorder="1" applyAlignment="1" applyProtection="1">
      <alignment vertical="top" wrapText="1"/>
      <protection locked="0"/>
    </xf>
    <xf numFmtId="0" fontId="61" fillId="0" borderId="7" xfId="0" applyFont="1" applyBorder="1" applyAlignment="1" applyProtection="1">
      <alignment vertical="center" wrapText="1"/>
      <protection locked="0"/>
    </xf>
    <xf numFmtId="0" fontId="61" fillId="0" borderId="3" xfId="0" applyFont="1" applyBorder="1" applyAlignment="1" applyProtection="1">
      <alignment wrapText="1"/>
      <protection locked="0"/>
    </xf>
    <xf numFmtId="0" fontId="65" fillId="10" borderId="3" xfId="0" applyFont="1" applyFill="1" applyBorder="1" applyAlignment="1" applyProtection="1">
      <alignment horizontal="left" vertical="center" wrapText="1"/>
      <protection locked="0"/>
    </xf>
    <xf numFmtId="0" fontId="65" fillId="0" borderId="67" xfId="0" applyFont="1" applyBorder="1" applyAlignment="1" applyProtection="1">
      <alignment horizontal="justify" vertical="top" wrapText="1"/>
      <protection locked="0"/>
    </xf>
    <xf numFmtId="0" fontId="65" fillId="0" borderId="3" xfId="0" applyFont="1" applyBorder="1" applyAlignment="1" applyProtection="1">
      <alignment horizontal="left" vertical="center" wrapText="1"/>
      <protection locked="0"/>
    </xf>
    <xf numFmtId="0" fontId="70" fillId="0" borderId="3" xfId="0" applyFont="1" applyBorder="1" applyAlignment="1" applyProtection="1">
      <alignment horizontal="justify" vertical="top"/>
      <protection locked="0"/>
    </xf>
    <xf numFmtId="0" fontId="65" fillId="10" borderId="67" xfId="0" applyFont="1" applyFill="1" applyBorder="1" applyAlignment="1" applyProtection="1">
      <alignment horizontal="left" vertical="center" wrapText="1"/>
      <protection locked="0"/>
    </xf>
    <xf numFmtId="0" fontId="66" fillId="0" borderId="67" xfId="0" applyFont="1" applyBorder="1" applyAlignment="1" applyProtection="1">
      <alignment horizontal="justify" vertical="top" wrapText="1"/>
      <protection locked="0"/>
    </xf>
    <xf numFmtId="0" fontId="70" fillId="0" borderId="7" xfId="0" applyFont="1" applyBorder="1" applyAlignment="1" applyProtection="1">
      <alignment horizontal="justify" vertical="top"/>
      <protection locked="0"/>
    </xf>
    <xf numFmtId="0" fontId="66" fillId="0" borderId="67" xfId="0" applyFont="1" applyBorder="1" applyAlignment="1" applyProtection="1">
      <alignment horizontal="justify" vertical="center" wrapText="1"/>
      <protection locked="0"/>
    </xf>
    <xf numFmtId="0" fontId="64" fillId="0" borderId="3" xfId="0" applyFont="1" applyBorder="1" applyAlignment="1" applyProtection="1">
      <alignment horizontal="left" vertical="center" wrapText="1"/>
      <protection locked="0"/>
    </xf>
    <xf numFmtId="0" fontId="65" fillId="0" borderId="3" xfId="0" applyFont="1" applyBorder="1" applyAlignment="1" applyProtection="1">
      <alignment horizontal="justify" vertical="center"/>
      <protection locked="0"/>
    </xf>
    <xf numFmtId="0" fontId="65" fillId="0" borderId="67" xfId="0" applyFont="1" applyBorder="1" applyAlignment="1" applyProtection="1">
      <alignment horizontal="left" vertical="center" wrapText="1"/>
      <protection locked="0"/>
    </xf>
    <xf numFmtId="0" fontId="64" fillId="0" borderId="0" xfId="0" applyFont="1" applyAlignment="1">
      <alignment horizontal="left" vertical="center" wrapText="1"/>
    </xf>
    <xf numFmtId="0" fontId="65" fillId="0" borderId="7" xfId="0" applyFont="1" applyBorder="1" applyAlignment="1" applyProtection="1">
      <alignment horizontal="justify" vertical="center"/>
      <protection locked="0"/>
    </xf>
    <xf numFmtId="0" fontId="58" fillId="0" borderId="7" xfId="0" applyFont="1" applyBorder="1" applyAlignment="1" applyProtection="1">
      <alignment horizontal="left" vertical="center" wrapText="1"/>
      <protection locked="0"/>
    </xf>
    <xf numFmtId="0" fontId="58" fillId="0" borderId="3" xfId="0" applyFont="1" applyBorder="1" applyAlignment="1" applyProtection="1">
      <alignment horizontal="left" vertical="top" wrapText="1"/>
      <protection locked="0"/>
    </xf>
    <xf numFmtId="0" fontId="58" fillId="0" borderId="67" xfId="0" applyFont="1" applyBorder="1" applyAlignment="1" applyProtection="1">
      <alignment horizontal="left" vertical="center" wrapText="1"/>
      <protection locked="0"/>
    </xf>
    <xf numFmtId="0" fontId="58" fillId="0" borderId="67" xfId="0" applyFont="1" applyBorder="1" applyAlignment="1" applyProtection="1">
      <alignment horizontal="left" vertical="top" wrapText="1"/>
      <protection locked="0"/>
    </xf>
    <xf numFmtId="0" fontId="62" fillId="0" borderId="3" xfId="0" applyFont="1" applyBorder="1" applyAlignment="1" applyProtection="1">
      <alignment horizontal="left" vertical="center" wrapText="1"/>
      <protection locked="0"/>
    </xf>
    <xf numFmtId="0" fontId="62" fillId="0" borderId="7" xfId="0" applyFont="1" applyBorder="1" applyAlignment="1" applyProtection="1">
      <alignment horizontal="justify" vertical="center" wrapText="1"/>
      <protection locked="0"/>
    </xf>
    <xf numFmtId="0" fontId="71" fillId="0" borderId="11" xfId="0" applyFont="1" applyBorder="1" applyAlignment="1" applyProtection="1">
      <alignment horizontal="justify" vertical="center"/>
      <protection locked="0"/>
    </xf>
    <xf numFmtId="0" fontId="66" fillId="0" borderId="7" xfId="0" applyFont="1" applyBorder="1" applyAlignment="1" applyProtection="1">
      <alignment vertical="center" wrapText="1"/>
      <protection locked="0"/>
    </xf>
    <xf numFmtId="0" fontId="66" fillId="0" borderId="7" xfId="0" applyFont="1" applyBorder="1" applyAlignment="1" applyProtection="1">
      <alignment horizontal="justify" vertical="center"/>
      <protection locked="0"/>
    </xf>
    <xf numFmtId="0" fontId="66" fillId="0" borderId="67" xfId="0" applyFont="1" applyBorder="1" applyAlignment="1" applyProtection="1">
      <alignment vertical="center" wrapText="1"/>
      <protection locked="0"/>
    </xf>
    <xf numFmtId="0" fontId="66" fillId="0" borderId="67" xfId="0" applyFont="1" applyBorder="1" applyAlignment="1" applyProtection="1">
      <alignment horizontal="justify" vertical="center"/>
      <protection locked="0"/>
    </xf>
    <xf numFmtId="0" fontId="61" fillId="0" borderId="77" xfId="0" applyFont="1" applyBorder="1" applyAlignment="1" applyProtection="1">
      <alignment horizontal="justify" vertical="top" wrapText="1"/>
      <protection locked="0"/>
    </xf>
    <xf numFmtId="0" fontId="61" fillId="0" borderId="77" xfId="0" applyFont="1" applyBorder="1" applyAlignment="1" applyProtection="1">
      <alignment horizontal="justify" vertical="center" wrapText="1"/>
      <protection locked="0"/>
    </xf>
    <xf numFmtId="0" fontId="71" fillId="0" borderId="77" xfId="0" applyFont="1" applyBorder="1" applyAlignment="1" applyProtection="1">
      <alignment horizontal="justify" vertical="center"/>
      <protection locked="0"/>
    </xf>
    <xf numFmtId="0" fontId="62" fillId="0" borderId="77" xfId="0" applyFont="1" applyBorder="1" applyAlignment="1" applyProtection="1">
      <alignment vertical="center" wrapText="1"/>
      <protection locked="0"/>
    </xf>
    <xf numFmtId="0" fontId="61" fillId="0" borderId="80" xfId="0" applyFont="1" applyBorder="1" applyAlignment="1" applyProtection="1">
      <alignment horizontal="justify" vertical="top" wrapText="1"/>
      <protection locked="0"/>
    </xf>
    <xf numFmtId="0" fontId="61" fillId="0" borderId="80" xfId="0" applyFont="1" applyBorder="1" applyAlignment="1" applyProtection="1">
      <alignment vertical="center" wrapText="1"/>
      <protection locked="0"/>
    </xf>
    <xf numFmtId="0" fontId="72" fillId="0" borderId="80" xfId="0" applyFont="1" applyBorder="1" applyAlignment="1" applyProtection="1">
      <alignment horizontal="justify" vertical="center" wrapText="1"/>
      <protection locked="0"/>
    </xf>
    <xf numFmtId="0" fontId="72" fillId="0" borderId="80" xfId="0" applyFont="1" applyBorder="1" applyAlignment="1" applyProtection="1">
      <alignment horizontal="justify" vertical="center"/>
      <protection locked="0"/>
    </xf>
    <xf numFmtId="0" fontId="13" fillId="0" borderId="80" xfId="0" applyFont="1" applyBorder="1" applyAlignment="1" applyProtection="1">
      <alignment vertical="center" wrapText="1"/>
      <protection locked="0"/>
    </xf>
    <xf numFmtId="0" fontId="13" fillId="0" borderId="67" xfId="0" applyFont="1" applyBorder="1" applyAlignment="1" applyProtection="1">
      <alignment horizontal="justify" vertical="center"/>
      <protection locked="0"/>
    </xf>
    <xf numFmtId="0" fontId="61" fillId="0" borderId="41" xfId="0" applyFont="1" applyBorder="1" applyAlignment="1" applyProtection="1">
      <alignment vertical="center" wrapText="1"/>
      <protection locked="0"/>
    </xf>
    <xf numFmtId="0" fontId="13" fillId="0" borderId="59" xfId="0" applyFont="1" applyBorder="1" applyAlignment="1" applyProtection="1">
      <alignment horizontal="justify" vertical="center"/>
      <protection locked="0"/>
    </xf>
    <xf numFmtId="0" fontId="62" fillId="0" borderId="59" xfId="0" applyFont="1" applyBorder="1" applyAlignment="1" applyProtection="1">
      <alignment vertical="center" wrapText="1"/>
      <protection locked="0"/>
    </xf>
    <xf numFmtId="0" fontId="61" fillId="0" borderId="59" xfId="0" applyFont="1" applyBorder="1" applyAlignment="1" applyProtection="1">
      <alignment wrapText="1"/>
      <protection locked="0"/>
    </xf>
    <xf numFmtId="0" fontId="62" fillId="0" borderId="41" xfId="0" applyFont="1" applyBorder="1" applyAlignment="1" applyProtection="1">
      <alignment vertical="center" wrapText="1"/>
      <protection locked="0"/>
    </xf>
    <xf numFmtId="0" fontId="61" fillId="0" borderId="7" xfId="0" applyFont="1" applyBorder="1" applyAlignment="1" applyProtection="1">
      <alignment wrapText="1"/>
      <protection locked="0"/>
    </xf>
    <xf numFmtId="0" fontId="13" fillId="0" borderId="0" xfId="0" applyFont="1"/>
    <xf numFmtId="0" fontId="13" fillId="0" borderId="0" xfId="0" applyFont="1" applyAlignment="1">
      <alignment horizontal="center"/>
    </xf>
    <xf numFmtId="0" fontId="13" fillId="0" borderId="0" xfId="0" applyFont="1" applyAlignment="1">
      <alignment horizontal="justify" vertical="top" wrapText="1"/>
    </xf>
    <xf numFmtId="0" fontId="13" fillId="0" borderId="0" xfId="0" applyFont="1" applyAlignment="1">
      <alignment wrapText="1"/>
    </xf>
    <xf numFmtId="0" fontId="61" fillId="0" borderId="3" xfId="0" applyFont="1" applyBorder="1" applyAlignment="1" applyProtection="1">
      <alignment horizontal="left" vertical="center" wrapText="1"/>
      <protection locked="0"/>
    </xf>
    <xf numFmtId="0" fontId="13" fillId="14" borderId="43" xfId="0" applyFont="1" applyFill="1" applyBorder="1" applyAlignment="1" applyProtection="1">
      <alignment horizontal="center" vertical="center" wrapText="1"/>
      <protection locked="0"/>
    </xf>
    <xf numFmtId="0" fontId="13" fillId="14" borderId="37" xfId="0" applyFont="1" applyFill="1" applyBorder="1" applyAlignment="1" applyProtection="1">
      <alignment horizontal="center" vertical="center" wrapText="1"/>
      <protection locked="0"/>
    </xf>
    <xf numFmtId="0" fontId="13" fillId="19" borderId="37" xfId="0" applyFont="1" applyFill="1" applyBorder="1" applyAlignment="1" applyProtection="1">
      <alignment horizontal="center" vertical="center" wrapText="1"/>
      <protection locked="0"/>
    </xf>
    <xf numFmtId="0" fontId="13" fillId="14" borderId="37" xfId="0" applyFont="1" applyFill="1" applyBorder="1" applyAlignment="1" applyProtection="1">
      <alignment horizontal="center" vertical="center" textRotation="90" wrapText="1"/>
      <protection locked="0"/>
    </xf>
    <xf numFmtId="0" fontId="13" fillId="14" borderId="37" xfId="0" applyFont="1" applyFill="1" applyBorder="1" applyAlignment="1" applyProtection="1">
      <alignment horizontal="center" vertical="center"/>
      <protection locked="0"/>
    </xf>
    <xf numFmtId="0" fontId="2" fillId="0" borderId="0" xfId="0" applyFont="1" applyProtection="1">
      <protection locked="0"/>
    </xf>
    <xf numFmtId="0" fontId="2" fillId="0" borderId="67" xfId="0" applyFont="1" applyBorder="1"/>
    <xf numFmtId="0" fontId="13" fillId="0" borderId="50" xfId="0" applyFont="1" applyBorder="1" applyAlignment="1">
      <alignment horizontal="center" vertical="center" wrapText="1"/>
    </xf>
    <xf numFmtId="0" fontId="13" fillId="0" borderId="41" xfId="0" applyFont="1" applyBorder="1" applyAlignment="1">
      <alignment horizontal="center" vertical="center" wrapText="1"/>
    </xf>
    <xf numFmtId="0" fontId="13" fillId="0" borderId="50" xfId="0" applyFont="1" applyBorder="1" applyAlignment="1" applyProtection="1">
      <alignment horizontal="center" vertical="center"/>
      <protection locked="0"/>
    </xf>
    <xf numFmtId="0" fontId="13" fillId="0" borderId="41" xfId="0" applyFont="1" applyBorder="1" applyAlignment="1" applyProtection="1">
      <alignment horizontal="center" vertical="center"/>
      <protection locked="0"/>
    </xf>
    <xf numFmtId="0" fontId="13" fillId="0" borderId="50" xfId="0" applyFont="1" applyBorder="1" applyAlignment="1" applyProtection="1">
      <alignment horizontal="center" vertical="center" wrapText="1"/>
      <protection locked="0"/>
    </xf>
    <xf numFmtId="0" fontId="13" fillId="0" borderId="41" xfId="0" applyFont="1" applyBorder="1" applyAlignment="1" applyProtection="1">
      <alignment horizontal="center" vertical="center" wrapText="1"/>
      <protection locked="0"/>
    </xf>
    <xf numFmtId="0" fontId="13" fillId="0" borderId="3" xfId="0" applyFont="1" applyBorder="1" applyAlignment="1">
      <alignment horizontal="center" vertical="center" wrapText="1"/>
    </xf>
    <xf numFmtId="0" fontId="13" fillId="0" borderId="67" xfId="0" applyFont="1" applyBorder="1" applyAlignment="1">
      <alignment horizontal="center" vertical="center" wrapText="1"/>
    </xf>
    <xf numFmtId="0" fontId="13" fillId="0" borderId="59" xfId="0" applyFont="1" applyBorder="1" applyAlignment="1">
      <alignment horizontal="center" vertical="center" wrapText="1"/>
    </xf>
    <xf numFmtId="0" fontId="13" fillId="0" borderId="38" xfId="0" applyFont="1" applyBorder="1" applyAlignment="1">
      <alignment horizontal="center" vertical="center" wrapText="1"/>
    </xf>
    <xf numFmtId="0" fontId="13" fillId="0" borderId="75" xfId="0" applyFont="1" applyBorder="1" applyAlignment="1">
      <alignment horizontal="center" vertical="center" wrapText="1"/>
    </xf>
    <xf numFmtId="0" fontId="13" fillId="0" borderId="37"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61" xfId="0" applyFont="1" applyBorder="1" applyAlignment="1">
      <alignment horizontal="center" vertical="center" wrapText="1"/>
    </xf>
    <xf numFmtId="0" fontId="13" fillId="10" borderId="3" xfId="0" applyFont="1" applyFill="1" applyBorder="1" applyAlignment="1">
      <alignment horizontal="center" vertical="center" wrapText="1"/>
    </xf>
    <xf numFmtId="0" fontId="13" fillId="10" borderId="67" xfId="0" applyFont="1" applyFill="1" applyBorder="1" applyAlignment="1">
      <alignment horizontal="center" vertical="center" wrapText="1"/>
    </xf>
    <xf numFmtId="0" fontId="13" fillId="10" borderId="59" xfId="0" applyFont="1" applyFill="1" applyBorder="1" applyAlignment="1">
      <alignment horizontal="center" vertical="center" wrapText="1"/>
    </xf>
    <xf numFmtId="0" fontId="13" fillId="0" borderId="7" xfId="0" applyFont="1" applyBorder="1" applyAlignment="1">
      <alignment horizontal="center" vertical="center" wrapText="1"/>
    </xf>
    <xf numFmtId="0" fontId="13" fillId="0" borderId="37"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wrapText="1"/>
      <protection locked="0"/>
    </xf>
    <xf numFmtId="0" fontId="61" fillId="0" borderId="11" xfId="0" applyFont="1" applyBorder="1" applyAlignment="1">
      <alignment horizontal="justify" vertical="center" wrapText="1"/>
    </xf>
    <xf numFmtId="0" fontId="61" fillId="0" borderId="41" xfId="0" applyFont="1" applyBorder="1" applyAlignment="1">
      <alignment horizontal="justify" vertical="center" wrapText="1"/>
    </xf>
    <xf numFmtId="0" fontId="61" fillId="0" borderId="37" xfId="0" applyFont="1" applyBorder="1" applyAlignment="1">
      <alignment horizontal="justify" vertical="center" wrapText="1"/>
    </xf>
    <xf numFmtId="0" fontId="61" fillId="0" borderId="7" xfId="0" applyFont="1" applyBorder="1" applyAlignment="1" applyProtection="1">
      <alignment horizontal="center" vertical="center" wrapText="1"/>
      <protection locked="0"/>
    </xf>
    <xf numFmtId="0" fontId="61" fillId="0" borderId="67" xfId="0" applyFont="1" applyBorder="1" applyAlignment="1" applyProtection="1">
      <alignment horizontal="center" vertical="center" wrapText="1"/>
      <protection locked="0"/>
    </xf>
    <xf numFmtId="0" fontId="61" fillId="0" borderId="3" xfId="0" applyFont="1" applyBorder="1" applyAlignment="1" applyProtection="1">
      <alignment horizontal="center" vertical="center" wrapText="1"/>
      <protection locked="0"/>
    </xf>
    <xf numFmtId="0" fontId="61" fillId="0" borderId="59" xfId="0" applyFont="1" applyBorder="1" applyAlignment="1" applyProtection="1">
      <alignment horizontal="center" vertical="center" wrapText="1"/>
      <protection locked="0"/>
    </xf>
    <xf numFmtId="0" fontId="61" fillId="0" borderId="77" xfId="0" applyFont="1" applyBorder="1" applyAlignment="1" applyProtection="1">
      <alignment horizontal="center" vertical="center" wrapText="1"/>
      <protection locked="0"/>
    </xf>
    <xf numFmtId="0" fontId="61" fillId="0" borderId="80" xfId="0" applyFont="1" applyBorder="1" applyAlignment="1" applyProtection="1">
      <alignment horizontal="center" vertical="center" wrapText="1"/>
      <protection locked="0"/>
    </xf>
    <xf numFmtId="0" fontId="13" fillId="0" borderId="77" xfId="0" applyFont="1" applyBorder="1" applyAlignment="1">
      <alignment horizontal="center" vertical="center" wrapText="1"/>
    </xf>
    <xf numFmtId="0" fontId="13" fillId="0" borderId="80" xfId="0" applyFont="1" applyBorder="1" applyAlignment="1">
      <alignment horizontal="center" vertical="center" wrapText="1"/>
    </xf>
    <xf numFmtId="0" fontId="13" fillId="0" borderId="67" xfId="0" applyFont="1" applyBorder="1" applyAlignment="1">
      <alignment horizontal="center" vertical="center"/>
    </xf>
    <xf numFmtId="0" fontId="61" fillId="0" borderId="67" xfId="0" applyFont="1" applyBorder="1" applyAlignment="1">
      <alignment horizontal="center" vertical="center" wrapText="1"/>
    </xf>
    <xf numFmtId="0" fontId="13" fillId="0" borderId="67" xfId="0" applyFont="1" applyBorder="1" applyAlignment="1" applyProtection="1">
      <alignment horizontal="center" vertical="center" wrapText="1"/>
      <protection locked="0"/>
    </xf>
    <xf numFmtId="0" fontId="13" fillId="0" borderId="76" xfId="0" applyFont="1" applyBorder="1" applyAlignment="1">
      <alignment horizontal="center" vertical="center"/>
    </xf>
    <xf numFmtId="0" fontId="13" fillId="0" borderId="78" xfId="0" applyFont="1" applyBorder="1" applyAlignment="1">
      <alignment horizontal="center" vertical="center"/>
    </xf>
    <xf numFmtId="0" fontId="13" fillId="0" borderId="79" xfId="0" applyFont="1" applyBorder="1" applyAlignment="1">
      <alignment horizontal="center" vertical="center"/>
    </xf>
    <xf numFmtId="0" fontId="61" fillId="0" borderId="77" xfId="0" applyFont="1" applyBorder="1" applyAlignment="1">
      <alignment horizontal="center" vertical="center" wrapText="1"/>
    </xf>
    <xf numFmtId="0" fontId="61" fillId="0" borderId="80" xfId="0" applyFont="1" applyBorder="1" applyAlignment="1">
      <alignment horizontal="center" vertical="center" wrapText="1"/>
    </xf>
    <xf numFmtId="0" fontId="13" fillId="0" borderId="77" xfId="0" applyFont="1" applyBorder="1" applyAlignment="1" applyProtection="1">
      <alignment horizontal="center" vertical="center" wrapText="1"/>
      <protection locked="0"/>
    </xf>
    <xf numFmtId="0" fontId="13" fillId="0" borderId="80" xfId="0" applyFont="1" applyBorder="1" applyAlignment="1" applyProtection="1">
      <alignment horizontal="center" vertical="center" wrapText="1"/>
      <protection locked="0"/>
    </xf>
    <xf numFmtId="0" fontId="13" fillId="0" borderId="11" xfId="0" applyFont="1" applyBorder="1" applyAlignment="1">
      <alignment horizontal="center" vertical="center"/>
    </xf>
    <xf numFmtId="0" fontId="13" fillId="0" borderId="41" xfId="0" applyFont="1" applyBorder="1" applyAlignment="1">
      <alignment horizontal="center" vertical="center"/>
    </xf>
    <xf numFmtId="0" fontId="61" fillId="0" borderId="11" xfId="0" applyFont="1" applyBorder="1" applyAlignment="1" applyProtection="1">
      <alignment horizontal="center" vertical="center" wrapText="1"/>
      <protection locked="0"/>
    </xf>
    <xf numFmtId="0" fontId="61" fillId="0" borderId="41" xfId="0" applyFont="1" applyBorder="1" applyAlignment="1" applyProtection="1">
      <alignment horizontal="center" vertical="center" wrapText="1"/>
      <protection locked="0"/>
    </xf>
    <xf numFmtId="0" fontId="61" fillId="0" borderId="11" xfId="0" applyFont="1" applyBorder="1" applyAlignment="1">
      <alignment horizontal="center" vertical="center" wrapText="1"/>
    </xf>
    <xf numFmtId="0" fontId="61" fillId="0" borderId="41" xfId="0" applyFont="1" applyBorder="1" applyAlignment="1">
      <alignment horizontal="center" vertical="center" wrapText="1"/>
    </xf>
    <xf numFmtId="0" fontId="13" fillId="0" borderId="7" xfId="0" applyFont="1" applyBorder="1" applyAlignment="1">
      <alignment horizontal="center" vertical="center"/>
    </xf>
    <xf numFmtId="0" fontId="61" fillId="0" borderId="7" xfId="0" applyFont="1" applyBorder="1" applyAlignment="1">
      <alignment horizontal="center" vertical="center" wrapText="1"/>
    </xf>
    <xf numFmtId="0" fontId="13" fillId="0" borderId="3" xfId="0" applyFont="1" applyBorder="1" applyAlignment="1">
      <alignment horizontal="center" vertical="center"/>
    </xf>
    <xf numFmtId="0" fontId="13" fillId="0" borderId="59" xfId="0" applyFont="1" applyBorder="1" applyAlignment="1">
      <alignment horizontal="center" vertical="center"/>
    </xf>
    <xf numFmtId="0" fontId="61" fillId="0" borderId="3" xfId="0" applyFont="1" applyBorder="1" applyAlignment="1">
      <alignment horizontal="center" vertical="center" wrapText="1"/>
    </xf>
    <xf numFmtId="0" fontId="61" fillId="0" borderId="59" xfId="0" applyFont="1" applyBorder="1" applyAlignment="1">
      <alignment horizontal="center" vertical="center" wrapText="1"/>
    </xf>
    <xf numFmtId="0" fontId="13" fillId="0" borderId="3" xfId="0" applyFont="1" applyBorder="1" applyAlignment="1" applyProtection="1">
      <alignment horizontal="center" vertical="center" wrapText="1"/>
      <protection locked="0"/>
    </xf>
    <xf numFmtId="0" fontId="13" fillId="0" borderId="59" xfId="0" applyFont="1" applyBorder="1" applyAlignment="1" applyProtection="1">
      <alignment horizontal="center" vertical="center" wrapText="1"/>
      <protection locked="0"/>
    </xf>
    <xf numFmtId="0" fontId="13" fillId="0" borderId="4" xfId="0" applyFont="1" applyBorder="1" applyAlignment="1">
      <alignment horizontal="center" vertical="center"/>
    </xf>
    <xf numFmtId="0" fontId="13" fillId="0" borderId="60" xfId="0" applyFont="1" applyBorder="1" applyAlignment="1">
      <alignment horizontal="center" vertical="center"/>
    </xf>
    <xf numFmtId="0" fontId="13" fillId="0" borderId="54" xfId="0" applyFont="1" applyBorder="1" applyAlignment="1">
      <alignment horizontal="center" vertical="center"/>
    </xf>
    <xf numFmtId="0" fontId="61" fillId="0" borderId="50" xfId="0" applyFont="1" applyBorder="1" applyAlignment="1" applyProtection="1">
      <alignment horizontal="center" vertical="center" wrapText="1"/>
      <protection locked="0"/>
    </xf>
    <xf numFmtId="0" fontId="61" fillId="0" borderId="50" xfId="0" applyFont="1" applyBorder="1" applyAlignment="1">
      <alignment horizontal="center" vertical="center" wrapText="1"/>
    </xf>
    <xf numFmtId="0" fontId="66" fillId="0" borderId="7" xfId="0" applyFont="1" applyBorder="1" applyAlignment="1" applyProtection="1">
      <alignment horizontal="center" vertical="center" wrapText="1"/>
      <protection locked="0"/>
    </xf>
    <xf numFmtId="0" fontId="66" fillId="0" borderId="67" xfId="0" applyFont="1" applyBorder="1" applyAlignment="1" applyProtection="1">
      <alignment horizontal="center" vertical="center" wrapText="1"/>
      <protection locked="0"/>
    </xf>
    <xf numFmtId="0" fontId="66" fillId="0" borderId="50" xfId="0" applyFont="1" applyBorder="1" applyAlignment="1" applyProtection="1">
      <alignment horizontal="center" vertical="center" wrapText="1"/>
      <protection locked="0"/>
    </xf>
    <xf numFmtId="0" fontId="13" fillId="0" borderId="62" xfId="0" applyFont="1" applyBorder="1" applyAlignment="1">
      <alignment horizontal="center" vertical="center"/>
    </xf>
    <xf numFmtId="0" fontId="66" fillId="0" borderId="50" xfId="0" applyFont="1" applyBorder="1" applyAlignment="1" applyProtection="1">
      <alignment horizontal="left" vertical="center" wrapText="1"/>
      <protection locked="0"/>
    </xf>
    <xf numFmtId="0" fontId="66" fillId="0" borderId="7" xfId="0" applyFont="1" applyBorder="1" applyAlignment="1" applyProtection="1">
      <alignment horizontal="left" vertical="center" wrapText="1"/>
      <protection locked="0"/>
    </xf>
    <xf numFmtId="0" fontId="61" fillId="0" borderId="3" xfId="0" applyFont="1" applyBorder="1" applyAlignment="1" applyProtection="1">
      <alignment horizontal="justify" vertical="center" wrapText="1"/>
      <protection locked="0"/>
    </xf>
    <xf numFmtId="0" fontId="61" fillId="0" borderId="67" xfId="0" applyFont="1" applyBorder="1" applyAlignment="1" applyProtection="1">
      <alignment horizontal="justify" vertical="center" wrapText="1"/>
      <protection locked="0"/>
    </xf>
    <xf numFmtId="0" fontId="61" fillId="0" borderId="59" xfId="0" applyFont="1" applyBorder="1" applyAlignment="1" applyProtection="1">
      <alignment horizontal="justify" vertical="center" wrapText="1"/>
      <protection locked="0"/>
    </xf>
    <xf numFmtId="0" fontId="65" fillId="0" borderId="3" xfId="0" applyFont="1" applyBorder="1" applyAlignment="1">
      <alignment horizontal="justify" vertical="center" wrapText="1"/>
    </xf>
    <xf numFmtId="0" fontId="65" fillId="0" borderId="67" xfId="0" applyFont="1" applyBorder="1" applyAlignment="1">
      <alignment horizontal="justify" vertical="center" wrapText="1"/>
    </xf>
    <xf numFmtId="0" fontId="65" fillId="0" borderId="59" xfId="0" applyFont="1" applyBorder="1" applyAlignment="1">
      <alignment horizontal="justify" vertical="center" wrapText="1"/>
    </xf>
    <xf numFmtId="0" fontId="65" fillId="0" borderId="3" xfId="0" applyFont="1" applyBorder="1" applyAlignment="1" applyProtection="1">
      <alignment horizontal="justify" vertical="center" wrapText="1"/>
      <protection locked="0"/>
    </xf>
    <xf numFmtId="0" fontId="65" fillId="0" borderId="67" xfId="0" applyFont="1" applyBorder="1" applyAlignment="1" applyProtection="1">
      <alignment horizontal="justify" vertical="center" wrapText="1"/>
      <protection locked="0"/>
    </xf>
    <xf numFmtId="0" fontId="65" fillId="0" borderId="59" xfId="0" applyFont="1" applyBorder="1" applyAlignment="1" applyProtection="1">
      <alignment horizontal="justify" vertical="center" wrapText="1"/>
      <protection locked="0"/>
    </xf>
    <xf numFmtId="0" fontId="61" fillId="0" borderId="50" xfId="0" applyFont="1" applyBorder="1" applyAlignment="1" applyProtection="1">
      <alignment horizontal="justify" vertical="center" wrapText="1"/>
      <protection locked="0"/>
    </xf>
    <xf numFmtId="0" fontId="61" fillId="0" borderId="3" xfId="0" applyFont="1" applyBorder="1" applyAlignment="1">
      <alignment horizontal="justify" vertical="center" wrapText="1"/>
    </xf>
    <xf numFmtId="0" fontId="61" fillId="0" borderId="67" xfId="0" applyFont="1" applyBorder="1" applyAlignment="1">
      <alignment horizontal="justify" vertical="center" wrapText="1"/>
    </xf>
    <xf numFmtId="0" fontId="61" fillId="0" borderId="59" xfId="0" applyFont="1" applyBorder="1" applyAlignment="1">
      <alignment horizontal="justify" vertical="center" wrapText="1"/>
    </xf>
    <xf numFmtId="0" fontId="82" fillId="0" borderId="3" xfId="0" applyFont="1" applyBorder="1" applyAlignment="1">
      <alignment horizontal="justify" vertical="center" wrapText="1"/>
    </xf>
    <xf numFmtId="0" fontId="82" fillId="0" borderId="67" xfId="0" applyFont="1" applyBorder="1" applyAlignment="1">
      <alignment horizontal="justify" vertical="center" wrapText="1"/>
    </xf>
    <xf numFmtId="0" fontId="82" fillId="0" borderId="50" xfId="0" applyFont="1" applyBorder="1" applyAlignment="1">
      <alignment horizontal="justify" vertical="center" wrapText="1"/>
    </xf>
    <xf numFmtId="0" fontId="61" fillId="0" borderId="7" xfId="0" applyFont="1" applyBorder="1" applyAlignment="1" applyProtection="1">
      <alignment horizontal="justify" vertical="center" wrapText="1"/>
      <protection locked="0"/>
    </xf>
    <xf numFmtId="0" fontId="13" fillId="0" borderId="33" xfId="0" applyFont="1" applyBorder="1" applyAlignment="1">
      <alignment horizontal="center" vertical="center"/>
    </xf>
    <xf numFmtId="0" fontId="82" fillId="0" borderId="7" xfId="0" applyFont="1" applyBorder="1" applyAlignment="1">
      <alignment horizontal="justify" vertical="center" wrapText="1"/>
    </xf>
    <xf numFmtId="0" fontId="82" fillId="0" borderId="59" xfId="0" applyFont="1" applyBorder="1" applyAlignment="1">
      <alignment horizontal="justify" vertical="center" wrapText="1"/>
    </xf>
    <xf numFmtId="0" fontId="13" fillId="0" borderId="48" xfId="0" applyFont="1" applyBorder="1" applyAlignment="1">
      <alignment horizontal="center" vertical="center"/>
    </xf>
    <xf numFmtId="0" fontId="13" fillId="0" borderId="64" xfId="0" applyFont="1" applyBorder="1" applyAlignment="1">
      <alignment horizontal="center" vertical="center"/>
    </xf>
    <xf numFmtId="0" fontId="13" fillId="0" borderId="49" xfId="0" applyFont="1" applyBorder="1" applyAlignment="1">
      <alignment horizontal="center" vertical="center"/>
    </xf>
    <xf numFmtId="0" fontId="61" fillId="0" borderId="4" xfId="0" applyFont="1" applyBorder="1" applyAlignment="1" applyProtection="1">
      <alignment horizontal="center" vertical="center" wrapText="1"/>
      <protection locked="0"/>
    </xf>
    <xf numFmtId="0" fontId="61" fillId="0" borderId="60" xfId="0" applyFont="1" applyBorder="1" applyAlignment="1" applyProtection="1">
      <alignment horizontal="center" vertical="center" wrapText="1"/>
      <protection locked="0"/>
    </xf>
    <xf numFmtId="0" fontId="61" fillId="0" borderId="62" xfId="0" applyFont="1" applyBorder="1" applyAlignment="1" applyProtection="1">
      <alignment horizontal="center" vertical="center" wrapText="1"/>
      <protection locked="0"/>
    </xf>
    <xf numFmtId="0" fontId="66" fillId="0" borderId="37" xfId="0" applyFont="1" applyBorder="1" applyAlignment="1" applyProtection="1">
      <alignment horizontal="center" vertical="center" wrapText="1"/>
      <protection locked="0"/>
    </xf>
    <xf numFmtId="0" fontId="66" fillId="0" borderId="11" xfId="0" applyFont="1" applyBorder="1" applyAlignment="1" applyProtection="1">
      <alignment horizontal="center" vertical="center" wrapText="1"/>
      <protection locked="0"/>
    </xf>
    <xf numFmtId="0" fontId="61" fillId="0" borderId="37" xfId="0" applyFont="1" applyBorder="1" applyAlignment="1" applyProtection="1">
      <alignment horizontal="center" vertical="center" wrapText="1"/>
      <protection locked="0"/>
    </xf>
    <xf numFmtId="0" fontId="13" fillId="0" borderId="37" xfId="0" applyFont="1" applyBorder="1" applyAlignment="1">
      <alignment horizontal="left" vertical="center" wrapText="1"/>
    </xf>
    <xf numFmtId="0" fontId="13" fillId="0" borderId="11" xfId="0" applyFont="1" applyBorder="1" applyAlignment="1">
      <alignment horizontal="left" vertical="center" wrapText="1"/>
    </xf>
    <xf numFmtId="0" fontId="13" fillId="0" borderId="41" xfId="0" applyFont="1" applyBorder="1" applyAlignment="1">
      <alignment horizontal="left" vertical="center" wrapText="1"/>
    </xf>
    <xf numFmtId="0" fontId="66" fillId="0" borderId="37" xfId="0" applyFont="1" applyBorder="1" applyAlignment="1" applyProtection="1">
      <alignment horizontal="left" vertical="top" wrapText="1"/>
      <protection locked="0"/>
    </xf>
    <xf numFmtId="0" fontId="66" fillId="0" borderId="11" xfId="0" applyFont="1" applyBorder="1" applyAlignment="1" applyProtection="1">
      <alignment horizontal="left" vertical="top" wrapText="1"/>
      <protection locked="0"/>
    </xf>
    <xf numFmtId="0" fontId="66" fillId="0" borderId="41" xfId="0" applyFont="1" applyBorder="1" applyAlignment="1" applyProtection="1">
      <alignment horizontal="left" vertical="top" wrapText="1"/>
      <protection locked="0"/>
    </xf>
    <xf numFmtId="0" fontId="70" fillId="0" borderId="37" xfId="0" applyFont="1" applyBorder="1" applyAlignment="1" applyProtection="1">
      <alignment horizontal="center" vertical="center" wrapText="1"/>
      <protection locked="0"/>
    </xf>
    <xf numFmtId="0" fontId="70" fillId="0" borderId="11" xfId="0" applyFont="1" applyBorder="1" applyAlignment="1" applyProtection="1">
      <alignment horizontal="center" vertical="center" wrapText="1"/>
      <protection locked="0"/>
    </xf>
    <xf numFmtId="0" fontId="70" fillId="0" borderId="41" xfId="0" applyFont="1" applyBorder="1" applyAlignment="1" applyProtection="1">
      <alignment horizontal="center" vertical="center" wrapText="1"/>
      <protection locked="0"/>
    </xf>
    <xf numFmtId="0" fontId="81" fillId="0" borderId="37" xfId="0" applyFont="1" applyBorder="1" applyAlignment="1" applyProtection="1">
      <alignment horizontal="center" vertical="center" wrapText="1"/>
      <protection locked="0"/>
    </xf>
    <xf numFmtId="0" fontId="81" fillId="0" borderId="11" xfId="0" applyFont="1" applyBorder="1" applyAlignment="1" applyProtection="1">
      <alignment horizontal="center" vertical="center" wrapText="1"/>
      <protection locked="0"/>
    </xf>
    <xf numFmtId="0" fontId="81" fillId="0" borderId="41" xfId="0" applyFont="1" applyBorder="1" applyAlignment="1" applyProtection="1">
      <alignment horizontal="center" vertical="center" wrapText="1"/>
      <protection locked="0"/>
    </xf>
    <xf numFmtId="0" fontId="13" fillId="0" borderId="11" xfId="0" applyFont="1" applyBorder="1" applyAlignment="1" applyProtection="1">
      <alignment horizontal="center" vertical="center" wrapText="1"/>
      <protection locked="0"/>
    </xf>
    <xf numFmtId="0" fontId="13" fillId="0" borderId="50" xfId="0" applyFont="1" applyBorder="1" applyAlignment="1">
      <alignment horizontal="center" vertical="center"/>
    </xf>
    <xf numFmtId="0" fontId="61" fillId="10" borderId="3" xfId="0" applyFont="1" applyFill="1" applyBorder="1" applyAlignment="1" applyProtection="1">
      <alignment horizontal="justify" vertical="center" wrapText="1"/>
      <protection locked="0"/>
    </xf>
    <xf numFmtId="0" fontId="61" fillId="10" borderId="67" xfId="0" applyFont="1" applyFill="1" applyBorder="1" applyAlignment="1" applyProtection="1">
      <alignment horizontal="justify" vertical="center" wrapText="1"/>
      <protection locked="0"/>
    </xf>
    <xf numFmtId="0" fontId="61" fillId="10" borderId="59" xfId="0" applyFont="1" applyFill="1" applyBorder="1" applyAlignment="1" applyProtection="1">
      <alignment horizontal="justify" vertical="center" wrapText="1"/>
      <protection locked="0"/>
    </xf>
    <xf numFmtId="0" fontId="61" fillId="10" borderId="3" xfId="0" applyFont="1" applyFill="1" applyBorder="1" applyAlignment="1" applyProtection="1">
      <alignment horizontal="center" vertical="center" wrapText="1"/>
      <protection locked="0"/>
    </xf>
    <xf numFmtId="0" fontId="61" fillId="10" borderId="67" xfId="0" applyFont="1" applyFill="1" applyBorder="1" applyAlignment="1" applyProtection="1">
      <alignment horizontal="center" vertical="center" wrapText="1"/>
      <protection locked="0"/>
    </xf>
    <xf numFmtId="0" fontId="61" fillId="10" borderId="59" xfId="0" applyFont="1" applyFill="1" applyBorder="1" applyAlignment="1" applyProtection="1">
      <alignment horizontal="center" vertical="center" wrapText="1"/>
      <protection locked="0"/>
    </xf>
    <xf numFmtId="0" fontId="61" fillId="10" borderId="3" xfId="0" applyFont="1" applyFill="1" applyBorder="1" applyAlignment="1">
      <alignment horizontal="justify" vertical="center" wrapText="1"/>
    </xf>
    <xf numFmtId="0" fontId="61" fillId="10" borderId="67" xfId="0" applyFont="1" applyFill="1" applyBorder="1" applyAlignment="1">
      <alignment horizontal="justify" vertical="center" wrapText="1"/>
    </xf>
    <xf numFmtId="0" fontId="61" fillId="10" borderId="59" xfId="0" applyFont="1" applyFill="1" applyBorder="1" applyAlignment="1">
      <alignment horizontal="justify" vertical="center" wrapText="1"/>
    </xf>
    <xf numFmtId="0" fontId="66" fillId="10" borderId="3" xfId="0" applyFont="1" applyFill="1" applyBorder="1" applyAlignment="1" applyProtection="1">
      <alignment horizontal="justify" vertical="center" wrapText="1"/>
      <protection locked="0"/>
    </xf>
    <xf numFmtId="0" fontId="66" fillId="10" borderId="67" xfId="0" applyFont="1" applyFill="1" applyBorder="1" applyAlignment="1" applyProtection="1">
      <alignment horizontal="justify" vertical="center" wrapText="1"/>
      <protection locked="0"/>
    </xf>
    <xf numFmtId="0" fontId="66" fillId="10" borderId="59" xfId="0" applyFont="1" applyFill="1" applyBorder="1" applyAlignment="1" applyProtection="1">
      <alignment horizontal="justify" vertical="center" wrapText="1"/>
      <protection locked="0"/>
    </xf>
    <xf numFmtId="164" fontId="13" fillId="10" borderId="3" xfId="0" applyNumberFormat="1" applyFont="1" applyFill="1" applyBorder="1" applyAlignment="1">
      <alignment horizontal="center" vertical="center" wrapText="1"/>
    </xf>
    <xf numFmtId="164" fontId="13" fillId="10" borderId="67" xfId="0" applyNumberFormat="1" applyFont="1" applyFill="1" applyBorder="1" applyAlignment="1">
      <alignment horizontal="center" vertical="center" wrapText="1"/>
    </xf>
    <xf numFmtId="164" fontId="13" fillId="10" borderId="59" xfId="0" applyNumberFormat="1" applyFont="1" applyFill="1" applyBorder="1" applyAlignment="1">
      <alignment horizontal="center" vertical="center" wrapText="1"/>
    </xf>
    <xf numFmtId="0" fontId="66" fillId="10" borderId="3" xfId="0" applyFont="1" applyFill="1" applyBorder="1" applyAlignment="1">
      <alignment horizontal="justify" vertical="center" wrapText="1"/>
    </xf>
    <xf numFmtId="0" fontId="66" fillId="10" borderId="67" xfId="0" applyFont="1" applyFill="1" applyBorder="1" applyAlignment="1">
      <alignment horizontal="justify" vertical="center" wrapText="1"/>
    </xf>
    <xf numFmtId="0" fontId="66" fillId="10" borderId="59" xfId="0" applyFont="1" applyFill="1" applyBorder="1" applyAlignment="1">
      <alignment horizontal="justify" vertical="center" wrapText="1"/>
    </xf>
    <xf numFmtId="0" fontId="13" fillId="10" borderId="3" xfId="0" applyFont="1" applyFill="1" applyBorder="1" applyAlignment="1" applyProtection="1">
      <alignment horizontal="center" vertical="center" wrapText="1"/>
      <protection locked="0"/>
    </xf>
    <xf numFmtId="0" fontId="13" fillId="10" borderId="67" xfId="0" applyFont="1" applyFill="1" applyBorder="1" applyAlignment="1" applyProtection="1">
      <alignment horizontal="center" vertical="center" wrapText="1"/>
      <protection locked="0"/>
    </xf>
    <xf numFmtId="0" fontId="13" fillId="10" borderId="59" xfId="0" applyFont="1" applyFill="1" applyBorder="1" applyAlignment="1" applyProtection="1">
      <alignment horizontal="center" vertical="center" wrapText="1"/>
      <protection locked="0"/>
    </xf>
    <xf numFmtId="0" fontId="13" fillId="0" borderId="4" xfId="0" applyFont="1" applyBorder="1" applyAlignment="1">
      <alignment horizontal="center" vertical="center" wrapText="1"/>
    </xf>
    <xf numFmtId="0" fontId="13" fillId="0" borderId="60" xfId="0" applyFont="1" applyBorder="1" applyAlignment="1">
      <alignment horizontal="center" vertical="center" wrapText="1"/>
    </xf>
    <xf numFmtId="0" fontId="61" fillId="0" borderId="37" xfId="0" applyFont="1" applyBorder="1" applyAlignment="1" applyProtection="1">
      <alignment horizontal="justify" vertical="center" wrapText="1"/>
      <protection locked="0"/>
    </xf>
    <xf numFmtId="0" fontId="61" fillId="0" borderId="11" xfId="0" applyFont="1" applyBorder="1" applyAlignment="1" applyProtection="1">
      <alignment horizontal="justify" vertical="center" wrapText="1"/>
      <protection locked="0"/>
    </xf>
    <xf numFmtId="0" fontId="61" fillId="0" borderId="41" xfId="0" applyFont="1" applyBorder="1" applyAlignment="1" applyProtection="1">
      <alignment horizontal="justify" vertical="center" wrapText="1"/>
      <protection locked="0"/>
    </xf>
    <xf numFmtId="0" fontId="13" fillId="0" borderId="62" xfId="0" applyFont="1" applyBorder="1" applyAlignment="1">
      <alignment horizontal="center" vertical="center" wrapText="1"/>
    </xf>
    <xf numFmtId="0" fontId="61" fillId="0" borderId="67" xfId="0" applyFont="1" applyBorder="1" applyAlignment="1" applyProtection="1">
      <alignment horizontal="justify" vertical="top" wrapText="1"/>
      <protection locked="0"/>
    </xf>
    <xf numFmtId="0" fontId="61" fillId="0" borderId="59" xfId="0" applyFont="1" applyBorder="1" applyAlignment="1" applyProtection="1">
      <alignment horizontal="justify" vertical="top" wrapText="1"/>
      <protection locked="0"/>
    </xf>
    <xf numFmtId="0" fontId="12" fillId="13" borderId="50" xfId="0" applyFont="1" applyFill="1" applyBorder="1" applyAlignment="1">
      <alignment horizontal="center" vertical="center"/>
    </xf>
    <xf numFmtId="0" fontId="73" fillId="0" borderId="20" xfId="0" applyFont="1" applyBorder="1" applyAlignment="1">
      <alignment horizontal="right" vertical="center" wrapText="1"/>
    </xf>
    <xf numFmtId="0" fontId="73" fillId="0" borderId="0" xfId="0" applyFont="1" applyAlignment="1">
      <alignment horizontal="right" vertical="center" wrapText="1"/>
    </xf>
    <xf numFmtId="0" fontId="73" fillId="0" borderId="13" xfId="0" applyFont="1" applyBorder="1" applyAlignment="1">
      <alignment horizontal="right" vertical="center" wrapText="1"/>
    </xf>
    <xf numFmtId="0" fontId="73" fillId="0" borderId="29" xfId="0" applyFont="1" applyBorder="1" applyAlignment="1">
      <alignment horizontal="right" vertical="center" wrapText="1"/>
    </xf>
    <xf numFmtId="0" fontId="73" fillId="0" borderId="9" xfId="0" applyFont="1" applyBorder="1" applyAlignment="1">
      <alignment horizontal="right" vertical="center" wrapText="1"/>
    </xf>
    <xf numFmtId="0" fontId="73" fillId="0" borderId="19" xfId="0" applyFont="1" applyBorder="1" applyAlignment="1">
      <alignment horizontal="right" vertical="center" wrapText="1"/>
    </xf>
    <xf numFmtId="0" fontId="74" fillId="0" borderId="51" xfId="0" applyFont="1" applyBorder="1" applyAlignment="1">
      <alignment horizontal="center" vertical="center" wrapText="1"/>
    </xf>
    <xf numFmtId="0" fontId="74" fillId="0" borderId="52" xfId="0" applyFont="1" applyBorder="1" applyAlignment="1">
      <alignment horizontal="center" vertical="center" wrapText="1"/>
    </xf>
    <xf numFmtId="0" fontId="74" fillId="0" borderId="53" xfId="0" applyFont="1" applyBorder="1" applyAlignment="1">
      <alignment horizontal="center" vertical="center" wrapText="1"/>
    </xf>
    <xf numFmtId="0" fontId="74" fillId="0" borderId="12" xfId="0" applyFont="1" applyBorder="1" applyAlignment="1">
      <alignment horizontal="center" vertical="center" wrapText="1"/>
    </xf>
    <xf numFmtId="0" fontId="74" fillId="0" borderId="0" xfId="0" applyFont="1" applyAlignment="1">
      <alignment horizontal="center" vertical="center" wrapText="1"/>
    </xf>
    <xf numFmtId="0" fontId="74" fillId="0" borderId="13" xfId="0" applyFont="1" applyBorder="1" applyAlignment="1">
      <alignment horizontal="center" vertical="center" wrapText="1"/>
    </xf>
    <xf numFmtId="0" fontId="12" fillId="13" borderId="67" xfId="0" applyFont="1" applyFill="1" applyBorder="1" applyAlignment="1">
      <alignment horizontal="center" vertical="center" wrapText="1"/>
    </xf>
    <xf numFmtId="0" fontId="12" fillId="13" borderId="50" xfId="0" applyFont="1" applyFill="1" applyBorder="1" applyAlignment="1">
      <alignment horizontal="center" vertical="center" wrapText="1"/>
    </xf>
    <xf numFmtId="0" fontId="12" fillId="13" borderId="51" xfId="0" applyFont="1" applyFill="1" applyBorder="1" applyAlignment="1">
      <alignment horizontal="center" vertical="center"/>
    </xf>
    <xf numFmtId="0" fontId="12" fillId="13" borderId="52" xfId="0" applyFont="1" applyFill="1" applyBorder="1" applyAlignment="1">
      <alignment horizontal="center" vertical="center"/>
    </xf>
    <xf numFmtId="0" fontId="12" fillId="13" borderId="53" xfId="0" applyFont="1" applyFill="1" applyBorder="1" applyAlignment="1">
      <alignment horizontal="center" vertical="center"/>
    </xf>
    <xf numFmtId="0" fontId="12" fillId="13" borderId="51" xfId="0" applyFont="1" applyFill="1" applyBorder="1" applyAlignment="1">
      <alignment horizontal="center" vertical="center" wrapText="1"/>
    </xf>
    <xf numFmtId="0" fontId="12" fillId="13" borderId="52" xfId="0" applyFont="1" applyFill="1" applyBorder="1" applyAlignment="1">
      <alignment horizontal="center" vertical="center" wrapText="1"/>
    </xf>
    <xf numFmtId="0" fontId="12" fillId="13" borderId="53" xfId="0" applyFont="1" applyFill="1" applyBorder="1" applyAlignment="1">
      <alignment horizontal="center" vertical="center" wrapText="1"/>
    </xf>
    <xf numFmtId="0" fontId="12" fillId="13" borderId="4" xfId="0" applyFont="1" applyFill="1" applyBorder="1" applyAlignment="1">
      <alignment horizontal="center" vertical="center"/>
    </xf>
    <xf numFmtId="0" fontId="12" fillId="13" borderId="3" xfId="0" applyFont="1" applyFill="1" applyBorder="1" applyAlignment="1">
      <alignment horizontal="center" vertical="center"/>
    </xf>
    <xf numFmtId="0" fontId="12" fillId="13" borderId="54" xfId="0" applyFont="1" applyFill="1" applyBorder="1" applyAlignment="1">
      <alignment horizontal="center" vertical="center"/>
    </xf>
    <xf numFmtId="0" fontId="12" fillId="13" borderId="67" xfId="0" applyFont="1" applyFill="1" applyBorder="1" applyAlignment="1">
      <alignment horizontal="center" vertical="center"/>
    </xf>
    <xf numFmtId="0" fontId="61" fillId="0" borderId="50" xfId="0" applyFont="1" applyBorder="1" applyAlignment="1" applyProtection="1">
      <alignment horizontal="justify" vertical="top" wrapText="1"/>
      <protection locked="0"/>
    </xf>
    <xf numFmtId="0" fontId="61" fillId="0" borderId="41" xfId="0" applyFont="1" applyBorder="1" applyAlignment="1" applyProtection="1">
      <alignment horizontal="justify" vertical="top" wrapText="1"/>
      <protection locked="0"/>
    </xf>
    <xf numFmtId="0" fontId="62" fillId="0" borderId="37" xfId="0" applyFont="1" applyBorder="1" applyAlignment="1" applyProtection="1">
      <alignment horizontal="justify" vertical="top" wrapText="1"/>
      <protection locked="0"/>
    </xf>
    <xf numFmtId="0" fontId="62" fillId="0" borderId="7" xfId="0" applyFont="1" applyBorder="1" applyAlignment="1" applyProtection="1">
      <alignment horizontal="justify" vertical="top" wrapText="1"/>
      <protection locked="0"/>
    </xf>
    <xf numFmtId="0" fontId="75" fillId="0" borderId="50" xfId="0" applyFont="1" applyBorder="1" applyAlignment="1" applyProtection="1">
      <alignment horizontal="justify" vertical="top" wrapText="1"/>
      <protection locked="0"/>
    </xf>
    <xf numFmtId="0" fontId="75" fillId="0" borderId="41" xfId="0" applyFont="1" applyBorder="1" applyAlignment="1" applyProtection="1">
      <alignment horizontal="justify" vertical="top" wrapText="1"/>
      <protection locked="0"/>
    </xf>
    <xf numFmtId="0" fontId="62" fillId="0" borderId="37" xfId="0" applyFont="1" applyBorder="1" applyAlignment="1" applyProtection="1">
      <alignment horizontal="center" vertical="center" wrapText="1"/>
      <protection locked="0"/>
    </xf>
    <xf numFmtId="0" fontId="62" fillId="0" borderId="7" xfId="0" applyFont="1" applyBorder="1" applyAlignment="1" applyProtection="1">
      <alignment horizontal="center" vertical="center" wrapText="1"/>
      <protection locked="0"/>
    </xf>
    <xf numFmtId="0" fontId="62" fillId="0" borderId="50" xfId="0" applyFont="1" applyBorder="1" applyAlignment="1" applyProtection="1">
      <alignment horizontal="center" vertical="center" wrapText="1"/>
      <protection locked="0"/>
    </xf>
    <xf numFmtId="0" fontId="62" fillId="0" borderId="11" xfId="0" applyFont="1" applyBorder="1" applyAlignment="1" applyProtection="1">
      <alignment horizontal="center" vertical="center" wrapText="1"/>
      <protection locked="0"/>
    </xf>
    <xf numFmtId="0" fontId="62" fillId="0" borderId="41" xfId="0" applyFont="1" applyBorder="1" applyAlignment="1" applyProtection="1">
      <alignment horizontal="center" vertical="center" wrapText="1"/>
      <protection locked="0"/>
    </xf>
    <xf numFmtId="0" fontId="13" fillId="0" borderId="74" xfId="0" applyFont="1" applyBorder="1" applyAlignment="1">
      <alignment horizontal="center" vertical="center" wrapText="1"/>
    </xf>
    <xf numFmtId="0" fontId="13" fillId="0" borderId="73" xfId="0" applyFont="1" applyBorder="1" applyAlignment="1">
      <alignment horizontal="center" vertical="center" wrapText="1"/>
    </xf>
    <xf numFmtId="0" fontId="61" fillId="0" borderId="50" xfId="0" applyFont="1" applyBorder="1" applyAlignment="1" applyProtection="1">
      <alignment horizontal="left" vertical="center" wrapText="1"/>
      <protection locked="0"/>
    </xf>
    <xf numFmtId="0" fontId="61" fillId="0" borderId="7" xfId="0" applyFont="1" applyBorder="1" applyAlignment="1" applyProtection="1">
      <alignment horizontal="left" vertical="center" wrapText="1"/>
      <protection locked="0"/>
    </xf>
    <xf numFmtId="0" fontId="0" fillId="0" borderId="50" xfId="0" applyBorder="1" applyAlignment="1">
      <alignment horizontal="center" vertical="center" wrapText="1"/>
    </xf>
    <xf numFmtId="0" fontId="0" fillId="0" borderId="11" xfId="0" applyBorder="1" applyAlignment="1">
      <alignment horizontal="center" vertical="center" wrapText="1"/>
    </xf>
    <xf numFmtId="0" fontId="0" fillId="0" borderId="7" xfId="0" applyBorder="1" applyAlignment="1">
      <alignment horizontal="center" vertical="center" wrapText="1"/>
    </xf>
    <xf numFmtId="0" fontId="0" fillId="0" borderId="50" xfId="0" applyBorder="1" applyAlignment="1">
      <alignment horizontal="center"/>
    </xf>
    <xf numFmtId="0" fontId="0" fillId="0" borderId="11" xfId="0" applyBorder="1" applyAlignment="1">
      <alignment horizontal="center"/>
    </xf>
    <xf numFmtId="0" fontId="0" fillId="0" borderId="7" xfId="0" applyBorder="1" applyAlignment="1">
      <alignment horizontal="center"/>
    </xf>
    <xf numFmtId="0" fontId="0" fillId="0" borderId="50" xfId="0" applyBorder="1" applyAlignment="1">
      <alignment horizontal="center" vertical="top"/>
    </xf>
    <xf numFmtId="0" fontId="0" fillId="0" borderId="11" xfId="0" applyBorder="1" applyAlignment="1">
      <alignment horizontal="center" vertical="top"/>
    </xf>
    <xf numFmtId="0" fontId="0" fillId="0" borderId="7" xfId="0" applyBorder="1" applyAlignment="1">
      <alignment horizontal="center" vertical="top"/>
    </xf>
    <xf numFmtId="0" fontId="0" fillId="0" borderId="37" xfId="0" applyBorder="1" applyAlignment="1">
      <alignment horizontal="left" vertical="center" wrapText="1"/>
    </xf>
    <xf numFmtId="0" fontId="0" fillId="0" borderId="11" xfId="0" applyBorder="1" applyAlignment="1">
      <alignment horizontal="left" vertical="center" wrapText="1"/>
    </xf>
    <xf numFmtId="0" fontId="0" fillId="0" borderId="41" xfId="0" applyBorder="1" applyAlignment="1">
      <alignment horizontal="left" vertical="center" wrapText="1"/>
    </xf>
    <xf numFmtId="0" fontId="0" fillId="0" borderId="37" xfId="0" applyBorder="1" applyAlignment="1">
      <alignment horizontal="center" vertical="center" wrapText="1"/>
    </xf>
    <xf numFmtId="0" fontId="0" fillId="0" borderId="41" xfId="0" applyBorder="1" applyAlignment="1">
      <alignment horizontal="center" vertical="center" wrapText="1"/>
    </xf>
    <xf numFmtId="0" fontId="0" fillId="0" borderId="37" xfId="0" applyBorder="1" applyAlignment="1">
      <alignment horizontal="center"/>
    </xf>
    <xf numFmtId="0" fontId="0" fillId="0" borderId="41" xfId="0" applyBorder="1" applyAlignment="1">
      <alignment horizontal="center"/>
    </xf>
    <xf numFmtId="0" fontId="0" fillId="0" borderId="37" xfId="0" applyBorder="1" applyAlignment="1">
      <alignment horizontal="center" vertical="top"/>
    </xf>
    <xf numFmtId="0" fontId="0" fillId="0" borderId="41" xfId="0" applyBorder="1" applyAlignment="1">
      <alignment horizontal="center" vertical="top"/>
    </xf>
    <xf numFmtId="0" fontId="0" fillId="0" borderId="39" xfId="0" applyBorder="1" applyAlignment="1">
      <alignment horizontal="center"/>
    </xf>
    <xf numFmtId="0" fontId="0" fillId="0" borderId="40" xfId="0" applyBorder="1" applyAlignment="1">
      <alignment horizontal="center"/>
    </xf>
    <xf numFmtId="0" fontId="0" fillId="0" borderId="42" xfId="0" applyBorder="1" applyAlignment="1">
      <alignment horizontal="center"/>
    </xf>
    <xf numFmtId="0" fontId="0" fillId="0" borderId="37" xfId="0" applyBorder="1" applyAlignment="1">
      <alignment horizontal="justify" vertical="top" wrapText="1"/>
    </xf>
    <xf numFmtId="0" fontId="0" fillId="0" borderId="11" xfId="0" applyBorder="1" applyAlignment="1">
      <alignment horizontal="justify" vertical="top" wrapText="1"/>
    </xf>
    <xf numFmtId="0" fontId="0" fillId="0" borderId="41" xfId="0" applyBorder="1" applyAlignment="1">
      <alignment horizontal="justify" vertical="top" wrapText="1"/>
    </xf>
    <xf numFmtId="0" fontId="1" fillId="0" borderId="5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7" xfId="0" applyFont="1" applyBorder="1" applyAlignment="1">
      <alignment horizontal="center" vertical="center" wrapText="1"/>
    </xf>
    <xf numFmtId="0" fontId="1" fillId="0" borderId="67" xfId="0" applyFont="1" applyBorder="1" applyAlignment="1" applyProtection="1">
      <alignment horizontal="center" vertical="center" wrapText="1"/>
      <protection locked="0"/>
    </xf>
    <xf numFmtId="0" fontId="1" fillId="0" borderId="67" xfId="0" applyFont="1" applyBorder="1" applyAlignment="1">
      <alignment horizontal="center" vertical="center" wrapText="1"/>
    </xf>
    <xf numFmtId="0" fontId="1" fillId="0" borderId="50" xfId="0" applyFont="1" applyBorder="1" applyAlignment="1" applyProtection="1">
      <alignment horizontal="center" vertical="center" wrapText="1"/>
      <protection locked="0"/>
    </xf>
    <xf numFmtId="0" fontId="1" fillId="0" borderId="11" xfId="0" applyFont="1" applyBorder="1" applyAlignment="1" applyProtection="1">
      <alignment horizontal="center" vertical="center" wrapText="1"/>
      <protection locked="0"/>
    </xf>
    <xf numFmtId="0" fontId="1" fillId="0" borderId="7" xfId="0" applyFont="1" applyBorder="1" applyAlignment="1" applyProtection="1">
      <alignment horizontal="center" vertical="center" wrapText="1"/>
      <protection locked="0"/>
    </xf>
    <xf numFmtId="0" fontId="1" fillId="16" borderId="50" xfId="0" applyFont="1" applyFill="1" applyBorder="1" applyAlignment="1">
      <alignment horizontal="center" vertical="center"/>
    </xf>
    <xf numFmtId="0" fontId="1" fillId="16" borderId="11" xfId="0" applyFont="1" applyFill="1" applyBorder="1" applyAlignment="1">
      <alignment horizontal="center" vertical="center"/>
    </xf>
    <xf numFmtId="0" fontId="1" fillId="16" borderId="7" xfId="0" applyFont="1" applyFill="1" applyBorder="1" applyAlignment="1">
      <alignment horizontal="center" vertical="center"/>
    </xf>
    <xf numFmtId="0" fontId="1" fillId="13" borderId="50" xfId="0" applyFont="1" applyFill="1" applyBorder="1" applyAlignment="1">
      <alignment horizontal="center" vertical="center"/>
    </xf>
    <xf numFmtId="0" fontId="1" fillId="13" borderId="11" xfId="0" applyFont="1" applyFill="1" applyBorder="1" applyAlignment="1">
      <alignment horizontal="center" vertical="center"/>
    </xf>
    <xf numFmtId="0" fontId="1" fillId="13" borderId="7" xfId="0" applyFont="1" applyFill="1" applyBorder="1" applyAlignment="1">
      <alignment horizontal="center" vertical="center"/>
    </xf>
    <xf numFmtId="0" fontId="1" fillId="0" borderId="37" xfId="0" applyFont="1" applyBorder="1" applyAlignment="1">
      <alignment horizontal="center" vertical="center" wrapText="1"/>
    </xf>
    <xf numFmtId="0" fontId="1" fillId="0" borderId="41" xfId="0" applyFont="1" applyBorder="1" applyAlignment="1">
      <alignment horizontal="center" vertical="center" wrapText="1"/>
    </xf>
    <xf numFmtId="0" fontId="1" fillId="0" borderId="3" xfId="0" applyFont="1" applyBorder="1" applyAlignment="1" applyProtection="1">
      <alignment horizontal="center" vertical="center" wrapText="1"/>
      <protection locked="0"/>
    </xf>
    <xf numFmtId="0" fontId="1" fillId="0" borderId="59"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59" xfId="0" applyFont="1" applyBorder="1" applyAlignment="1">
      <alignment horizontal="center" vertical="center" wrapText="1"/>
    </xf>
    <xf numFmtId="0" fontId="1" fillId="0" borderId="37" xfId="0" applyFont="1" applyBorder="1" applyAlignment="1" applyProtection="1">
      <alignment horizontal="center" vertical="center" wrapText="1"/>
      <protection locked="0"/>
    </xf>
    <xf numFmtId="0" fontId="1" fillId="0" borderId="41" xfId="0" applyFont="1" applyBorder="1" applyAlignment="1" applyProtection="1">
      <alignment horizontal="center" vertical="center" wrapText="1"/>
      <protection locked="0"/>
    </xf>
    <xf numFmtId="0" fontId="1" fillId="13" borderId="43" xfId="0" applyFont="1" applyFill="1" applyBorder="1" applyAlignment="1">
      <alignment horizontal="center" vertical="center"/>
    </xf>
    <xf numFmtId="0" fontId="1" fillId="13" borderId="45" xfId="0" applyFont="1" applyFill="1" applyBorder="1" applyAlignment="1">
      <alignment horizontal="center" vertical="center"/>
    </xf>
    <xf numFmtId="0" fontId="1" fillId="13" borderId="46" xfId="0" applyFont="1" applyFill="1" applyBorder="1" applyAlignment="1">
      <alignment horizontal="center" vertical="center"/>
    </xf>
    <xf numFmtId="0" fontId="1" fillId="0" borderId="37" xfId="0" applyFont="1" applyBorder="1" applyAlignment="1">
      <alignment horizontal="justify" vertical="center" wrapText="1"/>
    </xf>
    <xf numFmtId="0" fontId="1" fillId="0" borderId="11" xfId="0" applyFont="1" applyBorder="1" applyAlignment="1">
      <alignment horizontal="justify" vertical="center" wrapText="1"/>
    </xf>
    <xf numFmtId="0" fontId="1" fillId="0" borderId="41" xfId="0" applyFont="1" applyBorder="1" applyAlignment="1">
      <alignment horizontal="justify" vertical="center" wrapText="1"/>
    </xf>
    <xf numFmtId="0" fontId="1" fillId="0" borderId="37" xfId="0" applyFont="1" applyBorder="1" applyAlignment="1" applyProtection="1">
      <alignment horizontal="justify" vertical="center" wrapText="1"/>
      <protection locked="0"/>
    </xf>
    <xf numFmtId="0" fontId="1" fillId="0" borderId="11" xfId="0" applyFont="1" applyBorder="1" applyAlignment="1" applyProtection="1">
      <alignment horizontal="justify" vertical="center" wrapText="1"/>
      <protection locked="0"/>
    </xf>
    <xf numFmtId="0" fontId="1" fillId="0" borderId="41" xfId="0" applyFont="1" applyBorder="1" applyAlignment="1" applyProtection="1">
      <alignment horizontal="justify" vertical="center" wrapText="1"/>
      <protection locked="0"/>
    </xf>
    <xf numFmtId="0" fontId="1" fillId="0" borderId="37" xfId="0" applyFont="1" applyBorder="1" applyAlignment="1" applyProtection="1">
      <alignment horizontal="justify" vertical="top" wrapText="1"/>
      <protection locked="0"/>
    </xf>
    <xf numFmtId="0" fontId="1" fillId="0" borderId="11" xfId="0" applyFont="1" applyBorder="1" applyAlignment="1" applyProtection="1">
      <alignment horizontal="justify" vertical="top" wrapText="1"/>
      <protection locked="0"/>
    </xf>
    <xf numFmtId="0" fontId="1" fillId="0" borderId="41" xfId="0" applyFont="1" applyBorder="1" applyAlignment="1" applyProtection="1">
      <alignment horizontal="justify" vertical="top" wrapText="1"/>
      <protection locked="0"/>
    </xf>
    <xf numFmtId="0" fontId="1" fillId="13" borderId="16" xfId="0" applyFont="1" applyFill="1" applyBorder="1" applyAlignment="1">
      <alignment horizontal="center" vertical="center"/>
    </xf>
    <xf numFmtId="0" fontId="1" fillId="13" borderId="26" xfId="0" applyFont="1" applyFill="1" applyBorder="1" applyAlignment="1">
      <alignment horizontal="center" vertical="center"/>
    </xf>
    <xf numFmtId="0" fontId="1" fillId="13" borderId="8" xfId="0" applyFont="1" applyFill="1" applyBorder="1" applyAlignment="1">
      <alignment horizontal="center" vertical="center"/>
    </xf>
    <xf numFmtId="0" fontId="1" fillId="0" borderId="43" xfId="0" applyFont="1" applyBorder="1" applyAlignment="1" applyProtection="1">
      <alignment horizontal="center" vertical="center" wrapText="1"/>
      <protection locked="0"/>
    </xf>
    <xf numFmtId="0" fontId="1" fillId="0" borderId="45" xfId="0" applyFont="1" applyBorder="1" applyAlignment="1" applyProtection="1">
      <alignment horizontal="center" vertical="center" wrapText="1"/>
      <protection locked="0"/>
    </xf>
    <xf numFmtId="0" fontId="1" fillId="0" borderId="46" xfId="0" applyFont="1" applyBorder="1" applyAlignment="1" applyProtection="1">
      <alignment horizontal="center" vertical="center" wrapText="1"/>
      <protection locked="0"/>
    </xf>
    <xf numFmtId="0" fontId="41" fillId="0" borderId="14" xfId="0" applyFont="1" applyBorder="1" applyAlignment="1">
      <alignment horizontal="right" vertical="center" wrapText="1"/>
    </xf>
    <xf numFmtId="0" fontId="41" fillId="0" borderId="15" xfId="0" applyFont="1" applyBorder="1" applyAlignment="1">
      <alignment horizontal="right" vertical="center" wrapText="1"/>
    </xf>
    <xf numFmtId="0" fontId="41" fillId="0" borderId="20" xfId="0" applyFont="1" applyBorder="1" applyAlignment="1">
      <alignment horizontal="right" vertical="center" wrapText="1"/>
    </xf>
    <xf numFmtId="0" fontId="41" fillId="0" borderId="0" xfId="0" applyFont="1" applyAlignment="1">
      <alignment horizontal="right" vertical="center" wrapText="1"/>
    </xf>
    <xf numFmtId="0" fontId="41" fillId="0" borderId="21" xfId="0" applyFont="1" applyBorder="1" applyAlignment="1">
      <alignment horizontal="right" vertical="center" wrapText="1"/>
    </xf>
    <xf numFmtId="0" fontId="41" fillId="0" borderId="22" xfId="0" applyFont="1" applyBorder="1" applyAlignment="1">
      <alignment horizontal="right" vertical="center" wrapText="1"/>
    </xf>
    <xf numFmtId="0" fontId="12" fillId="13" borderId="61" xfId="0" applyFont="1" applyFill="1" applyBorder="1" applyAlignment="1">
      <alignment horizontal="center" vertical="center"/>
    </xf>
    <xf numFmtId="0" fontId="12" fillId="13" borderId="65" xfId="0" applyFont="1" applyFill="1" applyBorder="1" applyAlignment="1">
      <alignment horizontal="center" vertical="center"/>
    </xf>
    <xf numFmtId="0" fontId="12" fillId="13" borderId="66" xfId="0" applyFont="1" applyFill="1" applyBorder="1" applyAlignment="1">
      <alignment horizontal="center" vertical="center"/>
    </xf>
    <xf numFmtId="0" fontId="12" fillId="13" borderId="61" xfId="0" applyFont="1" applyFill="1" applyBorder="1" applyAlignment="1">
      <alignment horizontal="center" vertical="center" wrapText="1"/>
    </xf>
    <xf numFmtId="0" fontId="12" fillId="13" borderId="65" xfId="0" applyFont="1" applyFill="1" applyBorder="1" applyAlignment="1">
      <alignment horizontal="center" vertical="center" wrapText="1"/>
    </xf>
    <xf numFmtId="0" fontId="12" fillId="13" borderId="66" xfId="0"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18" xfId="0" applyFont="1" applyBorder="1" applyAlignment="1">
      <alignment horizontal="center" vertical="center" wrapText="1"/>
    </xf>
    <xf numFmtId="0" fontId="42" fillId="0" borderId="26" xfId="0" applyFont="1" applyBorder="1" applyAlignment="1">
      <alignment horizontal="center" vertical="center" wrapText="1"/>
    </xf>
    <xf numFmtId="0" fontId="42" fillId="0" borderId="0" xfId="0" applyFont="1" applyAlignment="1">
      <alignment horizontal="center" vertical="center" wrapText="1"/>
    </xf>
    <xf numFmtId="0" fontId="42" fillId="0" borderId="27" xfId="0" applyFont="1" applyBorder="1" applyAlignment="1">
      <alignment horizontal="center" vertical="center" wrapText="1"/>
    </xf>
    <xf numFmtId="0" fontId="42" fillId="0" borderId="8" xfId="0" applyFont="1" applyBorder="1" applyAlignment="1">
      <alignment horizontal="center" vertical="center" wrapText="1"/>
    </xf>
    <xf numFmtId="0" fontId="42" fillId="0" borderId="9" xfId="0" applyFont="1" applyBorder="1" applyAlignment="1">
      <alignment horizontal="center" vertical="center" wrapText="1"/>
    </xf>
    <xf numFmtId="0" fontId="42" fillId="0" borderId="10" xfId="0" applyFont="1" applyBorder="1" applyAlignment="1">
      <alignment horizontal="center" vertical="center" wrapText="1"/>
    </xf>
    <xf numFmtId="0" fontId="12" fillId="13" borderId="3" xfId="0" applyFont="1" applyFill="1" applyBorder="1" applyAlignment="1">
      <alignment horizontal="center" vertical="center" wrapText="1"/>
    </xf>
    <xf numFmtId="0" fontId="12" fillId="13" borderId="5" xfId="0" applyFont="1" applyFill="1" applyBorder="1" applyAlignment="1">
      <alignment horizontal="center" vertical="center"/>
    </xf>
    <xf numFmtId="0" fontId="12" fillId="13" borderId="59" xfId="0" applyFont="1" applyFill="1" applyBorder="1" applyAlignment="1">
      <alignment horizontal="center" vertical="center"/>
    </xf>
    <xf numFmtId="0" fontId="12" fillId="13" borderId="6" xfId="0" applyFont="1" applyFill="1" applyBorder="1" applyAlignment="1">
      <alignment horizontal="center" vertical="center"/>
    </xf>
    <xf numFmtId="0" fontId="12" fillId="13" borderId="62" xfId="0" applyFont="1" applyFill="1" applyBorder="1" applyAlignment="1">
      <alignment horizontal="center" vertical="center"/>
    </xf>
    <xf numFmtId="0" fontId="12" fillId="13" borderId="38" xfId="0" applyFont="1" applyFill="1" applyBorder="1" applyAlignment="1">
      <alignment horizontal="center" vertical="center" wrapText="1"/>
    </xf>
    <xf numFmtId="0" fontId="12" fillId="13" borderId="59" xfId="0" applyFont="1" applyFill="1" applyBorder="1" applyAlignment="1">
      <alignment horizontal="center" vertical="center" wrapText="1"/>
    </xf>
    <xf numFmtId="0" fontId="0" fillId="0" borderId="67" xfId="0" applyBorder="1" applyAlignment="1">
      <alignment horizontal="justify" vertical="top" wrapText="1"/>
    </xf>
    <xf numFmtId="0" fontId="0" fillId="0" borderId="50" xfId="0" applyBorder="1" applyAlignment="1">
      <alignment horizontal="justify" vertical="top" wrapText="1"/>
    </xf>
    <xf numFmtId="0" fontId="10" fillId="0" borderId="50" xfId="0" applyFont="1" applyBorder="1" applyAlignment="1" applyProtection="1">
      <alignment horizontal="center" vertical="top" wrapText="1"/>
      <protection locked="0"/>
    </xf>
    <xf numFmtId="0" fontId="10" fillId="0" borderId="11" xfId="0" applyFont="1" applyBorder="1" applyAlignment="1" applyProtection="1">
      <alignment horizontal="center" vertical="top" wrapText="1"/>
      <protection locked="0"/>
    </xf>
    <xf numFmtId="0" fontId="18" fillId="0" borderId="50" xfId="0" applyFont="1" applyBorder="1" applyAlignment="1" applyProtection="1">
      <alignment horizontal="center" vertical="center" wrapText="1"/>
      <protection locked="0"/>
    </xf>
    <xf numFmtId="0" fontId="18" fillId="0" borderId="11" xfId="0" applyFont="1" applyBorder="1" applyAlignment="1" applyProtection="1">
      <alignment horizontal="center" vertical="center" wrapText="1"/>
      <protection locked="0"/>
    </xf>
    <xf numFmtId="0" fontId="1" fillId="10" borderId="67" xfId="0" applyFont="1" applyFill="1" applyBorder="1" applyAlignment="1">
      <alignment horizontal="justify" vertical="top" wrapText="1"/>
    </xf>
    <xf numFmtId="0" fontId="1" fillId="10" borderId="50" xfId="0" applyFont="1" applyFill="1" applyBorder="1" applyAlignment="1">
      <alignment horizontal="justify" vertical="top" wrapText="1"/>
    </xf>
    <xf numFmtId="0" fontId="1" fillId="10" borderId="67" xfId="0" applyFont="1" applyFill="1" applyBorder="1" applyAlignment="1">
      <alignment horizontal="center" vertical="center" wrapText="1"/>
    </xf>
    <xf numFmtId="0" fontId="1" fillId="10" borderId="50" xfId="0" applyFont="1" applyFill="1" applyBorder="1" applyAlignment="1">
      <alignment horizontal="center" vertical="center" wrapText="1"/>
    </xf>
    <xf numFmtId="14" fontId="10" fillId="0" borderId="67" xfId="0" applyNumberFormat="1" applyFont="1" applyBorder="1" applyAlignment="1">
      <alignment horizontal="center" vertical="center" wrapText="1"/>
    </xf>
    <xf numFmtId="14" fontId="10" fillId="0" borderId="50" xfId="0" applyNumberFormat="1" applyFont="1" applyBorder="1" applyAlignment="1">
      <alignment horizontal="center" vertical="center" wrapText="1"/>
    </xf>
    <xf numFmtId="14" fontId="10" fillId="0" borderId="67" xfId="0" applyNumberFormat="1" applyFont="1" applyBorder="1" applyAlignment="1">
      <alignment horizontal="center" vertical="center"/>
    </xf>
    <xf numFmtId="14" fontId="10" fillId="0" borderId="50" xfId="0" applyNumberFormat="1" applyFont="1" applyBorder="1" applyAlignment="1">
      <alignment horizontal="center" vertical="center"/>
    </xf>
    <xf numFmtId="0" fontId="1" fillId="10" borderId="67" xfId="0" applyFont="1" applyFill="1" applyBorder="1" applyAlignment="1" applyProtection="1">
      <alignment horizontal="center" vertical="center" wrapText="1"/>
      <protection locked="0"/>
    </xf>
    <xf numFmtId="0" fontId="1" fillId="10" borderId="50" xfId="0" applyFont="1" applyFill="1" applyBorder="1" applyAlignment="1" applyProtection="1">
      <alignment horizontal="center" vertical="center" wrapText="1"/>
      <protection locked="0"/>
    </xf>
    <xf numFmtId="0" fontId="10" fillId="0" borderId="67" xfId="0" applyFont="1" applyBorder="1" applyAlignment="1">
      <alignment horizontal="center" vertical="center" wrapText="1"/>
    </xf>
    <xf numFmtId="0" fontId="10" fillId="0" borderId="50" xfId="0" applyFont="1" applyBorder="1" applyAlignment="1">
      <alignment horizontal="center" vertical="center" wrapText="1"/>
    </xf>
    <xf numFmtId="0" fontId="1" fillId="0" borderId="7" xfId="0" applyFont="1" applyBorder="1" applyAlignment="1" applyProtection="1">
      <alignment horizontal="justify" vertical="center" wrapText="1"/>
      <protection locked="0"/>
    </xf>
    <xf numFmtId="0" fontId="0" fillId="0" borderId="0" xfId="0" applyAlignment="1">
      <alignment horizontal="center"/>
    </xf>
    <xf numFmtId="0" fontId="30" fillId="13" borderId="3" xfId="0" applyFont="1" applyFill="1" applyBorder="1" applyAlignment="1">
      <alignment horizontal="center" vertical="center"/>
    </xf>
    <xf numFmtId="0" fontId="30" fillId="13" borderId="5" xfId="0" applyFont="1" applyFill="1" applyBorder="1" applyAlignment="1">
      <alignment horizontal="center" vertical="center"/>
    </xf>
    <xf numFmtId="0" fontId="30" fillId="13" borderId="50" xfId="0" applyFont="1" applyFill="1" applyBorder="1" applyAlignment="1">
      <alignment horizontal="center" vertical="center"/>
    </xf>
    <xf numFmtId="0" fontId="30" fillId="13" borderId="57" xfId="0" applyFont="1" applyFill="1" applyBorder="1" applyAlignment="1">
      <alignment horizontal="center" vertical="center"/>
    </xf>
    <xf numFmtId="0" fontId="1" fillId="9" borderId="67" xfId="0" applyFont="1" applyFill="1" applyBorder="1" applyAlignment="1" applyProtection="1">
      <alignment horizontal="center" vertical="center" wrapText="1"/>
      <protection locked="0"/>
    </xf>
    <xf numFmtId="0" fontId="1" fillId="9" borderId="59" xfId="0" applyFont="1" applyFill="1" applyBorder="1" applyAlignment="1" applyProtection="1">
      <alignment horizontal="center" vertical="center" wrapText="1"/>
      <protection locked="0"/>
    </xf>
    <xf numFmtId="0" fontId="1" fillId="9" borderId="7" xfId="0" applyFont="1" applyFill="1" applyBorder="1" applyAlignment="1" applyProtection="1">
      <alignment horizontal="center" vertical="center" wrapText="1"/>
      <protection locked="0"/>
    </xf>
    <xf numFmtId="0" fontId="1" fillId="8" borderId="67" xfId="0" applyFont="1" applyFill="1" applyBorder="1" applyAlignment="1">
      <alignment horizontal="center" vertical="center" wrapText="1"/>
    </xf>
    <xf numFmtId="0" fontId="1" fillId="8" borderId="7" xfId="0" applyFont="1" applyFill="1" applyBorder="1" applyAlignment="1">
      <alignment horizontal="center" vertical="center" wrapText="1"/>
    </xf>
    <xf numFmtId="0" fontId="1" fillId="8" borderId="7" xfId="0" applyFont="1" applyFill="1" applyBorder="1" applyAlignment="1" applyProtection="1">
      <alignment horizontal="center" vertical="center" wrapText="1"/>
      <protection locked="0"/>
    </xf>
    <xf numFmtId="0" fontId="1" fillId="8" borderId="67" xfId="0" applyFont="1" applyFill="1" applyBorder="1" applyAlignment="1" applyProtection="1">
      <alignment horizontal="center" vertical="center" wrapText="1"/>
      <protection locked="0"/>
    </xf>
    <xf numFmtId="0" fontId="13" fillId="8" borderId="67" xfId="0" applyFont="1" applyFill="1" applyBorder="1" applyAlignment="1">
      <alignment horizontal="center" vertical="center" wrapText="1"/>
    </xf>
    <xf numFmtId="0" fontId="1" fillId="16" borderId="60" xfId="0" applyFont="1" applyFill="1" applyBorder="1" applyAlignment="1">
      <alignment horizontal="center" vertical="center"/>
    </xf>
    <xf numFmtId="0" fontId="1" fillId="0" borderId="67" xfId="0" applyFont="1" applyBorder="1" applyAlignment="1" applyProtection="1">
      <alignment horizontal="center"/>
      <protection locked="0"/>
    </xf>
    <xf numFmtId="0" fontId="1" fillId="9" borderId="67" xfId="0" applyFont="1" applyFill="1" applyBorder="1" applyAlignment="1" applyProtection="1">
      <alignment horizontal="justify" vertical="center" wrapText="1"/>
      <protection locked="0"/>
    </xf>
    <xf numFmtId="0" fontId="26" fillId="0" borderId="67" xfId="0" applyFont="1" applyBorder="1" applyAlignment="1">
      <alignment horizontal="center" vertical="center" wrapText="1"/>
    </xf>
    <xf numFmtId="0" fontId="26" fillId="0" borderId="50" xfId="0" applyFont="1" applyBorder="1" applyAlignment="1">
      <alignment horizontal="center" vertical="center" wrapText="1"/>
    </xf>
    <xf numFmtId="0" fontId="13" fillId="8" borderId="7" xfId="0" applyFont="1" applyFill="1" applyBorder="1" applyAlignment="1">
      <alignment horizontal="center" vertical="center" wrapText="1"/>
    </xf>
    <xf numFmtId="0" fontId="44" fillId="0" borderId="67" xfId="0" applyFont="1" applyBorder="1" applyAlignment="1">
      <alignment horizontal="right" vertical="center" wrapText="1"/>
    </xf>
    <xf numFmtId="0" fontId="44" fillId="0" borderId="50" xfId="0" applyFont="1" applyBorder="1" applyAlignment="1">
      <alignment horizontal="right" vertical="center" wrapText="1"/>
    </xf>
    <xf numFmtId="0" fontId="12" fillId="13" borderId="57" xfId="0" applyFont="1" applyFill="1" applyBorder="1" applyAlignment="1">
      <alignment horizontal="center" vertical="center"/>
    </xf>
    <xf numFmtId="0" fontId="12" fillId="13" borderId="32" xfId="0" applyFont="1" applyFill="1" applyBorder="1" applyAlignment="1">
      <alignment horizontal="center" vertical="center"/>
    </xf>
    <xf numFmtId="0" fontId="1" fillId="16" borderId="33" xfId="0" applyFont="1" applyFill="1" applyBorder="1" applyAlignment="1">
      <alignment horizontal="center" vertical="center"/>
    </xf>
    <xf numFmtId="0" fontId="1" fillId="10" borderId="7" xfId="0" applyFont="1" applyFill="1" applyBorder="1" applyAlignment="1" applyProtection="1">
      <alignment horizontal="center" vertical="center" wrapText="1"/>
      <protection locked="0"/>
    </xf>
    <xf numFmtId="0" fontId="1" fillId="10" borderId="7" xfId="0" applyFont="1" applyFill="1" applyBorder="1" applyAlignment="1">
      <alignment horizontal="center" vertical="center" wrapText="1"/>
    </xf>
    <xf numFmtId="0" fontId="1" fillId="16" borderId="62" xfId="0" applyFont="1" applyFill="1" applyBorder="1" applyAlignment="1">
      <alignment horizontal="center" vertical="center"/>
    </xf>
    <xf numFmtId="0" fontId="1" fillId="0" borderId="59" xfId="0" applyFont="1" applyBorder="1" applyAlignment="1" applyProtection="1">
      <alignment horizontal="center"/>
      <protection locked="0"/>
    </xf>
    <xf numFmtId="0" fontId="1" fillId="10" borderId="59" xfId="0" applyFont="1" applyFill="1" applyBorder="1" applyAlignment="1">
      <alignment horizontal="center" vertical="center" wrapText="1"/>
    </xf>
    <xf numFmtId="0" fontId="13" fillId="8" borderId="59" xfId="0" applyFont="1" applyFill="1" applyBorder="1" applyAlignment="1">
      <alignment horizontal="center" vertical="center" wrapText="1"/>
    </xf>
    <xf numFmtId="0" fontId="1" fillId="9" borderId="59" xfId="0" applyFont="1" applyFill="1" applyBorder="1" applyAlignment="1" applyProtection="1">
      <alignment horizontal="justify" vertical="center" wrapText="1"/>
      <protection locked="0"/>
    </xf>
    <xf numFmtId="0" fontId="1" fillId="10" borderId="59" xfId="0" applyFont="1" applyFill="1" applyBorder="1" applyAlignment="1" applyProtection="1">
      <alignment horizontal="center" vertical="center" wrapText="1"/>
      <protection locked="0"/>
    </xf>
    <xf numFmtId="0" fontId="1" fillId="8" borderId="59" xfId="0" applyFont="1" applyFill="1" applyBorder="1" applyAlignment="1">
      <alignment horizontal="center" vertical="center" wrapText="1"/>
    </xf>
    <xf numFmtId="0" fontId="1" fillId="8" borderId="59" xfId="0" applyFont="1" applyFill="1" applyBorder="1" applyAlignment="1" applyProtection="1">
      <alignment horizontal="center" vertical="center" wrapText="1"/>
      <protection locked="0"/>
    </xf>
    <xf numFmtId="0" fontId="1" fillId="0" borderId="34" xfId="0" applyFont="1" applyBorder="1" applyAlignment="1" applyProtection="1">
      <alignment horizontal="center" vertical="center" wrapText="1"/>
      <protection locked="0"/>
    </xf>
    <xf numFmtId="0" fontId="1" fillId="0" borderId="63" xfId="0"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0" fillId="10" borderId="23" xfId="0" applyFill="1" applyBorder="1" applyAlignment="1">
      <alignment horizontal="center" vertical="center" wrapText="1"/>
    </xf>
    <xf numFmtId="0" fontId="0" fillId="10" borderId="24" xfId="0" applyFill="1" applyBorder="1" applyAlignment="1">
      <alignment horizontal="center" vertical="center" wrapText="1"/>
    </xf>
    <xf numFmtId="0" fontId="0" fillId="10" borderId="25" xfId="0" applyFill="1" applyBorder="1" applyAlignment="1">
      <alignment horizontal="center" vertical="center" wrapText="1"/>
    </xf>
    <xf numFmtId="0" fontId="43" fillId="10" borderId="16" xfId="0" applyFont="1" applyFill="1" applyBorder="1" applyAlignment="1">
      <alignment horizontal="center" vertical="center" wrapText="1"/>
    </xf>
    <xf numFmtId="0" fontId="43" fillId="10" borderId="17" xfId="0" applyFont="1" applyFill="1" applyBorder="1" applyAlignment="1">
      <alignment horizontal="center" vertical="center" wrapText="1"/>
    </xf>
    <xf numFmtId="0" fontId="43" fillId="10" borderId="18" xfId="0" applyFont="1" applyFill="1" applyBorder="1" applyAlignment="1">
      <alignment horizontal="center" vertical="center" wrapText="1"/>
    </xf>
    <xf numFmtId="0" fontId="43" fillId="10" borderId="26" xfId="0" applyFont="1" applyFill="1" applyBorder="1" applyAlignment="1">
      <alignment horizontal="center" vertical="center" wrapText="1"/>
    </xf>
    <xf numFmtId="0" fontId="43" fillId="10" borderId="0" xfId="0" applyFont="1" applyFill="1" applyAlignment="1">
      <alignment horizontal="center" vertical="center" wrapText="1"/>
    </xf>
    <xf numFmtId="0" fontId="43" fillId="10" borderId="27" xfId="0" applyFont="1" applyFill="1" applyBorder="1" applyAlignment="1">
      <alignment horizontal="center" vertical="center" wrapText="1"/>
    </xf>
    <xf numFmtId="0" fontId="43" fillId="10" borderId="8" xfId="0" applyFont="1" applyFill="1" applyBorder="1" applyAlignment="1">
      <alignment horizontal="center" vertical="center" wrapText="1"/>
    </xf>
    <xf numFmtId="0" fontId="43" fillId="10" borderId="9" xfId="0" applyFont="1" applyFill="1" applyBorder="1" applyAlignment="1">
      <alignment horizontal="center" vertical="center" wrapText="1"/>
    </xf>
    <xf numFmtId="0" fontId="43" fillId="10" borderId="10" xfId="0" applyFont="1" applyFill="1" applyBorder="1" applyAlignment="1">
      <alignment horizontal="center" vertical="center" wrapText="1"/>
    </xf>
    <xf numFmtId="0" fontId="0" fillId="17" borderId="16" xfId="0" applyFill="1" applyBorder="1" applyAlignment="1">
      <alignment horizontal="center" wrapText="1"/>
    </xf>
    <xf numFmtId="0" fontId="0" fillId="17" borderId="17" xfId="0" applyFill="1" applyBorder="1" applyAlignment="1">
      <alignment horizontal="center" wrapText="1"/>
    </xf>
    <xf numFmtId="0" fontId="0" fillId="17" borderId="18" xfId="0" applyFill="1" applyBorder="1" applyAlignment="1">
      <alignment horizontal="center" wrapText="1"/>
    </xf>
    <xf numFmtId="0" fontId="0" fillId="17" borderId="8" xfId="0" applyFill="1" applyBorder="1" applyAlignment="1">
      <alignment horizontal="center" wrapText="1"/>
    </xf>
    <xf numFmtId="0" fontId="0" fillId="17" borderId="9" xfId="0" applyFill="1" applyBorder="1" applyAlignment="1">
      <alignment horizontal="center" wrapText="1"/>
    </xf>
    <xf numFmtId="0" fontId="0" fillId="17" borderId="10" xfId="0" applyFill="1" applyBorder="1" applyAlignment="1">
      <alignment horizontal="center" wrapText="1"/>
    </xf>
    <xf numFmtId="0" fontId="28" fillId="19" borderId="30" xfId="0" applyFont="1" applyFill="1" applyBorder="1" applyAlignment="1">
      <alignment horizontal="center"/>
    </xf>
    <xf numFmtId="0" fontId="28" fillId="19" borderId="55" xfId="0" applyFont="1" applyFill="1" applyBorder="1" applyAlignment="1">
      <alignment horizontal="center"/>
    </xf>
    <xf numFmtId="0" fontId="28" fillId="19" borderId="58" xfId="0" applyFont="1" applyFill="1" applyBorder="1" applyAlignment="1">
      <alignment horizontal="center"/>
    </xf>
    <xf numFmtId="0" fontId="28" fillId="19" borderId="56" xfId="0" applyFont="1" applyFill="1" applyBorder="1" applyAlignment="1">
      <alignment horizontal="center"/>
    </xf>
    <xf numFmtId="0" fontId="32" fillId="20" borderId="16" xfId="0" applyFont="1" applyFill="1" applyBorder="1" applyAlignment="1" applyProtection="1">
      <alignment horizontal="center"/>
      <protection hidden="1"/>
    </xf>
    <xf numFmtId="0" fontId="32" fillId="20" borderId="17" xfId="0" applyFont="1" applyFill="1" applyBorder="1" applyAlignment="1" applyProtection="1">
      <alignment horizontal="center"/>
      <protection hidden="1"/>
    </xf>
    <xf numFmtId="0" fontId="32" fillId="20" borderId="18" xfId="0" applyFont="1" applyFill="1" applyBorder="1" applyAlignment="1" applyProtection="1">
      <alignment horizontal="center"/>
      <protection hidden="1"/>
    </xf>
    <xf numFmtId="0" fontId="33" fillId="21" borderId="62" xfId="0" applyFont="1" applyFill="1" applyBorder="1" applyAlignment="1" applyProtection="1">
      <alignment horizontal="center"/>
      <protection hidden="1"/>
    </xf>
    <xf numFmtId="0" fontId="33" fillId="21" borderId="59" xfId="0" applyFont="1" applyFill="1" applyBorder="1" applyAlignment="1" applyProtection="1">
      <alignment horizontal="center"/>
      <protection hidden="1"/>
    </xf>
    <xf numFmtId="0" fontId="4" fillId="6" borderId="67" xfId="3" applyFont="1" applyFill="1" applyBorder="1" applyAlignment="1">
      <alignment horizontal="center" vertical="center"/>
    </xf>
    <xf numFmtId="0" fontId="6" fillId="0" borderId="67" xfId="3" applyFont="1" applyBorder="1" applyAlignment="1">
      <alignment horizontal="center" vertical="center" wrapText="1"/>
    </xf>
    <xf numFmtId="0" fontId="4" fillId="3" borderId="67" xfId="3" applyFont="1" applyFill="1" applyBorder="1" applyAlignment="1">
      <alignment horizontal="center" vertical="center"/>
    </xf>
    <xf numFmtId="0" fontId="4" fillId="4" borderId="67" xfId="3" applyFont="1" applyFill="1" applyBorder="1" applyAlignment="1">
      <alignment horizontal="center" vertical="center"/>
    </xf>
    <xf numFmtId="0" fontId="4" fillId="5" borderId="67" xfId="3" applyFont="1" applyFill="1" applyBorder="1" applyAlignment="1">
      <alignment horizontal="center" vertical="center"/>
    </xf>
    <xf numFmtId="0" fontId="9" fillId="0" borderId="0" xfId="3" applyFont="1" applyAlignment="1">
      <alignment horizontal="center" vertical="center" wrapText="1"/>
    </xf>
    <xf numFmtId="0" fontId="9" fillId="0" borderId="0" xfId="3" applyFont="1" applyAlignment="1">
      <alignment horizontal="center" wrapText="1"/>
    </xf>
    <xf numFmtId="0" fontId="4" fillId="2" borderId="0" xfId="3" applyFont="1" applyFill="1" applyAlignment="1">
      <alignment horizontal="center" vertical="center"/>
    </xf>
    <xf numFmtId="0" fontId="4" fillId="12" borderId="67" xfId="3" applyFont="1" applyFill="1" applyBorder="1" applyAlignment="1">
      <alignment horizontal="center" vertical="center"/>
    </xf>
    <xf numFmtId="0" fontId="4" fillId="11" borderId="0" xfId="3" applyFont="1" applyFill="1" applyAlignment="1">
      <alignment horizontal="center" vertical="center" textRotation="90"/>
    </xf>
  </cellXfs>
  <cellStyles count="8">
    <cellStyle name="Excel Built-in Normal" xfId="3" xr:uid="{00000000-0005-0000-0000-000000000000}"/>
    <cellStyle name="Hipervínculo" xfId="7" builtinId="8"/>
    <cellStyle name="Normal" xfId="0" builtinId="0"/>
    <cellStyle name="Normal 2" xfId="2" xr:uid="{00000000-0005-0000-0000-000003000000}"/>
    <cellStyle name="Normal 3" xfId="1" xr:uid="{00000000-0005-0000-0000-000004000000}"/>
    <cellStyle name="Normal 4" xfId="4" xr:uid="{00000000-0005-0000-0000-000005000000}"/>
    <cellStyle name="Normal 5" xfId="6" xr:uid="{00000000-0005-0000-0000-000006000000}"/>
    <cellStyle name="Porcentaje" xfId="5" builtinId="5"/>
  </cellStyles>
  <dxfs count="149">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alignment horizontal="general" vertical="bottom" textRotation="0" wrapText="1" indent="0" justifyLastLine="0" shrinkToFit="0" readingOrder="0"/>
    </dxf>
  </dxfs>
  <tableStyles count="0" defaultTableStyle="TableStyleMedium2" defaultPivotStyle="PivotStyleLight16"/>
  <colors>
    <mruColors>
      <color rgb="FF00CC99"/>
      <color rgb="FF3366CC"/>
      <color rgb="FFE2ECFD"/>
      <color rgb="FF0000FF"/>
      <color rgb="FF66FF33"/>
      <color rgb="FFD7EBF7"/>
      <color rgb="FFD4F8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172680</xdr:colOff>
      <xdr:row>0</xdr:row>
      <xdr:rowOff>0</xdr:rowOff>
    </xdr:from>
    <xdr:to>
      <xdr:col>1</xdr:col>
      <xdr:colOff>877616</xdr:colOff>
      <xdr:row>2</xdr:row>
      <xdr:rowOff>850900</xdr:rowOff>
    </xdr:to>
    <xdr:pic>
      <xdr:nvPicPr>
        <xdr:cNvPr id="4" name="Imagen 3">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2680" y="0"/>
          <a:ext cx="1073236" cy="850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693964</xdr:colOff>
      <xdr:row>0</xdr:row>
      <xdr:rowOff>13607</xdr:rowOff>
    </xdr:from>
    <xdr:to>
      <xdr:col>2</xdr:col>
      <xdr:colOff>326570</xdr:colOff>
      <xdr:row>2</xdr:row>
      <xdr:rowOff>312964</xdr:rowOff>
    </xdr:to>
    <xdr:pic>
      <xdr:nvPicPr>
        <xdr:cNvPr id="3" name="Imagen 2">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0535" y="13607"/>
          <a:ext cx="1211035" cy="1115786"/>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1428749</xdr:colOff>
      <xdr:row>0</xdr:row>
      <xdr:rowOff>190499</xdr:rowOff>
    </xdr:from>
    <xdr:to>
      <xdr:col>2</xdr:col>
      <xdr:colOff>730249</xdr:colOff>
      <xdr:row>2</xdr:row>
      <xdr:rowOff>333374</xdr:rowOff>
    </xdr:to>
    <xdr:pic>
      <xdr:nvPicPr>
        <xdr:cNvPr id="4" name="Imagen 3">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46249" y="190499"/>
          <a:ext cx="1539875" cy="90487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2034887</xdr:colOff>
      <xdr:row>0</xdr:row>
      <xdr:rowOff>51954</xdr:rowOff>
    </xdr:from>
    <xdr:to>
      <xdr:col>3</xdr:col>
      <xdr:colOff>1</xdr:colOff>
      <xdr:row>4</xdr:row>
      <xdr:rowOff>147204</xdr:rowOff>
    </xdr:to>
    <xdr:pic>
      <xdr:nvPicPr>
        <xdr:cNvPr id="3" name="Imagen 2">
          <a:extLst>
            <a:ext uri="{FF2B5EF4-FFF2-40B4-BE49-F238E27FC236}">
              <a16:creationId xmlns:a16="http://schemas.microsoft.com/office/drawing/2014/main" id="{00000000-0008-0000-05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82637" y="51954"/>
          <a:ext cx="1143000" cy="8572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838199</xdr:colOff>
      <xdr:row>0</xdr:row>
      <xdr:rowOff>0</xdr:rowOff>
    </xdr:from>
    <xdr:to>
      <xdr:col>3</xdr:col>
      <xdr:colOff>142874</xdr:colOff>
      <xdr:row>2</xdr:row>
      <xdr:rowOff>114300</xdr:rowOff>
    </xdr:to>
    <xdr:pic>
      <xdr:nvPicPr>
        <xdr:cNvPr id="3" name="Imagen 2">
          <a:extLst>
            <a:ext uri="{FF2B5EF4-FFF2-40B4-BE49-F238E27FC236}">
              <a16:creationId xmlns:a16="http://schemas.microsoft.com/office/drawing/2014/main" id="{00000000-0008-0000-06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199" y="0"/>
          <a:ext cx="962025" cy="4953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dpyate/Downloads/MC-FO-07%20MAPA%20DE%20RIEGOS%20DEL%20PROCESO%20(1).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JOSECAR/Downloads/2.%20Mapa%20de%20riesgos%20DIRyPLA__%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USER/OneDrive/Escritorio/JUSTICIA%202025/Riesgos%2030%20de%20Abril%202025/GGD/Mapa%20de%20Riesgos%20GG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daniel/Documents/D:\C:\Users\DIGITAL%20EXITO\Downloads\Corrupci&#243;n%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PA DE RIESGOS"/>
      <sheetName val="T PROBABILIDAD"/>
      <sheetName val="Hoja4"/>
      <sheetName val="MATRIZ DE CALIFICACIÓN"/>
      <sheetName val="T IMPACTO"/>
      <sheetName val="Hoja1"/>
      <sheetName val="Hoja2"/>
      <sheetName val="Hoja3"/>
      <sheetName val="Hoja5"/>
      <sheetName val="Hoja6"/>
      <sheetName val="Listados"/>
      <sheetName val="Corrupción"/>
      <sheetName val="Seguridad Información"/>
    </sheetNames>
    <sheetDataSet>
      <sheetData sheetId="0" refreshError="1"/>
      <sheetData sheetId="1" refreshError="1"/>
      <sheetData sheetId="2" refreshError="1">
        <row r="3">
          <cell r="C3" t="str">
            <v>Articulación Interinstitucional</v>
          </cell>
          <cell r="D3" t="str">
            <v>Riesgo de Corrupción</v>
          </cell>
          <cell r="E3" t="str">
            <v>Raro</v>
          </cell>
          <cell r="F3" t="str">
            <v>Insignificante</v>
          </cell>
          <cell r="H3" t="str">
            <v>Preventivo</v>
          </cell>
        </row>
        <row r="4">
          <cell r="D4" t="str">
            <v>Riesgo de Cumplimiento</v>
          </cell>
          <cell r="E4" t="str">
            <v>Improbable</v>
          </cell>
          <cell r="F4" t="str">
            <v>Menor</v>
          </cell>
          <cell r="H4" t="str">
            <v>Correctivo</v>
          </cell>
        </row>
        <row r="5">
          <cell r="D5" t="str">
            <v>Riesgo de Imagen</v>
          </cell>
          <cell r="E5" t="str">
            <v>Moderada</v>
          </cell>
          <cell r="F5" t="str">
            <v>Moderado</v>
          </cell>
        </row>
        <row r="6">
          <cell r="D6" t="str">
            <v>Riesgo de Tecnología</v>
          </cell>
          <cell r="E6" t="str">
            <v>Probable</v>
          </cell>
          <cell r="F6" t="str">
            <v>Mayor</v>
          </cell>
        </row>
        <row r="7">
          <cell r="D7" t="str">
            <v>Riesgo Estratégico</v>
          </cell>
          <cell r="E7" t="str">
            <v>Casi seguro</v>
          </cell>
          <cell r="F7" t="str">
            <v>Catastrófico</v>
          </cell>
        </row>
        <row r="8">
          <cell r="D8" t="str">
            <v>Riesgo Financiero</v>
          </cell>
        </row>
        <row r="9">
          <cell r="D9" t="str">
            <v>Riesgo Operativo</v>
          </cell>
        </row>
      </sheetData>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de Datos2"/>
      <sheetName val="Base de Datos"/>
      <sheetName val="Contexto Estratégico MJD"/>
      <sheetName val="Contexto Estratégico (2)"/>
      <sheetName val="Administración de Riesgos de G"/>
      <sheetName val="Administración de Riesgos de C"/>
    </sheetNames>
    <sheetDataSet>
      <sheetData sheetId="0"/>
      <sheetData sheetId="1">
        <row r="4">
          <cell r="A4" t="str">
            <v>ESTRATÉGICO</v>
          </cell>
        </row>
        <row r="5">
          <cell r="A5" t="str">
            <v>MISIONAL</v>
          </cell>
        </row>
        <row r="6">
          <cell r="A6" t="str">
            <v>APOYO</v>
          </cell>
        </row>
        <row r="7">
          <cell r="A7" t="str">
            <v>EVALUACIÓN</v>
          </cell>
        </row>
      </sheetData>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dos"/>
      <sheetName val="Matriz Riesgos Gestión"/>
      <sheetName val="Matriz riesgos de Corrupción"/>
      <sheetName val="Hoja1"/>
      <sheetName val="Matriz Riesgos Seg. Información"/>
      <sheetName val="CONTROLES"/>
      <sheetName val="Elementos Riesgo Corrupción"/>
      <sheetName val="Seguridad Información"/>
      <sheetName val="Probabilidad Seguridad Informac"/>
      <sheetName val="Corrupción"/>
      <sheetName val="Mapa de calor"/>
      <sheetName val="Matriz de calificación (2)"/>
    </sheetNames>
    <sheetDataSet>
      <sheetData sheetId="0">
        <row r="3">
          <cell r="M3" t="str">
            <v>Rara vezInsignificante</v>
          </cell>
          <cell r="N3" t="str">
            <v>Bajo</v>
          </cell>
        </row>
        <row r="4">
          <cell r="M4" t="str">
            <v>Rara vezMenor</v>
          </cell>
          <cell r="N4" t="str">
            <v>Bajo</v>
          </cell>
        </row>
        <row r="5">
          <cell r="M5" t="str">
            <v>Rara vezModerado</v>
          </cell>
          <cell r="N5" t="str">
            <v>Moderado</v>
          </cell>
        </row>
        <row r="6">
          <cell r="M6" t="str">
            <v>Rara vezMayor</v>
          </cell>
          <cell r="N6" t="str">
            <v>Alto</v>
          </cell>
        </row>
        <row r="7">
          <cell r="M7" t="str">
            <v>Rara vezCatastrófico</v>
          </cell>
          <cell r="N7" t="str">
            <v>Extremo</v>
          </cell>
        </row>
        <row r="8">
          <cell r="M8" t="str">
            <v>ImprobableInsignificante</v>
          </cell>
          <cell r="N8" t="str">
            <v>Bajo</v>
          </cell>
        </row>
        <row r="9">
          <cell r="M9" t="str">
            <v>ImprobableMenor</v>
          </cell>
          <cell r="N9" t="str">
            <v>Bajo</v>
          </cell>
        </row>
        <row r="10">
          <cell r="M10" t="str">
            <v>ImprobableModerado</v>
          </cell>
          <cell r="N10" t="str">
            <v>Moderado</v>
          </cell>
        </row>
        <row r="11">
          <cell r="M11" t="str">
            <v>ImprobableMayor</v>
          </cell>
          <cell r="N11" t="str">
            <v>Alto</v>
          </cell>
        </row>
        <row r="12">
          <cell r="M12" t="str">
            <v>ImprobableCatastrófico</v>
          </cell>
          <cell r="N12" t="str">
            <v>Extremo</v>
          </cell>
        </row>
        <row r="13">
          <cell r="M13" t="str">
            <v>PosibleInsignificante</v>
          </cell>
          <cell r="N13" t="str">
            <v>Bajo</v>
          </cell>
        </row>
        <row r="14">
          <cell r="M14" t="str">
            <v>PosibleMenor</v>
          </cell>
          <cell r="N14" t="str">
            <v>Moderado</v>
          </cell>
        </row>
        <row r="15">
          <cell r="M15" t="str">
            <v>PosibleModerado</v>
          </cell>
          <cell r="N15" t="str">
            <v>Alto</v>
          </cell>
        </row>
        <row r="16">
          <cell r="M16" t="str">
            <v>PosibleMayor</v>
          </cell>
          <cell r="N16" t="str">
            <v>Extremo</v>
          </cell>
        </row>
        <row r="17">
          <cell r="M17" t="str">
            <v>PosibleCatastrófico</v>
          </cell>
          <cell r="N17" t="str">
            <v>Extremo</v>
          </cell>
        </row>
        <row r="18">
          <cell r="M18" t="str">
            <v>ProbableInsignificante</v>
          </cell>
          <cell r="N18" t="str">
            <v>Moderado</v>
          </cell>
        </row>
        <row r="19">
          <cell r="M19" t="str">
            <v>ProbableMenor</v>
          </cell>
          <cell r="N19" t="str">
            <v>Alto</v>
          </cell>
        </row>
        <row r="20">
          <cell r="M20" t="str">
            <v>ProbableModerado</v>
          </cell>
          <cell r="N20" t="str">
            <v>Alto</v>
          </cell>
        </row>
        <row r="21">
          <cell r="M21" t="str">
            <v>ProbableMayor</v>
          </cell>
          <cell r="N21" t="str">
            <v>Extremo</v>
          </cell>
        </row>
        <row r="22">
          <cell r="M22" t="str">
            <v>ProbableCatastrófico</v>
          </cell>
          <cell r="N22" t="str">
            <v>Extremo</v>
          </cell>
        </row>
        <row r="23">
          <cell r="M23" t="str">
            <v>Casi seguroInsignificante</v>
          </cell>
          <cell r="N23" t="str">
            <v>Alto</v>
          </cell>
        </row>
        <row r="24">
          <cell r="M24" t="str">
            <v>Casi seguroMenor</v>
          </cell>
          <cell r="N24" t="str">
            <v>Alto</v>
          </cell>
        </row>
        <row r="25">
          <cell r="M25" t="str">
            <v>Casi seguroModerado</v>
          </cell>
          <cell r="N25" t="str">
            <v>Extremo</v>
          </cell>
        </row>
        <row r="26">
          <cell r="M26" t="str">
            <v>Casi seguroMayor</v>
          </cell>
          <cell r="N26" t="str">
            <v>Extremo</v>
          </cell>
        </row>
        <row r="27">
          <cell r="M27" t="str">
            <v>Casi seguroCatastrófico</v>
          </cell>
          <cell r="N27" t="str">
            <v>Extremo</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2"/>
    </sheetNames>
    <sheetDataSet>
      <sheetData sheetId="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2" displayName="Tabla2" ref="C7:G11" totalsRowShown="0">
  <autoFilter ref="C7:G11" xr:uid="{00000000-0009-0000-0100-000001000000}"/>
  <tableColumns count="5">
    <tableColumn id="1" xr3:uid="{00000000-0010-0000-0000-000001000000}" name="Descripción" dataDxfId="148"/>
    <tableColumn id="2" xr3:uid="{00000000-0010-0000-0000-000002000000}" name="Acción u omisión"/>
    <tableColumn id="3" xr3:uid="{00000000-0010-0000-0000-000003000000}" name="Uso del poder"/>
    <tableColumn id="4" xr3:uid="{00000000-0010-0000-0000-000004000000}" name="Desviar la gestión de lo público"/>
    <tableColumn id="5" xr3:uid="{00000000-0010-0000-0000-000005000000}" name="Beneficio privado"/>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4"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4"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minjusticiagovco-my.sharepoint.com/:f:/r/personal/gobdigital_calidad_minjusticia_gov_co/Documents/GOBIERNO%20DIGITAL/VIGENCIA%202025/Calidad%202025/Mapa-Matriz%20de%20Riesgos%20gesti%C3%B3n%20y%20corrupcion/Trimestre%201/Matriz%20de%20riesgos%20gestion%20y%20corrupcion%20Primer%20trimestre%20-%20Remitido/Evidencias%20Riesgo%203?csf=1&amp;web=1&amp;e=kYXrK8"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U230"/>
  <sheetViews>
    <sheetView showGridLines="0" tabSelected="1" topLeftCell="G3" zoomScale="70" zoomScaleNormal="70" zoomScaleSheetLayoutView="50" workbookViewId="0">
      <pane ySplit="4" topLeftCell="A95" activePane="bottomLeft" state="frozen"/>
      <selection activeCell="A6" sqref="A6"/>
      <selection pane="bottomLeft" activeCell="B7" sqref="B7:B186"/>
    </sheetView>
  </sheetViews>
  <sheetFormatPr baseColWidth="10" defaultColWidth="11.5" defaultRowHeight="15" x14ac:dyDescent="0.2"/>
  <cols>
    <col min="1" max="1" width="4.83203125" style="155" customWidth="1"/>
    <col min="2" max="2" width="27.5" style="156" customWidth="1"/>
    <col min="3" max="3" width="39.5" style="465" customWidth="1"/>
    <col min="4" max="4" width="35.1640625" style="466" customWidth="1"/>
    <col min="5" max="5" width="23.1640625" style="466" customWidth="1"/>
    <col min="6" max="6" width="34.5" style="466" customWidth="1"/>
    <col min="7" max="7" width="36.1640625" style="467" customWidth="1"/>
    <col min="8" max="8" width="20.83203125" style="466" customWidth="1"/>
    <col min="9" max="9" width="34.83203125" style="465" customWidth="1"/>
    <col min="10" max="10" width="12.6640625" style="468" customWidth="1"/>
    <col min="11" max="11" width="10" style="468" customWidth="1"/>
    <col min="12" max="12" width="12.5" style="468" customWidth="1"/>
    <col min="13" max="13" width="9.6640625" style="468" customWidth="1"/>
    <col min="14" max="14" width="11.33203125" style="468" customWidth="1"/>
    <col min="15" max="15" width="113" style="465" customWidth="1"/>
    <col min="16" max="16" width="33.6640625" style="465" customWidth="1"/>
    <col min="17" max="17" width="16.5" style="465" customWidth="1"/>
    <col min="18" max="18" width="15.5" style="465" customWidth="1"/>
    <col min="19" max="19" width="6.6640625" style="465" customWidth="1"/>
    <col min="20" max="20" width="18.33203125" style="465" customWidth="1"/>
    <col min="21" max="21" width="6.6640625" style="465" customWidth="1"/>
    <col min="22" max="22" width="24" style="465" customWidth="1"/>
    <col min="23" max="23" width="6.6640625" style="465" customWidth="1"/>
    <col min="24" max="24" width="28" style="465" customWidth="1"/>
    <col min="25" max="25" width="6.6640625" style="465" customWidth="1"/>
    <col min="26" max="26" width="20.5" style="465" customWidth="1"/>
    <col min="27" max="27" width="6.6640625" style="465" customWidth="1"/>
    <col min="28" max="28" width="25" style="465" customWidth="1"/>
    <col min="29" max="29" width="6.6640625" style="465" customWidth="1"/>
    <col min="30" max="30" width="23.83203125" style="465" bestFit="1" customWidth="1"/>
    <col min="31" max="31" width="6.6640625" style="465" customWidth="1"/>
    <col min="32" max="32" width="15.83203125" style="465" customWidth="1"/>
    <col min="33" max="33" width="18.5" style="465" customWidth="1"/>
    <col min="34" max="35" width="20.5" style="465" customWidth="1"/>
    <col min="36" max="38" width="15.5" style="465" customWidth="1"/>
    <col min="39" max="39" width="18.83203125" style="465" customWidth="1"/>
    <col min="40" max="40" width="15.5" style="465" customWidth="1"/>
    <col min="41" max="41" width="15.1640625" style="465" customWidth="1"/>
    <col min="42" max="43" width="6.6640625" style="465" hidden="1" customWidth="1"/>
    <col min="44" max="44" width="22.33203125" style="468" customWidth="1"/>
    <col min="45" max="45" width="14.6640625" style="468" customWidth="1"/>
    <col min="46" max="46" width="19.5" style="465" customWidth="1"/>
    <col min="47" max="47" width="17.1640625" style="465" customWidth="1"/>
    <col min="48" max="16384" width="11.5" style="10"/>
  </cols>
  <sheetData>
    <row r="1" spans="1:47" ht="45.75" hidden="1" customHeight="1" thickBot="1" x14ac:dyDescent="0.25">
      <c r="A1" s="616" t="s">
        <v>0</v>
      </c>
      <c r="B1" s="617"/>
      <c r="C1" s="617"/>
      <c r="D1" s="617"/>
      <c r="E1" s="617"/>
      <c r="F1" s="618"/>
      <c r="G1" s="622" t="s">
        <v>1</v>
      </c>
      <c r="H1" s="623"/>
      <c r="I1" s="623"/>
      <c r="J1" s="623"/>
      <c r="K1" s="623"/>
      <c r="L1" s="623"/>
      <c r="M1" s="623"/>
      <c r="N1" s="623"/>
      <c r="O1" s="623"/>
      <c r="P1" s="623"/>
      <c r="Q1" s="623"/>
      <c r="R1" s="623"/>
      <c r="S1" s="623"/>
      <c r="T1" s="623"/>
      <c r="U1" s="623"/>
      <c r="V1" s="623"/>
      <c r="W1" s="623"/>
      <c r="X1" s="623"/>
      <c r="Y1" s="623"/>
      <c r="Z1" s="623"/>
      <c r="AA1" s="623"/>
      <c r="AB1" s="623"/>
      <c r="AC1" s="623"/>
      <c r="AD1" s="623"/>
      <c r="AE1" s="623"/>
      <c r="AF1" s="623"/>
      <c r="AG1" s="623"/>
      <c r="AH1" s="623"/>
      <c r="AI1" s="623"/>
      <c r="AJ1" s="623"/>
      <c r="AK1" s="623"/>
      <c r="AL1" s="623"/>
      <c r="AM1" s="623"/>
      <c r="AN1" s="623"/>
      <c r="AO1" s="623"/>
      <c r="AP1" s="623"/>
      <c r="AQ1" s="623"/>
      <c r="AR1" s="623"/>
      <c r="AS1" s="623"/>
      <c r="AT1" s="623"/>
      <c r="AU1" s="624"/>
    </row>
    <row r="2" spans="1:47" ht="30.75" hidden="1" customHeight="1" thickBot="1" x14ac:dyDescent="0.25">
      <c r="A2" s="616"/>
      <c r="B2" s="617"/>
      <c r="C2" s="617"/>
      <c r="D2" s="617"/>
      <c r="E2" s="617"/>
      <c r="F2" s="618"/>
      <c r="G2" s="625"/>
      <c r="H2" s="626"/>
      <c r="I2" s="626"/>
      <c r="J2" s="626"/>
      <c r="K2" s="626"/>
      <c r="L2" s="626"/>
      <c r="M2" s="626"/>
      <c r="N2" s="626"/>
      <c r="O2" s="626"/>
      <c r="P2" s="626"/>
      <c r="Q2" s="626"/>
      <c r="R2" s="626"/>
      <c r="S2" s="626"/>
      <c r="T2" s="626"/>
      <c r="U2" s="626"/>
      <c r="V2" s="626"/>
      <c r="W2" s="626"/>
      <c r="X2" s="626"/>
      <c r="Y2" s="626"/>
      <c r="Z2" s="626"/>
      <c r="AA2" s="626"/>
      <c r="AB2" s="626"/>
      <c r="AC2" s="626"/>
      <c r="AD2" s="626"/>
      <c r="AE2" s="626"/>
      <c r="AF2" s="626"/>
      <c r="AG2" s="626"/>
      <c r="AH2" s="626"/>
      <c r="AI2" s="626"/>
      <c r="AJ2" s="626"/>
      <c r="AK2" s="626"/>
      <c r="AL2" s="626"/>
      <c r="AM2" s="626"/>
      <c r="AN2" s="626"/>
      <c r="AO2" s="626"/>
      <c r="AP2" s="626"/>
      <c r="AQ2" s="626"/>
      <c r="AR2" s="626"/>
      <c r="AS2" s="626"/>
      <c r="AT2" s="626"/>
      <c r="AU2" s="627"/>
    </row>
    <row r="3" spans="1:47" ht="77" customHeight="1" thickBot="1" x14ac:dyDescent="0.25">
      <c r="A3" s="619"/>
      <c r="B3" s="620"/>
      <c r="C3" s="620"/>
      <c r="D3" s="620"/>
      <c r="E3" s="620"/>
      <c r="F3" s="621"/>
      <c r="G3" s="625"/>
      <c r="H3" s="626"/>
      <c r="I3" s="626"/>
      <c r="J3" s="626"/>
      <c r="K3" s="626"/>
      <c r="L3" s="626"/>
      <c r="M3" s="626"/>
      <c r="N3" s="626"/>
      <c r="O3" s="626"/>
      <c r="P3" s="626"/>
      <c r="Q3" s="626"/>
      <c r="R3" s="626"/>
      <c r="S3" s="626"/>
      <c r="T3" s="626"/>
      <c r="U3" s="626"/>
      <c r="V3" s="626"/>
      <c r="W3" s="626"/>
      <c r="X3" s="626"/>
      <c r="Y3" s="626"/>
      <c r="Z3" s="626"/>
      <c r="AA3" s="626"/>
      <c r="AB3" s="626"/>
      <c r="AC3" s="626"/>
      <c r="AD3" s="626"/>
      <c r="AE3" s="626"/>
      <c r="AF3" s="626"/>
      <c r="AG3" s="626"/>
      <c r="AH3" s="626"/>
      <c r="AI3" s="626"/>
      <c r="AJ3" s="626"/>
      <c r="AK3" s="626"/>
      <c r="AL3" s="626"/>
      <c r="AM3" s="626"/>
      <c r="AN3" s="626"/>
      <c r="AO3" s="626"/>
      <c r="AP3" s="626"/>
      <c r="AQ3" s="626"/>
      <c r="AR3" s="626"/>
      <c r="AS3" s="626"/>
      <c r="AT3" s="626"/>
      <c r="AU3" s="627"/>
    </row>
    <row r="4" spans="1:47" ht="27" customHeight="1" x14ac:dyDescent="0.2">
      <c r="A4" s="636" t="s">
        <v>2</v>
      </c>
      <c r="B4" s="637"/>
      <c r="C4" s="637"/>
      <c r="D4" s="637"/>
      <c r="E4" s="637"/>
      <c r="F4" s="637"/>
      <c r="G4" s="637"/>
      <c r="H4" s="637"/>
      <c r="I4" s="637"/>
      <c r="J4" s="639" t="s">
        <v>3</v>
      </c>
      <c r="K4" s="639"/>
      <c r="L4" s="639"/>
      <c r="M4" s="639"/>
      <c r="N4" s="639"/>
      <c r="O4" s="639" t="s">
        <v>4</v>
      </c>
      <c r="P4" s="639"/>
      <c r="Q4" s="639"/>
      <c r="R4" s="639"/>
      <c r="S4" s="639"/>
      <c r="T4" s="639"/>
      <c r="U4" s="639"/>
      <c r="V4" s="639"/>
      <c r="W4" s="639"/>
      <c r="X4" s="639"/>
      <c r="Y4" s="639"/>
      <c r="Z4" s="639"/>
      <c r="AA4" s="639"/>
      <c r="AB4" s="639"/>
      <c r="AC4" s="639"/>
      <c r="AD4" s="639"/>
      <c r="AE4" s="639"/>
      <c r="AF4" s="639"/>
      <c r="AG4" s="639"/>
      <c r="AH4" s="639"/>
      <c r="AI4" s="639"/>
      <c r="AJ4" s="639"/>
      <c r="AK4" s="639"/>
      <c r="AL4" s="639"/>
      <c r="AM4" s="639"/>
      <c r="AN4" s="639"/>
      <c r="AO4" s="639"/>
      <c r="AP4" s="639"/>
      <c r="AQ4" s="639"/>
      <c r="AR4" s="639"/>
      <c r="AS4" s="639"/>
      <c r="AT4" s="639"/>
      <c r="AU4" s="628" t="s">
        <v>5</v>
      </c>
    </row>
    <row r="5" spans="1:47" ht="41" customHeight="1" thickBot="1" x14ac:dyDescent="0.25">
      <c r="A5" s="638"/>
      <c r="B5" s="615"/>
      <c r="C5" s="615"/>
      <c r="D5" s="615"/>
      <c r="E5" s="615"/>
      <c r="F5" s="615"/>
      <c r="G5" s="615"/>
      <c r="H5" s="615"/>
      <c r="I5" s="615"/>
      <c r="J5" s="629" t="s">
        <v>9</v>
      </c>
      <c r="K5" s="629"/>
      <c r="L5" s="629"/>
      <c r="M5" s="629"/>
      <c r="N5" s="629"/>
      <c r="O5" s="630" t="s">
        <v>10</v>
      </c>
      <c r="P5" s="631"/>
      <c r="Q5" s="632"/>
      <c r="R5" s="630" t="s">
        <v>11</v>
      </c>
      <c r="S5" s="631"/>
      <c r="T5" s="631"/>
      <c r="U5" s="631"/>
      <c r="V5" s="631"/>
      <c r="W5" s="631"/>
      <c r="X5" s="631"/>
      <c r="Y5" s="631"/>
      <c r="Z5" s="631"/>
      <c r="AA5" s="631"/>
      <c r="AB5" s="631"/>
      <c r="AC5" s="631"/>
      <c r="AD5" s="631"/>
      <c r="AE5" s="631"/>
      <c r="AF5" s="631"/>
      <c r="AG5" s="632"/>
      <c r="AH5" s="633" t="s">
        <v>12</v>
      </c>
      <c r="AI5" s="634"/>
      <c r="AJ5" s="633" t="s">
        <v>13</v>
      </c>
      <c r="AK5" s="635"/>
      <c r="AL5" s="633" t="s">
        <v>14</v>
      </c>
      <c r="AM5" s="635"/>
      <c r="AN5" s="161"/>
      <c r="AO5" s="161"/>
      <c r="AP5" s="161"/>
      <c r="AQ5" s="161"/>
      <c r="AR5" s="629" t="s">
        <v>15</v>
      </c>
      <c r="AS5" s="629"/>
      <c r="AT5" s="629"/>
      <c r="AU5" s="629"/>
    </row>
    <row r="6" spans="1:47" s="475" customFormat="1" ht="111.75" customHeight="1" thickBot="1" x14ac:dyDescent="0.25">
      <c r="A6" s="470" t="s">
        <v>16</v>
      </c>
      <c r="B6" s="471" t="s">
        <v>17</v>
      </c>
      <c r="C6" s="471" t="s">
        <v>18</v>
      </c>
      <c r="D6" s="471" t="s">
        <v>19</v>
      </c>
      <c r="E6" s="471" t="s">
        <v>20</v>
      </c>
      <c r="F6" s="471" t="s">
        <v>21</v>
      </c>
      <c r="G6" s="471" t="s">
        <v>22</v>
      </c>
      <c r="H6" s="472" t="s">
        <v>23</v>
      </c>
      <c r="I6" s="471" t="s">
        <v>24</v>
      </c>
      <c r="J6" s="473" t="s">
        <v>25</v>
      </c>
      <c r="K6" s="473"/>
      <c r="L6" s="473" t="s">
        <v>26</v>
      </c>
      <c r="M6" s="473"/>
      <c r="N6" s="473" t="s">
        <v>27</v>
      </c>
      <c r="O6" s="471" t="s">
        <v>28</v>
      </c>
      <c r="P6" s="474" t="s">
        <v>29</v>
      </c>
      <c r="Q6" s="471" t="s">
        <v>30</v>
      </c>
      <c r="R6" s="471" t="s">
        <v>31</v>
      </c>
      <c r="S6" s="471"/>
      <c r="T6" s="471" t="s">
        <v>32</v>
      </c>
      <c r="U6" s="471"/>
      <c r="V6" s="471" t="s">
        <v>33</v>
      </c>
      <c r="W6" s="471"/>
      <c r="X6" s="471" t="s">
        <v>34</v>
      </c>
      <c r="Y6" s="471"/>
      <c r="Z6" s="471" t="s">
        <v>35</v>
      </c>
      <c r="AA6" s="471"/>
      <c r="AB6" s="471" t="s">
        <v>36</v>
      </c>
      <c r="AC6" s="471"/>
      <c r="AD6" s="471" t="s">
        <v>37</v>
      </c>
      <c r="AE6" s="471"/>
      <c r="AF6" s="471" t="s">
        <v>38</v>
      </c>
      <c r="AG6" s="471" t="s">
        <v>39</v>
      </c>
      <c r="AH6" s="471" t="s">
        <v>40</v>
      </c>
      <c r="AI6" s="471" t="s">
        <v>41</v>
      </c>
      <c r="AJ6" s="471" t="s">
        <v>42</v>
      </c>
      <c r="AK6" s="471" t="s">
        <v>43</v>
      </c>
      <c r="AL6" s="471" t="s">
        <v>44</v>
      </c>
      <c r="AM6" s="471" t="s">
        <v>45</v>
      </c>
      <c r="AN6" s="471" t="s">
        <v>46</v>
      </c>
      <c r="AO6" s="471" t="s">
        <v>47</v>
      </c>
      <c r="AP6" s="471"/>
      <c r="AQ6" s="471"/>
      <c r="AR6" s="471" t="s">
        <v>25</v>
      </c>
      <c r="AS6" s="471" t="s">
        <v>26</v>
      </c>
      <c r="AT6" s="471" t="s">
        <v>27</v>
      </c>
      <c r="AU6" s="471" t="s">
        <v>48</v>
      </c>
    </row>
    <row r="7" spans="1:47" ht="91" x14ac:dyDescent="0.2">
      <c r="A7" s="532">
        <v>1</v>
      </c>
      <c r="B7" s="502" t="s">
        <v>61</v>
      </c>
      <c r="C7" s="553" t="s">
        <v>62</v>
      </c>
      <c r="D7" s="502" t="s">
        <v>63</v>
      </c>
      <c r="E7" s="502" t="s">
        <v>64</v>
      </c>
      <c r="F7" s="502" t="s">
        <v>65</v>
      </c>
      <c r="G7" s="326" t="s">
        <v>66</v>
      </c>
      <c r="H7" s="323" t="s">
        <v>67</v>
      </c>
      <c r="I7" s="326" t="s">
        <v>68</v>
      </c>
      <c r="J7" s="571" t="s">
        <v>69</v>
      </c>
      <c r="K7" s="488">
        <f>+VLOOKUP(J7,Listados!$K$8:$L$12,2,0)</f>
        <v>5</v>
      </c>
      <c r="L7" s="495" t="s">
        <v>70</v>
      </c>
      <c r="M7" s="488">
        <f>+VLOOKUP(L7,Listados!$K$13:$L$17,2,0)</f>
        <v>2</v>
      </c>
      <c r="N7" s="488" t="str">
        <f>IF(AND(J7&lt;&gt;"",L7&lt;&gt;""),VLOOKUP(J7&amp;L7,Listados!$M$3:$N$27,2,FALSE),"")</f>
        <v>Alto</v>
      </c>
      <c r="O7" s="326" t="s">
        <v>71</v>
      </c>
      <c r="P7" s="327" t="s">
        <v>66</v>
      </c>
      <c r="Q7" s="328" t="s">
        <v>72</v>
      </c>
      <c r="R7" s="95" t="s">
        <v>73</v>
      </c>
      <c r="S7" s="87">
        <f>+IF(R7="si",15,"0")</f>
        <v>15</v>
      </c>
      <c r="T7" s="95" t="s">
        <v>73</v>
      </c>
      <c r="U7" s="87">
        <f>+IF(T7="si",15,"0")</f>
        <v>15</v>
      </c>
      <c r="V7" s="95" t="s">
        <v>73</v>
      </c>
      <c r="W7" s="87">
        <f>+IF(V7="si",15,"0")</f>
        <v>15</v>
      </c>
      <c r="X7" s="95" t="s">
        <v>72</v>
      </c>
      <c r="Y7" s="87">
        <f>+IF(X7="Preventivo",15,IF(X7="Detectivo",10,"0"))</f>
        <v>15</v>
      </c>
      <c r="Z7" s="95" t="s">
        <v>73</v>
      </c>
      <c r="AA7" s="87">
        <f>+IF(Z7="si",15,"0")</f>
        <v>15</v>
      </c>
      <c r="AB7" s="95" t="s">
        <v>73</v>
      </c>
      <c r="AC7" s="87">
        <f>+IF(AB7="si",15,"0")</f>
        <v>15</v>
      </c>
      <c r="AD7" s="95" t="s">
        <v>74</v>
      </c>
      <c r="AE7" s="87">
        <f>+IF(AD7="Completa",10,IF(AD7="Incompleta",5,"0"))</f>
        <v>10</v>
      </c>
      <c r="AF7" s="87">
        <f>IF((SUM(S7,U7,W7,Y7,AA7,AC7,AE7)=0),"",(SUM(S7,U7,W7,Y7,AA7,AC7,AE7)))</f>
        <v>100</v>
      </c>
      <c r="AG7" s="87" t="str">
        <f>IF(AF7&lt;=85,"Débil",IF(AF7&lt;=95,"Moderado",IF(AF7=100,"Fuerte","")))</f>
        <v>Fuerte</v>
      </c>
      <c r="AH7" s="95" t="s">
        <v>75</v>
      </c>
      <c r="AI7" s="87" t="str">
        <f>+IF(AH7="siempre","Fuerte",IF(AH7="Algunas veces","Moderado",IF(AH7="No se ejecuta","Débil","")))</f>
        <v>Fuerte</v>
      </c>
      <c r="AJ7" s="87" t="str">
        <f>IFERROR(VLOOKUP((CONCATENATE(AG7,AI7)),Listados!$U$3:$V$11,2,FALSE),"")</f>
        <v>Fuerte</v>
      </c>
      <c r="AK7" s="87">
        <f>IF(AJ7="","",IF(AJ7="Débil", 0, IF(AJ7="Moderado",50,100)))</f>
        <v>100</v>
      </c>
      <c r="AL7" s="488">
        <f>AVERAGE(AK7:AK10)</f>
        <v>100</v>
      </c>
      <c r="AM7" s="488" t="str">
        <f>IF(AL7&lt;=50,"Débil",IF(AL7&lt;=99,"Moderado",IF(AL7=100,"fuerte","")))</f>
        <v>fuerte</v>
      </c>
      <c r="AN7" s="87">
        <f>+IF(AND(Q7="Preventivo",AM7="Fuerte"),2,IF(AND(Q7="Preventivo",AM7="Moderado"),1,0))</f>
        <v>2</v>
      </c>
      <c r="AO7" s="87">
        <f>+IF(AND(Q7="Detectivo",$AM7="Fuerte"),2,IF(AND(Q7="Detectivo",$AM7="Moderado"),1,IF(AND(Q7="Preventivo",$AM7="Fuerte"),1,0)))</f>
        <v>1</v>
      </c>
      <c r="AP7" s="87">
        <f>+K7-AN7</f>
        <v>3</v>
      </c>
      <c r="AQ7" s="87">
        <f>+M7-AO7</f>
        <v>1</v>
      </c>
      <c r="AR7" s="488" t="str">
        <f>+VLOOKUP(MIN(AP7:AP9),Listados!$J$18:$K$24,2,TRUE)</f>
        <v>Posible</v>
      </c>
      <c r="AS7" s="488" t="str">
        <f>+VLOOKUP(MIN(AQ7),Listados!$J$26:$K$32,2,TRUE)</f>
        <v>Insignificante</v>
      </c>
      <c r="AT7" s="488" t="str">
        <f>IF(AND(AR7&lt;&gt;"",AS7&lt;&gt;""),VLOOKUP(AR7&amp;AS7,Listados!$M$3:$N$27,2,FALSE),"")</f>
        <v>Bajo</v>
      </c>
      <c r="AU7" s="488" t="str">
        <f>+VLOOKUP(AT7,Listados!$P$3:$Q$6,2,FALSE)</f>
        <v>Asumir el riesgo</v>
      </c>
    </row>
    <row r="8" spans="1:47" ht="91" x14ac:dyDescent="0.2">
      <c r="A8" s="533"/>
      <c r="B8" s="501"/>
      <c r="C8" s="554"/>
      <c r="D8" s="501"/>
      <c r="E8" s="501"/>
      <c r="F8" s="501"/>
      <c r="G8" s="329" t="s">
        <v>76</v>
      </c>
      <c r="H8" s="320" t="s">
        <v>67</v>
      </c>
      <c r="I8" s="329" t="s">
        <v>77</v>
      </c>
      <c r="J8" s="520"/>
      <c r="K8" s="489"/>
      <c r="L8" s="584"/>
      <c r="M8" s="489"/>
      <c r="N8" s="489"/>
      <c r="O8" s="330" t="s">
        <v>78</v>
      </c>
      <c r="P8" s="331" t="s">
        <v>76</v>
      </c>
      <c r="Q8" s="332" t="s">
        <v>72</v>
      </c>
      <c r="R8" s="236" t="s">
        <v>73</v>
      </c>
      <c r="S8" s="235">
        <f t="shared" ref="S8:S11" si="0">+IF(R8="si",15,"0")</f>
        <v>15</v>
      </c>
      <c r="T8" s="236" t="s">
        <v>73</v>
      </c>
      <c r="U8" s="235">
        <f t="shared" ref="U8:U11" si="1">+IF(T8="si",15,"0")</f>
        <v>15</v>
      </c>
      <c r="V8" s="236" t="s">
        <v>73</v>
      </c>
      <c r="W8" s="235">
        <f t="shared" ref="W8:W11" si="2">+IF(V8="si",15,"0")</f>
        <v>15</v>
      </c>
      <c r="X8" s="236" t="s">
        <v>72</v>
      </c>
      <c r="Y8" s="235">
        <f t="shared" ref="Y8:Y11" si="3">+IF(X8="Preventivo",15,IF(X8="Detectivo",10,"0"))</f>
        <v>15</v>
      </c>
      <c r="Z8" s="236" t="s">
        <v>73</v>
      </c>
      <c r="AA8" s="235">
        <f t="shared" ref="AA8:AA11" si="4">+IF(Z8="si",15,"0")</f>
        <v>15</v>
      </c>
      <c r="AB8" s="236" t="s">
        <v>73</v>
      </c>
      <c r="AC8" s="235">
        <f t="shared" ref="AC8:AC11" si="5">+IF(AB8="si",15,"0")</f>
        <v>15</v>
      </c>
      <c r="AD8" s="236" t="s">
        <v>74</v>
      </c>
      <c r="AE8" s="235">
        <f t="shared" ref="AE8:AE11" si="6">+IF(AD8="Completa",10,IF(AD8="Incompleta",5,"0"))</f>
        <v>10</v>
      </c>
      <c r="AF8" s="235">
        <f t="shared" ref="AF8:AF11" si="7">IF((SUM(S8,U8,W8,Y8,AA8,AC8,AE8)=0),"",(SUM(S8,U8,W8,Y8,AA8,AC8,AE8)))</f>
        <v>100</v>
      </c>
      <c r="AG8" s="70" t="str">
        <f t="shared" ref="AG8:AG11" si="8">IF(AF8&lt;=85,"Débil",IF(AF8&lt;=95,"Moderado",IF(AF8=100,"Fuerte","")))</f>
        <v>Fuerte</v>
      </c>
      <c r="AH8" s="236" t="s">
        <v>75</v>
      </c>
      <c r="AI8" s="235" t="str">
        <f t="shared" ref="AI8:AI11" si="9">+IF(AH8="siempre","Fuerte",IF(AH8="Algunas veces","Moderado",IF(AH8="No se ejecuta","Débil","")))</f>
        <v>Fuerte</v>
      </c>
      <c r="AJ8" s="235" t="str">
        <f>IFERROR(VLOOKUP((CONCATENATE(AG8,AI8)),Listados!$U$3:$V$11,2,FALSE),"")</f>
        <v>Fuerte</v>
      </c>
      <c r="AK8" s="235">
        <f t="shared" ref="AK8:AK11" si="10">IF(AJ8="","",IF(AJ8="Débil", 0, IF(AJ8="Moderado",50,100)))</f>
        <v>100</v>
      </c>
      <c r="AL8" s="489"/>
      <c r="AM8" s="489"/>
      <c r="AN8" s="235">
        <f>+IF(AND(Q8="Preventivo",AM7="Fuerte"),2,IF(AND(Q8="Preventivo",AM7="Moderado"),1,0))</f>
        <v>2</v>
      </c>
      <c r="AO8" s="235">
        <f>+IF(AND(Q8="Detectivo",$AM7="Fuerte"),2,IF(AND(Q8="Detectivo",$AM7="Moderado"),1,IF(AND(Q8="Preventivo",$AM7="Fuerte"),1,0)))</f>
        <v>1</v>
      </c>
      <c r="AP8" s="235">
        <f>+K7-AN8</f>
        <v>3</v>
      </c>
      <c r="AQ8" s="235">
        <f>+M7-AO8</f>
        <v>1</v>
      </c>
      <c r="AR8" s="489"/>
      <c r="AS8" s="489"/>
      <c r="AT8" s="489"/>
      <c r="AU8" s="489"/>
    </row>
    <row r="9" spans="1:47" ht="78" x14ac:dyDescent="0.2">
      <c r="A9" s="533"/>
      <c r="B9" s="501"/>
      <c r="C9" s="554"/>
      <c r="D9" s="501"/>
      <c r="E9" s="501"/>
      <c r="F9" s="501"/>
      <c r="G9" s="329"/>
      <c r="H9" s="333"/>
      <c r="I9" s="333"/>
      <c r="J9" s="520"/>
      <c r="K9" s="489"/>
      <c r="L9" s="584"/>
      <c r="M9" s="489"/>
      <c r="N9" s="489"/>
      <c r="O9" s="330" t="s">
        <v>79</v>
      </c>
      <c r="P9" s="334" t="s">
        <v>76</v>
      </c>
      <c r="Q9" s="236" t="s">
        <v>80</v>
      </c>
      <c r="R9" s="236" t="s">
        <v>73</v>
      </c>
      <c r="S9" s="235">
        <f t="shared" si="0"/>
        <v>15</v>
      </c>
      <c r="T9" s="236" t="s">
        <v>73</v>
      </c>
      <c r="U9" s="235">
        <f t="shared" si="1"/>
        <v>15</v>
      </c>
      <c r="V9" s="236" t="s">
        <v>73</v>
      </c>
      <c r="W9" s="235">
        <f t="shared" si="2"/>
        <v>15</v>
      </c>
      <c r="X9" s="236" t="s">
        <v>72</v>
      </c>
      <c r="Y9" s="235">
        <f t="shared" si="3"/>
        <v>15</v>
      </c>
      <c r="Z9" s="236" t="s">
        <v>73</v>
      </c>
      <c r="AA9" s="235">
        <f t="shared" si="4"/>
        <v>15</v>
      </c>
      <c r="AB9" s="236" t="s">
        <v>73</v>
      </c>
      <c r="AC9" s="235">
        <f t="shared" si="5"/>
        <v>15</v>
      </c>
      <c r="AD9" s="236" t="s">
        <v>74</v>
      </c>
      <c r="AE9" s="235">
        <f t="shared" si="6"/>
        <v>10</v>
      </c>
      <c r="AF9" s="235">
        <f t="shared" si="7"/>
        <v>100</v>
      </c>
      <c r="AG9" s="70" t="str">
        <f t="shared" si="8"/>
        <v>Fuerte</v>
      </c>
      <c r="AH9" s="236" t="s">
        <v>75</v>
      </c>
      <c r="AI9" s="235" t="str">
        <f t="shared" si="9"/>
        <v>Fuerte</v>
      </c>
      <c r="AJ9" s="235" t="str">
        <f>IFERROR(VLOOKUP((CONCATENATE(AG9,AI9)),Listados!$U$3:$V$11,2,FALSE),"")</f>
        <v>Fuerte</v>
      </c>
      <c r="AK9" s="235">
        <f t="shared" si="10"/>
        <v>100</v>
      </c>
      <c r="AL9" s="489"/>
      <c r="AM9" s="489"/>
      <c r="AN9" s="235">
        <f>+IF(AND(Q9="Preventivo",AM7="Fuerte"),2,IF(AND(Q9="Preventivo",AM7="Moderado"),1,0))</f>
        <v>0</v>
      </c>
      <c r="AO9" s="235">
        <f>+IF(AND(Q8="Detectivo",$AM7="Fuerte"),2,IF(AND(Q8="Detectivo",$AM7="Moderado"),1,IF(AND(Q8="Preventivo",$AM7="Fuerte"),1,0)))</f>
        <v>1</v>
      </c>
      <c r="AP9" s="235">
        <f>+K7-AN9</f>
        <v>5</v>
      </c>
      <c r="AQ9" s="235">
        <f>+M7-AO9</f>
        <v>1</v>
      </c>
      <c r="AR9" s="489"/>
      <c r="AS9" s="489"/>
      <c r="AT9" s="489"/>
      <c r="AU9" s="489"/>
    </row>
    <row r="10" spans="1:47" ht="68.25" customHeight="1" thickBot="1" x14ac:dyDescent="0.25">
      <c r="A10" s="540"/>
      <c r="B10" s="503"/>
      <c r="C10" s="555"/>
      <c r="D10" s="503"/>
      <c r="E10" s="503"/>
      <c r="F10" s="503"/>
      <c r="G10" s="335"/>
      <c r="H10" s="336"/>
      <c r="I10" s="336"/>
      <c r="J10" s="521"/>
      <c r="K10" s="478"/>
      <c r="L10" s="482"/>
      <c r="M10" s="478"/>
      <c r="N10" s="478"/>
      <c r="O10" s="337"/>
      <c r="P10" s="338"/>
      <c r="Q10" s="180"/>
      <c r="R10" s="180"/>
      <c r="S10" s="179" t="str">
        <f t="shared" si="0"/>
        <v>0</v>
      </c>
      <c r="T10" s="180"/>
      <c r="U10" s="179" t="str">
        <f t="shared" si="1"/>
        <v>0</v>
      </c>
      <c r="V10" s="180"/>
      <c r="W10" s="179" t="str">
        <f t="shared" si="2"/>
        <v>0</v>
      </c>
      <c r="X10" s="180"/>
      <c r="Y10" s="179" t="str">
        <f t="shared" si="3"/>
        <v>0</v>
      </c>
      <c r="Z10" s="180"/>
      <c r="AA10" s="179" t="str">
        <f t="shared" si="4"/>
        <v>0</v>
      </c>
      <c r="AB10" s="180"/>
      <c r="AC10" s="179" t="str">
        <f t="shared" si="5"/>
        <v>0</v>
      </c>
      <c r="AD10" s="180"/>
      <c r="AE10" s="179" t="str">
        <f t="shared" si="6"/>
        <v>0</v>
      </c>
      <c r="AF10" s="179" t="str">
        <f t="shared" si="7"/>
        <v/>
      </c>
      <c r="AG10" s="93" t="str">
        <f t="shared" si="8"/>
        <v/>
      </c>
      <c r="AH10" s="180"/>
      <c r="AI10" s="179" t="str">
        <f t="shared" si="9"/>
        <v/>
      </c>
      <c r="AJ10" s="179" t="str">
        <f>IFERROR(VLOOKUP((CONCATENATE(AG10,AI10)),Listados!$U$3:$V$11,2,FALSE),"")</f>
        <v/>
      </c>
      <c r="AK10" s="179" t="str">
        <f t="shared" si="10"/>
        <v/>
      </c>
      <c r="AL10" s="478"/>
      <c r="AM10" s="478"/>
      <c r="AN10" s="179">
        <f>+IF(AND(Q10="Preventivo",AM8="Fuerte"),2,IF(AND(Q10="Preventivo",AM8="Moderado"),1,0))</f>
        <v>0</v>
      </c>
      <c r="AO10" s="179">
        <f>+IF(AND(Q9="Detectivo",$AM8="Fuerte"),2,IF(AND(Q9="Detectivo",$AM8="Moderado"),1,IF(AND(Q9="Preventivo",$AM8="Fuerte"),1,0)))</f>
        <v>0</v>
      </c>
      <c r="AP10" s="179">
        <f>+K8-AN10</f>
        <v>0</v>
      </c>
      <c r="AQ10" s="179">
        <f>+M8-AO10</f>
        <v>0</v>
      </c>
      <c r="AR10" s="478"/>
      <c r="AS10" s="478"/>
      <c r="AT10" s="478"/>
      <c r="AU10" s="478"/>
    </row>
    <row r="11" spans="1:47" ht="60" customHeight="1" x14ac:dyDescent="0.2">
      <c r="A11" s="532">
        <v>2</v>
      </c>
      <c r="B11" s="502" t="s">
        <v>61</v>
      </c>
      <c r="C11" s="553" t="s">
        <v>62</v>
      </c>
      <c r="D11" s="502" t="s">
        <v>81</v>
      </c>
      <c r="E11" s="502" t="s">
        <v>82</v>
      </c>
      <c r="F11" s="502" t="s">
        <v>65</v>
      </c>
      <c r="G11" s="326" t="s">
        <v>83</v>
      </c>
      <c r="H11" s="323" t="s">
        <v>67</v>
      </c>
      <c r="I11" s="571" t="s">
        <v>84</v>
      </c>
      <c r="J11" s="502" t="s">
        <v>85</v>
      </c>
      <c r="K11" s="483">
        <f>+VLOOKUP(J11,Listados!$K$8:$L$12,2,0)</f>
        <v>3</v>
      </c>
      <c r="L11" s="530" t="s">
        <v>86</v>
      </c>
      <c r="M11" s="483">
        <f>+VLOOKUP(L11,Listados!$K$13:$L$17,2,0)</f>
        <v>3</v>
      </c>
      <c r="N11" s="483" t="str">
        <f>IF(AND(J11&lt;&gt;"",L11&lt;&gt;""),VLOOKUP(J11&amp;L11,Listados!$M$3:$N$27,2,FALSE),"")</f>
        <v>Alto</v>
      </c>
      <c r="O11" s="642" t="s">
        <v>87</v>
      </c>
      <c r="P11" s="339" t="s">
        <v>83</v>
      </c>
      <c r="Q11" s="646" t="s">
        <v>80</v>
      </c>
      <c r="R11" s="495" t="s">
        <v>73</v>
      </c>
      <c r="S11" s="488">
        <f t="shared" si="0"/>
        <v>15</v>
      </c>
      <c r="T11" s="495" t="s">
        <v>73</v>
      </c>
      <c r="U11" s="488">
        <f t="shared" si="1"/>
        <v>15</v>
      </c>
      <c r="V11" s="495" t="s">
        <v>73</v>
      </c>
      <c r="W11" s="488">
        <f t="shared" si="2"/>
        <v>15</v>
      </c>
      <c r="X11" s="495" t="s">
        <v>72</v>
      </c>
      <c r="Y11" s="488">
        <f t="shared" si="3"/>
        <v>15</v>
      </c>
      <c r="Z11" s="495" t="s">
        <v>73</v>
      </c>
      <c r="AA11" s="488">
        <f t="shared" si="4"/>
        <v>15</v>
      </c>
      <c r="AB11" s="495" t="s">
        <v>73</v>
      </c>
      <c r="AC11" s="488">
        <f t="shared" si="5"/>
        <v>15</v>
      </c>
      <c r="AD11" s="495" t="s">
        <v>74</v>
      </c>
      <c r="AE11" s="488">
        <f t="shared" si="6"/>
        <v>10</v>
      </c>
      <c r="AF11" s="488">
        <f t="shared" si="7"/>
        <v>100</v>
      </c>
      <c r="AG11" s="488" t="str">
        <f t="shared" si="8"/>
        <v>Fuerte</v>
      </c>
      <c r="AH11" s="495" t="s">
        <v>75</v>
      </c>
      <c r="AI11" s="488" t="str">
        <f t="shared" si="9"/>
        <v>Fuerte</v>
      </c>
      <c r="AJ11" s="488" t="str">
        <f>IFERROR(VLOOKUP((CONCATENATE(AG11,AI11)),Listados!$U$3:$V$11,2,FALSE),"")</f>
        <v>Fuerte</v>
      </c>
      <c r="AK11" s="488">
        <f t="shared" si="10"/>
        <v>100</v>
      </c>
      <c r="AL11" s="483">
        <f t="shared" ref="AL11" si="11">AVERAGE(AK11:AK15)</f>
        <v>100</v>
      </c>
      <c r="AM11" s="483" t="str">
        <f t="shared" ref="AM11" si="12">IF(AL11&lt;=50,"Débil",IF(AL11&lt;=99,"Moderado",IF(AL11=100,"fuerte","")))</f>
        <v>fuerte</v>
      </c>
      <c r="AN11" s="488">
        <f>+IF(AND(Q11="Preventivo",AM11="Fuerte"),2,IF(AND(Q11="Preventivo",AM11="Moderado"),1,0))</f>
        <v>0</v>
      </c>
      <c r="AO11" s="488">
        <f t="shared" ref="AO11" si="13">+IF(AND(Q11="Detectivo",$AM11="Fuerte"),2,IF(AND(Q11="Detectivo",$AM11="Moderado"),1,IF(AND(Q11="Preventivo",$AM11="Fuerte"),1,0)))</f>
        <v>2</v>
      </c>
      <c r="AP11" s="488">
        <f t="shared" ref="AP11" si="14">+K11-AN11</f>
        <v>3</v>
      </c>
      <c r="AQ11" s="488">
        <f t="shared" ref="AQ11" si="15">+M11-AO11</f>
        <v>1</v>
      </c>
      <c r="AR11" s="483" t="str">
        <f>+VLOOKUP(MIN(AP11:AP14),Listados!$J$18:$K$24,2,TRUE)</f>
        <v>Rara Vez</v>
      </c>
      <c r="AS11" s="483" t="str">
        <f>+VLOOKUP(MIN(AQ11),Listados!$J$26:$K$32,2,TRUE)</f>
        <v>Insignificante</v>
      </c>
      <c r="AT11" s="483" t="str">
        <f>IF(AND(AR11&lt;&gt;"",AS11&lt;&gt;""),VLOOKUP(AR11&amp;AS11,Listados!$M$3:$N$27,2,FALSE),"")</f>
        <v>Bajo</v>
      </c>
      <c r="AU11" s="483" t="str">
        <f>+VLOOKUP(AT11,Listados!$P$3:$Q$6,2,FALSE)</f>
        <v>Asumir el riesgo</v>
      </c>
    </row>
    <row r="12" spans="1:47" ht="52" x14ac:dyDescent="0.2">
      <c r="A12" s="533"/>
      <c r="B12" s="501"/>
      <c r="C12" s="554"/>
      <c r="D12" s="501"/>
      <c r="E12" s="501"/>
      <c r="F12" s="501"/>
      <c r="G12" s="329" t="s">
        <v>88</v>
      </c>
      <c r="H12" s="320" t="s">
        <v>67</v>
      </c>
      <c r="I12" s="520"/>
      <c r="J12" s="501"/>
      <c r="K12" s="484"/>
      <c r="L12" s="510"/>
      <c r="M12" s="484"/>
      <c r="N12" s="484"/>
      <c r="O12" s="643"/>
      <c r="P12" s="340" t="s">
        <v>88</v>
      </c>
      <c r="Q12" s="647"/>
      <c r="R12" s="496"/>
      <c r="S12" s="494"/>
      <c r="T12" s="496"/>
      <c r="U12" s="494"/>
      <c r="V12" s="496"/>
      <c r="W12" s="494"/>
      <c r="X12" s="496"/>
      <c r="Y12" s="494"/>
      <c r="Z12" s="496"/>
      <c r="AA12" s="494"/>
      <c r="AB12" s="496"/>
      <c r="AC12" s="494"/>
      <c r="AD12" s="496"/>
      <c r="AE12" s="494"/>
      <c r="AF12" s="494"/>
      <c r="AG12" s="494"/>
      <c r="AH12" s="496"/>
      <c r="AI12" s="494"/>
      <c r="AJ12" s="494"/>
      <c r="AK12" s="494"/>
      <c r="AL12" s="484"/>
      <c r="AM12" s="484"/>
      <c r="AN12" s="494"/>
      <c r="AO12" s="494"/>
      <c r="AP12" s="494"/>
      <c r="AQ12" s="494"/>
      <c r="AR12" s="484"/>
      <c r="AS12" s="484"/>
      <c r="AT12" s="484"/>
      <c r="AU12" s="484"/>
    </row>
    <row r="13" spans="1:47" ht="90" x14ac:dyDescent="0.2">
      <c r="A13" s="533"/>
      <c r="B13" s="501"/>
      <c r="C13" s="554"/>
      <c r="D13" s="501"/>
      <c r="E13" s="501"/>
      <c r="F13" s="501"/>
      <c r="G13" s="329" t="s">
        <v>89</v>
      </c>
      <c r="H13" s="320" t="s">
        <v>67</v>
      </c>
      <c r="I13" s="500"/>
      <c r="J13" s="501"/>
      <c r="K13" s="484"/>
      <c r="L13" s="510"/>
      <c r="M13" s="484"/>
      <c r="N13" s="484"/>
      <c r="O13" s="341" t="s">
        <v>90</v>
      </c>
      <c r="P13" s="341" t="s">
        <v>89</v>
      </c>
      <c r="Q13" s="236" t="s">
        <v>80</v>
      </c>
      <c r="R13" s="236" t="s">
        <v>73</v>
      </c>
      <c r="S13" s="235">
        <f t="shared" ref="S13:S74" si="16">+IF(R13="si",15,"0")</f>
        <v>15</v>
      </c>
      <c r="T13" s="236" t="s">
        <v>73</v>
      </c>
      <c r="U13" s="235">
        <f t="shared" ref="U13:U74" si="17">+IF(T13="si",15,"0")</f>
        <v>15</v>
      </c>
      <c r="V13" s="236" t="s">
        <v>73</v>
      </c>
      <c r="W13" s="235">
        <f t="shared" ref="W13:W74" si="18">+IF(V13="si",15,"0")</f>
        <v>15</v>
      </c>
      <c r="X13" s="236" t="s">
        <v>72</v>
      </c>
      <c r="Y13" s="235">
        <f t="shared" ref="Y13:Y74" si="19">+IF(X13="Preventivo",15,IF(X13="Detectivo",10,"0"))</f>
        <v>15</v>
      </c>
      <c r="Z13" s="236" t="s">
        <v>73</v>
      </c>
      <c r="AA13" s="235">
        <f t="shared" ref="AA13:AA74" si="20">+IF(Z13="si",15,"0")</f>
        <v>15</v>
      </c>
      <c r="AB13" s="236" t="s">
        <v>73</v>
      </c>
      <c r="AC13" s="235">
        <f t="shared" ref="AC13:AC74" si="21">+IF(AB13="si",15,"0")</f>
        <v>15</v>
      </c>
      <c r="AD13" s="236" t="s">
        <v>74</v>
      </c>
      <c r="AE13" s="235">
        <f t="shared" ref="AE13:AE74" si="22">+IF(AD13="Completa",10,IF(AD13="Incompleta",5,"0"))</f>
        <v>10</v>
      </c>
      <c r="AF13" s="235">
        <f t="shared" ref="AF13:AF74" si="23">IF((SUM(S13,U13,W13,Y13,AA13,AC13,AE13)=0),"",(SUM(S13,U13,W13,Y13,AA13,AC13,AE13)))</f>
        <v>100</v>
      </c>
      <c r="AG13" s="235" t="str">
        <f t="shared" ref="AG13:AG74" si="24">IF(AF13&lt;=85,"Débil",IF(AF13&lt;=95,"Moderado",IF(AF13=100,"Fuerte","")))</f>
        <v>Fuerte</v>
      </c>
      <c r="AH13" s="236" t="s">
        <v>75</v>
      </c>
      <c r="AI13" s="235" t="str">
        <f t="shared" ref="AI13:AI74" si="25">+IF(AH13="siempre","Fuerte",IF(AH13="Algunas veces","Moderado",IF(AH13="No se ejecuta","Débil","")))</f>
        <v>Fuerte</v>
      </c>
      <c r="AJ13" s="235" t="str">
        <f>IFERROR(VLOOKUP((CONCATENATE(AG13,AI13)),Listados!$U$3:$V$11,2,FALSE),"")</f>
        <v>Fuerte</v>
      </c>
      <c r="AK13" s="235">
        <f t="shared" ref="AK13:AK74" si="26">IF(AJ13="","",IF(AJ13="Débil", 0, IF(AJ13="Moderado",50,100)))</f>
        <v>100</v>
      </c>
      <c r="AL13" s="484"/>
      <c r="AM13" s="484"/>
      <c r="AN13" s="239">
        <f>+IF(AND(Q13="Preventivo",AM11="Fuerte"),2,IF(AND(Q13="Preventivo",AM11="Moderado"),1,0))</f>
        <v>0</v>
      </c>
      <c r="AO13" s="235">
        <f>+IF(AND(Q13="Detectivo",$AM11="Fuerte"),2,IF(AND(Q13="Detectivo",$AM11="Moderado"),1,IF(AND(Q13="Preventivo",$AM11="Fuerte"),1,0)))</f>
        <v>2</v>
      </c>
      <c r="AP13" s="239">
        <f>+K11-AN13</f>
        <v>3</v>
      </c>
      <c r="AQ13" s="239">
        <f>+M11-AO13</f>
        <v>1</v>
      </c>
      <c r="AR13" s="484"/>
      <c r="AS13" s="484"/>
      <c r="AT13" s="484"/>
      <c r="AU13" s="484"/>
    </row>
    <row r="14" spans="1:47" ht="78" customHeight="1" x14ac:dyDescent="0.2">
      <c r="A14" s="533"/>
      <c r="B14" s="501"/>
      <c r="C14" s="554"/>
      <c r="D14" s="501"/>
      <c r="E14" s="501"/>
      <c r="F14" s="501"/>
      <c r="G14" s="640" t="s">
        <v>91</v>
      </c>
      <c r="H14" s="535" t="s">
        <v>67</v>
      </c>
      <c r="I14" s="330" t="s">
        <v>92</v>
      </c>
      <c r="J14" s="501"/>
      <c r="K14" s="484"/>
      <c r="L14" s="510"/>
      <c r="M14" s="484"/>
      <c r="N14" s="484"/>
      <c r="O14" s="644" t="s">
        <v>93</v>
      </c>
      <c r="P14" s="644" t="s">
        <v>91</v>
      </c>
      <c r="Q14" s="481" t="s">
        <v>72</v>
      </c>
      <c r="R14" s="481" t="s">
        <v>73</v>
      </c>
      <c r="S14" s="477">
        <f t="shared" ref="S14" si="27">+IF(R14="si",15,"0")</f>
        <v>15</v>
      </c>
      <c r="T14" s="481" t="s">
        <v>73</v>
      </c>
      <c r="U14" s="477">
        <f t="shared" ref="U14" si="28">+IF(T14="si",15,"0")</f>
        <v>15</v>
      </c>
      <c r="V14" s="481" t="s">
        <v>73</v>
      </c>
      <c r="W14" s="477">
        <f t="shared" ref="W14" si="29">+IF(V14="si",15,"0")</f>
        <v>15</v>
      </c>
      <c r="X14" s="481" t="s">
        <v>72</v>
      </c>
      <c r="Y14" s="477">
        <f t="shared" ref="Y14" si="30">+IF(X14="Preventivo",15,IF(X14="Detectivo",10,"0"))</f>
        <v>15</v>
      </c>
      <c r="Z14" s="479" t="s">
        <v>73</v>
      </c>
      <c r="AA14" s="477">
        <f t="shared" ref="AA14" si="31">+IF(Z14="si",15,"0")</f>
        <v>15</v>
      </c>
      <c r="AB14" s="481" t="s">
        <v>73</v>
      </c>
      <c r="AC14" s="477">
        <f t="shared" ref="AC14" si="32">+IF(AB14="si",15,"0")</f>
        <v>15</v>
      </c>
      <c r="AD14" s="481" t="s">
        <v>74</v>
      </c>
      <c r="AE14" s="477">
        <f t="shared" ref="AE14" si="33">+IF(AD14="Completa",10,IF(AD14="Incompleta",5,"0"))</f>
        <v>10</v>
      </c>
      <c r="AF14" s="477">
        <f>IF((SUM(S14,U14,W14,Y14,AA14,AC14,AE14)=0),"",(SUM(S14,U14,W14,Y14,AA14,AC14,AE14)))</f>
        <v>100</v>
      </c>
      <c r="AG14" s="477" t="str">
        <f>IF(AF14&lt;=85,"Débil",IF(AF14&lt;=95,"Moderado",IF(AF14=100,"Fuerte","")))</f>
        <v>Fuerte</v>
      </c>
      <c r="AH14" s="481" t="s">
        <v>75</v>
      </c>
      <c r="AI14" s="477" t="str">
        <f t="shared" ref="AI14" si="34">+IF(AH14="siempre","Fuerte",IF(AH14="Algunas veces","Moderado",IF(AH14="No se ejecuta","Débil","")))</f>
        <v>Fuerte</v>
      </c>
      <c r="AJ14" s="477" t="str">
        <f>IFERROR(VLOOKUP((CONCATENATE(AG14,AI14)),Listados!$U$3:$V$11,2,FALSE),"")</f>
        <v>Fuerte</v>
      </c>
      <c r="AK14" s="477">
        <f t="shared" ref="AK14" si="35">IF(AJ14="","",IF(AJ14="Débil", 0, IF(AJ14="Moderado",50,100)))</f>
        <v>100</v>
      </c>
      <c r="AL14" s="484"/>
      <c r="AM14" s="484"/>
      <c r="AN14" s="239">
        <f>+IF(AND(Q14="Preventivo",AM11="Fuerte"),2,IF(AND(Q14="Preventivo",AM11="Moderado"),1,0))</f>
        <v>2</v>
      </c>
      <c r="AO14" s="239">
        <f>+IF(AND(Q14="Detectivo",$AM11="Fuerte"),2,IF(AND(Q14="Detectivo",$AM11="Moderado"),1,IF(AND(Q14="Preventivo",$AM11="Fuerte"),1,0)))</f>
        <v>1</v>
      </c>
      <c r="AP14" s="239">
        <f>+K11-AN14</f>
        <v>1</v>
      </c>
      <c r="AQ14" s="239">
        <f>+M11-AO14</f>
        <v>2</v>
      </c>
      <c r="AR14" s="484"/>
      <c r="AS14" s="484"/>
      <c r="AT14" s="484"/>
      <c r="AU14" s="484"/>
    </row>
    <row r="15" spans="1:47" ht="71" customHeight="1" thickBot="1" x14ac:dyDescent="0.25">
      <c r="A15" s="540"/>
      <c r="B15" s="503"/>
      <c r="C15" s="555"/>
      <c r="D15" s="503"/>
      <c r="E15" s="503"/>
      <c r="F15" s="503"/>
      <c r="G15" s="641"/>
      <c r="H15" s="521"/>
      <c r="I15" s="335" t="s">
        <v>94</v>
      </c>
      <c r="J15" s="503"/>
      <c r="K15" s="485"/>
      <c r="L15" s="531"/>
      <c r="M15" s="485"/>
      <c r="N15" s="485"/>
      <c r="O15" s="645"/>
      <c r="P15" s="645"/>
      <c r="Q15" s="482"/>
      <c r="R15" s="482"/>
      <c r="S15" s="478"/>
      <c r="T15" s="482"/>
      <c r="U15" s="478"/>
      <c r="V15" s="482"/>
      <c r="W15" s="478"/>
      <c r="X15" s="482"/>
      <c r="Y15" s="478"/>
      <c r="Z15" s="480"/>
      <c r="AA15" s="478"/>
      <c r="AB15" s="482"/>
      <c r="AC15" s="478"/>
      <c r="AD15" s="482"/>
      <c r="AE15" s="478"/>
      <c r="AF15" s="478"/>
      <c r="AG15" s="478"/>
      <c r="AH15" s="482"/>
      <c r="AI15" s="478"/>
      <c r="AJ15" s="478"/>
      <c r="AK15" s="478"/>
      <c r="AL15" s="485"/>
      <c r="AM15" s="485"/>
      <c r="AN15" s="181">
        <f t="shared" ref="AN15" si="36">+IF(AND(Q15="Preventivo",AM15="Fuerte"),2,IF(AND(Q15="Preventivo",AM15="Moderado"),1,0))</f>
        <v>0</v>
      </c>
      <c r="AO15" s="181">
        <f t="shared" ref="AO15" si="37">+IF(AND(Q15="Detectivo",$AM15="Fuerte"),2,IF(AND(Q15="Detectivo",$AM15="Moderado"),1,IF(AND(Q15="Preventivo",$AM15="Fuerte"),1,0)))</f>
        <v>0</v>
      </c>
      <c r="AP15" s="181">
        <f t="shared" ref="AP15" si="38">+K15-AN15</f>
        <v>0</v>
      </c>
      <c r="AQ15" s="181">
        <f t="shared" ref="AQ15" si="39">+M15-AO15</f>
        <v>0</v>
      </c>
      <c r="AR15" s="485"/>
      <c r="AS15" s="485"/>
      <c r="AT15" s="485"/>
      <c r="AU15" s="485"/>
    </row>
    <row r="16" spans="1:47" ht="258" customHeight="1" x14ac:dyDescent="0.2">
      <c r="A16" s="532">
        <v>3</v>
      </c>
      <c r="B16" s="502" t="s">
        <v>95</v>
      </c>
      <c r="C16" s="553" t="s">
        <v>96</v>
      </c>
      <c r="D16" s="502" t="s">
        <v>97</v>
      </c>
      <c r="E16" s="502" t="s">
        <v>82</v>
      </c>
      <c r="F16" s="502" t="s">
        <v>65</v>
      </c>
      <c r="G16" s="326" t="s">
        <v>98</v>
      </c>
      <c r="H16" s="323" t="s">
        <v>67</v>
      </c>
      <c r="I16" s="326" t="s">
        <v>99</v>
      </c>
      <c r="J16" s="502" t="s">
        <v>100</v>
      </c>
      <c r="K16" s="483">
        <f>+VLOOKUP(J16,Listados!$K$8:$L$12,2,0)</f>
        <v>4</v>
      </c>
      <c r="L16" s="530" t="s">
        <v>101</v>
      </c>
      <c r="M16" s="483">
        <f>+VLOOKUP(L16,Listados!$K$13:$L$17,2,0)</f>
        <v>5</v>
      </c>
      <c r="N16" s="483" t="str">
        <f>IF(AND(J16&lt;&gt;"",L16&lt;&gt;""),VLOOKUP(J16&amp;L16,Listados!$M$3:$N$27,2,FALSE),"")</f>
        <v>Extremo</v>
      </c>
      <c r="O16" s="344" t="s">
        <v>102</v>
      </c>
      <c r="P16" s="345" t="s">
        <v>98</v>
      </c>
      <c r="Q16" s="328" t="s">
        <v>72</v>
      </c>
      <c r="R16" s="95" t="s">
        <v>73</v>
      </c>
      <c r="S16" s="87">
        <f t="shared" si="16"/>
        <v>15</v>
      </c>
      <c r="T16" s="95" t="s">
        <v>73</v>
      </c>
      <c r="U16" s="87">
        <f t="shared" si="17"/>
        <v>15</v>
      </c>
      <c r="V16" s="95" t="s">
        <v>73</v>
      </c>
      <c r="W16" s="87">
        <f t="shared" si="18"/>
        <v>15</v>
      </c>
      <c r="X16" s="95" t="s">
        <v>72</v>
      </c>
      <c r="Y16" s="87">
        <f t="shared" si="19"/>
        <v>15</v>
      </c>
      <c r="Z16" s="95" t="s">
        <v>73</v>
      </c>
      <c r="AA16" s="87">
        <f t="shared" si="20"/>
        <v>15</v>
      </c>
      <c r="AB16" s="95" t="s">
        <v>73</v>
      </c>
      <c r="AC16" s="87">
        <f t="shared" si="21"/>
        <v>15</v>
      </c>
      <c r="AD16" s="95" t="s">
        <v>74</v>
      </c>
      <c r="AE16" s="87">
        <f t="shared" si="22"/>
        <v>10</v>
      </c>
      <c r="AF16" s="87">
        <f t="shared" si="23"/>
        <v>100</v>
      </c>
      <c r="AG16" s="87" t="str">
        <f t="shared" si="24"/>
        <v>Fuerte</v>
      </c>
      <c r="AH16" s="95" t="s">
        <v>75</v>
      </c>
      <c r="AI16" s="87" t="str">
        <f t="shared" si="25"/>
        <v>Fuerte</v>
      </c>
      <c r="AJ16" s="87" t="str">
        <f>IFERROR(VLOOKUP((CONCATENATE(AG16,AI16)),Listados!$U$3:$V$11,2,FALSE),"")</f>
        <v>Fuerte</v>
      </c>
      <c r="AK16" s="87">
        <f t="shared" si="26"/>
        <v>100</v>
      </c>
      <c r="AL16" s="483">
        <f t="shared" ref="AL16" si="40">AVERAGE(AK16:AK22)</f>
        <v>85.714285714285708</v>
      </c>
      <c r="AM16" s="488" t="str">
        <f t="shared" ref="AM16" si="41">IF(AL16&lt;=50,"Débil",IF(AL16&lt;=99,"Moderado",IF(AL16=100,"fuerte","")))</f>
        <v>Moderado</v>
      </c>
      <c r="AN16" s="87">
        <f>+IF(AND(Q16="Preventivo",AM16="Fuerte"),2,IF(AND(Q16="Preventivo",AM16="Moderado"),1,0))</f>
        <v>1</v>
      </c>
      <c r="AO16" s="87">
        <f>+IF(AND(Q16="Detectivo",$AM16="Fuerte"),2,IF(AND(Q16="Detectivo",$AM16="Moderado"),1,IF(AND(Q16="Preventivo",$AM16="Fuerte"),1,0)))</f>
        <v>0</v>
      </c>
      <c r="AP16" s="87">
        <f t="shared" ref="AP16" si="42">+K16-AN16</f>
        <v>3</v>
      </c>
      <c r="AQ16" s="87">
        <f>+M16-AO16</f>
        <v>5</v>
      </c>
      <c r="AR16" s="483" t="str">
        <f>+VLOOKUP(MIN(AP16:AP22),Listados!$J$18:$K$24,2,TRUE)</f>
        <v>Posible</v>
      </c>
      <c r="AS16" s="483" t="str">
        <f>+VLOOKUP(MIN(AQ16:AQ22),Listados!$J$26:$K$32,2,TRUE)</f>
        <v>Mayor</v>
      </c>
      <c r="AT16" s="483" t="str">
        <f>IF(AND(AR16&lt;&gt;"",AS16&lt;&gt;""),VLOOKUP(AR16&amp;AS16,Listados!$M$3:$N$27,2,FALSE),"")</f>
        <v>Extremo</v>
      </c>
      <c r="AU16" s="483" t="str">
        <f>+VLOOKUP(AT16,Listados!$P$3:$Q$6,2,FALSE)</f>
        <v>Reducir el riesgo</v>
      </c>
    </row>
    <row r="17" spans="1:47" ht="65" x14ac:dyDescent="0.2">
      <c r="A17" s="533"/>
      <c r="B17" s="501"/>
      <c r="C17" s="554"/>
      <c r="D17" s="501"/>
      <c r="E17" s="501"/>
      <c r="F17" s="501"/>
      <c r="G17" s="329" t="s">
        <v>105</v>
      </c>
      <c r="H17" s="320" t="s">
        <v>67</v>
      </c>
      <c r="I17" s="329" t="s">
        <v>106</v>
      </c>
      <c r="J17" s="501"/>
      <c r="K17" s="484"/>
      <c r="L17" s="510"/>
      <c r="M17" s="484"/>
      <c r="N17" s="484"/>
      <c r="O17" s="346" t="s">
        <v>107</v>
      </c>
      <c r="P17" s="347" t="s">
        <v>105</v>
      </c>
      <c r="Q17" s="332" t="s">
        <v>72</v>
      </c>
      <c r="R17" s="236" t="s">
        <v>73</v>
      </c>
      <c r="S17" s="235">
        <f t="shared" si="16"/>
        <v>15</v>
      </c>
      <c r="T17" s="236" t="s">
        <v>73</v>
      </c>
      <c r="U17" s="235">
        <f t="shared" si="17"/>
        <v>15</v>
      </c>
      <c r="V17" s="236" t="s">
        <v>73</v>
      </c>
      <c r="W17" s="235">
        <f t="shared" si="18"/>
        <v>15</v>
      </c>
      <c r="X17" s="236" t="s">
        <v>72</v>
      </c>
      <c r="Y17" s="235">
        <f t="shared" si="19"/>
        <v>15</v>
      </c>
      <c r="Z17" s="236" t="s">
        <v>73</v>
      </c>
      <c r="AA17" s="235">
        <f t="shared" si="20"/>
        <v>15</v>
      </c>
      <c r="AB17" s="236" t="s">
        <v>73</v>
      </c>
      <c r="AC17" s="235">
        <f t="shared" si="21"/>
        <v>15</v>
      </c>
      <c r="AD17" s="236" t="s">
        <v>74</v>
      </c>
      <c r="AE17" s="235">
        <f t="shared" si="22"/>
        <v>10</v>
      </c>
      <c r="AF17" s="235">
        <f t="shared" si="23"/>
        <v>100</v>
      </c>
      <c r="AG17" s="235" t="str">
        <f t="shared" si="24"/>
        <v>Fuerte</v>
      </c>
      <c r="AH17" s="236" t="s">
        <v>75</v>
      </c>
      <c r="AI17" s="235" t="str">
        <f t="shared" si="25"/>
        <v>Fuerte</v>
      </c>
      <c r="AJ17" s="235" t="str">
        <f>IFERROR(VLOOKUP((CONCATENATE(AG17,AI17)),Listados!$U$3:$V$11,2,FALSE),"")</f>
        <v>Fuerte</v>
      </c>
      <c r="AK17" s="235">
        <f t="shared" si="26"/>
        <v>100</v>
      </c>
      <c r="AL17" s="484"/>
      <c r="AM17" s="489"/>
      <c r="AN17" s="235">
        <f>+IF(AND(Q17="Preventivo",AM16="Fuerte"),2,IF(AND(Q17="Preventivo",AM16="Moderado"),1,0))</f>
        <v>1</v>
      </c>
      <c r="AO17" s="235">
        <f>+IF(AND(Q17="Detectivo",$AM16="Fuerte"),2,IF(AND(Q17="Detectivo",$AM16="Moderado"),1,IF(AND(Q17="Preventivo",$AM16="Fuerte"),1,0)))</f>
        <v>0</v>
      </c>
      <c r="AP17" s="239">
        <f>+K16-AN17</f>
        <v>3</v>
      </c>
      <c r="AQ17" s="239">
        <f>+M16-AO17</f>
        <v>5</v>
      </c>
      <c r="AR17" s="484"/>
      <c r="AS17" s="484"/>
      <c r="AT17" s="484"/>
      <c r="AU17" s="484"/>
    </row>
    <row r="18" spans="1:47" ht="153" customHeight="1" x14ac:dyDescent="0.2">
      <c r="A18" s="533"/>
      <c r="B18" s="501"/>
      <c r="C18" s="554"/>
      <c r="D18" s="501"/>
      <c r="E18" s="501"/>
      <c r="F18" s="501"/>
      <c r="G18" s="613" t="s">
        <v>108</v>
      </c>
      <c r="H18" s="501" t="s">
        <v>67</v>
      </c>
      <c r="I18" s="613" t="s">
        <v>109</v>
      </c>
      <c r="J18" s="501"/>
      <c r="K18" s="484"/>
      <c r="L18" s="510"/>
      <c r="M18" s="484"/>
      <c r="N18" s="484"/>
      <c r="O18" s="348" t="s">
        <v>110</v>
      </c>
      <c r="P18" s="347" t="s">
        <v>108</v>
      </c>
      <c r="Q18" s="236" t="s">
        <v>72</v>
      </c>
      <c r="R18" s="236" t="s">
        <v>73</v>
      </c>
      <c r="S18" s="235">
        <f t="shared" si="16"/>
        <v>15</v>
      </c>
      <c r="T18" s="236" t="s">
        <v>73</v>
      </c>
      <c r="U18" s="235">
        <f t="shared" si="17"/>
        <v>15</v>
      </c>
      <c r="V18" s="236" t="s">
        <v>73</v>
      </c>
      <c r="W18" s="235">
        <f t="shared" si="18"/>
        <v>15</v>
      </c>
      <c r="X18" s="236" t="s">
        <v>72</v>
      </c>
      <c r="Y18" s="235">
        <f t="shared" si="19"/>
        <v>15</v>
      </c>
      <c r="Z18" s="236" t="s">
        <v>73</v>
      </c>
      <c r="AA18" s="235">
        <f t="shared" si="20"/>
        <v>15</v>
      </c>
      <c r="AB18" s="236" t="s">
        <v>73</v>
      </c>
      <c r="AC18" s="235">
        <f t="shared" si="21"/>
        <v>15</v>
      </c>
      <c r="AD18" s="236" t="s">
        <v>74</v>
      </c>
      <c r="AE18" s="235">
        <f t="shared" si="22"/>
        <v>10</v>
      </c>
      <c r="AF18" s="235">
        <f t="shared" si="23"/>
        <v>100</v>
      </c>
      <c r="AG18" s="235" t="str">
        <f t="shared" si="24"/>
        <v>Fuerte</v>
      </c>
      <c r="AH18" s="236" t="s">
        <v>75</v>
      </c>
      <c r="AI18" s="235" t="str">
        <f t="shared" si="25"/>
        <v>Fuerte</v>
      </c>
      <c r="AJ18" s="235" t="str">
        <f>IFERROR(VLOOKUP((CONCATENATE(AG18,AI18)),Listados!$U$3:$V$11,2,FALSE),"")</f>
        <v>Fuerte</v>
      </c>
      <c r="AK18" s="235">
        <f t="shared" si="26"/>
        <v>100</v>
      </c>
      <c r="AL18" s="484"/>
      <c r="AM18" s="489"/>
      <c r="AN18" s="235">
        <f>+IF(AND(Q18="Preventivo",AM16="Fuerte"),2,IF(AND(Q18="Preventivo",AM16="Moderado"),1,0))</f>
        <v>1</v>
      </c>
      <c r="AO18" s="235">
        <f>+IF(AND(Q18="Detectivo",$AM16="Fuerte"),2,IF(AND(Q18="Detectivo",$AM16="Moderado"),1,IF(AND(Q18="Preventivo",$AM16="Fuerte"),1,0)))</f>
        <v>0</v>
      </c>
      <c r="AP18" s="235">
        <f>+K16-AN18</f>
        <v>3</v>
      </c>
      <c r="AQ18" s="235">
        <f>+M16-AO18</f>
        <v>5</v>
      </c>
      <c r="AR18" s="484"/>
      <c r="AS18" s="484"/>
      <c r="AT18" s="484"/>
      <c r="AU18" s="484"/>
    </row>
    <row r="19" spans="1:47" ht="160" customHeight="1" x14ac:dyDescent="0.2">
      <c r="A19" s="533"/>
      <c r="B19" s="501"/>
      <c r="C19" s="554"/>
      <c r="D19" s="501"/>
      <c r="E19" s="501"/>
      <c r="F19" s="501"/>
      <c r="G19" s="613"/>
      <c r="H19" s="501"/>
      <c r="I19" s="613"/>
      <c r="J19" s="501"/>
      <c r="K19" s="484"/>
      <c r="L19" s="510"/>
      <c r="M19" s="484"/>
      <c r="N19" s="484"/>
      <c r="O19" s="348" t="s">
        <v>111</v>
      </c>
      <c r="P19" s="347" t="s">
        <v>108</v>
      </c>
      <c r="Q19" s="236" t="s">
        <v>72</v>
      </c>
      <c r="R19" s="236" t="s">
        <v>73</v>
      </c>
      <c r="S19" s="235">
        <f t="shared" si="16"/>
        <v>15</v>
      </c>
      <c r="T19" s="236" t="s">
        <v>73</v>
      </c>
      <c r="U19" s="235">
        <f t="shared" si="17"/>
        <v>15</v>
      </c>
      <c r="V19" s="236" t="s">
        <v>73</v>
      </c>
      <c r="W19" s="235">
        <f t="shared" si="18"/>
        <v>15</v>
      </c>
      <c r="X19" s="236" t="s">
        <v>72</v>
      </c>
      <c r="Y19" s="235">
        <f t="shared" si="19"/>
        <v>15</v>
      </c>
      <c r="Z19" s="236" t="s">
        <v>73</v>
      </c>
      <c r="AA19" s="235">
        <f t="shared" si="20"/>
        <v>15</v>
      </c>
      <c r="AB19" s="236" t="s">
        <v>73</v>
      </c>
      <c r="AC19" s="235">
        <f t="shared" si="21"/>
        <v>15</v>
      </c>
      <c r="AD19" s="236" t="s">
        <v>74</v>
      </c>
      <c r="AE19" s="235">
        <f t="shared" si="22"/>
        <v>10</v>
      </c>
      <c r="AF19" s="235">
        <f t="shared" ref="AF19:AF21" si="43">IF((SUM(S19,U19,W19,Y19,AA19,AC19,AE19)=0),"",(SUM(S19,U19,W19,Y19,AA19,AC19,AE19)))</f>
        <v>100</v>
      </c>
      <c r="AG19" s="235" t="str">
        <f t="shared" ref="AG19:AG21" si="44">IF(AF19&lt;=85,"Débil",IF(AF19&lt;=95,"Moderado",IF(AF19=100,"Fuerte","")))</f>
        <v>Fuerte</v>
      </c>
      <c r="AH19" s="236" t="s">
        <v>75</v>
      </c>
      <c r="AI19" s="235" t="str">
        <f t="shared" ref="AI19:AI21" si="45">+IF(AH19="siempre","Fuerte",IF(AH19="Algunas veces","Moderado",IF(AH19="No se ejecuta","Débil","")))</f>
        <v>Fuerte</v>
      </c>
      <c r="AJ19" s="235" t="str">
        <f>IFERROR(VLOOKUP((CONCATENATE(AG19,AI19)),Listados!$U$3:$V$11,2,FALSE),"")</f>
        <v>Fuerte</v>
      </c>
      <c r="AK19" s="235">
        <f t="shared" ref="AK19:AK21" si="46">IF(AJ19="","",IF(AJ19="Débil", 0, IF(AJ19="Moderado",50,100)))</f>
        <v>100</v>
      </c>
      <c r="AL19" s="484"/>
      <c r="AM19" s="489"/>
      <c r="AN19" s="235">
        <f>+IF(AND(Q19="Preventivo",AM16="Fuerte"),2,IF(AND(Q19="Preventivo",AM16="Moderado"),1,0))</f>
        <v>1</v>
      </c>
      <c r="AO19" s="235">
        <f t="shared" ref="AO19:AO22" si="47">+IF(AND(Q19="Detectivo",$AM18="Fuerte"),2,IF(AND(Q19="Detectivo",$AM18="Moderado"),1,IF(AND(Q19="Preventivo",$AM18="Fuerte"),1,0)))</f>
        <v>0</v>
      </c>
      <c r="AP19" s="235">
        <f>+K16-AN19</f>
        <v>3</v>
      </c>
      <c r="AQ19" s="235">
        <f>+M16-AO19</f>
        <v>5</v>
      </c>
      <c r="AR19" s="484"/>
      <c r="AS19" s="484"/>
      <c r="AT19" s="484"/>
      <c r="AU19" s="484"/>
    </row>
    <row r="20" spans="1:47" ht="152" customHeight="1" x14ac:dyDescent="0.2">
      <c r="A20" s="533"/>
      <c r="B20" s="501"/>
      <c r="C20" s="554"/>
      <c r="D20" s="501"/>
      <c r="E20" s="501"/>
      <c r="F20" s="501"/>
      <c r="G20" s="329" t="s">
        <v>113</v>
      </c>
      <c r="H20" s="320" t="s">
        <v>67</v>
      </c>
      <c r="I20" s="329" t="s">
        <v>114</v>
      </c>
      <c r="J20" s="501"/>
      <c r="K20" s="484"/>
      <c r="L20" s="510"/>
      <c r="M20" s="484"/>
      <c r="N20" s="484"/>
      <c r="O20" s="348" t="s">
        <v>115</v>
      </c>
      <c r="P20" s="347" t="s">
        <v>113</v>
      </c>
      <c r="Q20" s="236" t="s">
        <v>80</v>
      </c>
      <c r="R20" s="236" t="s">
        <v>73</v>
      </c>
      <c r="S20" s="235">
        <f t="shared" si="16"/>
        <v>15</v>
      </c>
      <c r="T20" s="236" t="s">
        <v>73</v>
      </c>
      <c r="U20" s="235">
        <f t="shared" si="17"/>
        <v>15</v>
      </c>
      <c r="V20" s="236" t="s">
        <v>73</v>
      </c>
      <c r="W20" s="235">
        <f t="shared" si="18"/>
        <v>15</v>
      </c>
      <c r="X20" s="236" t="s">
        <v>80</v>
      </c>
      <c r="Y20" s="235">
        <f t="shared" si="19"/>
        <v>10</v>
      </c>
      <c r="Z20" s="236" t="s">
        <v>73</v>
      </c>
      <c r="AA20" s="235">
        <f t="shared" si="20"/>
        <v>15</v>
      </c>
      <c r="AB20" s="236" t="s">
        <v>73</v>
      </c>
      <c r="AC20" s="235">
        <f t="shared" si="21"/>
        <v>15</v>
      </c>
      <c r="AD20" s="236" t="s">
        <v>74</v>
      </c>
      <c r="AE20" s="235">
        <f t="shared" si="22"/>
        <v>10</v>
      </c>
      <c r="AF20" s="235">
        <f t="shared" si="43"/>
        <v>95</v>
      </c>
      <c r="AG20" s="235" t="str">
        <f t="shared" si="44"/>
        <v>Moderado</v>
      </c>
      <c r="AH20" s="236" t="s">
        <v>75</v>
      </c>
      <c r="AI20" s="235" t="str">
        <f t="shared" si="45"/>
        <v>Fuerte</v>
      </c>
      <c r="AJ20" s="235" t="str">
        <f>IFERROR(VLOOKUP((CONCATENATE(AG20,AI20)),Listados!$U$3:$V$11,2,FALSE),"")</f>
        <v>Moderado</v>
      </c>
      <c r="AK20" s="235">
        <f t="shared" si="46"/>
        <v>50</v>
      </c>
      <c r="AL20" s="484"/>
      <c r="AM20" s="489"/>
      <c r="AN20" s="235">
        <f>+IF(AND(Q20="Preventivo",AM16="Fuerte"),2,IF(AND(Q20="Preventivo",AM16="Moderado"),1,0))</f>
        <v>0</v>
      </c>
      <c r="AO20" s="235">
        <f>+IF(AND(Q20="Detectivo",$AM16="Fuerte"),2,IF(AND(Q20="Detectivo",$AM16="Moderado"),1,IF(AND(Q20="Preventivo",$AM16="Fuerte"),1,0)))</f>
        <v>1</v>
      </c>
      <c r="AP20" s="235">
        <f>+K16-AN20</f>
        <v>4</v>
      </c>
      <c r="AQ20" s="235">
        <f>+M16-AO20</f>
        <v>4</v>
      </c>
      <c r="AR20" s="484"/>
      <c r="AS20" s="484"/>
      <c r="AT20" s="484"/>
      <c r="AU20" s="484"/>
    </row>
    <row r="21" spans="1:47" ht="145" customHeight="1" x14ac:dyDescent="0.2">
      <c r="A21" s="533"/>
      <c r="B21" s="501"/>
      <c r="C21" s="554"/>
      <c r="D21" s="501"/>
      <c r="E21" s="501"/>
      <c r="F21" s="501"/>
      <c r="G21" s="613" t="s">
        <v>116</v>
      </c>
      <c r="H21" s="501" t="s">
        <v>67</v>
      </c>
      <c r="I21" s="613" t="s">
        <v>117</v>
      </c>
      <c r="J21" s="501"/>
      <c r="K21" s="484"/>
      <c r="L21" s="510"/>
      <c r="M21" s="484"/>
      <c r="N21" s="484"/>
      <c r="O21" s="348" t="s">
        <v>118</v>
      </c>
      <c r="P21" s="347" t="s">
        <v>113</v>
      </c>
      <c r="Q21" s="236" t="s">
        <v>80</v>
      </c>
      <c r="R21" s="236" t="s">
        <v>73</v>
      </c>
      <c r="S21" s="235">
        <f t="shared" si="16"/>
        <v>15</v>
      </c>
      <c r="T21" s="236" t="s">
        <v>73</v>
      </c>
      <c r="U21" s="235">
        <f t="shared" si="17"/>
        <v>15</v>
      </c>
      <c r="V21" s="236" t="s">
        <v>73</v>
      </c>
      <c r="W21" s="235">
        <f t="shared" si="18"/>
        <v>15</v>
      </c>
      <c r="X21" s="236" t="s">
        <v>80</v>
      </c>
      <c r="Y21" s="235">
        <f t="shared" si="19"/>
        <v>10</v>
      </c>
      <c r="Z21" s="236" t="s">
        <v>73</v>
      </c>
      <c r="AA21" s="235">
        <f t="shared" si="20"/>
        <v>15</v>
      </c>
      <c r="AB21" s="236" t="s">
        <v>73</v>
      </c>
      <c r="AC21" s="235">
        <f t="shared" si="21"/>
        <v>15</v>
      </c>
      <c r="AD21" s="236" t="s">
        <v>74</v>
      </c>
      <c r="AE21" s="235">
        <f t="shared" si="22"/>
        <v>10</v>
      </c>
      <c r="AF21" s="235">
        <f t="shared" si="43"/>
        <v>95</v>
      </c>
      <c r="AG21" s="235" t="str">
        <f t="shared" si="44"/>
        <v>Moderado</v>
      </c>
      <c r="AH21" s="236" t="s">
        <v>75</v>
      </c>
      <c r="AI21" s="235" t="str">
        <f t="shared" si="45"/>
        <v>Fuerte</v>
      </c>
      <c r="AJ21" s="235" t="str">
        <f>IFERROR(VLOOKUP((CONCATENATE(AG21,AI21)),Listados!$U$3:$V$11,2,FALSE),"")</f>
        <v>Moderado</v>
      </c>
      <c r="AK21" s="235">
        <f t="shared" si="46"/>
        <v>50</v>
      </c>
      <c r="AL21" s="484"/>
      <c r="AM21" s="489"/>
      <c r="AN21" s="235">
        <f>+IF(AND(Q21="Preventivo",AM16="Fuerte"),2,IF(AND(Q21="Preventivo",AM16="Moderado"),1,0))</f>
        <v>0</v>
      </c>
      <c r="AO21" s="235">
        <f>+IF(AND(Q21="Detectivo",$AM16="Fuerte"),2,IF(AND(Q21="Detectivo",$AM16="Moderado"),1,IF(AND(Q21="Preventivo",$AM16="Fuerte"),1,0)))</f>
        <v>1</v>
      </c>
      <c r="AP21" s="235">
        <f>+K16-AN21</f>
        <v>4</v>
      </c>
      <c r="AQ21" s="235">
        <f>+M16-AO21</f>
        <v>4</v>
      </c>
      <c r="AR21" s="484"/>
      <c r="AS21" s="484"/>
      <c r="AT21" s="484"/>
      <c r="AU21" s="484"/>
    </row>
    <row r="22" spans="1:47" ht="136" customHeight="1" thickBot="1" x14ac:dyDescent="0.25">
      <c r="A22" s="540"/>
      <c r="B22" s="503"/>
      <c r="C22" s="555"/>
      <c r="D22" s="503"/>
      <c r="E22" s="503"/>
      <c r="F22" s="503"/>
      <c r="G22" s="614"/>
      <c r="H22" s="503"/>
      <c r="I22" s="614"/>
      <c r="J22" s="503"/>
      <c r="K22" s="485"/>
      <c r="L22" s="531"/>
      <c r="M22" s="485"/>
      <c r="N22" s="485"/>
      <c r="O22" s="349" t="s">
        <v>119</v>
      </c>
      <c r="P22" s="350" t="s">
        <v>116</v>
      </c>
      <c r="Q22" s="180" t="s">
        <v>72</v>
      </c>
      <c r="R22" s="180" t="s">
        <v>73</v>
      </c>
      <c r="S22" s="179">
        <f t="shared" si="16"/>
        <v>15</v>
      </c>
      <c r="T22" s="180" t="s">
        <v>73</v>
      </c>
      <c r="U22" s="179">
        <f t="shared" si="17"/>
        <v>15</v>
      </c>
      <c r="V22" s="180" t="s">
        <v>73</v>
      </c>
      <c r="W22" s="179">
        <f t="shared" si="18"/>
        <v>15</v>
      </c>
      <c r="X22" s="180" t="s">
        <v>72</v>
      </c>
      <c r="Y22" s="179">
        <f t="shared" si="19"/>
        <v>15</v>
      </c>
      <c r="Z22" s="180" t="s">
        <v>73</v>
      </c>
      <c r="AA22" s="179">
        <f t="shared" si="20"/>
        <v>15</v>
      </c>
      <c r="AB22" s="180" t="s">
        <v>73</v>
      </c>
      <c r="AC22" s="179">
        <f t="shared" si="21"/>
        <v>15</v>
      </c>
      <c r="AD22" s="180" t="s">
        <v>74</v>
      </c>
      <c r="AE22" s="179">
        <f t="shared" si="22"/>
        <v>10</v>
      </c>
      <c r="AF22" s="179">
        <f t="shared" si="23"/>
        <v>100</v>
      </c>
      <c r="AG22" s="179" t="str">
        <f t="shared" si="24"/>
        <v>Fuerte</v>
      </c>
      <c r="AH22" s="180" t="s">
        <v>75</v>
      </c>
      <c r="AI22" s="179" t="str">
        <f t="shared" si="25"/>
        <v>Fuerte</v>
      </c>
      <c r="AJ22" s="179" t="str">
        <f>IFERROR(VLOOKUP((CONCATENATE(AG22,AI22)),Listados!$U$3:$V$11,2,FALSE),"")</f>
        <v>Fuerte</v>
      </c>
      <c r="AK22" s="179">
        <f t="shared" si="26"/>
        <v>100</v>
      </c>
      <c r="AL22" s="485"/>
      <c r="AM22" s="478"/>
      <c r="AN22" s="181">
        <f>+IF(AND(Q22="Preventivo",AM16="Fuerte"),2,IF(AND(Q22="Preventivo",AM16="Moderado"),1,0))</f>
        <v>1</v>
      </c>
      <c r="AO22" s="181">
        <f t="shared" si="47"/>
        <v>0</v>
      </c>
      <c r="AP22" s="181">
        <f>+K16-AN22</f>
        <v>3</v>
      </c>
      <c r="AQ22" s="181">
        <f>+M16-AO22</f>
        <v>5</v>
      </c>
      <c r="AR22" s="485"/>
      <c r="AS22" s="485"/>
      <c r="AT22" s="485"/>
      <c r="AU22" s="485"/>
    </row>
    <row r="23" spans="1:47" ht="143" x14ac:dyDescent="0.2">
      <c r="A23" s="532">
        <v>4</v>
      </c>
      <c r="B23" s="502" t="s">
        <v>120</v>
      </c>
      <c r="C23" s="553" t="s">
        <v>121</v>
      </c>
      <c r="D23" s="543" t="s">
        <v>122</v>
      </c>
      <c r="E23" s="502" t="s">
        <v>123</v>
      </c>
      <c r="F23" s="502" t="s">
        <v>65</v>
      </c>
      <c r="G23" s="326" t="s">
        <v>124</v>
      </c>
      <c r="H23" s="323" t="s">
        <v>125</v>
      </c>
      <c r="I23" s="326" t="s">
        <v>126</v>
      </c>
      <c r="J23" s="502" t="s">
        <v>69</v>
      </c>
      <c r="K23" s="483">
        <f>+VLOOKUP(J23,Listados!$K$8:$L$12,2,0)</f>
        <v>5</v>
      </c>
      <c r="L23" s="530" t="s">
        <v>101</v>
      </c>
      <c r="M23" s="483">
        <f>+VLOOKUP(L23,Listados!$K$13:$L$17,2,0)</f>
        <v>5</v>
      </c>
      <c r="N23" s="483" t="str">
        <f>IF(AND(J23&lt;&gt;"",L23&lt;&gt;""),VLOOKUP(J23&amp;L23,Listados!$M$3:$N$27,2,FALSE),"")</f>
        <v>Extremo</v>
      </c>
      <c r="O23" s="326" t="s">
        <v>127</v>
      </c>
      <c r="P23" s="327" t="s">
        <v>124</v>
      </c>
      <c r="Q23" s="328" t="s">
        <v>72</v>
      </c>
      <c r="R23" s="95" t="s">
        <v>73</v>
      </c>
      <c r="S23" s="87">
        <f t="shared" si="16"/>
        <v>15</v>
      </c>
      <c r="T23" s="95" t="s">
        <v>73</v>
      </c>
      <c r="U23" s="87">
        <f t="shared" si="17"/>
        <v>15</v>
      </c>
      <c r="V23" s="95" t="s">
        <v>73</v>
      </c>
      <c r="W23" s="87">
        <f t="shared" si="18"/>
        <v>15</v>
      </c>
      <c r="X23" s="95" t="s">
        <v>72</v>
      </c>
      <c r="Y23" s="87">
        <f t="shared" si="19"/>
        <v>15</v>
      </c>
      <c r="Z23" s="95" t="s">
        <v>73</v>
      </c>
      <c r="AA23" s="87">
        <f t="shared" si="20"/>
        <v>15</v>
      </c>
      <c r="AB23" s="95" t="s">
        <v>73</v>
      </c>
      <c r="AC23" s="87">
        <f t="shared" si="21"/>
        <v>15</v>
      </c>
      <c r="AD23" s="95" t="s">
        <v>74</v>
      </c>
      <c r="AE23" s="87">
        <f t="shared" si="22"/>
        <v>10</v>
      </c>
      <c r="AF23" s="87">
        <f t="shared" si="23"/>
        <v>100</v>
      </c>
      <c r="AG23" s="87" t="str">
        <f t="shared" si="24"/>
        <v>Fuerte</v>
      </c>
      <c r="AH23" s="95" t="s">
        <v>75</v>
      </c>
      <c r="AI23" s="87" t="str">
        <f t="shared" si="25"/>
        <v>Fuerte</v>
      </c>
      <c r="AJ23" s="87" t="str">
        <f>IFERROR(VLOOKUP((CONCATENATE(AG23,AI23)),Listados!$U$3:$V$11,2,FALSE),"")</f>
        <v>Fuerte</v>
      </c>
      <c r="AK23" s="87">
        <f t="shared" si="26"/>
        <v>100</v>
      </c>
      <c r="AL23" s="483">
        <f t="shared" ref="AL23" si="48">AVERAGE(AK23:AK26)</f>
        <v>100</v>
      </c>
      <c r="AM23" s="483" t="str">
        <f t="shared" ref="AM23" si="49">IF(AL23&lt;=50,"Débil",IF(AL23&lt;=99,"Moderado",IF(AL23=100,"fuerte","")))</f>
        <v>fuerte</v>
      </c>
      <c r="AN23" s="483">
        <f t="shared" ref="AN23" si="50">+IF(AND(Q23="Preventivo",AM23="Fuerte"),2,IF(AND(Q23="Preventivo",AM23="Moderado"),1,0))</f>
        <v>2</v>
      </c>
      <c r="AO23" s="483">
        <f t="shared" ref="AO23" si="51">+IF(AND(Q23="Detectivo",$AM23="Fuerte"),2,IF(AND(Q23="Detectivo",$AM23="Moderado"),1,IF(AND(Q23="Preventivo",$AM23="Fuerte"),1,0)))</f>
        <v>1</v>
      </c>
      <c r="AP23" s="488">
        <f t="shared" ref="AP23" si="52">+K23-AN23</f>
        <v>3</v>
      </c>
      <c r="AQ23" s="488">
        <f t="shared" ref="AQ23" si="53">+M23-AO23</f>
        <v>4</v>
      </c>
      <c r="AR23" s="483" t="str">
        <f>+VLOOKUP(MIN(AP23),Listados!$J$18:$K$24,2,TRUE)</f>
        <v>Posible</v>
      </c>
      <c r="AS23" s="483" t="str">
        <f>+VLOOKUP(MIN(AQ23),Listados!$J$26:$K$32,2,TRUE)</f>
        <v>Mayor</v>
      </c>
      <c r="AT23" s="483" t="str">
        <f>IF(AND(AR23&lt;&gt;"",AS23&lt;&gt;""),VLOOKUP(AR23&amp;AS23,Listados!$M$3:$N$27,2,FALSE),"")</f>
        <v>Extremo</v>
      </c>
      <c r="AU23" s="483" t="str">
        <f>+VLOOKUP(AT23,Listados!$P$3:$Q$6,2,FALSE)</f>
        <v>Reducir el riesgo</v>
      </c>
    </row>
    <row r="24" spans="1:47" ht="128.25" customHeight="1" x14ac:dyDescent="0.2">
      <c r="A24" s="533"/>
      <c r="B24" s="501"/>
      <c r="C24" s="554"/>
      <c r="D24" s="544"/>
      <c r="E24" s="501"/>
      <c r="F24" s="501"/>
      <c r="G24" s="329" t="s">
        <v>130</v>
      </c>
      <c r="H24" s="320" t="s">
        <v>67</v>
      </c>
      <c r="I24" s="329" t="s">
        <v>131</v>
      </c>
      <c r="J24" s="501"/>
      <c r="K24" s="484"/>
      <c r="L24" s="510"/>
      <c r="M24" s="484"/>
      <c r="N24" s="484"/>
      <c r="O24" s="353" t="s">
        <v>132</v>
      </c>
      <c r="P24" s="354" t="s">
        <v>130</v>
      </c>
      <c r="Q24" s="332" t="s">
        <v>72</v>
      </c>
      <c r="R24" s="236" t="s">
        <v>73</v>
      </c>
      <c r="S24" s="235">
        <f t="shared" si="16"/>
        <v>15</v>
      </c>
      <c r="T24" s="236" t="s">
        <v>73</v>
      </c>
      <c r="U24" s="235">
        <f t="shared" si="17"/>
        <v>15</v>
      </c>
      <c r="V24" s="236" t="s">
        <v>73</v>
      </c>
      <c r="W24" s="235">
        <f t="shared" si="18"/>
        <v>15</v>
      </c>
      <c r="X24" s="236" t="s">
        <v>72</v>
      </c>
      <c r="Y24" s="235">
        <f t="shared" si="19"/>
        <v>15</v>
      </c>
      <c r="Z24" s="236" t="s">
        <v>73</v>
      </c>
      <c r="AA24" s="235">
        <f t="shared" si="20"/>
        <v>15</v>
      </c>
      <c r="AB24" s="236" t="s">
        <v>73</v>
      </c>
      <c r="AC24" s="235">
        <f t="shared" si="21"/>
        <v>15</v>
      </c>
      <c r="AD24" s="236" t="s">
        <v>74</v>
      </c>
      <c r="AE24" s="235">
        <f t="shared" si="22"/>
        <v>10</v>
      </c>
      <c r="AF24" s="235">
        <f t="shared" si="23"/>
        <v>100</v>
      </c>
      <c r="AG24" s="235" t="str">
        <f t="shared" si="24"/>
        <v>Fuerte</v>
      </c>
      <c r="AH24" s="236" t="s">
        <v>75</v>
      </c>
      <c r="AI24" s="235" t="str">
        <f t="shared" si="25"/>
        <v>Fuerte</v>
      </c>
      <c r="AJ24" s="235" t="str">
        <f>IFERROR(VLOOKUP((CONCATENATE(AG24,AI24)),Listados!$U$3:$V$11,2,FALSE),"")</f>
        <v>Fuerte</v>
      </c>
      <c r="AK24" s="235">
        <f t="shared" si="26"/>
        <v>100</v>
      </c>
      <c r="AL24" s="484"/>
      <c r="AM24" s="484"/>
      <c r="AN24" s="484"/>
      <c r="AO24" s="484"/>
      <c r="AP24" s="489"/>
      <c r="AQ24" s="489"/>
      <c r="AR24" s="484"/>
      <c r="AS24" s="484"/>
      <c r="AT24" s="484"/>
      <c r="AU24" s="484"/>
    </row>
    <row r="25" spans="1:47" ht="69.75" customHeight="1" x14ac:dyDescent="0.2">
      <c r="A25" s="533"/>
      <c r="B25" s="501"/>
      <c r="C25" s="554"/>
      <c r="D25" s="544"/>
      <c r="E25" s="501"/>
      <c r="F25" s="501"/>
      <c r="G25" s="329"/>
      <c r="H25" s="333"/>
      <c r="I25" s="333"/>
      <c r="J25" s="501"/>
      <c r="K25" s="484"/>
      <c r="L25" s="510"/>
      <c r="M25" s="484"/>
      <c r="N25" s="484"/>
      <c r="O25" s="355"/>
      <c r="P25" s="354"/>
      <c r="Q25" s="266"/>
      <c r="R25" s="236"/>
      <c r="S25" s="235" t="str">
        <f t="shared" si="16"/>
        <v>0</v>
      </c>
      <c r="T25" s="236"/>
      <c r="U25" s="235" t="str">
        <f t="shared" si="17"/>
        <v>0</v>
      </c>
      <c r="V25" s="236"/>
      <c r="W25" s="235" t="str">
        <f t="shared" si="18"/>
        <v>0</v>
      </c>
      <c r="X25" s="236"/>
      <c r="Y25" s="235" t="str">
        <f t="shared" si="19"/>
        <v>0</v>
      </c>
      <c r="Z25" s="236"/>
      <c r="AA25" s="235" t="str">
        <f t="shared" si="20"/>
        <v>0</v>
      </c>
      <c r="AB25" s="236"/>
      <c r="AC25" s="235" t="str">
        <f t="shared" si="21"/>
        <v>0</v>
      </c>
      <c r="AD25" s="236"/>
      <c r="AE25" s="235" t="str">
        <f t="shared" si="22"/>
        <v>0</v>
      </c>
      <c r="AF25" s="235" t="str">
        <f t="shared" si="23"/>
        <v/>
      </c>
      <c r="AG25" s="235" t="str">
        <f t="shared" si="24"/>
        <v/>
      </c>
      <c r="AH25" s="236"/>
      <c r="AI25" s="235" t="str">
        <f t="shared" si="25"/>
        <v/>
      </c>
      <c r="AJ25" s="235" t="str">
        <f>IFERROR(VLOOKUP((CONCATENATE(AG25,AI25)),Listados!$U$3:$V$11,2,FALSE),"")</f>
        <v/>
      </c>
      <c r="AK25" s="235" t="str">
        <f t="shared" si="26"/>
        <v/>
      </c>
      <c r="AL25" s="484"/>
      <c r="AM25" s="484"/>
      <c r="AN25" s="484"/>
      <c r="AO25" s="484"/>
      <c r="AP25" s="489"/>
      <c r="AQ25" s="489"/>
      <c r="AR25" s="484"/>
      <c r="AS25" s="484"/>
      <c r="AT25" s="484"/>
      <c r="AU25" s="484"/>
    </row>
    <row r="26" spans="1:47" ht="86.25" customHeight="1" thickBot="1" x14ac:dyDescent="0.25">
      <c r="A26" s="540"/>
      <c r="B26" s="503"/>
      <c r="C26" s="555"/>
      <c r="D26" s="545"/>
      <c r="E26" s="503"/>
      <c r="F26" s="503"/>
      <c r="G26" s="335"/>
      <c r="H26" s="336"/>
      <c r="I26" s="336"/>
      <c r="J26" s="503"/>
      <c r="K26" s="485"/>
      <c r="L26" s="531"/>
      <c r="M26" s="485"/>
      <c r="N26" s="485"/>
      <c r="O26" s="337"/>
      <c r="P26" s="357"/>
      <c r="Q26" s="194"/>
      <c r="R26" s="180"/>
      <c r="S26" s="179" t="str">
        <f t="shared" si="16"/>
        <v>0</v>
      </c>
      <c r="T26" s="180"/>
      <c r="U26" s="179" t="str">
        <f t="shared" si="17"/>
        <v>0</v>
      </c>
      <c r="V26" s="180"/>
      <c r="W26" s="179" t="str">
        <f t="shared" si="18"/>
        <v>0</v>
      </c>
      <c r="X26" s="180"/>
      <c r="Y26" s="179" t="str">
        <f t="shared" si="19"/>
        <v>0</v>
      </c>
      <c r="Z26" s="180"/>
      <c r="AA26" s="179" t="str">
        <f t="shared" si="20"/>
        <v>0</v>
      </c>
      <c r="AB26" s="180"/>
      <c r="AC26" s="179" t="str">
        <f t="shared" si="21"/>
        <v>0</v>
      </c>
      <c r="AD26" s="180"/>
      <c r="AE26" s="179" t="str">
        <f t="shared" si="22"/>
        <v>0</v>
      </c>
      <c r="AF26" s="179" t="str">
        <f t="shared" si="23"/>
        <v/>
      </c>
      <c r="AG26" s="179" t="str">
        <f t="shared" si="24"/>
        <v/>
      </c>
      <c r="AH26" s="180"/>
      <c r="AI26" s="179" t="str">
        <f t="shared" si="25"/>
        <v/>
      </c>
      <c r="AJ26" s="179" t="str">
        <f>IFERROR(VLOOKUP((CONCATENATE(AG26,AI26)),Listados!$U$3:$V$11,2,FALSE),"")</f>
        <v/>
      </c>
      <c r="AK26" s="179" t="str">
        <f t="shared" si="26"/>
        <v/>
      </c>
      <c r="AL26" s="485"/>
      <c r="AM26" s="485"/>
      <c r="AN26" s="485"/>
      <c r="AO26" s="485"/>
      <c r="AP26" s="478"/>
      <c r="AQ26" s="478"/>
      <c r="AR26" s="485"/>
      <c r="AS26" s="485"/>
      <c r="AT26" s="485"/>
      <c r="AU26" s="485"/>
    </row>
    <row r="27" spans="1:47" ht="104" x14ac:dyDescent="0.2">
      <c r="A27" s="532">
        <v>5</v>
      </c>
      <c r="B27" s="502" t="s">
        <v>120</v>
      </c>
      <c r="C27" s="553" t="s">
        <v>121</v>
      </c>
      <c r="D27" s="543" t="s">
        <v>133</v>
      </c>
      <c r="E27" s="502" t="s">
        <v>64</v>
      </c>
      <c r="F27" s="502" t="s">
        <v>65</v>
      </c>
      <c r="G27" s="326" t="s">
        <v>134</v>
      </c>
      <c r="H27" s="323" t="s">
        <v>125</v>
      </c>
      <c r="I27" s="326" t="s">
        <v>135</v>
      </c>
      <c r="J27" s="502" t="s">
        <v>136</v>
      </c>
      <c r="K27" s="483">
        <f>+VLOOKUP(J27,Listados!$K$8:$L$12,2,0)</f>
        <v>2</v>
      </c>
      <c r="L27" s="530" t="s">
        <v>101</v>
      </c>
      <c r="M27" s="483">
        <f>+VLOOKUP(L27,Listados!$K$13:$L$17,2,0)</f>
        <v>5</v>
      </c>
      <c r="N27" s="483" t="str">
        <f>IF(AND(J27&lt;&gt;"",L27&lt;&gt;""),VLOOKUP(J27&amp;L27,Listados!$M$3:$N$27,2,FALSE),"")</f>
        <v>Extremo</v>
      </c>
      <c r="O27" s="358" t="s">
        <v>137</v>
      </c>
      <c r="P27" s="327" t="s">
        <v>134</v>
      </c>
      <c r="Q27" s="359" t="s">
        <v>80</v>
      </c>
      <c r="R27" s="95" t="s">
        <v>73</v>
      </c>
      <c r="S27" s="87">
        <f t="shared" si="16"/>
        <v>15</v>
      </c>
      <c r="T27" s="95" t="s">
        <v>73</v>
      </c>
      <c r="U27" s="87">
        <f t="shared" si="17"/>
        <v>15</v>
      </c>
      <c r="V27" s="95" t="s">
        <v>73</v>
      </c>
      <c r="W27" s="87">
        <f t="shared" si="18"/>
        <v>15</v>
      </c>
      <c r="X27" s="95" t="s">
        <v>72</v>
      </c>
      <c r="Y27" s="87">
        <f t="shared" si="19"/>
        <v>15</v>
      </c>
      <c r="Z27" s="95" t="s">
        <v>73</v>
      </c>
      <c r="AA27" s="87">
        <f t="shared" si="20"/>
        <v>15</v>
      </c>
      <c r="AB27" s="95" t="s">
        <v>73</v>
      </c>
      <c r="AC27" s="87">
        <f t="shared" si="21"/>
        <v>15</v>
      </c>
      <c r="AD27" s="95" t="s">
        <v>74</v>
      </c>
      <c r="AE27" s="87">
        <f t="shared" si="22"/>
        <v>10</v>
      </c>
      <c r="AF27" s="87">
        <f t="shared" si="23"/>
        <v>100</v>
      </c>
      <c r="AG27" s="87" t="str">
        <f t="shared" si="24"/>
        <v>Fuerte</v>
      </c>
      <c r="AH27" s="95" t="s">
        <v>75</v>
      </c>
      <c r="AI27" s="87" t="str">
        <f t="shared" si="25"/>
        <v>Fuerte</v>
      </c>
      <c r="AJ27" s="87" t="str">
        <f>IFERROR(VLOOKUP((CONCATENATE(AG27,AI27)),Listados!$U$3:$V$11,2,FALSE),"")</f>
        <v>Fuerte</v>
      </c>
      <c r="AK27" s="87">
        <f t="shared" si="26"/>
        <v>100</v>
      </c>
      <c r="AL27" s="483">
        <f t="shared" ref="AL27" si="54">AVERAGE(AK27:AK30)</f>
        <v>100</v>
      </c>
      <c r="AM27" s="483" t="str">
        <f t="shared" ref="AM27" si="55">IF(AL27&lt;=50,"Débil",IF(AL27&lt;=99,"Moderado",IF(AL27=100,"fuerte","")))</f>
        <v>fuerte</v>
      </c>
      <c r="AN27" s="483">
        <f t="shared" ref="AN27" si="56">+IF(AND(Q27="Preventivo",AM27="Fuerte"),2,IF(AND(Q27="Preventivo",AM27="Moderado"),1,0))</f>
        <v>0</v>
      </c>
      <c r="AO27" s="483">
        <f t="shared" ref="AO27" si="57">+IF(AND(Q27="Detectivo",$AM27="Fuerte"),2,IF(AND(Q27="Detectivo",$AM27="Moderado"),1,IF(AND(Q27="Preventivo",$AM27="Fuerte"),1,0)))</f>
        <v>2</v>
      </c>
      <c r="AP27" s="488">
        <f t="shared" ref="AP27" si="58">+K27-AN27</f>
        <v>2</v>
      </c>
      <c r="AQ27" s="488">
        <f t="shared" ref="AQ27" si="59">+M27-AO27</f>
        <v>3</v>
      </c>
      <c r="AR27" s="483" t="str">
        <f>+VLOOKUP(MIN(AP27),Listados!$J$18:$K$24,2,TRUE)</f>
        <v>Improbable</v>
      </c>
      <c r="AS27" s="483" t="str">
        <f>+VLOOKUP(MIN(AQ27),Listados!$J$26:$K$32,2,TRUE)</f>
        <v>Moderado</v>
      </c>
      <c r="AT27" s="483" t="str">
        <f>IF(AND(AR27&lt;&gt;"",AS27&lt;&gt;""),VLOOKUP(AR27&amp;AS27,Listados!$M$3:$N$27,2,FALSE),"")</f>
        <v>Moderado</v>
      </c>
      <c r="AU27" s="483" t="str">
        <f>+VLOOKUP(AT27,Listados!$P$3:$Q$6,2,FALSE)</f>
        <v>Asumir el riesgo</v>
      </c>
    </row>
    <row r="28" spans="1:47" ht="107.25" customHeight="1" x14ac:dyDescent="0.2">
      <c r="A28" s="533"/>
      <c r="B28" s="501"/>
      <c r="C28" s="554"/>
      <c r="D28" s="544"/>
      <c r="E28" s="501"/>
      <c r="F28" s="501"/>
      <c r="G28" s="329" t="s">
        <v>138</v>
      </c>
      <c r="H28" s="320" t="s">
        <v>125</v>
      </c>
      <c r="I28" s="329" t="s">
        <v>139</v>
      </c>
      <c r="J28" s="501"/>
      <c r="K28" s="484"/>
      <c r="L28" s="510"/>
      <c r="M28" s="484"/>
      <c r="N28" s="484"/>
      <c r="O28" s="653" t="s">
        <v>140</v>
      </c>
      <c r="P28" s="331" t="s">
        <v>138</v>
      </c>
      <c r="Q28" s="648" t="s">
        <v>80</v>
      </c>
      <c r="R28" s="481" t="s">
        <v>73</v>
      </c>
      <c r="S28" s="477">
        <f t="shared" si="16"/>
        <v>15</v>
      </c>
      <c r="T28" s="481" t="s">
        <v>73</v>
      </c>
      <c r="U28" s="477">
        <f t="shared" si="17"/>
        <v>15</v>
      </c>
      <c r="V28" s="481" t="s">
        <v>73</v>
      </c>
      <c r="W28" s="477">
        <f t="shared" si="18"/>
        <v>15</v>
      </c>
      <c r="X28" s="481" t="s">
        <v>72</v>
      </c>
      <c r="Y28" s="477">
        <f t="shared" si="19"/>
        <v>15</v>
      </c>
      <c r="Z28" s="481" t="s">
        <v>73</v>
      </c>
      <c r="AA28" s="477">
        <f t="shared" si="20"/>
        <v>15</v>
      </c>
      <c r="AB28" s="481" t="s">
        <v>73</v>
      </c>
      <c r="AC28" s="477">
        <f t="shared" si="21"/>
        <v>15</v>
      </c>
      <c r="AD28" s="481" t="s">
        <v>74</v>
      </c>
      <c r="AE28" s="477">
        <f t="shared" si="22"/>
        <v>10</v>
      </c>
      <c r="AF28" s="477">
        <f t="shared" si="23"/>
        <v>100</v>
      </c>
      <c r="AG28" s="477" t="str">
        <f>IF(AF28&lt;=85,"Débil",IF(AF28&lt;=95,"Moderado",IF(AF28=100,"Fuerte","")))</f>
        <v>Fuerte</v>
      </c>
      <c r="AH28" s="481" t="s">
        <v>75</v>
      </c>
      <c r="AI28" s="477" t="str">
        <f>+IF(AH28="siempre","Fuerte",IF(AH28="Algunas veces","Moderado",IF(AH28="No se ejecuta","Débil","")))</f>
        <v>Fuerte</v>
      </c>
      <c r="AJ28" s="477" t="str">
        <f>IFERROR(VLOOKUP((CONCATENATE(AG28,AI28)),Listados!$U$3:$V$11,2,FALSE),"")</f>
        <v>Fuerte</v>
      </c>
      <c r="AK28" s="477">
        <f t="shared" si="26"/>
        <v>100</v>
      </c>
      <c r="AL28" s="484"/>
      <c r="AM28" s="484"/>
      <c r="AN28" s="484"/>
      <c r="AO28" s="484"/>
      <c r="AP28" s="489"/>
      <c r="AQ28" s="489"/>
      <c r="AR28" s="484"/>
      <c r="AS28" s="484"/>
      <c r="AT28" s="484"/>
      <c r="AU28" s="484"/>
    </row>
    <row r="29" spans="1:47" ht="120" customHeight="1" x14ac:dyDescent="0.2">
      <c r="A29" s="533"/>
      <c r="B29" s="501"/>
      <c r="C29" s="554"/>
      <c r="D29" s="544"/>
      <c r="E29" s="501"/>
      <c r="F29" s="501"/>
      <c r="G29" s="640" t="s">
        <v>141</v>
      </c>
      <c r="H29" s="535" t="s">
        <v>125</v>
      </c>
      <c r="I29" s="329" t="s">
        <v>142</v>
      </c>
      <c r="J29" s="501"/>
      <c r="K29" s="484"/>
      <c r="L29" s="510"/>
      <c r="M29" s="484"/>
      <c r="N29" s="484"/>
      <c r="O29" s="654"/>
      <c r="P29" s="331" t="s">
        <v>141</v>
      </c>
      <c r="Q29" s="647"/>
      <c r="R29" s="496"/>
      <c r="S29" s="494"/>
      <c r="T29" s="496"/>
      <c r="U29" s="494"/>
      <c r="V29" s="496"/>
      <c r="W29" s="494"/>
      <c r="X29" s="496"/>
      <c r="Y29" s="494"/>
      <c r="Z29" s="496"/>
      <c r="AA29" s="494"/>
      <c r="AB29" s="496"/>
      <c r="AC29" s="494"/>
      <c r="AD29" s="496"/>
      <c r="AE29" s="494"/>
      <c r="AF29" s="494"/>
      <c r="AG29" s="494"/>
      <c r="AH29" s="496"/>
      <c r="AI29" s="494"/>
      <c r="AJ29" s="494"/>
      <c r="AK29" s="494"/>
      <c r="AL29" s="484"/>
      <c r="AM29" s="484"/>
      <c r="AN29" s="484"/>
      <c r="AO29" s="484"/>
      <c r="AP29" s="489"/>
      <c r="AQ29" s="489"/>
      <c r="AR29" s="484"/>
      <c r="AS29" s="484"/>
      <c r="AT29" s="484"/>
      <c r="AU29" s="484"/>
    </row>
    <row r="30" spans="1:47" ht="75" customHeight="1" thickBot="1" x14ac:dyDescent="0.25">
      <c r="A30" s="540"/>
      <c r="B30" s="503"/>
      <c r="C30" s="555"/>
      <c r="D30" s="545"/>
      <c r="E30" s="503"/>
      <c r="F30" s="503"/>
      <c r="G30" s="641"/>
      <c r="H30" s="521"/>
      <c r="I30" s="335" t="s">
        <v>143</v>
      </c>
      <c r="J30" s="503"/>
      <c r="K30" s="485"/>
      <c r="L30" s="531"/>
      <c r="M30" s="485"/>
      <c r="N30" s="485"/>
      <c r="O30" s="337"/>
      <c r="P30" s="360"/>
      <c r="Q30" s="194"/>
      <c r="R30" s="180"/>
      <c r="S30" s="179" t="str">
        <f t="shared" si="16"/>
        <v>0</v>
      </c>
      <c r="T30" s="180"/>
      <c r="U30" s="179" t="str">
        <f t="shared" si="17"/>
        <v>0</v>
      </c>
      <c r="V30" s="180"/>
      <c r="W30" s="179" t="str">
        <f t="shared" si="18"/>
        <v>0</v>
      </c>
      <c r="X30" s="180"/>
      <c r="Y30" s="179" t="str">
        <f t="shared" si="19"/>
        <v>0</v>
      </c>
      <c r="Z30" s="180"/>
      <c r="AA30" s="179" t="str">
        <f t="shared" si="20"/>
        <v>0</v>
      </c>
      <c r="AB30" s="180"/>
      <c r="AC30" s="179" t="str">
        <f t="shared" si="21"/>
        <v>0</v>
      </c>
      <c r="AD30" s="180"/>
      <c r="AE30" s="179" t="str">
        <f t="shared" si="22"/>
        <v>0</v>
      </c>
      <c r="AF30" s="179" t="str">
        <f t="shared" si="23"/>
        <v/>
      </c>
      <c r="AG30" s="179" t="str">
        <f t="shared" si="24"/>
        <v/>
      </c>
      <c r="AH30" s="180"/>
      <c r="AI30" s="179" t="str">
        <f t="shared" si="25"/>
        <v/>
      </c>
      <c r="AJ30" s="179" t="str">
        <f>IFERROR(VLOOKUP((CONCATENATE(AG30,AI30)),Listados!$U$3:$V$11,2,FALSE),"")</f>
        <v/>
      </c>
      <c r="AK30" s="179" t="str">
        <f t="shared" si="26"/>
        <v/>
      </c>
      <c r="AL30" s="485"/>
      <c r="AM30" s="485"/>
      <c r="AN30" s="485"/>
      <c r="AO30" s="485"/>
      <c r="AP30" s="478"/>
      <c r="AQ30" s="478"/>
      <c r="AR30" s="485"/>
      <c r="AS30" s="485"/>
      <c r="AT30" s="485"/>
      <c r="AU30" s="485"/>
    </row>
    <row r="31" spans="1:47" ht="78" x14ac:dyDescent="0.2">
      <c r="A31" s="560">
        <v>6</v>
      </c>
      <c r="B31" s="500" t="s">
        <v>120</v>
      </c>
      <c r="C31" s="525" t="s">
        <v>144</v>
      </c>
      <c r="D31" s="500" t="s">
        <v>145</v>
      </c>
      <c r="E31" s="500" t="s">
        <v>82</v>
      </c>
      <c r="F31" s="500" t="s">
        <v>65</v>
      </c>
      <c r="G31" s="330" t="s">
        <v>146</v>
      </c>
      <c r="H31" s="322" t="s">
        <v>125</v>
      </c>
      <c r="I31" s="330" t="s">
        <v>147</v>
      </c>
      <c r="J31" s="500" t="s">
        <v>85</v>
      </c>
      <c r="K31" s="494">
        <f>+VLOOKUP(J31,Listados!$K$8:$L$12,2,0)</f>
        <v>3</v>
      </c>
      <c r="L31" s="496" t="s">
        <v>86</v>
      </c>
      <c r="M31" s="494">
        <f>+VLOOKUP(L31,Listados!$K$13:$L$17,2,0)</f>
        <v>3</v>
      </c>
      <c r="N31" s="494" t="str">
        <f>IF(AND(J31&lt;&gt;"",L31&lt;&gt;""),VLOOKUP(J31&amp;L31,Listados!$M$3:$N$27,2,FALSE),"")</f>
        <v>Alto</v>
      </c>
      <c r="O31" s="361" t="s">
        <v>148</v>
      </c>
      <c r="P31" s="354" t="s">
        <v>146</v>
      </c>
      <c r="Q31" s="362" t="s">
        <v>72</v>
      </c>
      <c r="R31" s="71" t="s">
        <v>73</v>
      </c>
      <c r="S31" s="70">
        <f t="shared" si="16"/>
        <v>15</v>
      </c>
      <c r="T31" s="71" t="s">
        <v>73</v>
      </c>
      <c r="U31" s="70">
        <f t="shared" si="17"/>
        <v>15</v>
      </c>
      <c r="V31" s="71" t="s">
        <v>73</v>
      </c>
      <c r="W31" s="70">
        <f t="shared" si="18"/>
        <v>15</v>
      </c>
      <c r="X31" s="71" t="s">
        <v>72</v>
      </c>
      <c r="Y31" s="70">
        <f t="shared" si="19"/>
        <v>15</v>
      </c>
      <c r="Z31" s="71" t="s">
        <v>73</v>
      </c>
      <c r="AA31" s="70">
        <f t="shared" si="20"/>
        <v>15</v>
      </c>
      <c r="AB31" s="71" t="s">
        <v>73</v>
      </c>
      <c r="AC31" s="70">
        <f t="shared" si="21"/>
        <v>15</v>
      </c>
      <c r="AD31" s="71" t="s">
        <v>74</v>
      </c>
      <c r="AE31" s="70">
        <f t="shared" si="22"/>
        <v>10</v>
      </c>
      <c r="AF31" s="70">
        <f t="shared" si="23"/>
        <v>100</v>
      </c>
      <c r="AG31" s="70" t="str">
        <f t="shared" si="24"/>
        <v>Fuerte</v>
      </c>
      <c r="AH31" s="71" t="s">
        <v>75</v>
      </c>
      <c r="AI31" s="70" t="str">
        <f t="shared" si="25"/>
        <v>Fuerte</v>
      </c>
      <c r="AJ31" s="70" t="str">
        <f>IFERROR(VLOOKUP((CONCATENATE(AG31,AI31)),Listados!$U$3:$V$11,2,FALSE),"")</f>
        <v>Fuerte</v>
      </c>
      <c r="AK31" s="70">
        <f t="shared" si="26"/>
        <v>100</v>
      </c>
      <c r="AL31" s="494">
        <f t="shared" ref="AL31" si="60">AVERAGE(AK31:AK34)</f>
        <v>100</v>
      </c>
      <c r="AM31" s="494" t="str">
        <f t="shared" ref="AM31" si="61">IF(AL31&lt;=50,"Débil",IF(AL31&lt;=99,"Moderado",IF(AL31=100,"fuerte","")))</f>
        <v>fuerte</v>
      </c>
      <c r="AN31" s="494">
        <f t="shared" ref="AN31" si="62">+IF(AND(Q31="Preventivo",AM31="Fuerte"),2,IF(AND(Q31="Preventivo",AM31="Moderado"),1,0))</f>
        <v>2</v>
      </c>
      <c r="AO31" s="494">
        <f t="shared" ref="AO31" si="63">+IF(AND(Q31="Detectivo",$AM31="Fuerte"),2,IF(AND(Q31="Detectivo",$AM31="Moderado"),1,IF(AND(Q31="Preventivo",$AM31="Fuerte"),1,0)))</f>
        <v>1</v>
      </c>
      <c r="AP31" s="489">
        <f t="shared" ref="AP31" si="64">+K31-AN31</f>
        <v>1</v>
      </c>
      <c r="AQ31" s="489">
        <f t="shared" ref="AQ31" si="65">+M31-AO31</f>
        <v>2</v>
      </c>
      <c r="AR31" s="494" t="str">
        <f>+VLOOKUP(MIN(AP31),Listados!$J$18:$K$24,2,TRUE)</f>
        <v>Rara Vez</v>
      </c>
      <c r="AS31" s="494" t="str">
        <f>+VLOOKUP(MIN(AQ31),Listados!$J$26:$K$32,2,TRUE)</f>
        <v>Menor</v>
      </c>
      <c r="AT31" s="494" t="str">
        <f>IF(AND(AR31&lt;&gt;"",AS31&lt;&gt;""),VLOOKUP(AR31&amp;AS31,Listados!$M$3:$N$27,2,FALSE),"")</f>
        <v>Bajo</v>
      </c>
      <c r="AU31" s="494" t="str">
        <f>+VLOOKUP(AT31,Listados!$P$3:$Q$6,2,FALSE)</f>
        <v>Asumir el riesgo</v>
      </c>
    </row>
    <row r="32" spans="1:47" ht="78" x14ac:dyDescent="0.2">
      <c r="A32" s="533"/>
      <c r="B32" s="501"/>
      <c r="C32" s="509"/>
      <c r="D32" s="501"/>
      <c r="E32" s="501"/>
      <c r="F32" s="501"/>
      <c r="G32" s="329" t="s">
        <v>149</v>
      </c>
      <c r="H32" s="320" t="s">
        <v>125</v>
      </c>
      <c r="I32" s="329" t="s">
        <v>150</v>
      </c>
      <c r="J32" s="501"/>
      <c r="K32" s="484"/>
      <c r="L32" s="510"/>
      <c r="M32" s="484"/>
      <c r="N32" s="484"/>
      <c r="O32" s="552" t="s">
        <v>151</v>
      </c>
      <c r="P32" s="331" t="s">
        <v>149</v>
      </c>
      <c r="Q32" s="648" t="s">
        <v>72</v>
      </c>
      <c r="R32" s="481" t="s">
        <v>73</v>
      </c>
      <c r="S32" s="477">
        <f t="shared" si="16"/>
        <v>15</v>
      </c>
      <c r="T32" s="481" t="s">
        <v>73</v>
      </c>
      <c r="U32" s="477">
        <f t="shared" si="17"/>
        <v>15</v>
      </c>
      <c r="V32" s="481" t="s">
        <v>73</v>
      </c>
      <c r="W32" s="477">
        <f t="shared" si="18"/>
        <v>15</v>
      </c>
      <c r="X32" s="481" t="s">
        <v>72</v>
      </c>
      <c r="Y32" s="477">
        <f t="shared" si="19"/>
        <v>15</v>
      </c>
      <c r="Z32" s="481" t="s">
        <v>73</v>
      </c>
      <c r="AA32" s="477">
        <f t="shared" si="20"/>
        <v>15</v>
      </c>
      <c r="AB32" s="481" t="s">
        <v>73</v>
      </c>
      <c r="AC32" s="477">
        <f t="shared" si="21"/>
        <v>15</v>
      </c>
      <c r="AD32" s="481" t="s">
        <v>74</v>
      </c>
      <c r="AE32" s="477">
        <f t="shared" si="22"/>
        <v>10</v>
      </c>
      <c r="AF32" s="477">
        <f t="shared" si="23"/>
        <v>100</v>
      </c>
      <c r="AG32" s="477" t="str">
        <f t="shared" si="24"/>
        <v>Fuerte</v>
      </c>
      <c r="AH32" s="481" t="s">
        <v>75</v>
      </c>
      <c r="AI32" s="477" t="str">
        <f t="shared" si="25"/>
        <v>Fuerte</v>
      </c>
      <c r="AJ32" s="477" t="str">
        <f>IFERROR(VLOOKUP((CONCATENATE(AG32,AI32)),Listados!$U$3:$V$11,2,FALSE),"")</f>
        <v>Fuerte</v>
      </c>
      <c r="AK32" s="477">
        <f t="shared" si="26"/>
        <v>100</v>
      </c>
      <c r="AL32" s="484"/>
      <c r="AM32" s="484"/>
      <c r="AN32" s="484"/>
      <c r="AO32" s="484"/>
      <c r="AP32" s="489"/>
      <c r="AQ32" s="489"/>
      <c r="AR32" s="484"/>
      <c r="AS32" s="484"/>
      <c r="AT32" s="484"/>
      <c r="AU32" s="484"/>
    </row>
    <row r="33" spans="1:47" ht="80.25" customHeight="1" x14ac:dyDescent="0.2">
      <c r="A33" s="533"/>
      <c r="B33" s="501"/>
      <c r="C33" s="509"/>
      <c r="D33" s="501"/>
      <c r="E33" s="501"/>
      <c r="F33" s="501"/>
      <c r="G33" s="329" t="s">
        <v>152</v>
      </c>
      <c r="H33" s="320" t="s">
        <v>125</v>
      </c>
      <c r="I33" s="329" t="s">
        <v>153</v>
      </c>
      <c r="J33" s="501"/>
      <c r="K33" s="484"/>
      <c r="L33" s="510"/>
      <c r="M33" s="484"/>
      <c r="N33" s="484"/>
      <c r="O33" s="610"/>
      <c r="P33" s="331" t="s">
        <v>152</v>
      </c>
      <c r="Q33" s="649"/>
      <c r="R33" s="584"/>
      <c r="S33" s="489"/>
      <c r="T33" s="584"/>
      <c r="U33" s="489"/>
      <c r="V33" s="584"/>
      <c r="W33" s="489"/>
      <c r="X33" s="584"/>
      <c r="Y33" s="489"/>
      <c r="Z33" s="584"/>
      <c r="AA33" s="489"/>
      <c r="AB33" s="584"/>
      <c r="AC33" s="489"/>
      <c r="AD33" s="584"/>
      <c r="AE33" s="489"/>
      <c r="AF33" s="489"/>
      <c r="AG33" s="489"/>
      <c r="AH33" s="584"/>
      <c r="AI33" s="489"/>
      <c r="AJ33" s="489"/>
      <c r="AK33" s="489"/>
      <c r="AL33" s="484"/>
      <c r="AM33" s="484"/>
      <c r="AN33" s="484"/>
      <c r="AO33" s="484"/>
      <c r="AP33" s="489"/>
      <c r="AQ33" s="489"/>
      <c r="AR33" s="484"/>
      <c r="AS33" s="484"/>
      <c r="AT33" s="484"/>
      <c r="AU33" s="484"/>
    </row>
    <row r="34" spans="1:47" ht="92" thickBot="1" x14ac:dyDescent="0.25">
      <c r="A34" s="540"/>
      <c r="B34" s="503"/>
      <c r="C34" s="529"/>
      <c r="D34" s="503"/>
      <c r="E34" s="503"/>
      <c r="F34" s="503"/>
      <c r="G34" s="335" t="s">
        <v>154</v>
      </c>
      <c r="H34" s="324" t="s">
        <v>125</v>
      </c>
      <c r="I34" s="335" t="s">
        <v>155</v>
      </c>
      <c r="J34" s="503"/>
      <c r="K34" s="485"/>
      <c r="L34" s="531"/>
      <c r="M34" s="485"/>
      <c r="N34" s="485"/>
      <c r="O34" s="611"/>
      <c r="P34" s="360" t="s">
        <v>154</v>
      </c>
      <c r="Q34" s="650"/>
      <c r="R34" s="482"/>
      <c r="S34" s="478"/>
      <c r="T34" s="482"/>
      <c r="U34" s="478"/>
      <c r="V34" s="482"/>
      <c r="W34" s="478"/>
      <c r="X34" s="482"/>
      <c r="Y34" s="478"/>
      <c r="Z34" s="482"/>
      <c r="AA34" s="478"/>
      <c r="AB34" s="482"/>
      <c r="AC34" s="478"/>
      <c r="AD34" s="482"/>
      <c r="AE34" s="478"/>
      <c r="AF34" s="478"/>
      <c r="AG34" s="478"/>
      <c r="AH34" s="482"/>
      <c r="AI34" s="478"/>
      <c r="AJ34" s="478"/>
      <c r="AK34" s="478"/>
      <c r="AL34" s="485"/>
      <c r="AM34" s="485"/>
      <c r="AN34" s="485"/>
      <c r="AO34" s="485"/>
      <c r="AP34" s="478"/>
      <c r="AQ34" s="478"/>
      <c r="AR34" s="485"/>
      <c r="AS34" s="485"/>
      <c r="AT34" s="485"/>
      <c r="AU34" s="485"/>
    </row>
    <row r="35" spans="1:47" ht="117" x14ac:dyDescent="0.2">
      <c r="A35" s="607">
        <v>7</v>
      </c>
      <c r="B35" s="502" t="s">
        <v>156</v>
      </c>
      <c r="C35" s="553" t="s">
        <v>157</v>
      </c>
      <c r="D35" s="543" t="s">
        <v>158</v>
      </c>
      <c r="E35" s="543" t="s">
        <v>82</v>
      </c>
      <c r="F35" s="543" t="s">
        <v>65</v>
      </c>
      <c r="G35" s="326" t="s">
        <v>159</v>
      </c>
      <c r="H35" s="323" t="s">
        <v>67</v>
      </c>
      <c r="I35" s="326" t="s">
        <v>160</v>
      </c>
      <c r="J35" s="502" t="s">
        <v>69</v>
      </c>
      <c r="K35" s="483">
        <f>+VLOOKUP(J35,Listados!$K$8:$L$12,2,0)</f>
        <v>5</v>
      </c>
      <c r="L35" s="530" t="s">
        <v>86</v>
      </c>
      <c r="M35" s="483">
        <f>+VLOOKUP(L35,Listados!$K$13:$L$17,2,0)</f>
        <v>3</v>
      </c>
      <c r="N35" s="483" t="str">
        <f>IF(AND(J35&lt;&gt;"",L35&lt;&gt;""),VLOOKUP(J35&amp;L35,Listados!$M$3:$N$27,2,FALSE),"")</f>
        <v>Extremo</v>
      </c>
      <c r="O35" s="351" t="s">
        <v>161</v>
      </c>
      <c r="P35" s="327" t="s">
        <v>159</v>
      </c>
      <c r="Q35" s="359" t="s">
        <v>72</v>
      </c>
      <c r="R35" s="95" t="s">
        <v>73</v>
      </c>
      <c r="S35" s="87">
        <f t="shared" si="16"/>
        <v>15</v>
      </c>
      <c r="T35" s="95" t="s">
        <v>73</v>
      </c>
      <c r="U35" s="87">
        <f t="shared" si="17"/>
        <v>15</v>
      </c>
      <c r="V35" s="95" t="s">
        <v>73</v>
      </c>
      <c r="W35" s="87">
        <f t="shared" si="18"/>
        <v>15</v>
      </c>
      <c r="X35" s="95" t="s">
        <v>72</v>
      </c>
      <c r="Y35" s="87">
        <f t="shared" si="19"/>
        <v>15</v>
      </c>
      <c r="Z35" s="95" t="s">
        <v>73</v>
      </c>
      <c r="AA35" s="87">
        <f t="shared" si="20"/>
        <v>15</v>
      </c>
      <c r="AB35" s="95" t="s">
        <v>73</v>
      </c>
      <c r="AC35" s="87">
        <f t="shared" si="21"/>
        <v>15</v>
      </c>
      <c r="AD35" s="95" t="s">
        <v>74</v>
      </c>
      <c r="AE35" s="87">
        <f t="shared" si="22"/>
        <v>10</v>
      </c>
      <c r="AF35" s="87">
        <f t="shared" si="23"/>
        <v>100</v>
      </c>
      <c r="AG35" s="87" t="str">
        <f t="shared" si="24"/>
        <v>Fuerte</v>
      </c>
      <c r="AH35" s="95" t="s">
        <v>75</v>
      </c>
      <c r="AI35" s="87" t="str">
        <f t="shared" si="25"/>
        <v>Fuerte</v>
      </c>
      <c r="AJ35" s="87" t="str">
        <f>IFERROR(VLOOKUP((CONCATENATE(AG35,AI35)),Listados!$U$3:$V$11,2,FALSE),"")</f>
        <v>Fuerte</v>
      </c>
      <c r="AK35" s="87">
        <f t="shared" si="26"/>
        <v>100</v>
      </c>
      <c r="AL35" s="483">
        <f t="shared" ref="AL35" si="66">AVERAGE(AK35:AK38)</f>
        <v>100</v>
      </c>
      <c r="AM35" s="483" t="str">
        <f t="shared" ref="AM35" si="67">IF(AL35&lt;=50,"Débil",IF(AL35&lt;=99,"Moderado",IF(AL35=100,"fuerte","")))</f>
        <v>fuerte</v>
      </c>
      <c r="AN35" s="483">
        <f t="shared" ref="AN35" si="68">+IF(AND(Q35="Preventivo",AM35="Fuerte"),2,IF(AND(Q35="Preventivo",AM35="Moderado"),1,0))</f>
        <v>2</v>
      </c>
      <c r="AO35" s="483">
        <f t="shared" ref="AO35" si="69">+IF(AND(Q35="Detectivo",$AM35="Fuerte"),2,IF(AND(Q35="Detectivo",$AM35="Moderado"),1,IF(AND(Q35="Preventivo",$AM35="Fuerte"),1,0)))</f>
        <v>1</v>
      </c>
      <c r="AP35" s="488">
        <f t="shared" ref="AP35" si="70">+K35-AN35</f>
        <v>3</v>
      </c>
      <c r="AQ35" s="488">
        <f t="shared" ref="AQ35" si="71">+M35-AO35</f>
        <v>2</v>
      </c>
      <c r="AR35" s="483" t="str">
        <f>+VLOOKUP(MIN(AP35),Listados!$J$18:$K$24,2,TRUE)</f>
        <v>Posible</v>
      </c>
      <c r="AS35" s="483" t="str">
        <f>+VLOOKUP(MIN(AQ35),Listados!$J$26:$K$32,2,TRUE)</f>
        <v>Menor</v>
      </c>
      <c r="AT35" s="483" t="str">
        <f>IF(AND(AR35&lt;&gt;"",AS35&lt;&gt;""),VLOOKUP(AR35&amp;AS35,Listados!$M$3:$N$27,2,FALSE),"")</f>
        <v>Moderado</v>
      </c>
      <c r="AU35" s="483" t="str">
        <f>+VLOOKUP(AT35,Listados!$P$3:$Q$6,2,FALSE)</f>
        <v>Asumir el riesgo</v>
      </c>
    </row>
    <row r="36" spans="1:47" ht="117" x14ac:dyDescent="0.2">
      <c r="A36" s="608"/>
      <c r="B36" s="501"/>
      <c r="C36" s="554"/>
      <c r="D36" s="544"/>
      <c r="E36" s="544"/>
      <c r="F36" s="544"/>
      <c r="G36" s="329" t="s">
        <v>162</v>
      </c>
      <c r="H36" s="320" t="s">
        <v>125</v>
      </c>
      <c r="I36" s="329" t="s">
        <v>163</v>
      </c>
      <c r="J36" s="501"/>
      <c r="K36" s="484"/>
      <c r="L36" s="510"/>
      <c r="M36" s="484"/>
      <c r="N36" s="484"/>
      <c r="O36" s="329" t="s">
        <v>164</v>
      </c>
      <c r="P36" s="354" t="s">
        <v>162</v>
      </c>
      <c r="Q36" s="364" t="s">
        <v>72</v>
      </c>
      <c r="R36" s="236" t="s">
        <v>73</v>
      </c>
      <c r="S36" s="235">
        <f t="shared" si="16"/>
        <v>15</v>
      </c>
      <c r="T36" s="236" t="s">
        <v>73</v>
      </c>
      <c r="U36" s="235">
        <f t="shared" si="17"/>
        <v>15</v>
      </c>
      <c r="V36" s="236" t="s">
        <v>73</v>
      </c>
      <c r="W36" s="235">
        <f t="shared" si="18"/>
        <v>15</v>
      </c>
      <c r="X36" s="236" t="s">
        <v>72</v>
      </c>
      <c r="Y36" s="235">
        <f t="shared" si="19"/>
        <v>15</v>
      </c>
      <c r="Z36" s="236" t="s">
        <v>73</v>
      </c>
      <c r="AA36" s="235">
        <f t="shared" si="20"/>
        <v>15</v>
      </c>
      <c r="AB36" s="236" t="s">
        <v>73</v>
      </c>
      <c r="AC36" s="235">
        <f t="shared" si="21"/>
        <v>15</v>
      </c>
      <c r="AD36" s="236" t="s">
        <v>74</v>
      </c>
      <c r="AE36" s="235">
        <f t="shared" si="22"/>
        <v>10</v>
      </c>
      <c r="AF36" s="235">
        <f t="shared" si="23"/>
        <v>100</v>
      </c>
      <c r="AG36" s="235" t="str">
        <f t="shared" si="24"/>
        <v>Fuerte</v>
      </c>
      <c r="AH36" s="236" t="s">
        <v>75</v>
      </c>
      <c r="AI36" s="235" t="str">
        <f t="shared" si="25"/>
        <v>Fuerte</v>
      </c>
      <c r="AJ36" s="235" t="str">
        <f>IFERROR(VLOOKUP((CONCATENATE(AG36,AI36)),Listados!$U$3:$V$11,2,FALSE),"")</f>
        <v>Fuerte</v>
      </c>
      <c r="AK36" s="235">
        <f t="shared" si="26"/>
        <v>100</v>
      </c>
      <c r="AL36" s="484"/>
      <c r="AM36" s="484"/>
      <c r="AN36" s="484"/>
      <c r="AO36" s="484"/>
      <c r="AP36" s="489"/>
      <c r="AQ36" s="489"/>
      <c r="AR36" s="484"/>
      <c r="AS36" s="484"/>
      <c r="AT36" s="484"/>
      <c r="AU36" s="484"/>
    </row>
    <row r="37" spans="1:47" ht="118.5" customHeight="1" x14ac:dyDescent="0.2">
      <c r="A37" s="608"/>
      <c r="B37" s="501"/>
      <c r="C37" s="554"/>
      <c r="D37" s="544"/>
      <c r="E37" s="544"/>
      <c r="F37" s="544"/>
      <c r="G37" s="329" t="s">
        <v>165</v>
      </c>
      <c r="H37" s="320" t="s">
        <v>67</v>
      </c>
      <c r="I37" s="329" t="s">
        <v>166</v>
      </c>
      <c r="J37" s="501"/>
      <c r="K37" s="484"/>
      <c r="L37" s="510"/>
      <c r="M37" s="484"/>
      <c r="N37" s="484"/>
      <c r="O37" s="365" t="s">
        <v>167</v>
      </c>
      <c r="P37" s="354" t="s">
        <v>165</v>
      </c>
      <c r="Q37" s="266" t="s">
        <v>72</v>
      </c>
      <c r="R37" s="236" t="s">
        <v>73</v>
      </c>
      <c r="S37" s="235">
        <f t="shared" si="16"/>
        <v>15</v>
      </c>
      <c r="T37" s="236" t="s">
        <v>73</v>
      </c>
      <c r="U37" s="235">
        <f t="shared" si="17"/>
        <v>15</v>
      </c>
      <c r="V37" s="236" t="s">
        <v>73</v>
      </c>
      <c r="W37" s="235">
        <f t="shared" si="18"/>
        <v>15</v>
      </c>
      <c r="X37" s="236" t="s">
        <v>72</v>
      </c>
      <c r="Y37" s="235">
        <f t="shared" si="19"/>
        <v>15</v>
      </c>
      <c r="Z37" s="236" t="s">
        <v>73</v>
      </c>
      <c r="AA37" s="235">
        <f t="shared" si="20"/>
        <v>15</v>
      </c>
      <c r="AB37" s="236" t="s">
        <v>73</v>
      </c>
      <c r="AC37" s="235">
        <f t="shared" si="21"/>
        <v>15</v>
      </c>
      <c r="AD37" s="236" t="s">
        <v>74</v>
      </c>
      <c r="AE37" s="235">
        <f t="shared" si="22"/>
        <v>10</v>
      </c>
      <c r="AF37" s="235">
        <f t="shared" si="23"/>
        <v>100</v>
      </c>
      <c r="AG37" s="235" t="str">
        <f t="shared" si="24"/>
        <v>Fuerte</v>
      </c>
      <c r="AH37" s="236" t="s">
        <v>75</v>
      </c>
      <c r="AI37" s="235" t="str">
        <f t="shared" si="25"/>
        <v>Fuerte</v>
      </c>
      <c r="AJ37" s="235" t="str">
        <f>IFERROR(VLOOKUP((CONCATENATE(AG37,AI37)),Listados!$U$3:$V$11,2,FALSE),"")</f>
        <v>Fuerte</v>
      </c>
      <c r="AK37" s="235">
        <f t="shared" si="26"/>
        <v>100</v>
      </c>
      <c r="AL37" s="484"/>
      <c r="AM37" s="484"/>
      <c r="AN37" s="484"/>
      <c r="AO37" s="484"/>
      <c r="AP37" s="489"/>
      <c r="AQ37" s="489"/>
      <c r="AR37" s="484"/>
      <c r="AS37" s="484"/>
      <c r="AT37" s="484"/>
      <c r="AU37" s="484"/>
    </row>
    <row r="38" spans="1:47" ht="16" thickBot="1" x14ac:dyDescent="0.25">
      <c r="A38" s="612"/>
      <c r="B38" s="503"/>
      <c r="C38" s="555"/>
      <c r="D38" s="545"/>
      <c r="E38" s="545"/>
      <c r="F38" s="545"/>
      <c r="G38" s="335"/>
      <c r="H38" s="336"/>
      <c r="I38" s="336"/>
      <c r="J38" s="503"/>
      <c r="K38" s="485"/>
      <c r="L38" s="531"/>
      <c r="M38" s="485"/>
      <c r="N38" s="485"/>
      <c r="O38" s="337"/>
      <c r="P38" s="357"/>
      <c r="Q38" s="194"/>
      <c r="R38" s="180"/>
      <c r="S38" s="179" t="str">
        <f t="shared" si="16"/>
        <v>0</v>
      </c>
      <c r="T38" s="180"/>
      <c r="U38" s="179" t="str">
        <f t="shared" si="17"/>
        <v>0</v>
      </c>
      <c r="V38" s="180"/>
      <c r="W38" s="179" t="str">
        <f t="shared" si="18"/>
        <v>0</v>
      </c>
      <c r="X38" s="180"/>
      <c r="Y38" s="179" t="str">
        <f t="shared" si="19"/>
        <v>0</v>
      </c>
      <c r="Z38" s="180"/>
      <c r="AA38" s="179" t="str">
        <f t="shared" si="20"/>
        <v>0</v>
      </c>
      <c r="AB38" s="180"/>
      <c r="AC38" s="179" t="str">
        <f t="shared" si="21"/>
        <v>0</v>
      </c>
      <c r="AD38" s="180"/>
      <c r="AE38" s="179" t="str">
        <f t="shared" si="22"/>
        <v>0</v>
      </c>
      <c r="AF38" s="179" t="str">
        <f t="shared" si="23"/>
        <v/>
      </c>
      <c r="AG38" s="179" t="str">
        <f t="shared" si="24"/>
        <v/>
      </c>
      <c r="AH38" s="180"/>
      <c r="AI38" s="179" t="str">
        <f t="shared" si="25"/>
        <v/>
      </c>
      <c r="AJ38" s="179" t="str">
        <f>IFERROR(VLOOKUP((CONCATENATE(AG38,AI38)),Listados!$U$3:$V$11,2,FALSE),"")</f>
        <v/>
      </c>
      <c r="AK38" s="179" t="str">
        <f t="shared" si="26"/>
        <v/>
      </c>
      <c r="AL38" s="485"/>
      <c r="AM38" s="485"/>
      <c r="AN38" s="485"/>
      <c r="AO38" s="485"/>
      <c r="AP38" s="478"/>
      <c r="AQ38" s="478"/>
      <c r="AR38" s="485"/>
      <c r="AS38" s="485"/>
      <c r="AT38" s="485"/>
      <c r="AU38" s="485"/>
    </row>
    <row r="39" spans="1:47" ht="196" customHeight="1" x14ac:dyDescent="0.2">
      <c r="A39" s="532">
        <v>8</v>
      </c>
      <c r="B39" s="502" t="s">
        <v>156</v>
      </c>
      <c r="C39" s="553" t="s">
        <v>157</v>
      </c>
      <c r="D39" s="543" t="s">
        <v>168</v>
      </c>
      <c r="E39" s="543" t="s">
        <v>169</v>
      </c>
      <c r="F39" s="543" t="s">
        <v>65</v>
      </c>
      <c r="G39" s="326" t="s">
        <v>170</v>
      </c>
      <c r="H39" s="323" t="s">
        <v>67</v>
      </c>
      <c r="I39" s="351" t="s">
        <v>171</v>
      </c>
      <c r="J39" s="502" t="s">
        <v>100</v>
      </c>
      <c r="K39" s="483">
        <f>+VLOOKUP(J39,Listados!$K$8:$L$12,2,0)</f>
        <v>4</v>
      </c>
      <c r="L39" s="530" t="s">
        <v>86</v>
      </c>
      <c r="M39" s="483">
        <f>+VLOOKUP(L39,Listados!$K$13:$L$17,2,0)</f>
        <v>3</v>
      </c>
      <c r="N39" s="483" t="str">
        <f>IF(AND(J39&lt;&gt;"",L39&lt;&gt;""),VLOOKUP(J39&amp;L39,Listados!$M$3:$N$27,2,FALSE),"")</f>
        <v>Alto</v>
      </c>
      <c r="O39" s="326" t="s">
        <v>172</v>
      </c>
      <c r="P39" s="366" t="s">
        <v>170</v>
      </c>
      <c r="Q39" s="367" t="s">
        <v>72</v>
      </c>
      <c r="R39" s="95" t="s">
        <v>73</v>
      </c>
      <c r="S39" s="87">
        <f t="shared" si="16"/>
        <v>15</v>
      </c>
      <c r="T39" s="95" t="s">
        <v>73</v>
      </c>
      <c r="U39" s="87">
        <f t="shared" si="17"/>
        <v>15</v>
      </c>
      <c r="V39" s="95" t="s">
        <v>73</v>
      </c>
      <c r="W39" s="87">
        <f t="shared" si="18"/>
        <v>15</v>
      </c>
      <c r="X39" s="95" t="s">
        <v>72</v>
      </c>
      <c r="Y39" s="87">
        <f t="shared" si="19"/>
        <v>15</v>
      </c>
      <c r="Z39" s="95" t="s">
        <v>73</v>
      </c>
      <c r="AA39" s="87">
        <f t="shared" si="20"/>
        <v>15</v>
      </c>
      <c r="AB39" s="95" t="s">
        <v>73</v>
      </c>
      <c r="AC39" s="87">
        <f t="shared" si="21"/>
        <v>15</v>
      </c>
      <c r="AD39" s="95" t="s">
        <v>74</v>
      </c>
      <c r="AE39" s="87">
        <f t="shared" si="22"/>
        <v>10</v>
      </c>
      <c r="AF39" s="87">
        <f t="shared" si="23"/>
        <v>100</v>
      </c>
      <c r="AG39" s="87" t="str">
        <f t="shared" si="24"/>
        <v>Fuerte</v>
      </c>
      <c r="AH39" s="95" t="s">
        <v>75</v>
      </c>
      <c r="AI39" s="87" t="str">
        <f t="shared" si="25"/>
        <v>Fuerte</v>
      </c>
      <c r="AJ39" s="87" t="str">
        <f>IFERROR(VLOOKUP((CONCATENATE(AG39,AI39)),Listados!$U$3:$V$11,2,FALSE),"")</f>
        <v>Fuerte</v>
      </c>
      <c r="AK39" s="87">
        <f t="shared" si="26"/>
        <v>100</v>
      </c>
      <c r="AL39" s="483">
        <f t="shared" ref="AL39" si="72">AVERAGE(AK39:AK42)</f>
        <v>100</v>
      </c>
      <c r="AM39" s="483" t="str">
        <f t="shared" ref="AM39" si="73">IF(AL39&lt;=50,"Débil",IF(AL39&lt;=99,"Moderado",IF(AL39=100,"fuerte","")))</f>
        <v>fuerte</v>
      </c>
      <c r="AN39" s="483">
        <f t="shared" ref="AN39" si="74">+IF(AND(Q39="Preventivo",AM39="Fuerte"),2,IF(AND(Q39="Preventivo",AM39="Moderado"),1,0))</f>
        <v>2</v>
      </c>
      <c r="AO39" s="483">
        <f t="shared" ref="AO39" si="75">+IF(AND(Q39="Detectivo",$AM39="Fuerte"),2,IF(AND(Q39="Detectivo",$AM39="Moderado"),1,IF(AND(Q39="Preventivo",$AM39="Fuerte"),1,0)))</f>
        <v>1</v>
      </c>
      <c r="AP39" s="488">
        <f t="shared" ref="AP39" si="76">+K39-AN39</f>
        <v>2</v>
      </c>
      <c r="AQ39" s="488">
        <f t="shared" ref="AQ39" si="77">+M39-AO39</f>
        <v>2</v>
      </c>
      <c r="AR39" s="483" t="str">
        <f>+VLOOKUP(MIN(AP39),Listados!$J$18:$K$24,2,TRUE)</f>
        <v>Improbable</v>
      </c>
      <c r="AS39" s="483" t="str">
        <f>+VLOOKUP(MIN(AQ39),Listados!$J$26:$K$32,2,TRUE)</f>
        <v>Menor</v>
      </c>
      <c r="AT39" s="483" t="str">
        <f>IF(AND(AR39&lt;&gt;"",AS39&lt;&gt;""),VLOOKUP(AR39&amp;AS39,Listados!$M$3:$N$27,2,FALSE),"")</f>
        <v>Bajo</v>
      </c>
      <c r="AU39" s="486" t="str">
        <f>+VLOOKUP(AT39,Listados!$P$3:$Q$6,2,FALSE)</f>
        <v>Asumir el riesgo</v>
      </c>
    </row>
    <row r="40" spans="1:47" ht="117" x14ac:dyDescent="0.2">
      <c r="A40" s="533"/>
      <c r="B40" s="501"/>
      <c r="C40" s="554"/>
      <c r="D40" s="544"/>
      <c r="E40" s="544"/>
      <c r="F40" s="544"/>
      <c r="G40" s="329" t="s">
        <v>173</v>
      </c>
      <c r="H40" s="320" t="s">
        <v>67</v>
      </c>
      <c r="I40" s="352" t="s">
        <v>174</v>
      </c>
      <c r="J40" s="501"/>
      <c r="K40" s="484"/>
      <c r="L40" s="510"/>
      <c r="M40" s="484"/>
      <c r="N40" s="484"/>
      <c r="O40" s="329" t="s">
        <v>175</v>
      </c>
      <c r="P40" s="368" t="s">
        <v>173</v>
      </c>
      <c r="Q40" s="369" t="s">
        <v>72</v>
      </c>
      <c r="R40" s="236" t="s">
        <v>73</v>
      </c>
      <c r="S40" s="235">
        <f t="shared" si="16"/>
        <v>15</v>
      </c>
      <c r="T40" s="236" t="s">
        <v>73</v>
      </c>
      <c r="U40" s="235">
        <f t="shared" si="17"/>
        <v>15</v>
      </c>
      <c r="V40" s="236" t="s">
        <v>73</v>
      </c>
      <c r="W40" s="235">
        <f t="shared" si="18"/>
        <v>15</v>
      </c>
      <c r="X40" s="236" t="s">
        <v>72</v>
      </c>
      <c r="Y40" s="235">
        <f t="shared" si="19"/>
        <v>15</v>
      </c>
      <c r="Z40" s="236" t="s">
        <v>73</v>
      </c>
      <c r="AA40" s="235">
        <f t="shared" si="20"/>
        <v>15</v>
      </c>
      <c r="AB40" s="236" t="s">
        <v>73</v>
      </c>
      <c r="AC40" s="235">
        <f t="shared" si="21"/>
        <v>15</v>
      </c>
      <c r="AD40" s="236" t="s">
        <v>74</v>
      </c>
      <c r="AE40" s="235">
        <f t="shared" si="22"/>
        <v>10</v>
      </c>
      <c r="AF40" s="235">
        <f t="shared" si="23"/>
        <v>100</v>
      </c>
      <c r="AG40" s="235" t="str">
        <f t="shared" si="24"/>
        <v>Fuerte</v>
      </c>
      <c r="AH40" s="236" t="s">
        <v>75</v>
      </c>
      <c r="AI40" s="235" t="str">
        <f t="shared" si="25"/>
        <v>Fuerte</v>
      </c>
      <c r="AJ40" s="235" t="str">
        <f>IFERROR(VLOOKUP((CONCATENATE(AG40,AI40)),Listados!$U$3:$V$11,2,FALSE),"")</f>
        <v>Fuerte</v>
      </c>
      <c r="AK40" s="235">
        <f t="shared" si="26"/>
        <v>100</v>
      </c>
      <c r="AL40" s="484"/>
      <c r="AM40" s="484"/>
      <c r="AN40" s="484"/>
      <c r="AO40" s="484"/>
      <c r="AP40" s="489"/>
      <c r="AQ40" s="489"/>
      <c r="AR40" s="484"/>
      <c r="AS40" s="484"/>
      <c r="AT40" s="484"/>
      <c r="AU40" s="487"/>
    </row>
    <row r="41" spans="1:47" ht="184" customHeight="1" x14ac:dyDescent="0.2">
      <c r="A41" s="533"/>
      <c r="B41" s="501"/>
      <c r="C41" s="554"/>
      <c r="D41" s="544"/>
      <c r="E41" s="544"/>
      <c r="F41" s="544"/>
      <c r="G41" s="329" t="s">
        <v>176</v>
      </c>
      <c r="H41" s="320" t="s">
        <v>67</v>
      </c>
      <c r="I41" s="352" t="s">
        <v>177</v>
      </c>
      <c r="J41" s="501"/>
      <c r="K41" s="484"/>
      <c r="L41" s="510"/>
      <c r="M41" s="484"/>
      <c r="N41" s="484"/>
      <c r="O41" s="368" t="s">
        <v>178</v>
      </c>
      <c r="P41" s="368" t="s">
        <v>176</v>
      </c>
      <c r="Q41" s="370" t="s">
        <v>72</v>
      </c>
      <c r="R41" s="236" t="s">
        <v>73</v>
      </c>
      <c r="S41" s="235">
        <f t="shared" si="16"/>
        <v>15</v>
      </c>
      <c r="T41" s="236" t="s">
        <v>73</v>
      </c>
      <c r="U41" s="235">
        <f t="shared" si="17"/>
        <v>15</v>
      </c>
      <c r="V41" s="236" t="s">
        <v>73</v>
      </c>
      <c r="W41" s="235">
        <f t="shared" si="18"/>
        <v>15</v>
      </c>
      <c r="X41" s="236" t="s">
        <v>72</v>
      </c>
      <c r="Y41" s="235">
        <f t="shared" si="19"/>
        <v>15</v>
      </c>
      <c r="Z41" s="236" t="s">
        <v>73</v>
      </c>
      <c r="AA41" s="235">
        <f t="shared" si="20"/>
        <v>15</v>
      </c>
      <c r="AB41" s="236" t="s">
        <v>73</v>
      </c>
      <c r="AC41" s="235">
        <f t="shared" si="21"/>
        <v>15</v>
      </c>
      <c r="AD41" s="236" t="s">
        <v>74</v>
      </c>
      <c r="AE41" s="235">
        <f t="shared" si="22"/>
        <v>10</v>
      </c>
      <c r="AF41" s="235">
        <f t="shared" si="23"/>
        <v>100</v>
      </c>
      <c r="AG41" s="235" t="str">
        <f t="shared" si="24"/>
        <v>Fuerte</v>
      </c>
      <c r="AH41" s="236" t="s">
        <v>75</v>
      </c>
      <c r="AI41" s="235" t="str">
        <f t="shared" si="25"/>
        <v>Fuerte</v>
      </c>
      <c r="AJ41" s="235" t="str">
        <f>IFERROR(VLOOKUP((CONCATENATE(AG41,AI41)),Listados!$U$3:$V$11,2,FALSE),"")</f>
        <v>Fuerte</v>
      </c>
      <c r="AK41" s="235">
        <f t="shared" si="26"/>
        <v>100</v>
      </c>
      <c r="AL41" s="484"/>
      <c r="AM41" s="484"/>
      <c r="AN41" s="484"/>
      <c r="AO41" s="484"/>
      <c r="AP41" s="489"/>
      <c r="AQ41" s="489"/>
      <c r="AR41" s="484"/>
      <c r="AS41" s="484"/>
      <c r="AT41" s="484"/>
      <c r="AU41" s="487"/>
    </row>
    <row r="42" spans="1:47" ht="188" customHeight="1" thickBot="1" x14ac:dyDescent="0.25">
      <c r="A42" s="540"/>
      <c r="B42" s="503"/>
      <c r="C42" s="555"/>
      <c r="D42" s="545"/>
      <c r="E42" s="545"/>
      <c r="F42" s="545"/>
      <c r="G42" s="335"/>
      <c r="H42" s="335"/>
      <c r="I42" s="335"/>
      <c r="J42" s="503"/>
      <c r="K42" s="485"/>
      <c r="L42" s="531"/>
      <c r="M42" s="485"/>
      <c r="N42" s="485"/>
      <c r="O42" s="337"/>
      <c r="P42" s="338"/>
      <c r="Q42" s="194"/>
      <c r="R42" s="180"/>
      <c r="S42" s="179" t="str">
        <f t="shared" si="16"/>
        <v>0</v>
      </c>
      <c r="T42" s="180"/>
      <c r="U42" s="179" t="str">
        <f t="shared" si="17"/>
        <v>0</v>
      </c>
      <c r="V42" s="180"/>
      <c r="W42" s="179" t="str">
        <f t="shared" si="18"/>
        <v>0</v>
      </c>
      <c r="X42" s="180"/>
      <c r="Y42" s="179" t="str">
        <f t="shared" si="19"/>
        <v>0</v>
      </c>
      <c r="Z42" s="180"/>
      <c r="AA42" s="179" t="str">
        <f t="shared" si="20"/>
        <v>0</v>
      </c>
      <c r="AB42" s="180"/>
      <c r="AC42" s="179" t="str">
        <f t="shared" si="21"/>
        <v>0</v>
      </c>
      <c r="AD42" s="180"/>
      <c r="AE42" s="179" t="str">
        <f t="shared" si="22"/>
        <v>0</v>
      </c>
      <c r="AF42" s="179" t="str">
        <f t="shared" si="23"/>
        <v/>
      </c>
      <c r="AG42" s="179" t="str">
        <f t="shared" si="24"/>
        <v/>
      </c>
      <c r="AH42" s="180"/>
      <c r="AI42" s="179" t="str">
        <f t="shared" si="25"/>
        <v/>
      </c>
      <c r="AJ42" s="179" t="str">
        <f>IFERROR(VLOOKUP((CONCATENATE(AG42,AI42)),Listados!$U$3:$V$11,2,FALSE),"")</f>
        <v/>
      </c>
      <c r="AK42" s="179" t="str">
        <f t="shared" si="26"/>
        <v/>
      </c>
      <c r="AL42" s="485"/>
      <c r="AM42" s="485"/>
      <c r="AN42" s="485"/>
      <c r="AO42" s="485"/>
      <c r="AP42" s="478"/>
      <c r="AQ42" s="478"/>
      <c r="AR42" s="485"/>
      <c r="AS42" s="485"/>
      <c r="AT42" s="485"/>
      <c r="AU42" s="490"/>
    </row>
    <row r="43" spans="1:47" ht="91" x14ac:dyDescent="0.2">
      <c r="A43" s="532">
        <v>9</v>
      </c>
      <c r="B43" s="502" t="s">
        <v>179</v>
      </c>
      <c r="C43" s="499" t="s">
        <v>180</v>
      </c>
      <c r="D43" s="609" t="s">
        <v>181</v>
      </c>
      <c r="E43" s="571" t="s">
        <v>123</v>
      </c>
      <c r="F43" s="543" t="s">
        <v>65</v>
      </c>
      <c r="G43" s="326" t="s">
        <v>182</v>
      </c>
      <c r="H43" s="323" t="s">
        <v>67</v>
      </c>
      <c r="I43" s="371" t="s">
        <v>183</v>
      </c>
      <c r="J43" s="502" t="s">
        <v>85</v>
      </c>
      <c r="K43" s="483">
        <f>+VLOOKUP(J43,Listados!$K$8:$L$12,2,0)</f>
        <v>3</v>
      </c>
      <c r="L43" s="530" t="s">
        <v>70</v>
      </c>
      <c r="M43" s="483">
        <f>+VLOOKUP(L43,Listados!$K$13:$L$17,2,0)</f>
        <v>2</v>
      </c>
      <c r="N43" s="483" t="str">
        <f>IF(AND(J43&lt;&gt;"",L43&lt;&gt;""),VLOOKUP(J43&amp;L43,Listados!$M$3:$N$27,2,FALSE),"")</f>
        <v>Moderado</v>
      </c>
      <c r="O43" s="326" t="s">
        <v>184</v>
      </c>
      <c r="P43" s="327" t="s">
        <v>182</v>
      </c>
      <c r="Q43" s="359" t="s">
        <v>72</v>
      </c>
      <c r="R43" s="95" t="s">
        <v>73</v>
      </c>
      <c r="S43" s="87">
        <f t="shared" si="16"/>
        <v>15</v>
      </c>
      <c r="T43" s="95" t="s">
        <v>73</v>
      </c>
      <c r="U43" s="87">
        <f t="shared" si="17"/>
        <v>15</v>
      </c>
      <c r="V43" s="95" t="s">
        <v>73</v>
      </c>
      <c r="W43" s="87">
        <f t="shared" si="18"/>
        <v>15</v>
      </c>
      <c r="X43" s="95" t="s">
        <v>72</v>
      </c>
      <c r="Y43" s="87">
        <f t="shared" si="19"/>
        <v>15</v>
      </c>
      <c r="Z43" s="95" t="s">
        <v>73</v>
      </c>
      <c r="AA43" s="87">
        <f t="shared" si="20"/>
        <v>15</v>
      </c>
      <c r="AB43" s="95" t="s">
        <v>73</v>
      </c>
      <c r="AC43" s="87">
        <f t="shared" si="21"/>
        <v>15</v>
      </c>
      <c r="AD43" s="95" t="s">
        <v>74</v>
      </c>
      <c r="AE43" s="87">
        <f t="shared" si="22"/>
        <v>10</v>
      </c>
      <c r="AF43" s="87">
        <f t="shared" si="23"/>
        <v>100</v>
      </c>
      <c r="AG43" s="87" t="str">
        <f t="shared" si="24"/>
        <v>Fuerte</v>
      </c>
      <c r="AH43" s="95" t="s">
        <v>75</v>
      </c>
      <c r="AI43" s="87" t="str">
        <f t="shared" si="25"/>
        <v>Fuerte</v>
      </c>
      <c r="AJ43" s="87" t="str">
        <f>IFERROR(VLOOKUP((CONCATENATE(AG43,AI43)),Listados!$U$3:$V$11,2,FALSE),"")</f>
        <v>Fuerte</v>
      </c>
      <c r="AK43" s="87">
        <f t="shared" si="26"/>
        <v>100</v>
      </c>
      <c r="AL43" s="483">
        <f t="shared" ref="AL43" si="78">AVERAGE(AK43:AK46)</f>
        <v>100</v>
      </c>
      <c r="AM43" s="483" t="str">
        <f t="shared" ref="AM43" si="79">IF(AL43&lt;=50,"Débil",IF(AL43&lt;=99,"Moderado",IF(AL43=100,"fuerte","")))</f>
        <v>fuerte</v>
      </c>
      <c r="AN43" s="483">
        <f t="shared" ref="AN43" si="80">+IF(AND(Q43="Preventivo",AM43="Fuerte"),2,IF(AND(Q43="Preventivo",AM43="Moderado"),1,0))</f>
        <v>2</v>
      </c>
      <c r="AO43" s="483">
        <f t="shared" ref="AO43" si="81">+IF(AND(Q43="Detectivo",$AM43="Fuerte"),2,IF(AND(Q43="Detectivo",$AM43="Moderado"),1,IF(AND(Q43="Preventivo",$AM43="Fuerte"),1,0)))</f>
        <v>1</v>
      </c>
      <c r="AP43" s="488">
        <f t="shared" ref="AP43" si="82">+K43-AN43</f>
        <v>1</v>
      </c>
      <c r="AQ43" s="488">
        <f t="shared" ref="AQ43" si="83">+M43-AO43</f>
        <v>1</v>
      </c>
      <c r="AR43" s="483" t="str">
        <f>+VLOOKUP(MIN(AP43),Listados!$J$18:$K$24,2,TRUE)</f>
        <v>Rara Vez</v>
      </c>
      <c r="AS43" s="483" t="str">
        <f>+VLOOKUP(MIN(AQ43),Listados!$J$26:$K$32,2,TRUE)</f>
        <v>Insignificante</v>
      </c>
      <c r="AT43" s="483" t="str">
        <f>IF(AND(AR43&lt;&gt;"",AS43&lt;&gt;""),VLOOKUP(AR43&amp;AS43,Listados!$M$3:$N$27,2,FALSE),"")</f>
        <v>Bajo</v>
      </c>
      <c r="AU43" s="486" t="str">
        <f>+VLOOKUP(AT43,Listados!$P$3:$Q$6,2,FALSE)</f>
        <v>Asumir el riesgo</v>
      </c>
    </row>
    <row r="44" spans="1:47" ht="105.75" customHeight="1" x14ac:dyDescent="0.2">
      <c r="A44" s="533"/>
      <c r="B44" s="501"/>
      <c r="C44" s="497"/>
      <c r="D44" s="610"/>
      <c r="E44" s="520"/>
      <c r="F44" s="544"/>
      <c r="G44" s="329" t="s">
        <v>185</v>
      </c>
      <c r="H44" s="320" t="s">
        <v>67</v>
      </c>
      <c r="I44" s="333" t="s">
        <v>186</v>
      </c>
      <c r="J44" s="501"/>
      <c r="K44" s="484"/>
      <c r="L44" s="510"/>
      <c r="M44" s="484"/>
      <c r="N44" s="484"/>
      <c r="O44" s="352" t="s">
        <v>187</v>
      </c>
      <c r="P44" s="331" t="s">
        <v>185</v>
      </c>
      <c r="Q44" s="364" t="s">
        <v>72</v>
      </c>
      <c r="R44" s="236" t="s">
        <v>73</v>
      </c>
      <c r="S44" s="235">
        <f t="shared" si="16"/>
        <v>15</v>
      </c>
      <c r="T44" s="236" t="s">
        <v>73</v>
      </c>
      <c r="U44" s="235">
        <f t="shared" si="17"/>
        <v>15</v>
      </c>
      <c r="V44" s="236" t="s">
        <v>73</v>
      </c>
      <c r="W44" s="235">
        <f t="shared" si="18"/>
        <v>15</v>
      </c>
      <c r="X44" s="236" t="s">
        <v>72</v>
      </c>
      <c r="Y44" s="235">
        <f t="shared" si="19"/>
        <v>15</v>
      </c>
      <c r="Z44" s="236" t="s">
        <v>73</v>
      </c>
      <c r="AA44" s="235">
        <f t="shared" si="20"/>
        <v>15</v>
      </c>
      <c r="AB44" s="236" t="s">
        <v>73</v>
      </c>
      <c r="AC44" s="235">
        <f t="shared" si="21"/>
        <v>15</v>
      </c>
      <c r="AD44" s="236" t="s">
        <v>74</v>
      </c>
      <c r="AE44" s="235">
        <f t="shared" si="22"/>
        <v>10</v>
      </c>
      <c r="AF44" s="235">
        <f t="shared" si="23"/>
        <v>100</v>
      </c>
      <c r="AG44" s="235" t="str">
        <f t="shared" si="24"/>
        <v>Fuerte</v>
      </c>
      <c r="AH44" s="236" t="s">
        <v>75</v>
      </c>
      <c r="AI44" s="235" t="str">
        <f t="shared" si="25"/>
        <v>Fuerte</v>
      </c>
      <c r="AJ44" s="235" t="str">
        <f>IFERROR(VLOOKUP((CONCATENATE(AG44,AI44)),Listados!$U$3:$V$11,2,FALSE),"")</f>
        <v>Fuerte</v>
      </c>
      <c r="AK44" s="235">
        <f t="shared" si="26"/>
        <v>100</v>
      </c>
      <c r="AL44" s="484"/>
      <c r="AM44" s="484"/>
      <c r="AN44" s="484"/>
      <c r="AO44" s="484"/>
      <c r="AP44" s="489"/>
      <c r="AQ44" s="489"/>
      <c r="AR44" s="484"/>
      <c r="AS44" s="484"/>
      <c r="AT44" s="484"/>
      <c r="AU44" s="487"/>
    </row>
    <row r="45" spans="1:47" ht="108" customHeight="1" x14ac:dyDescent="0.2">
      <c r="A45" s="533"/>
      <c r="B45" s="501"/>
      <c r="C45" s="497"/>
      <c r="D45" s="610"/>
      <c r="E45" s="520"/>
      <c r="F45" s="544"/>
      <c r="G45" s="329" t="s">
        <v>188</v>
      </c>
      <c r="H45" s="320" t="s">
        <v>67</v>
      </c>
      <c r="I45" s="333" t="s">
        <v>189</v>
      </c>
      <c r="J45" s="501"/>
      <c r="K45" s="484"/>
      <c r="L45" s="510"/>
      <c r="M45" s="484"/>
      <c r="N45" s="484"/>
      <c r="O45" s="352" t="s">
        <v>190</v>
      </c>
      <c r="P45" s="331" t="s">
        <v>188</v>
      </c>
      <c r="Q45" s="266" t="s">
        <v>72</v>
      </c>
      <c r="R45" s="236" t="s">
        <v>73</v>
      </c>
      <c r="S45" s="235">
        <f t="shared" si="16"/>
        <v>15</v>
      </c>
      <c r="T45" s="236" t="s">
        <v>73</v>
      </c>
      <c r="U45" s="235">
        <f t="shared" si="17"/>
        <v>15</v>
      </c>
      <c r="V45" s="236" t="s">
        <v>73</v>
      </c>
      <c r="W45" s="235">
        <f t="shared" si="18"/>
        <v>15</v>
      </c>
      <c r="X45" s="236" t="s">
        <v>72</v>
      </c>
      <c r="Y45" s="235">
        <f t="shared" si="19"/>
        <v>15</v>
      </c>
      <c r="Z45" s="236" t="s">
        <v>73</v>
      </c>
      <c r="AA45" s="235">
        <f t="shared" si="20"/>
        <v>15</v>
      </c>
      <c r="AB45" s="236" t="s">
        <v>73</v>
      </c>
      <c r="AC45" s="235">
        <f t="shared" si="21"/>
        <v>15</v>
      </c>
      <c r="AD45" s="236" t="s">
        <v>74</v>
      </c>
      <c r="AE45" s="235">
        <f t="shared" si="22"/>
        <v>10</v>
      </c>
      <c r="AF45" s="235">
        <f t="shared" si="23"/>
        <v>100</v>
      </c>
      <c r="AG45" s="235" t="str">
        <f t="shared" si="24"/>
        <v>Fuerte</v>
      </c>
      <c r="AH45" s="236" t="s">
        <v>75</v>
      </c>
      <c r="AI45" s="235" t="str">
        <f t="shared" si="25"/>
        <v>Fuerte</v>
      </c>
      <c r="AJ45" s="235" t="str">
        <f>IFERROR(VLOOKUP((CONCATENATE(AG45,AI45)),Listados!$U$3:$V$11,2,FALSE),"")</f>
        <v>Fuerte</v>
      </c>
      <c r="AK45" s="235">
        <f t="shared" si="26"/>
        <v>100</v>
      </c>
      <c r="AL45" s="484"/>
      <c r="AM45" s="484"/>
      <c r="AN45" s="484"/>
      <c r="AO45" s="484"/>
      <c r="AP45" s="489"/>
      <c r="AQ45" s="489"/>
      <c r="AR45" s="484"/>
      <c r="AS45" s="484"/>
      <c r="AT45" s="484"/>
      <c r="AU45" s="487"/>
    </row>
    <row r="46" spans="1:47" ht="15.75" customHeight="1" thickBot="1" x14ac:dyDescent="0.25">
      <c r="A46" s="540"/>
      <c r="B46" s="503"/>
      <c r="C46" s="498"/>
      <c r="D46" s="611"/>
      <c r="E46" s="521"/>
      <c r="F46" s="545"/>
      <c r="G46" s="335"/>
      <c r="H46" s="324"/>
      <c r="I46" s="336"/>
      <c r="J46" s="503"/>
      <c r="K46" s="485"/>
      <c r="L46" s="531"/>
      <c r="M46" s="485"/>
      <c r="N46" s="485"/>
      <c r="O46" s="372"/>
      <c r="P46" s="360"/>
      <c r="Q46" s="194"/>
      <c r="R46" s="180"/>
      <c r="S46" s="179" t="str">
        <f t="shared" si="16"/>
        <v>0</v>
      </c>
      <c r="T46" s="180"/>
      <c r="U46" s="179" t="str">
        <f t="shared" si="17"/>
        <v>0</v>
      </c>
      <c r="V46" s="180"/>
      <c r="W46" s="179" t="str">
        <f t="shared" si="18"/>
        <v>0</v>
      </c>
      <c r="X46" s="180"/>
      <c r="Y46" s="179" t="str">
        <f t="shared" si="19"/>
        <v>0</v>
      </c>
      <c r="Z46" s="180"/>
      <c r="AA46" s="179" t="str">
        <f t="shared" si="20"/>
        <v>0</v>
      </c>
      <c r="AB46" s="180"/>
      <c r="AC46" s="179" t="str">
        <f t="shared" si="21"/>
        <v>0</v>
      </c>
      <c r="AD46" s="180"/>
      <c r="AE46" s="179" t="str">
        <f t="shared" si="22"/>
        <v>0</v>
      </c>
      <c r="AF46" s="179" t="str">
        <f t="shared" si="23"/>
        <v/>
      </c>
      <c r="AG46" s="179" t="str">
        <f t="shared" si="24"/>
        <v/>
      </c>
      <c r="AH46" s="180"/>
      <c r="AI46" s="179" t="str">
        <f t="shared" si="25"/>
        <v/>
      </c>
      <c r="AJ46" s="179" t="str">
        <f>IFERROR(VLOOKUP((CONCATENATE(AG46,AI46)),Listados!$U$3:$V$11,2,FALSE),"")</f>
        <v/>
      </c>
      <c r="AK46" s="179" t="str">
        <f t="shared" si="26"/>
        <v/>
      </c>
      <c r="AL46" s="485"/>
      <c r="AM46" s="485"/>
      <c r="AN46" s="485"/>
      <c r="AO46" s="485"/>
      <c r="AP46" s="478"/>
      <c r="AQ46" s="478"/>
      <c r="AR46" s="485"/>
      <c r="AS46" s="485"/>
      <c r="AT46" s="485"/>
      <c r="AU46" s="485"/>
    </row>
    <row r="47" spans="1:47" ht="171" customHeight="1" x14ac:dyDescent="0.2">
      <c r="A47" s="532">
        <v>10</v>
      </c>
      <c r="B47" s="502" t="s">
        <v>179</v>
      </c>
      <c r="C47" s="499" t="s">
        <v>180</v>
      </c>
      <c r="D47" s="609" t="s">
        <v>191</v>
      </c>
      <c r="E47" s="571" t="s">
        <v>169</v>
      </c>
      <c r="F47" s="543" t="s">
        <v>65</v>
      </c>
      <c r="G47" s="326" t="s">
        <v>192</v>
      </c>
      <c r="H47" s="323" t="s">
        <v>67</v>
      </c>
      <c r="I47" s="371" t="s">
        <v>193</v>
      </c>
      <c r="J47" s="502" t="s">
        <v>85</v>
      </c>
      <c r="K47" s="483">
        <f>+VLOOKUP(J47,Listados!$K$8:$L$12,2,0)</f>
        <v>3</v>
      </c>
      <c r="L47" s="530" t="s">
        <v>70</v>
      </c>
      <c r="M47" s="483">
        <f>+VLOOKUP(L47,Listados!$K$13:$L$17,2,0)</f>
        <v>2</v>
      </c>
      <c r="N47" s="483" t="str">
        <f>IF(AND(J47&lt;&gt;"",L47&lt;&gt;""),VLOOKUP(J47&amp;L47,Listados!$M$3:$N$27,2,FALSE),"")</f>
        <v>Moderado</v>
      </c>
      <c r="O47" s="326" t="s">
        <v>194</v>
      </c>
      <c r="P47" s="351" t="s">
        <v>195</v>
      </c>
      <c r="Q47" s="328" t="s">
        <v>72</v>
      </c>
      <c r="R47" s="95" t="s">
        <v>73</v>
      </c>
      <c r="S47" s="87">
        <f t="shared" si="16"/>
        <v>15</v>
      </c>
      <c r="T47" s="95" t="s">
        <v>73</v>
      </c>
      <c r="U47" s="87">
        <f t="shared" si="17"/>
        <v>15</v>
      </c>
      <c r="V47" s="95" t="s">
        <v>73</v>
      </c>
      <c r="W47" s="87">
        <f t="shared" si="18"/>
        <v>15</v>
      </c>
      <c r="X47" s="95" t="s">
        <v>72</v>
      </c>
      <c r="Y47" s="87">
        <f t="shared" si="19"/>
        <v>15</v>
      </c>
      <c r="Z47" s="95" t="s">
        <v>73</v>
      </c>
      <c r="AA47" s="87">
        <f t="shared" si="20"/>
        <v>15</v>
      </c>
      <c r="AB47" s="95" t="s">
        <v>73</v>
      </c>
      <c r="AC47" s="87">
        <f t="shared" si="21"/>
        <v>15</v>
      </c>
      <c r="AD47" s="95" t="s">
        <v>74</v>
      </c>
      <c r="AE47" s="87">
        <f t="shared" si="22"/>
        <v>10</v>
      </c>
      <c r="AF47" s="87">
        <f t="shared" si="23"/>
        <v>100</v>
      </c>
      <c r="AG47" s="87" t="str">
        <f t="shared" si="24"/>
        <v>Fuerte</v>
      </c>
      <c r="AH47" s="95" t="s">
        <v>75</v>
      </c>
      <c r="AI47" s="87" t="str">
        <f t="shared" si="25"/>
        <v>Fuerte</v>
      </c>
      <c r="AJ47" s="87" t="str">
        <f>IFERROR(VLOOKUP((CONCATENATE(AG47,AI47)),Listados!$U$3:$V$11,2,FALSE),"")</f>
        <v>Fuerte</v>
      </c>
      <c r="AK47" s="87">
        <f t="shared" si="26"/>
        <v>100</v>
      </c>
      <c r="AL47" s="483">
        <f t="shared" ref="AL47" si="84">AVERAGE(AK47:AK50)</f>
        <v>100</v>
      </c>
      <c r="AM47" s="483" t="str">
        <f t="shared" ref="AM47" si="85">IF(AL47&lt;=50,"Débil",IF(AL47&lt;=99,"Moderado",IF(AL47=100,"fuerte","")))</f>
        <v>fuerte</v>
      </c>
      <c r="AN47" s="483">
        <f t="shared" ref="AN47" si="86">+IF(AND(Q47="Preventivo",AM47="Fuerte"),2,IF(AND(Q47="Preventivo",AM47="Moderado"),1,0))</f>
        <v>2</v>
      </c>
      <c r="AO47" s="483">
        <f t="shared" ref="AO47" si="87">+IF(AND(Q47="Detectivo",$AM47="Fuerte"),2,IF(AND(Q47="Detectivo",$AM47="Moderado"),1,IF(AND(Q47="Preventivo",$AM47="Fuerte"),1,0)))</f>
        <v>1</v>
      </c>
      <c r="AP47" s="488">
        <f t="shared" ref="AP47" si="88">+K47-AN47</f>
        <v>1</v>
      </c>
      <c r="AQ47" s="488">
        <f t="shared" ref="AQ47" si="89">+M47-AO47</f>
        <v>1</v>
      </c>
      <c r="AR47" s="483" t="str">
        <f>+VLOOKUP(MIN(AP47),Listados!$J$18:$K$24,2,TRUE)</f>
        <v>Rara Vez</v>
      </c>
      <c r="AS47" s="483" t="str">
        <f>+VLOOKUP(MIN(AQ47),Listados!$J$26:$K$32,2,TRUE)</f>
        <v>Insignificante</v>
      </c>
      <c r="AT47" s="483" t="str">
        <f>IF(AND(AR47&lt;&gt;"",AS47&lt;&gt;""),VLOOKUP(AR47&amp;AS47,Listados!$M$3:$N$27,2,FALSE),"")</f>
        <v>Bajo</v>
      </c>
      <c r="AU47" s="483" t="str">
        <f>+VLOOKUP(AT47,Listados!$P$3:$Q$6,2,FALSE)</f>
        <v>Asumir el riesgo</v>
      </c>
    </row>
    <row r="48" spans="1:47" ht="104.25" customHeight="1" x14ac:dyDescent="0.2">
      <c r="A48" s="533"/>
      <c r="B48" s="501"/>
      <c r="C48" s="497"/>
      <c r="D48" s="610"/>
      <c r="E48" s="520"/>
      <c r="F48" s="544"/>
      <c r="G48" s="329" t="s">
        <v>196</v>
      </c>
      <c r="H48" s="320" t="s">
        <v>67</v>
      </c>
      <c r="I48" s="333" t="s">
        <v>197</v>
      </c>
      <c r="J48" s="501"/>
      <c r="K48" s="484"/>
      <c r="L48" s="510"/>
      <c r="M48" s="484"/>
      <c r="N48" s="484"/>
      <c r="O48" s="329" t="s">
        <v>198</v>
      </c>
      <c r="P48" s="352" t="s">
        <v>196</v>
      </c>
      <c r="Q48" s="332" t="s">
        <v>72</v>
      </c>
      <c r="R48" s="236" t="s">
        <v>73</v>
      </c>
      <c r="S48" s="235">
        <f t="shared" si="16"/>
        <v>15</v>
      </c>
      <c r="T48" s="236" t="s">
        <v>73</v>
      </c>
      <c r="U48" s="235">
        <f t="shared" si="17"/>
        <v>15</v>
      </c>
      <c r="V48" s="236" t="s">
        <v>73</v>
      </c>
      <c r="W48" s="235">
        <f t="shared" si="18"/>
        <v>15</v>
      </c>
      <c r="X48" s="236" t="s">
        <v>72</v>
      </c>
      <c r="Y48" s="235">
        <f t="shared" si="19"/>
        <v>15</v>
      </c>
      <c r="Z48" s="236" t="s">
        <v>73</v>
      </c>
      <c r="AA48" s="235">
        <f t="shared" si="20"/>
        <v>15</v>
      </c>
      <c r="AB48" s="236" t="s">
        <v>73</v>
      </c>
      <c r="AC48" s="235">
        <f t="shared" si="21"/>
        <v>15</v>
      </c>
      <c r="AD48" s="236" t="s">
        <v>74</v>
      </c>
      <c r="AE48" s="235">
        <f t="shared" si="22"/>
        <v>10</v>
      </c>
      <c r="AF48" s="235">
        <f t="shared" si="23"/>
        <v>100</v>
      </c>
      <c r="AG48" s="235" t="str">
        <f t="shared" si="24"/>
        <v>Fuerte</v>
      </c>
      <c r="AH48" s="236" t="s">
        <v>75</v>
      </c>
      <c r="AI48" s="235" t="str">
        <f t="shared" si="25"/>
        <v>Fuerte</v>
      </c>
      <c r="AJ48" s="235" t="str">
        <f>IFERROR(VLOOKUP((CONCATENATE(AG48,AI48)),Listados!$U$3:$V$11,2,FALSE),"")</f>
        <v>Fuerte</v>
      </c>
      <c r="AK48" s="235">
        <f t="shared" si="26"/>
        <v>100</v>
      </c>
      <c r="AL48" s="484"/>
      <c r="AM48" s="484"/>
      <c r="AN48" s="484"/>
      <c r="AO48" s="484"/>
      <c r="AP48" s="489"/>
      <c r="AQ48" s="489"/>
      <c r="AR48" s="484"/>
      <c r="AS48" s="484"/>
      <c r="AT48" s="484"/>
      <c r="AU48" s="484"/>
    </row>
    <row r="49" spans="1:47" ht="78" x14ac:dyDescent="0.2">
      <c r="A49" s="533"/>
      <c r="B49" s="501"/>
      <c r="C49" s="497"/>
      <c r="D49" s="610"/>
      <c r="E49" s="520"/>
      <c r="F49" s="544"/>
      <c r="G49" s="329" t="s">
        <v>199</v>
      </c>
      <c r="H49" s="320" t="s">
        <v>67</v>
      </c>
      <c r="I49" s="333" t="s">
        <v>200</v>
      </c>
      <c r="J49" s="501"/>
      <c r="K49" s="484"/>
      <c r="L49" s="510"/>
      <c r="M49" s="484"/>
      <c r="N49" s="484"/>
      <c r="O49" s="352" t="s">
        <v>201</v>
      </c>
      <c r="P49" s="361" t="s">
        <v>202</v>
      </c>
      <c r="Q49" s="236" t="s">
        <v>72</v>
      </c>
      <c r="R49" s="236" t="s">
        <v>73</v>
      </c>
      <c r="S49" s="235">
        <f t="shared" si="16"/>
        <v>15</v>
      </c>
      <c r="T49" s="236" t="s">
        <v>73</v>
      </c>
      <c r="U49" s="235">
        <f t="shared" si="17"/>
        <v>15</v>
      </c>
      <c r="V49" s="236" t="s">
        <v>73</v>
      </c>
      <c r="W49" s="235">
        <f t="shared" si="18"/>
        <v>15</v>
      </c>
      <c r="X49" s="236" t="s">
        <v>72</v>
      </c>
      <c r="Y49" s="235">
        <f t="shared" si="19"/>
        <v>15</v>
      </c>
      <c r="Z49" s="236" t="s">
        <v>73</v>
      </c>
      <c r="AA49" s="235">
        <f t="shared" si="20"/>
        <v>15</v>
      </c>
      <c r="AB49" s="236" t="s">
        <v>73</v>
      </c>
      <c r="AC49" s="235">
        <f t="shared" si="21"/>
        <v>15</v>
      </c>
      <c r="AD49" s="236" t="s">
        <v>74</v>
      </c>
      <c r="AE49" s="235">
        <f t="shared" si="22"/>
        <v>10</v>
      </c>
      <c r="AF49" s="235">
        <f t="shared" si="23"/>
        <v>100</v>
      </c>
      <c r="AG49" s="235" t="str">
        <f t="shared" si="24"/>
        <v>Fuerte</v>
      </c>
      <c r="AH49" s="236" t="s">
        <v>75</v>
      </c>
      <c r="AI49" s="235" t="str">
        <f t="shared" si="25"/>
        <v>Fuerte</v>
      </c>
      <c r="AJ49" s="235" t="str">
        <f>IFERROR(VLOOKUP((CONCATENATE(AG49,AI49)),Listados!$U$3:$V$11,2,FALSE),"")</f>
        <v>Fuerte</v>
      </c>
      <c r="AK49" s="235">
        <f t="shared" si="26"/>
        <v>100</v>
      </c>
      <c r="AL49" s="484"/>
      <c r="AM49" s="484"/>
      <c r="AN49" s="484"/>
      <c r="AO49" s="484"/>
      <c r="AP49" s="489"/>
      <c r="AQ49" s="489"/>
      <c r="AR49" s="484"/>
      <c r="AS49" s="484"/>
      <c r="AT49" s="484"/>
      <c r="AU49" s="484"/>
    </row>
    <row r="50" spans="1:47" ht="66" thickBot="1" x14ac:dyDescent="0.25">
      <c r="A50" s="540"/>
      <c r="B50" s="503"/>
      <c r="C50" s="498"/>
      <c r="D50" s="611"/>
      <c r="E50" s="521"/>
      <c r="F50" s="545"/>
      <c r="G50" s="335" t="s">
        <v>202</v>
      </c>
      <c r="H50" s="324" t="s">
        <v>67</v>
      </c>
      <c r="I50" s="336" t="s">
        <v>203</v>
      </c>
      <c r="J50" s="503"/>
      <c r="K50" s="485"/>
      <c r="L50" s="531"/>
      <c r="M50" s="485"/>
      <c r="N50" s="485"/>
      <c r="O50" s="372"/>
      <c r="P50" s="360"/>
      <c r="Q50" s="194"/>
      <c r="R50" s="180"/>
      <c r="S50" s="179" t="str">
        <f t="shared" si="16"/>
        <v>0</v>
      </c>
      <c r="T50" s="180"/>
      <c r="U50" s="179" t="str">
        <f t="shared" si="17"/>
        <v>0</v>
      </c>
      <c r="V50" s="180"/>
      <c r="W50" s="179" t="str">
        <f t="shared" si="18"/>
        <v>0</v>
      </c>
      <c r="X50" s="180"/>
      <c r="Y50" s="179" t="str">
        <f t="shared" si="19"/>
        <v>0</v>
      </c>
      <c r="Z50" s="180"/>
      <c r="AA50" s="179" t="str">
        <f t="shared" si="20"/>
        <v>0</v>
      </c>
      <c r="AB50" s="180"/>
      <c r="AC50" s="179" t="str">
        <f t="shared" si="21"/>
        <v>0</v>
      </c>
      <c r="AD50" s="180"/>
      <c r="AE50" s="179" t="str">
        <f t="shared" si="22"/>
        <v>0</v>
      </c>
      <c r="AF50" s="179" t="str">
        <f t="shared" si="23"/>
        <v/>
      </c>
      <c r="AG50" s="179" t="str">
        <f t="shared" si="24"/>
        <v/>
      </c>
      <c r="AH50" s="180"/>
      <c r="AI50" s="179" t="str">
        <f t="shared" si="25"/>
        <v/>
      </c>
      <c r="AJ50" s="179" t="str">
        <f>IFERROR(VLOOKUP((CONCATENATE(AG50,AI50)),Listados!$U$3:$V$11,2,FALSE),"")</f>
        <v/>
      </c>
      <c r="AK50" s="179" t="str">
        <f t="shared" si="26"/>
        <v/>
      </c>
      <c r="AL50" s="485"/>
      <c r="AM50" s="485"/>
      <c r="AN50" s="485"/>
      <c r="AO50" s="485"/>
      <c r="AP50" s="478"/>
      <c r="AQ50" s="478"/>
      <c r="AR50" s="485"/>
      <c r="AS50" s="485"/>
      <c r="AT50" s="485"/>
      <c r="AU50" s="485"/>
    </row>
    <row r="51" spans="1:47" ht="104" x14ac:dyDescent="0.2">
      <c r="A51" s="532">
        <v>11</v>
      </c>
      <c r="B51" s="502" t="s">
        <v>179</v>
      </c>
      <c r="C51" s="499" t="s">
        <v>180</v>
      </c>
      <c r="D51" s="543" t="s">
        <v>204</v>
      </c>
      <c r="E51" s="502" t="s">
        <v>169</v>
      </c>
      <c r="F51" s="543" t="s">
        <v>65</v>
      </c>
      <c r="G51" s="326" t="s">
        <v>205</v>
      </c>
      <c r="H51" s="323" t="s">
        <v>67</v>
      </c>
      <c r="I51" s="371" t="s">
        <v>206</v>
      </c>
      <c r="J51" s="502" t="s">
        <v>85</v>
      </c>
      <c r="K51" s="483">
        <f>+VLOOKUP(J51,Listados!$K$8:$L$12,2,0)</f>
        <v>3</v>
      </c>
      <c r="L51" s="530" t="s">
        <v>70</v>
      </c>
      <c r="M51" s="483">
        <f>+VLOOKUP(L51,Listados!$K$13:$L$17,2,0)</f>
        <v>2</v>
      </c>
      <c r="N51" s="483" t="str">
        <f>IF(AND(J51&lt;&gt;"",L51&lt;&gt;""),VLOOKUP(J51&amp;L51,Listados!$M$3:$N$27,2,FALSE),"")</f>
        <v>Moderado</v>
      </c>
      <c r="O51" s="326" t="s">
        <v>207</v>
      </c>
      <c r="P51" s="327" t="s">
        <v>208</v>
      </c>
      <c r="Q51" s="359" t="s">
        <v>72</v>
      </c>
      <c r="R51" s="95" t="s">
        <v>73</v>
      </c>
      <c r="S51" s="87">
        <f t="shared" si="16"/>
        <v>15</v>
      </c>
      <c r="T51" s="95" t="s">
        <v>73</v>
      </c>
      <c r="U51" s="87">
        <f t="shared" si="17"/>
        <v>15</v>
      </c>
      <c r="V51" s="95" t="s">
        <v>73</v>
      </c>
      <c r="W51" s="87">
        <f t="shared" si="18"/>
        <v>15</v>
      </c>
      <c r="X51" s="95" t="s">
        <v>72</v>
      </c>
      <c r="Y51" s="87">
        <f t="shared" si="19"/>
        <v>15</v>
      </c>
      <c r="Z51" s="95" t="s">
        <v>73</v>
      </c>
      <c r="AA51" s="87">
        <f t="shared" si="20"/>
        <v>15</v>
      </c>
      <c r="AB51" s="95" t="s">
        <v>73</v>
      </c>
      <c r="AC51" s="87">
        <f t="shared" si="21"/>
        <v>15</v>
      </c>
      <c r="AD51" s="95" t="s">
        <v>74</v>
      </c>
      <c r="AE51" s="87">
        <f t="shared" si="22"/>
        <v>10</v>
      </c>
      <c r="AF51" s="87">
        <f t="shared" si="23"/>
        <v>100</v>
      </c>
      <c r="AG51" s="87" t="str">
        <f t="shared" si="24"/>
        <v>Fuerte</v>
      </c>
      <c r="AH51" s="95" t="s">
        <v>75</v>
      </c>
      <c r="AI51" s="87" t="str">
        <f t="shared" si="25"/>
        <v>Fuerte</v>
      </c>
      <c r="AJ51" s="87" t="str">
        <f>IFERROR(VLOOKUP((CONCATENATE(AG51,AI51)),Listados!$U$3:$V$11,2,FALSE),"")</f>
        <v>Fuerte</v>
      </c>
      <c r="AK51" s="87">
        <f t="shared" si="26"/>
        <v>100</v>
      </c>
      <c r="AL51" s="483">
        <f t="shared" ref="AL51" si="90">AVERAGE(AK51:AK54)</f>
        <v>100</v>
      </c>
      <c r="AM51" s="483" t="str">
        <f t="shared" ref="AM51" si="91">IF(AL51&lt;=50,"Débil",IF(AL51&lt;=99,"Moderado",IF(AL51=100,"fuerte","")))</f>
        <v>fuerte</v>
      </c>
      <c r="AN51" s="483">
        <f t="shared" ref="AN51" si="92">+IF(AND(Q51="Preventivo",AM51="Fuerte"),2,IF(AND(Q51="Preventivo",AM51="Moderado"),1,0))</f>
        <v>2</v>
      </c>
      <c r="AO51" s="483">
        <f t="shared" ref="AO51" si="93">+IF(AND(Q51="Detectivo",$AM51="Fuerte"),2,IF(AND(Q51="Detectivo",$AM51="Moderado"),1,IF(AND(Q51="Preventivo",$AM51="Fuerte"),1,0)))</f>
        <v>1</v>
      </c>
      <c r="AP51" s="488">
        <f t="shared" ref="AP51" si="94">+K51-AN51</f>
        <v>1</v>
      </c>
      <c r="AQ51" s="488">
        <f t="shared" ref="AQ51" si="95">+M51-AO51</f>
        <v>1</v>
      </c>
      <c r="AR51" s="483" t="str">
        <f>+VLOOKUP(MIN(AP51),Listados!$J$18:$K$24,2,TRUE)</f>
        <v>Rara Vez</v>
      </c>
      <c r="AS51" s="483" t="str">
        <f>+VLOOKUP(MIN(AQ51),Listados!$J$26:$K$32,2,TRUE)</f>
        <v>Insignificante</v>
      </c>
      <c r="AT51" s="483" t="str">
        <f>IF(AND(AR51&lt;&gt;"",AS51&lt;&gt;""),VLOOKUP(AR51&amp;AS51,Listados!$M$3:$N$27,2,FALSE),"")</f>
        <v>Bajo</v>
      </c>
      <c r="AU51" s="483" t="str">
        <f>+VLOOKUP(AT51,Listados!$P$3:$Q$6,2,FALSE)</f>
        <v>Asumir el riesgo</v>
      </c>
    </row>
    <row r="52" spans="1:47" ht="91" x14ac:dyDescent="0.2">
      <c r="A52" s="533"/>
      <c r="B52" s="501"/>
      <c r="C52" s="497"/>
      <c r="D52" s="544"/>
      <c r="E52" s="501"/>
      <c r="F52" s="544"/>
      <c r="G52" s="329" t="s">
        <v>208</v>
      </c>
      <c r="H52" s="320" t="s">
        <v>67</v>
      </c>
      <c r="I52" s="333" t="s">
        <v>209</v>
      </c>
      <c r="J52" s="501"/>
      <c r="K52" s="484"/>
      <c r="L52" s="510"/>
      <c r="M52" s="484"/>
      <c r="N52" s="484"/>
      <c r="O52" s="329" t="s">
        <v>210</v>
      </c>
      <c r="P52" s="331" t="s">
        <v>205</v>
      </c>
      <c r="Q52" s="364" t="s">
        <v>72</v>
      </c>
      <c r="R52" s="236" t="s">
        <v>73</v>
      </c>
      <c r="S52" s="235">
        <f t="shared" si="16"/>
        <v>15</v>
      </c>
      <c r="T52" s="236" t="s">
        <v>73</v>
      </c>
      <c r="U52" s="235">
        <f t="shared" si="17"/>
        <v>15</v>
      </c>
      <c r="V52" s="236" t="s">
        <v>73</v>
      </c>
      <c r="W52" s="235">
        <f t="shared" si="18"/>
        <v>15</v>
      </c>
      <c r="X52" s="236" t="s">
        <v>72</v>
      </c>
      <c r="Y52" s="235">
        <f t="shared" si="19"/>
        <v>15</v>
      </c>
      <c r="Z52" s="236" t="s">
        <v>73</v>
      </c>
      <c r="AA52" s="235">
        <f t="shared" si="20"/>
        <v>15</v>
      </c>
      <c r="AB52" s="236" t="s">
        <v>73</v>
      </c>
      <c r="AC52" s="235">
        <f t="shared" si="21"/>
        <v>15</v>
      </c>
      <c r="AD52" s="236" t="s">
        <v>74</v>
      </c>
      <c r="AE52" s="235">
        <f t="shared" si="22"/>
        <v>10</v>
      </c>
      <c r="AF52" s="235">
        <f t="shared" si="23"/>
        <v>100</v>
      </c>
      <c r="AG52" s="235" t="str">
        <f t="shared" si="24"/>
        <v>Fuerte</v>
      </c>
      <c r="AH52" s="236" t="s">
        <v>75</v>
      </c>
      <c r="AI52" s="235" t="str">
        <f t="shared" si="25"/>
        <v>Fuerte</v>
      </c>
      <c r="AJ52" s="235" t="str">
        <f>IFERROR(VLOOKUP((CONCATENATE(AG52,AI52)),Listados!$U$3:$V$11,2,FALSE),"")</f>
        <v>Fuerte</v>
      </c>
      <c r="AK52" s="235">
        <f t="shared" si="26"/>
        <v>100</v>
      </c>
      <c r="AL52" s="484"/>
      <c r="AM52" s="484"/>
      <c r="AN52" s="484"/>
      <c r="AO52" s="484"/>
      <c r="AP52" s="489"/>
      <c r="AQ52" s="489"/>
      <c r="AR52" s="484"/>
      <c r="AS52" s="484"/>
      <c r="AT52" s="484"/>
      <c r="AU52" s="484"/>
    </row>
    <row r="53" spans="1:47" x14ac:dyDescent="0.2">
      <c r="A53" s="533"/>
      <c r="B53" s="501"/>
      <c r="C53" s="497"/>
      <c r="D53" s="544"/>
      <c r="E53" s="501"/>
      <c r="F53" s="544"/>
      <c r="G53" s="329"/>
      <c r="H53" s="333"/>
      <c r="I53" s="333"/>
      <c r="J53" s="501"/>
      <c r="K53" s="484"/>
      <c r="L53" s="510"/>
      <c r="M53" s="484"/>
      <c r="N53" s="484"/>
      <c r="O53" s="373"/>
      <c r="P53" s="334"/>
      <c r="Q53" s="266"/>
      <c r="R53" s="236"/>
      <c r="S53" s="235" t="str">
        <f t="shared" si="16"/>
        <v>0</v>
      </c>
      <c r="T53" s="236"/>
      <c r="U53" s="235" t="str">
        <f t="shared" si="17"/>
        <v>0</v>
      </c>
      <c r="V53" s="236"/>
      <c r="W53" s="235" t="str">
        <f t="shared" si="18"/>
        <v>0</v>
      </c>
      <c r="X53" s="236"/>
      <c r="Y53" s="235" t="str">
        <f t="shared" si="19"/>
        <v>0</v>
      </c>
      <c r="Z53" s="236"/>
      <c r="AA53" s="235" t="str">
        <f t="shared" si="20"/>
        <v>0</v>
      </c>
      <c r="AB53" s="236"/>
      <c r="AC53" s="235" t="str">
        <f t="shared" si="21"/>
        <v>0</v>
      </c>
      <c r="AD53" s="236"/>
      <c r="AE53" s="235" t="str">
        <f t="shared" si="22"/>
        <v>0</v>
      </c>
      <c r="AF53" s="235" t="str">
        <f t="shared" si="23"/>
        <v/>
      </c>
      <c r="AG53" s="235" t="str">
        <f t="shared" si="24"/>
        <v/>
      </c>
      <c r="AH53" s="236"/>
      <c r="AI53" s="235" t="str">
        <f t="shared" si="25"/>
        <v/>
      </c>
      <c r="AJ53" s="235" t="str">
        <f>IFERROR(VLOOKUP((CONCATENATE(AG53,AI53)),Listados!$U$3:$V$11,2,FALSE),"")</f>
        <v/>
      </c>
      <c r="AK53" s="235" t="str">
        <f t="shared" si="26"/>
        <v/>
      </c>
      <c r="AL53" s="484"/>
      <c r="AM53" s="484"/>
      <c r="AN53" s="484"/>
      <c r="AO53" s="484"/>
      <c r="AP53" s="489"/>
      <c r="AQ53" s="489"/>
      <c r="AR53" s="484"/>
      <c r="AS53" s="484"/>
      <c r="AT53" s="484"/>
      <c r="AU53" s="484"/>
    </row>
    <row r="54" spans="1:47" ht="37.5" customHeight="1" thickBot="1" x14ac:dyDescent="0.25">
      <c r="A54" s="540"/>
      <c r="B54" s="503"/>
      <c r="C54" s="498"/>
      <c r="D54" s="545"/>
      <c r="E54" s="503"/>
      <c r="F54" s="545"/>
      <c r="G54" s="335"/>
      <c r="H54" s="336"/>
      <c r="I54" s="336"/>
      <c r="J54" s="503"/>
      <c r="K54" s="485"/>
      <c r="L54" s="531"/>
      <c r="M54" s="485"/>
      <c r="N54" s="485"/>
      <c r="O54" s="372"/>
      <c r="P54" s="338"/>
      <c r="Q54" s="194"/>
      <c r="R54" s="180"/>
      <c r="S54" s="179" t="str">
        <f t="shared" si="16"/>
        <v>0</v>
      </c>
      <c r="T54" s="180"/>
      <c r="U54" s="179" t="str">
        <f t="shared" si="17"/>
        <v>0</v>
      </c>
      <c r="V54" s="180"/>
      <c r="W54" s="179" t="str">
        <f t="shared" si="18"/>
        <v>0</v>
      </c>
      <c r="X54" s="180"/>
      <c r="Y54" s="179" t="str">
        <f t="shared" si="19"/>
        <v>0</v>
      </c>
      <c r="Z54" s="180"/>
      <c r="AA54" s="179" t="str">
        <f t="shared" si="20"/>
        <v>0</v>
      </c>
      <c r="AB54" s="180"/>
      <c r="AC54" s="179" t="str">
        <f t="shared" si="21"/>
        <v>0</v>
      </c>
      <c r="AD54" s="180"/>
      <c r="AE54" s="179" t="str">
        <f t="shared" si="22"/>
        <v>0</v>
      </c>
      <c r="AF54" s="179" t="str">
        <f t="shared" si="23"/>
        <v/>
      </c>
      <c r="AG54" s="179" t="str">
        <f t="shared" si="24"/>
        <v/>
      </c>
      <c r="AH54" s="180"/>
      <c r="AI54" s="179" t="str">
        <f t="shared" si="25"/>
        <v/>
      </c>
      <c r="AJ54" s="179" t="str">
        <f>IFERROR(VLOOKUP((CONCATENATE(AG54,AI54)),Listados!$U$3:$V$11,2,FALSE),"")</f>
        <v/>
      </c>
      <c r="AK54" s="179" t="str">
        <f t="shared" si="26"/>
        <v/>
      </c>
      <c r="AL54" s="485"/>
      <c r="AM54" s="485"/>
      <c r="AN54" s="485"/>
      <c r="AO54" s="485"/>
      <c r="AP54" s="478"/>
      <c r="AQ54" s="478"/>
      <c r="AR54" s="485"/>
      <c r="AS54" s="485"/>
      <c r="AT54" s="485"/>
      <c r="AU54" s="485"/>
    </row>
    <row r="55" spans="1:47" ht="125.25" customHeight="1" x14ac:dyDescent="0.2">
      <c r="A55" s="607">
        <v>12</v>
      </c>
      <c r="B55" s="502" t="s">
        <v>211</v>
      </c>
      <c r="C55" s="553" t="s">
        <v>212</v>
      </c>
      <c r="D55" s="543" t="s">
        <v>213</v>
      </c>
      <c r="E55" s="543" t="s">
        <v>214</v>
      </c>
      <c r="F55" s="543" t="s">
        <v>215</v>
      </c>
      <c r="G55" s="374" t="s">
        <v>216</v>
      </c>
      <c r="H55" s="323" t="s">
        <v>67</v>
      </c>
      <c r="I55" s="375" t="s">
        <v>217</v>
      </c>
      <c r="J55" s="502" t="s">
        <v>85</v>
      </c>
      <c r="K55" s="483">
        <f>+VLOOKUP(J55,Listados!$K$8:$L$12,2,0)</f>
        <v>3</v>
      </c>
      <c r="L55" s="530" t="s">
        <v>86</v>
      </c>
      <c r="M55" s="483">
        <f>+VLOOKUP(L55,Listados!$K$13:$L$17,2,0)</f>
        <v>3</v>
      </c>
      <c r="N55" s="483" t="str">
        <f>IF(AND(J55&lt;&gt;"",L55&lt;&gt;""),VLOOKUP(J55&amp;L55,Listados!$M$3:$N$27,2,FALSE),"")</f>
        <v>Alto</v>
      </c>
      <c r="O55" s="374" t="s">
        <v>1267</v>
      </c>
      <c r="P55" s="327" t="s">
        <v>216</v>
      </c>
      <c r="Q55" s="359" t="s">
        <v>72</v>
      </c>
      <c r="R55" s="95" t="s">
        <v>73</v>
      </c>
      <c r="S55" s="87">
        <f t="shared" si="16"/>
        <v>15</v>
      </c>
      <c r="T55" s="95" t="s">
        <v>73</v>
      </c>
      <c r="U55" s="87">
        <f t="shared" si="17"/>
        <v>15</v>
      </c>
      <c r="V55" s="95" t="s">
        <v>73</v>
      </c>
      <c r="W55" s="87">
        <f t="shared" si="18"/>
        <v>15</v>
      </c>
      <c r="X55" s="95" t="s">
        <v>72</v>
      </c>
      <c r="Y55" s="87">
        <f t="shared" si="19"/>
        <v>15</v>
      </c>
      <c r="Z55" s="95" t="s">
        <v>73</v>
      </c>
      <c r="AA55" s="87">
        <f t="shared" si="20"/>
        <v>15</v>
      </c>
      <c r="AB55" s="95" t="s">
        <v>73</v>
      </c>
      <c r="AC55" s="87">
        <f t="shared" si="21"/>
        <v>15</v>
      </c>
      <c r="AD55" s="95" t="s">
        <v>74</v>
      </c>
      <c r="AE55" s="87">
        <f t="shared" si="22"/>
        <v>10</v>
      </c>
      <c r="AF55" s="87">
        <f t="shared" si="23"/>
        <v>100</v>
      </c>
      <c r="AG55" s="87" t="str">
        <f t="shared" si="24"/>
        <v>Fuerte</v>
      </c>
      <c r="AH55" s="95" t="s">
        <v>75</v>
      </c>
      <c r="AI55" s="87" t="str">
        <f t="shared" si="25"/>
        <v>Fuerte</v>
      </c>
      <c r="AJ55" s="87" t="str">
        <f>IFERROR(VLOOKUP((CONCATENATE(AG55,AI55)),Listados!$U$3:$V$11,2,FALSE),"")</f>
        <v>Fuerte</v>
      </c>
      <c r="AK55" s="87">
        <f t="shared" si="26"/>
        <v>100</v>
      </c>
      <c r="AL55" s="483">
        <f>AVERAGE(AK55:AK57)</f>
        <v>100</v>
      </c>
      <c r="AM55" s="483" t="str">
        <f t="shared" ref="AM55" si="96">IF(AL55&lt;=50,"Débil",IF(AL55&lt;=99,"Moderado",IF(AL55=100,"fuerte","")))</f>
        <v>fuerte</v>
      </c>
      <c r="AN55" s="483">
        <f t="shared" ref="AN55" si="97">+IF(AND(Q55="Preventivo",AM55="Fuerte"),2,IF(AND(Q55="Preventivo",AM55="Moderado"),1,0))</f>
        <v>2</v>
      </c>
      <c r="AO55" s="483">
        <f t="shared" ref="AO55" si="98">+IF(AND(Q55="Detectivo",$AM55="Fuerte"),2,IF(AND(Q55="Detectivo",$AM55="Moderado"),1,IF(AND(Q55="Preventivo",$AM55="Fuerte"),1,0)))</f>
        <v>1</v>
      </c>
      <c r="AP55" s="488">
        <f t="shared" ref="AP55" si="99">+K55-AN55</f>
        <v>1</v>
      </c>
      <c r="AQ55" s="488">
        <f t="shared" ref="AQ55" si="100">+M55-AO55</f>
        <v>2</v>
      </c>
      <c r="AR55" s="483" t="str">
        <f>+VLOOKUP(MIN(AP55),Listados!$J$18:$K$24,2,TRUE)</f>
        <v>Rara Vez</v>
      </c>
      <c r="AS55" s="483" t="str">
        <f>+VLOOKUP(MIN(AQ55),Listados!$J$26:$K$32,2,TRUE)</f>
        <v>Menor</v>
      </c>
      <c r="AT55" s="483" t="str">
        <f>IF(AND(AR55&lt;&gt;"",AS55&lt;&gt;""),VLOOKUP(AR55&amp;AS55,Listados!$M$3:$N$27,2,FALSE),"")</f>
        <v>Bajo</v>
      </c>
      <c r="AU55" s="483" t="str">
        <f>+VLOOKUP(AT55,Listados!$P$3:$Q$6,2,FALSE)</f>
        <v>Asumir el riesgo</v>
      </c>
    </row>
    <row r="56" spans="1:47" ht="188" customHeight="1" x14ac:dyDescent="0.2">
      <c r="A56" s="608"/>
      <c r="B56" s="501"/>
      <c r="C56" s="554"/>
      <c r="D56" s="544"/>
      <c r="E56" s="544"/>
      <c r="F56" s="544"/>
      <c r="G56" s="374" t="s">
        <v>218</v>
      </c>
      <c r="H56" s="320" t="s">
        <v>125</v>
      </c>
      <c r="I56" s="376" t="s">
        <v>219</v>
      </c>
      <c r="J56" s="501"/>
      <c r="K56" s="484"/>
      <c r="L56" s="510"/>
      <c r="M56" s="484"/>
      <c r="N56" s="484"/>
      <c r="O56" s="374" t="s">
        <v>1268</v>
      </c>
      <c r="P56" s="377" t="s">
        <v>220</v>
      </c>
      <c r="Q56" s="364" t="s">
        <v>72</v>
      </c>
      <c r="R56" s="236" t="s">
        <v>73</v>
      </c>
      <c r="S56" s="235">
        <f t="shared" si="16"/>
        <v>15</v>
      </c>
      <c r="T56" s="236" t="s">
        <v>73</v>
      </c>
      <c r="U56" s="235">
        <f t="shared" si="17"/>
        <v>15</v>
      </c>
      <c r="V56" s="236" t="s">
        <v>73</v>
      </c>
      <c r="W56" s="235">
        <f t="shared" si="18"/>
        <v>15</v>
      </c>
      <c r="X56" s="236" t="s">
        <v>72</v>
      </c>
      <c r="Y56" s="235">
        <f t="shared" si="19"/>
        <v>15</v>
      </c>
      <c r="Z56" s="236" t="s">
        <v>73</v>
      </c>
      <c r="AA56" s="235">
        <f t="shared" si="20"/>
        <v>15</v>
      </c>
      <c r="AB56" s="236" t="s">
        <v>73</v>
      </c>
      <c r="AC56" s="235">
        <f t="shared" si="21"/>
        <v>15</v>
      </c>
      <c r="AD56" s="236" t="s">
        <v>74</v>
      </c>
      <c r="AE56" s="235">
        <f t="shared" si="22"/>
        <v>10</v>
      </c>
      <c r="AF56" s="235">
        <f t="shared" si="23"/>
        <v>100</v>
      </c>
      <c r="AG56" s="235" t="str">
        <f t="shared" si="24"/>
        <v>Fuerte</v>
      </c>
      <c r="AH56" s="236" t="s">
        <v>75</v>
      </c>
      <c r="AI56" s="235" t="str">
        <f t="shared" si="25"/>
        <v>Fuerte</v>
      </c>
      <c r="AJ56" s="235" t="str">
        <f>IFERROR(VLOOKUP((CONCATENATE(AG56,AI56)),Listados!$U$3:$V$11,2,FALSE),"")</f>
        <v>Fuerte</v>
      </c>
      <c r="AK56" s="235">
        <f t="shared" si="26"/>
        <v>100</v>
      </c>
      <c r="AL56" s="484"/>
      <c r="AM56" s="484"/>
      <c r="AN56" s="484"/>
      <c r="AO56" s="484"/>
      <c r="AP56" s="489"/>
      <c r="AQ56" s="489"/>
      <c r="AR56" s="484"/>
      <c r="AS56" s="484"/>
      <c r="AT56" s="484"/>
      <c r="AU56" s="484"/>
    </row>
    <row r="57" spans="1:47" ht="295" customHeight="1" thickBot="1" x14ac:dyDescent="0.25">
      <c r="A57" s="608"/>
      <c r="B57" s="501"/>
      <c r="C57" s="554"/>
      <c r="D57" s="544"/>
      <c r="E57" s="544"/>
      <c r="F57" s="544"/>
      <c r="G57" s="374" t="s">
        <v>221</v>
      </c>
      <c r="H57" s="333" t="s">
        <v>125</v>
      </c>
      <c r="I57" s="375" t="s">
        <v>222</v>
      </c>
      <c r="J57" s="501"/>
      <c r="K57" s="484"/>
      <c r="L57" s="510"/>
      <c r="M57" s="484"/>
      <c r="N57" s="484"/>
      <c r="O57" s="374" t="s">
        <v>1269</v>
      </c>
      <c r="P57" s="354" t="s">
        <v>221</v>
      </c>
      <c r="Q57" s="266" t="s">
        <v>72</v>
      </c>
      <c r="R57" s="236" t="s">
        <v>73</v>
      </c>
      <c r="S57" s="235">
        <f t="shared" si="16"/>
        <v>15</v>
      </c>
      <c r="T57" s="236" t="s">
        <v>73</v>
      </c>
      <c r="U57" s="235">
        <f t="shared" si="17"/>
        <v>15</v>
      </c>
      <c r="V57" s="236" t="s">
        <v>73</v>
      </c>
      <c r="W57" s="235">
        <f t="shared" si="18"/>
        <v>15</v>
      </c>
      <c r="X57" s="236" t="s">
        <v>72</v>
      </c>
      <c r="Y57" s="235">
        <f t="shared" si="19"/>
        <v>15</v>
      </c>
      <c r="Z57" s="236" t="s">
        <v>73</v>
      </c>
      <c r="AA57" s="235">
        <f t="shared" si="20"/>
        <v>15</v>
      </c>
      <c r="AB57" s="236" t="s">
        <v>73</v>
      </c>
      <c r="AC57" s="235">
        <f t="shared" si="21"/>
        <v>15</v>
      </c>
      <c r="AD57" s="236" t="s">
        <v>74</v>
      </c>
      <c r="AE57" s="235">
        <f t="shared" si="22"/>
        <v>10</v>
      </c>
      <c r="AF57" s="235">
        <f t="shared" si="23"/>
        <v>100</v>
      </c>
      <c r="AG57" s="235" t="str">
        <f t="shared" si="24"/>
        <v>Fuerte</v>
      </c>
      <c r="AH57" s="236" t="s">
        <v>75</v>
      </c>
      <c r="AI57" s="235" t="str">
        <f t="shared" si="25"/>
        <v>Fuerte</v>
      </c>
      <c r="AJ57" s="235" t="str">
        <f>IFERROR(VLOOKUP((CONCATENATE(AG57,AI57)),Listados!$U$3:$V$11,2,FALSE),"")</f>
        <v>Fuerte</v>
      </c>
      <c r="AK57" s="235">
        <f t="shared" si="26"/>
        <v>100</v>
      </c>
      <c r="AL57" s="484"/>
      <c r="AM57" s="484"/>
      <c r="AN57" s="484"/>
      <c r="AO57" s="484"/>
      <c r="AP57" s="489"/>
      <c r="AQ57" s="489"/>
      <c r="AR57" s="484"/>
      <c r="AS57" s="484"/>
      <c r="AT57" s="484"/>
      <c r="AU57" s="484"/>
    </row>
    <row r="58" spans="1:47" ht="115.5" customHeight="1" x14ac:dyDescent="0.2">
      <c r="A58" s="532">
        <v>13</v>
      </c>
      <c r="B58" s="502" t="s">
        <v>223</v>
      </c>
      <c r="C58" s="601" t="s">
        <v>224</v>
      </c>
      <c r="D58" s="595" t="s">
        <v>1270</v>
      </c>
      <c r="E58" s="589" t="s">
        <v>169</v>
      </c>
      <c r="F58" s="589" t="s">
        <v>225</v>
      </c>
      <c r="G58" s="380" t="s">
        <v>226</v>
      </c>
      <c r="H58" s="381" t="s">
        <v>67</v>
      </c>
      <c r="I58" s="382" t="s">
        <v>227</v>
      </c>
      <c r="J58" s="589" t="s">
        <v>136</v>
      </c>
      <c r="K58" s="491">
        <f>+VLOOKUP(J58,Listados!$K$8:$L$12,2,0)</f>
        <v>2</v>
      </c>
      <c r="L58" s="604" t="s">
        <v>86</v>
      </c>
      <c r="M58" s="491">
        <f>+VLOOKUP(L58,Listados!$K$13:$L$17,2,0)</f>
        <v>3</v>
      </c>
      <c r="N58" s="491" t="str">
        <f>IF(AND(J58&lt;&gt;"",L58&lt;&gt;""),VLOOKUP(J58&amp;L58,Listados!$M$3:$N$27,2,FALSE),"")</f>
        <v>Moderado</v>
      </c>
      <c r="O58" s="380" t="s">
        <v>228</v>
      </c>
      <c r="P58" s="383" t="s">
        <v>229</v>
      </c>
      <c r="Q58" s="384" t="s">
        <v>72</v>
      </c>
      <c r="R58" s="313" t="s">
        <v>73</v>
      </c>
      <c r="S58" s="312">
        <f t="shared" si="16"/>
        <v>15</v>
      </c>
      <c r="T58" s="313" t="s">
        <v>73</v>
      </c>
      <c r="U58" s="312">
        <f t="shared" si="17"/>
        <v>15</v>
      </c>
      <c r="V58" s="313" t="s">
        <v>73</v>
      </c>
      <c r="W58" s="312">
        <f t="shared" si="18"/>
        <v>15</v>
      </c>
      <c r="X58" s="313" t="s">
        <v>72</v>
      </c>
      <c r="Y58" s="312">
        <f t="shared" si="19"/>
        <v>15</v>
      </c>
      <c r="Z58" s="313" t="s">
        <v>73</v>
      </c>
      <c r="AA58" s="312">
        <f t="shared" si="20"/>
        <v>15</v>
      </c>
      <c r="AB58" s="313" t="s">
        <v>73</v>
      </c>
      <c r="AC58" s="312">
        <f t="shared" si="21"/>
        <v>15</v>
      </c>
      <c r="AD58" s="313" t="s">
        <v>74</v>
      </c>
      <c r="AE58" s="312">
        <f t="shared" si="22"/>
        <v>10</v>
      </c>
      <c r="AF58" s="312">
        <f t="shared" si="23"/>
        <v>100</v>
      </c>
      <c r="AG58" s="312" t="str">
        <f t="shared" si="24"/>
        <v>Fuerte</v>
      </c>
      <c r="AH58" s="313" t="s">
        <v>75</v>
      </c>
      <c r="AI58" s="312" t="str">
        <f t="shared" si="25"/>
        <v>Fuerte</v>
      </c>
      <c r="AJ58" s="312" t="str">
        <f>IFERROR(VLOOKUP((CONCATENATE(AG58,AI58)),Listados!$U$3:$V$11,2,FALSE),"")</f>
        <v>Fuerte</v>
      </c>
      <c r="AK58" s="312">
        <f t="shared" si="26"/>
        <v>100</v>
      </c>
      <c r="AL58" s="491">
        <f t="shared" ref="AL58" si="101">AVERAGE(AK58:AK61)</f>
        <v>100</v>
      </c>
      <c r="AM58" s="491" t="str">
        <f t="shared" ref="AM58" si="102">IF(AL58&lt;=50,"Débil",IF(AL58&lt;=99,"Moderado",IF(AL58=100,"fuerte","")))</f>
        <v>fuerte</v>
      </c>
      <c r="AN58" s="483">
        <f t="shared" ref="AN58" si="103">+IF(AND(Q58="Preventivo",AM58="Fuerte"),2,IF(AND(Q58="Preventivo",AM58="Moderado"),1,0))</f>
        <v>2</v>
      </c>
      <c r="AO58" s="483">
        <f t="shared" ref="AO58" si="104">+IF(AND(Q58="Detectivo",$AM58="Fuerte"),2,IF(AND(Q58="Detectivo",$AM58="Moderado"),1,IF(AND(Q58="Preventivo",$AM58="Fuerte"),1,0)))</f>
        <v>1</v>
      </c>
      <c r="AP58" s="488">
        <f t="shared" ref="AP58" si="105">+K58-AN58</f>
        <v>0</v>
      </c>
      <c r="AQ58" s="488">
        <f t="shared" ref="AQ58" si="106">+M58-AO58</f>
        <v>2</v>
      </c>
      <c r="AR58" s="483" t="str">
        <f>+VLOOKUP(MIN(AP58),Listados!$J$18:$K$24,2,TRUE)</f>
        <v>Rara Vez</v>
      </c>
      <c r="AS58" s="483" t="str">
        <f>+VLOOKUP(MIN(AQ58),Listados!$J$26:$K$32,2,TRUE)</f>
        <v>Menor</v>
      </c>
      <c r="AT58" s="483" t="str">
        <f>IF(AND(AR58&lt;&gt;"",AS58&lt;&gt;""),VLOOKUP(AR58&amp;AS58,Listados!$M$3:$N$27,2,FALSE),"")</f>
        <v>Bajo</v>
      </c>
      <c r="AU58" s="483" t="str">
        <f>+VLOOKUP(AT58,Listados!$P$3:$Q$6,2,FALSE)</f>
        <v>Asumir el riesgo</v>
      </c>
    </row>
    <row r="59" spans="1:47" ht="241" customHeight="1" x14ac:dyDescent="0.2">
      <c r="A59" s="533"/>
      <c r="B59" s="501"/>
      <c r="C59" s="602"/>
      <c r="D59" s="596"/>
      <c r="E59" s="590"/>
      <c r="F59" s="590"/>
      <c r="G59" s="387" t="s">
        <v>230</v>
      </c>
      <c r="H59" s="388" t="s">
        <v>67</v>
      </c>
      <c r="I59" s="389" t="s">
        <v>231</v>
      </c>
      <c r="J59" s="590"/>
      <c r="K59" s="492"/>
      <c r="L59" s="605"/>
      <c r="M59" s="492"/>
      <c r="N59" s="492"/>
      <c r="O59" s="387" t="s">
        <v>232</v>
      </c>
      <c r="P59" s="390" t="s">
        <v>233</v>
      </c>
      <c r="Q59" s="391" t="s">
        <v>72</v>
      </c>
      <c r="R59" s="314" t="s">
        <v>73</v>
      </c>
      <c r="S59" s="285">
        <f t="shared" si="16"/>
        <v>15</v>
      </c>
      <c r="T59" s="314" t="s">
        <v>73</v>
      </c>
      <c r="U59" s="285">
        <f t="shared" si="17"/>
        <v>15</v>
      </c>
      <c r="V59" s="314" t="s">
        <v>73</v>
      </c>
      <c r="W59" s="285">
        <f t="shared" si="18"/>
        <v>15</v>
      </c>
      <c r="X59" s="314" t="s">
        <v>72</v>
      </c>
      <c r="Y59" s="285">
        <f t="shared" si="19"/>
        <v>15</v>
      </c>
      <c r="Z59" s="314" t="s">
        <v>73</v>
      </c>
      <c r="AA59" s="285">
        <f t="shared" si="20"/>
        <v>15</v>
      </c>
      <c r="AB59" s="314" t="s">
        <v>73</v>
      </c>
      <c r="AC59" s="285">
        <f t="shared" si="21"/>
        <v>15</v>
      </c>
      <c r="AD59" s="314" t="s">
        <v>74</v>
      </c>
      <c r="AE59" s="285">
        <f t="shared" si="22"/>
        <v>10</v>
      </c>
      <c r="AF59" s="285">
        <f t="shared" si="23"/>
        <v>100</v>
      </c>
      <c r="AG59" s="285" t="str">
        <f t="shared" si="24"/>
        <v>Fuerte</v>
      </c>
      <c r="AH59" s="314" t="s">
        <v>75</v>
      </c>
      <c r="AI59" s="285" t="str">
        <f t="shared" si="25"/>
        <v>Fuerte</v>
      </c>
      <c r="AJ59" s="285" t="str">
        <f>IFERROR(VLOOKUP((CONCATENATE(AG59,AI59)),Listados!$U$3:$V$11,2,FALSE),"")</f>
        <v>Fuerte</v>
      </c>
      <c r="AK59" s="285">
        <f t="shared" si="26"/>
        <v>100</v>
      </c>
      <c r="AL59" s="492"/>
      <c r="AM59" s="492"/>
      <c r="AN59" s="484"/>
      <c r="AO59" s="484"/>
      <c r="AP59" s="489"/>
      <c r="AQ59" s="489"/>
      <c r="AR59" s="484"/>
      <c r="AS59" s="484"/>
      <c r="AT59" s="484"/>
      <c r="AU59" s="484"/>
    </row>
    <row r="60" spans="1:47" ht="27.75" customHeight="1" x14ac:dyDescent="0.2">
      <c r="A60" s="533"/>
      <c r="B60" s="501"/>
      <c r="C60" s="602"/>
      <c r="D60" s="596"/>
      <c r="E60" s="590"/>
      <c r="F60" s="590"/>
      <c r="G60" s="392"/>
      <c r="H60" s="388"/>
      <c r="I60" s="388"/>
      <c r="J60" s="590"/>
      <c r="K60" s="492"/>
      <c r="L60" s="605"/>
      <c r="M60" s="492"/>
      <c r="N60" s="492"/>
      <c r="O60" s="393"/>
      <c r="P60" s="390"/>
      <c r="Q60" s="394"/>
      <c r="R60" s="314"/>
      <c r="S60" s="285" t="str">
        <f t="shared" si="16"/>
        <v>0</v>
      </c>
      <c r="T60" s="314"/>
      <c r="U60" s="285" t="str">
        <f t="shared" si="17"/>
        <v>0</v>
      </c>
      <c r="V60" s="314"/>
      <c r="W60" s="285" t="str">
        <f t="shared" si="18"/>
        <v>0</v>
      </c>
      <c r="X60" s="314"/>
      <c r="Y60" s="285" t="str">
        <f t="shared" si="19"/>
        <v>0</v>
      </c>
      <c r="Z60" s="314"/>
      <c r="AA60" s="285" t="str">
        <f t="shared" si="20"/>
        <v>0</v>
      </c>
      <c r="AB60" s="314"/>
      <c r="AC60" s="285" t="str">
        <f t="shared" si="21"/>
        <v>0</v>
      </c>
      <c r="AD60" s="314"/>
      <c r="AE60" s="285" t="str">
        <f t="shared" si="22"/>
        <v>0</v>
      </c>
      <c r="AF60" s="285" t="str">
        <f t="shared" si="23"/>
        <v/>
      </c>
      <c r="AG60" s="285" t="str">
        <f t="shared" si="24"/>
        <v/>
      </c>
      <c r="AH60" s="314"/>
      <c r="AI60" s="285" t="str">
        <f t="shared" si="25"/>
        <v/>
      </c>
      <c r="AJ60" s="285" t="str">
        <f>IFERROR(VLOOKUP((CONCATENATE(AG60,AI60)),Listados!$U$3:$V$11,2,FALSE),"")</f>
        <v/>
      </c>
      <c r="AK60" s="285" t="str">
        <f t="shared" si="26"/>
        <v/>
      </c>
      <c r="AL60" s="492"/>
      <c r="AM60" s="492"/>
      <c r="AN60" s="484"/>
      <c r="AO60" s="484"/>
      <c r="AP60" s="489"/>
      <c r="AQ60" s="489"/>
      <c r="AR60" s="484"/>
      <c r="AS60" s="484"/>
      <c r="AT60" s="484"/>
      <c r="AU60" s="484"/>
    </row>
    <row r="61" spans="1:47" ht="26.25" customHeight="1" thickBot="1" x14ac:dyDescent="0.25">
      <c r="A61" s="540"/>
      <c r="B61" s="503"/>
      <c r="C61" s="603"/>
      <c r="D61" s="597"/>
      <c r="E61" s="591"/>
      <c r="F61" s="591"/>
      <c r="G61" s="395"/>
      <c r="H61" s="396"/>
      <c r="I61" s="396"/>
      <c r="J61" s="591"/>
      <c r="K61" s="493"/>
      <c r="L61" s="606"/>
      <c r="M61" s="493"/>
      <c r="N61" s="493"/>
      <c r="O61" s="397"/>
      <c r="P61" s="398"/>
      <c r="Q61" s="399"/>
      <c r="R61" s="315"/>
      <c r="S61" s="211" t="str">
        <f t="shared" si="16"/>
        <v>0</v>
      </c>
      <c r="T61" s="315"/>
      <c r="U61" s="211" t="str">
        <f t="shared" si="17"/>
        <v>0</v>
      </c>
      <c r="V61" s="315"/>
      <c r="W61" s="211" t="str">
        <f t="shared" si="18"/>
        <v>0</v>
      </c>
      <c r="X61" s="315"/>
      <c r="Y61" s="211" t="str">
        <f t="shared" si="19"/>
        <v>0</v>
      </c>
      <c r="Z61" s="315"/>
      <c r="AA61" s="211" t="str">
        <f t="shared" si="20"/>
        <v>0</v>
      </c>
      <c r="AB61" s="315"/>
      <c r="AC61" s="211" t="str">
        <f t="shared" si="21"/>
        <v>0</v>
      </c>
      <c r="AD61" s="315"/>
      <c r="AE61" s="211" t="str">
        <f t="shared" si="22"/>
        <v>0</v>
      </c>
      <c r="AF61" s="211" t="str">
        <f t="shared" si="23"/>
        <v/>
      </c>
      <c r="AG61" s="211" t="str">
        <f t="shared" si="24"/>
        <v/>
      </c>
      <c r="AH61" s="315"/>
      <c r="AI61" s="211" t="str">
        <f t="shared" si="25"/>
        <v/>
      </c>
      <c r="AJ61" s="211" t="str">
        <f>IFERROR(VLOOKUP((CONCATENATE(AG61,AI61)),Listados!$U$3:$V$11,2,FALSE),"")</f>
        <v/>
      </c>
      <c r="AK61" s="211" t="str">
        <f t="shared" si="26"/>
        <v/>
      </c>
      <c r="AL61" s="493"/>
      <c r="AM61" s="493"/>
      <c r="AN61" s="485"/>
      <c r="AO61" s="485"/>
      <c r="AP61" s="478"/>
      <c r="AQ61" s="478"/>
      <c r="AR61" s="485"/>
      <c r="AS61" s="485"/>
      <c r="AT61" s="485"/>
      <c r="AU61" s="485"/>
    </row>
    <row r="62" spans="1:47" ht="129.75" customHeight="1" x14ac:dyDescent="0.2">
      <c r="A62" s="532">
        <v>14</v>
      </c>
      <c r="B62" s="502" t="s">
        <v>223</v>
      </c>
      <c r="C62" s="592" t="s">
        <v>224</v>
      </c>
      <c r="D62" s="595" t="s">
        <v>1271</v>
      </c>
      <c r="E62" s="589" t="s">
        <v>169</v>
      </c>
      <c r="F62" s="589" t="s">
        <v>225</v>
      </c>
      <c r="G62" s="378" t="s">
        <v>234</v>
      </c>
      <c r="H62" s="379" t="s">
        <v>67</v>
      </c>
      <c r="I62" s="400" t="s">
        <v>235</v>
      </c>
      <c r="J62" s="589" t="s">
        <v>136</v>
      </c>
      <c r="K62" s="491">
        <f>+VLOOKUP(J62,Listados!$K$8:$L$12,2,0)</f>
        <v>2</v>
      </c>
      <c r="L62" s="604" t="s">
        <v>236</v>
      </c>
      <c r="M62" s="491">
        <f>+VLOOKUP(L62,Listados!$K$13:$L$17,2,0)</f>
        <v>4</v>
      </c>
      <c r="N62" s="491" t="str">
        <f>IF(AND(J62&lt;&gt;"",L62&lt;&gt;""),VLOOKUP(J62&amp;L62,Listados!$M$3:$N$27,2,FALSE),"")</f>
        <v>Alto</v>
      </c>
      <c r="O62" s="378" t="s">
        <v>237</v>
      </c>
      <c r="P62" s="383" t="s">
        <v>238</v>
      </c>
      <c r="Q62" s="384" t="s">
        <v>72</v>
      </c>
      <c r="R62" s="313" t="s">
        <v>73</v>
      </c>
      <c r="S62" s="312">
        <f t="shared" si="16"/>
        <v>15</v>
      </c>
      <c r="T62" s="313" t="s">
        <v>73</v>
      </c>
      <c r="U62" s="312">
        <f t="shared" si="17"/>
        <v>15</v>
      </c>
      <c r="V62" s="313" t="s">
        <v>73</v>
      </c>
      <c r="W62" s="312">
        <f t="shared" si="18"/>
        <v>15</v>
      </c>
      <c r="X62" s="313" t="s">
        <v>72</v>
      </c>
      <c r="Y62" s="312">
        <f t="shared" si="19"/>
        <v>15</v>
      </c>
      <c r="Z62" s="313" t="s">
        <v>73</v>
      </c>
      <c r="AA62" s="312">
        <f t="shared" si="20"/>
        <v>15</v>
      </c>
      <c r="AB62" s="313" t="s">
        <v>73</v>
      </c>
      <c r="AC62" s="312">
        <f t="shared" si="21"/>
        <v>15</v>
      </c>
      <c r="AD62" s="313" t="s">
        <v>74</v>
      </c>
      <c r="AE62" s="312">
        <f t="shared" si="22"/>
        <v>10</v>
      </c>
      <c r="AF62" s="312">
        <f t="shared" si="23"/>
        <v>100</v>
      </c>
      <c r="AG62" s="312" t="str">
        <f t="shared" si="24"/>
        <v>Fuerte</v>
      </c>
      <c r="AH62" s="313" t="s">
        <v>75</v>
      </c>
      <c r="AI62" s="312" t="str">
        <f t="shared" si="25"/>
        <v>Fuerte</v>
      </c>
      <c r="AJ62" s="312" t="str">
        <f>IFERROR(VLOOKUP((CONCATENATE(AG62,AI62)),Listados!$U$3:$V$11,2,FALSE),"")</f>
        <v>Fuerte</v>
      </c>
      <c r="AK62" s="312">
        <f t="shared" si="26"/>
        <v>100</v>
      </c>
      <c r="AL62" s="598">
        <f t="shared" ref="AL62" si="107">AVERAGE(AK62:AK65)</f>
        <v>66.666666666666671</v>
      </c>
      <c r="AM62" s="491" t="str">
        <f t="shared" ref="AM62" si="108">IF(AL62&lt;=50,"Débil",IF(AL62&lt;=99,"Moderado",IF(AL62=100,"fuerte","")))</f>
        <v>Moderado</v>
      </c>
      <c r="AN62" s="483">
        <f t="shared" ref="AN62" si="109">+IF(AND(Q62="Preventivo",AM62="Fuerte"),2,IF(AND(Q62="Preventivo",AM62="Moderado"),1,0))</f>
        <v>1</v>
      </c>
      <c r="AO62" s="483">
        <f t="shared" ref="AO62" si="110">+IF(AND(Q62="Detectivo",$AM62="Fuerte"),2,IF(AND(Q62="Detectivo",$AM62="Moderado"),1,IF(AND(Q62="Preventivo",$AM62="Fuerte"),1,0)))</f>
        <v>0</v>
      </c>
      <c r="AP62" s="488">
        <f t="shared" ref="AP62" si="111">+K62-AN62</f>
        <v>1</v>
      </c>
      <c r="AQ62" s="488">
        <f t="shared" ref="AQ62" si="112">+M62-AO62</f>
        <v>4</v>
      </c>
      <c r="AR62" s="483" t="str">
        <f>+VLOOKUP(MIN(AP62),Listados!$J$18:$K$24,2,TRUE)</f>
        <v>Rara Vez</v>
      </c>
      <c r="AS62" s="483" t="str">
        <f>+VLOOKUP(MIN(AQ62),Listados!$J$26:$K$32,2,TRUE)</f>
        <v>Mayor</v>
      </c>
      <c r="AT62" s="483" t="str">
        <f>IF(AND(AR62&lt;&gt;"",AS62&lt;&gt;""),VLOOKUP(AR62&amp;AS62,Listados!$M$3:$N$27,2,FALSE),"")</f>
        <v>Alto</v>
      </c>
      <c r="AU62" s="483" t="str">
        <f>+VLOOKUP(AT62,Listados!$P$3:$Q$6,2,FALSE)</f>
        <v>Reducir el riesgo</v>
      </c>
    </row>
    <row r="63" spans="1:47" ht="103.5" customHeight="1" x14ac:dyDescent="0.2">
      <c r="A63" s="533"/>
      <c r="B63" s="501"/>
      <c r="C63" s="593"/>
      <c r="D63" s="596"/>
      <c r="E63" s="590"/>
      <c r="F63" s="590"/>
      <c r="G63" s="385" t="s">
        <v>239</v>
      </c>
      <c r="H63" s="386" t="s">
        <v>67</v>
      </c>
      <c r="I63" s="401" t="s">
        <v>240</v>
      </c>
      <c r="J63" s="590"/>
      <c r="K63" s="492"/>
      <c r="L63" s="605"/>
      <c r="M63" s="492"/>
      <c r="N63" s="492"/>
      <c r="O63" s="385" t="s">
        <v>241</v>
      </c>
      <c r="P63" s="390" t="s">
        <v>242</v>
      </c>
      <c r="Q63" s="391" t="s">
        <v>80</v>
      </c>
      <c r="R63" s="314" t="s">
        <v>73</v>
      </c>
      <c r="S63" s="285">
        <f t="shared" si="16"/>
        <v>15</v>
      </c>
      <c r="T63" s="314" t="s">
        <v>73</v>
      </c>
      <c r="U63" s="285">
        <f t="shared" si="17"/>
        <v>15</v>
      </c>
      <c r="V63" s="314" t="s">
        <v>73</v>
      </c>
      <c r="W63" s="285">
        <f t="shared" si="18"/>
        <v>15</v>
      </c>
      <c r="X63" s="314" t="s">
        <v>80</v>
      </c>
      <c r="Y63" s="285">
        <f t="shared" si="19"/>
        <v>10</v>
      </c>
      <c r="Z63" s="314" t="s">
        <v>73</v>
      </c>
      <c r="AA63" s="285">
        <f t="shared" si="20"/>
        <v>15</v>
      </c>
      <c r="AB63" s="314" t="s">
        <v>73</v>
      </c>
      <c r="AC63" s="285">
        <f t="shared" si="21"/>
        <v>15</v>
      </c>
      <c r="AD63" s="314" t="s">
        <v>74</v>
      </c>
      <c r="AE63" s="285">
        <f t="shared" si="22"/>
        <v>10</v>
      </c>
      <c r="AF63" s="285">
        <f t="shared" si="23"/>
        <v>95</v>
      </c>
      <c r="AG63" s="285" t="str">
        <f t="shared" si="24"/>
        <v>Moderado</v>
      </c>
      <c r="AH63" s="314" t="s">
        <v>75</v>
      </c>
      <c r="AI63" s="285" t="str">
        <f t="shared" si="25"/>
        <v>Fuerte</v>
      </c>
      <c r="AJ63" s="285" t="str">
        <f>IFERROR(VLOOKUP((CONCATENATE(AG63,AI63)),Listados!$U$3:$V$11,2,FALSE),"")</f>
        <v>Moderado</v>
      </c>
      <c r="AK63" s="285">
        <f t="shared" si="26"/>
        <v>50</v>
      </c>
      <c r="AL63" s="599"/>
      <c r="AM63" s="492"/>
      <c r="AN63" s="484"/>
      <c r="AO63" s="484"/>
      <c r="AP63" s="489"/>
      <c r="AQ63" s="489"/>
      <c r="AR63" s="484"/>
      <c r="AS63" s="484"/>
      <c r="AT63" s="484"/>
      <c r="AU63" s="484"/>
    </row>
    <row r="64" spans="1:47" ht="147.75" customHeight="1" x14ac:dyDescent="0.2">
      <c r="A64" s="533"/>
      <c r="B64" s="501"/>
      <c r="C64" s="593"/>
      <c r="D64" s="596"/>
      <c r="E64" s="590"/>
      <c r="F64" s="590"/>
      <c r="G64" s="392"/>
      <c r="H64" s="388"/>
      <c r="I64" s="388"/>
      <c r="J64" s="590"/>
      <c r="K64" s="492"/>
      <c r="L64" s="605"/>
      <c r="M64" s="492"/>
      <c r="N64" s="492"/>
      <c r="O64" s="385" t="s">
        <v>243</v>
      </c>
      <c r="P64" s="390" t="s">
        <v>238</v>
      </c>
      <c r="Q64" s="314" t="s">
        <v>80</v>
      </c>
      <c r="R64" s="314" t="s">
        <v>73</v>
      </c>
      <c r="S64" s="285">
        <f t="shared" si="16"/>
        <v>15</v>
      </c>
      <c r="T64" s="314" t="s">
        <v>73</v>
      </c>
      <c r="U64" s="285">
        <f t="shared" si="17"/>
        <v>15</v>
      </c>
      <c r="V64" s="314" t="s">
        <v>73</v>
      </c>
      <c r="W64" s="285">
        <f t="shared" si="18"/>
        <v>15</v>
      </c>
      <c r="X64" s="314" t="s">
        <v>80</v>
      </c>
      <c r="Y64" s="285">
        <f t="shared" si="19"/>
        <v>10</v>
      </c>
      <c r="Z64" s="314" t="s">
        <v>73</v>
      </c>
      <c r="AA64" s="285">
        <f t="shared" si="20"/>
        <v>15</v>
      </c>
      <c r="AB64" s="314" t="s">
        <v>73</v>
      </c>
      <c r="AC64" s="285">
        <f t="shared" si="21"/>
        <v>15</v>
      </c>
      <c r="AD64" s="314" t="s">
        <v>74</v>
      </c>
      <c r="AE64" s="285">
        <f t="shared" si="22"/>
        <v>10</v>
      </c>
      <c r="AF64" s="285">
        <f t="shared" si="23"/>
        <v>95</v>
      </c>
      <c r="AG64" s="285" t="str">
        <f t="shared" si="24"/>
        <v>Moderado</v>
      </c>
      <c r="AH64" s="314" t="s">
        <v>75</v>
      </c>
      <c r="AI64" s="285" t="str">
        <f t="shared" si="25"/>
        <v>Fuerte</v>
      </c>
      <c r="AJ64" s="285" t="str">
        <f>IFERROR(VLOOKUP((CONCATENATE(AG64,AI64)),Listados!$U$3:$V$11,2,FALSE),"")</f>
        <v>Moderado</v>
      </c>
      <c r="AK64" s="285">
        <f t="shared" si="26"/>
        <v>50</v>
      </c>
      <c r="AL64" s="599"/>
      <c r="AM64" s="492"/>
      <c r="AN64" s="484"/>
      <c r="AO64" s="484"/>
      <c r="AP64" s="489"/>
      <c r="AQ64" s="489"/>
      <c r="AR64" s="484"/>
      <c r="AS64" s="484"/>
      <c r="AT64" s="484"/>
      <c r="AU64" s="484"/>
    </row>
    <row r="65" spans="1:47" ht="19.5" customHeight="1" thickBot="1" x14ac:dyDescent="0.25">
      <c r="A65" s="540"/>
      <c r="B65" s="503"/>
      <c r="C65" s="594"/>
      <c r="D65" s="597"/>
      <c r="E65" s="591"/>
      <c r="F65" s="591"/>
      <c r="G65" s="395"/>
      <c r="H65" s="396"/>
      <c r="I65" s="396"/>
      <c r="J65" s="591"/>
      <c r="K65" s="493"/>
      <c r="L65" s="606"/>
      <c r="M65" s="493"/>
      <c r="N65" s="493"/>
      <c r="O65" s="397"/>
      <c r="P65" s="402"/>
      <c r="Q65" s="399"/>
      <c r="R65" s="315"/>
      <c r="S65" s="211" t="str">
        <f t="shared" si="16"/>
        <v>0</v>
      </c>
      <c r="T65" s="315"/>
      <c r="U65" s="211" t="str">
        <f t="shared" si="17"/>
        <v>0</v>
      </c>
      <c r="V65" s="315"/>
      <c r="W65" s="211" t="str">
        <f t="shared" si="18"/>
        <v>0</v>
      </c>
      <c r="X65" s="315"/>
      <c r="Y65" s="211" t="str">
        <f t="shared" si="19"/>
        <v>0</v>
      </c>
      <c r="Z65" s="315"/>
      <c r="AA65" s="211" t="str">
        <f t="shared" si="20"/>
        <v>0</v>
      </c>
      <c r="AB65" s="315"/>
      <c r="AC65" s="211" t="str">
        <f t="shared" si="21"/>
        <v>0</v>
      </c>
      <c r="AD65" s="315"/>
      <c r="AE65" s="211" t="str">
        <f t="shared" si="22"/>
        <v>0</v>
      </c>
      <c r="AF65" s="211" t="str">
        <f t="shared" si="23"/>
        <v/>
      </c>
      <c r="AG65" s="211" t="str">
        <f t="shared" si="24"/>
        <v/>
      </c>
      <c r="AH65" s="315"/>
      <c r="AI65" s="211" t="str">
        <f t="shared" si="25"/>
        <v/>
      </c>
      <c r="AJ65" s="211" t="str">
        <f>IFERROR(VLOOKUP((CONCATENATE(AG65,AI65)),Listados!$U$3:$V$11,2,FALSE),"")</f>
        <v/>
      </c>
      <c r="AK65" s="211" t="str">
        <f t="shared" si="26"/>
        <v/>
      </c>
      <c r="AL65" s="600"/>
      <c r="AM65" s="493"/>
      <c r="AN65" s="485"/>
      <c r="AO65" s="485"/>
      <c r="AP65" s="478"/>
      <c r="AQ65" s="478"/>
      <c r="AR65" s="485"/>
      <c r="AS65" s="485"/>
      <c r="AT65" s="485"/>
      <c r="AU65" s="485"/>
    </row>
    <row r="66" spans="1:47" ht="220" customHeight="1" x14ac:dyDescent="0.2">
      <c r="A66" s="532">
        <v>15</v>
      </c>
      <c r="B66" s="502" t="s">
        <v>244</v>
      </c>
      <c r="C66" s="553" t="s">
        <v>245</v>
      </c>
      <c r="D66" s="543" t="s">
        <v>1256</v>
      </c>
      <c r="E66" s="502" t="s">
        <v>169</v>
      </c>
      <c r="F66" s="543" t="s">
        <v>65</v>
      </c>
      <c r="G66" s="326" t="s">
        <v>246</v>
      </c>
      <c r="H66" s="323" t="s">
        <v>67</v>
      </c>
      <c r="I66" s="326" t="s">
        <v>247</v>
      </c>
      <c r="J66" s="502" t="s">
        <v>136</v>
      </c>
      <c r="K66" s="483">
        <f>+VLOOKUP(J66,Listados!$K$8:$L$12,2,0)</f>
        <v>2</v>
      </c>
      <c r="L66" s="530" t="s">
        <v>70</v>
      </c>
      <c r="M66" s="483">
        <f>+VLOOKUP(L66,Listados!$K$13:$L$17,2,0)</f>
        <v>2</v>
      </c>
      <c r="N66" s="483" t="str">
        <f>IF(AND(J66&lt;&gt;"",L66&lt;&gt;""),VLOOKUP(J66&amp;L66,Listados!$M$3:$N$27,2,FALSE),"")</f>
        <v>Bajo</v>
      </c>
      <c r="O66" s="326" t="s">
        <v>466</v>
      </c>
      <c r="P66" s="327" t="s">
        <v>246</v>
      </c>
      <c r="Q66" s="328" t="s">
        <v>72</v>
      </c>
      <c r="R66" s="95" t="s">
        <v>73</v>
      </c>
      <c r="S66" s="87">
        <f t="shared" si="16"/>
        <v>15</v>
      </c>
      <c r="T66" s="95" t="s">
        <v>73</v>
      </c>
      <c r="U66" s="87">
        <f t="shared" si="17"/>
        <v>15</v>
      </c>
      <c r="V66" s="95" t="s">
        <v>73</v>
      </c>
      <c r="W66" s="87">
        <f t="shared" si="18"/>
        <v>15</v>
      </c>
      <c r="X66" s="95" t="s">
        <v>72</v>
      </c>
      <c r="Y66" s="87">
        <f t="shared" si="19"/>
        <v>15</v>
      </c>
      <c r="Z66" s="95" t="s">
        <v>73</v>
      </c>
      <c r="AA66" s="87">
        <f t="shared" si="20"/>
        <v>15</v>
      </c>
      <c r="AB66" s="95" t="s">
        <v>73</v>
      </c>
      <c r="AC66" s="87">
        <f t="shared" si="21"/>
        <v>15</v>
      </c>
      <c r="AD66" s="95" t="s">
        <v>74</v>
      </c>
      <c r="AE66" s="87">
        <f t="shared" si="22"/>
        <v>10</v>
      </c>
      <c r="AF66" s="87">
        <f t="shared" si="23"/>
        <v>100</v>
      </c>
      <c r="AG66" s="87" t="str">
        <f t="shared" si="24"/>
        <v>Fuerte</v>
      </c>
      <c r="AH66" s="95" t="s">
        <v>75</v>
      </c>
      <c r="AI66" s="87" t="str">
        <f t="shared" si="25"/>
        <v>Fuerte</v>
      </c>
      <c r="AJ66" s="87" t="str">
        <f>IFERROR(VLOOKUP((CONCATENATE(AG66,AI66)),Listados!$U$3:$V$11,2,FALSE),"")</f>
        <v>Fuerte</v>
      </c>
      <c r="AK66" s="87">
        <f t="shared" si="26"/>
        <v>100</v>
      </c>
      <c r="AL66" s="483">
        <f t="shared" ref="AL66" si="113">AVERAGE(AK66:AK69)</f>
        <v>100</v>
      </c>
      <c r="AM66" s="483" t="str">
        <f t="shared" ref="AM66" si="114">IF(AL66&lt;=50,"Débil",IF(AL66&lt;=99,"Moderado",IF(AL66=100,"fuerte","")))</f>
        <v>fuerte</v>
      </c>
      <c r="AN66" s="483">
        <f t="shared" ref="AN66" si="115">+IF(AND(Q66="Preventivo",AM66="Fuerte"),2,IF(AND(Q66="Preventivo",AM66="Moderado"),1,0))</f>
        <v>2</v>
      </c>
      <c r="AO66" s="483">
        <f t="shared" ref="AO66" si="116">+IF(AND(Q66="Detectivo",$AM66="Fuerte"),2,IF(AND(Q66="Detectivo",$AM66="Moderado"),1,IF(AND(Q66="Preventivo",$AM66="Fuerte"),1,0)))</f>
        <v>1</v>
      </c>
      <c r="AP66" s="488">
        <f t="shared" ref="AP66" si="117">+K66-AN66</f>
        <v>0</v>
      </c>
      <c r="AQ66" s="488">
        <f t="shared" ref="AQ66" si="118">+M66-AO66</f>
        <v>1</v>
      </c>
      <c r="AR66" s="483" t="str">
        <f>+VLOOKUP(MIN(AP66),Listados!$J$18:$K$24,2,TRUE)</f>
        <v>Rara Vez</v>
      </c>
      <c r="AS66" s="483" t="str">
        <f>+VLOOKUP(MIN(AQ66),Listados!$J$26:$K$32,2,TRUE)</f>
        <v>Insignificante</v>
      </c>
      <c r="AT66" s="483" t="str">
        <f>IF(AND(AR66&lt;&gt;"",AS66&lt;&gt;""),VLOOKUP(AR66&amp;AS66,Listados!$M$3:$N$27,2,FALSE),"")</f>
        <v>Bajo</v>
      </c>
      <c r="AU66" s="483" t="str">
        <f>+VLOOKUP(AT66,Listados!$P$3:$Q$6,2,FALSE)</f>
        <v>Asumir el riesgo</v>
      </c>
    </row>
    <row r="67" spans="1:47" ht="387" customHeight="1" x14ac:dyDescent="0.2">
      <c r="A67" s="533"/>
      <c r="B67" s="501"/>
      <c r="C67" s="554"/>
      <c r="D67" s="544"/>
      <c r="E67" s="501"/>
      <c r="F67" s="544"/>
      <c r="G67" s="329" t="s">
        <v>248</v>
      </c>
      <c r="H67" s="320" t="s">
        <v>67</v>
      </c>
      <c r="I67" s="329" t="s">
        <v>249</v>
      </c>
      <c r="J67" s="501"/>
      <c r="K67" s="484"/>
      <c r="L67" s="510"/>
      <c r="M67" s="484"/>
      <c r="N67" s="484"/>
      <c r="O67" s="352" t="s">
        <v>250</v>
      </c>
      <c r="P67" s="354" t="s">
        <v>248</v>
      </c>
      <c r="Q67" s="332" t="s">
        <v>80</v>
      </c>
      <c r="R67" s="236" t="s">
        <v>73</v>
      </c>
      <c r="S67" s="235">
        <f t="shared" si="16"/>
        <v>15</v>
      </c>
      <c r="T67" s="236" t="s">
        <v>73</v>
      </c>
      <c r="U67" s="235">
        <f t="shared" si="17"/>
        <v>15</v>
      </c>
      <c r="V67" s="236" t="s">
        <v>73</v>
      </c>
      <c r="W67" s="235">
        <f t="shared" si="18"/>
        <v>15</v>
      </c>
      <c r="X67" s="236" t="s">
        <v>72</v>
      </c>
      <c r="Y67" s="235">
        <f t="shared" si="19"/>
        <v>15</v>
      </c>
      <c r="Z67" s="236" t="s">
        <v>73</v>
      </c>
      <c r="AA67" s="235">
        <f t="shared" si="20"/>
        <v>15</v>
      </c>
      <c r="AB67" s="236" t="s">
        <v>73</v>
      </c>
      <c r="AC67" s="235">
        <f t="shared" si="21"/>
        <v>15</v>
      </c>
      <c r="AD67" s="236" t="s">
        <v>74</v>
      </c>
      <c r="AE67" s="235">
        <f t="shared" si="22"/>
        <v>10</v>
      </c>
      <c r="AF67" s="235">
        <f t="shared" si="23"/>
        <v>100</v>
      </c>
      <c r="AG67" s="235" t="str">
        <f t="shared" si="24"/>
        <v>Fuerte</v>
      </c>
      <c r="AH67" s="236" t="s">
        <v>75</v>
      </c>
      <c r="AI67" s="235" t="str">
        <f t="shared" si="25"/>
        <v>Fuerte</v>
      </c>
      <c r="AJ67" s="235" t="str">
        <f>IFERROR(VLOOKUP((CONCATENATE(AG67,AI67)),Listados!$U$3:$V$11,2,FALSE),"")</f>
        <v>Fuerte</v>
      </c>
      <c r="AK67" s="235">
        <f t="shared" si="26"/>
        <v>100</v>
      </c>
      <c r="AL67" s="484"/>
      <c r="AM67" s="484"/>
      <c r="AN67" s="484"/>
      <c r="AO67" s="484"/>
      <c r="AP67" s="489"/>
      <c r="AQ67" s="489"/>
      <c r="AR67" s="484"/>
      <c r="AS67" s="484"/>
      <c r="AT67" s="484"/>
      <c r="AU67" s="484"/>
    </row>
    <row r="68" spans="1:47" ht="50.25" customHeight="1" x14ac:dyDescent="0.2">
      <c r="A68" s="533"/>
      <c r="B68" s="501"/>
      <c r="C68" s="554"/>
      <c r="D68" s="544"/>
      <c r="E68" s="501"/>
      <c r="F68" s="544"/>
      <c r="G68" s="329"/>
      <c r="H68" s="320"/>
      <c r="I68" s="329"/>
      <c r="J68" s="501"/>
      <c r="K68" s="484"/>
      <c r="L68" s="510"/>
      <c r="M68" s="484"/>
      <c r="N68" s="484"/>
      <c r="O68" s="355"/>
      <c r="P68" s="354"/>
      <c r="Q68" s="266"/>
      <c r="R68" s="236"/>
      <c r="S68" s="235" t="str">
        <f t="shared" si="16"/>
        <v>0</v>
      </c>
      <c r="T68" s="236"/>
      <c r="U68" s="235" t="str">
        <f t="shared" si="17"/>
        <v>0</v>
      </c>
      <c r="V68" s="236"/>
      <c r="W68" s="235" t="str">
        <f t="shared" si="18"/>
        <v>0</v>
      </c>
      <c r="X68" s="236"/>
      <c r="Y68" s="235" t="str">
        <f t="shared" si="19"/>
        <v>0</v>
      </c>
      <c r="Z68" s="236"/>
      <c r="AA68" s="235" t="str">
        <f t="shared" si="20"/>
        <v>0</v>
      </c>
      <c r="AB68" s="236"/>
      <c r="AC68" s="235" t="str">
        <f t="shared" si="21"/>
        <v>0</v>
      </c>
      <c r="AD68" s="236"/>
      <c r="AE68" s="235" t="str">
        <f t="shared" si="22"/>
        <v>0</v>
      </c>
      <c r="AF68" s="235" t="str">
        <f t="shared" si="23"/>
        <v/>
      </c>
      <c r="AG68" s="235" t="str">
        <f t="shared" si="24"/>
        <v/>
      </c>
      <c r="AH68" s="236"/>
      <c r="AI68" s="235" t="str">
        <f t="shared" si="25"/>
        <v/>
      </c>
      <c r="AJ68" s="235" t="str">
        <f>IFERROR(VLOOKUP((CONCATENATE(AG68,AI68)),Listados!$U$3:$V$11,2,FALSE),"")</f>
        <v/>
      </c>
      <c r="AK68" s="235" t="str">
        <f t="shared" si="26"/>
        <v/>
      </c>
      <c r="AL68" s="484"/>
      <c r="AM68" s="484"/>
      <c r="AN68" s="484"/>
      <c r="AO68" s="484"/>
      <c r="AP68" s="489"/>
      <c r="AQ68" s="489"/>
      <c r="AR68" s="484"/>
      <c r="AS68" s="484"/>
      <c r="AT68" s="484"/>
      <c r="AU68" s="484"/>
    </row>
    <row r="69" spans="1:47" ht="55.5" customHeight="1" thickBot="1" x14ac:dyDescent="0.25">
      <c r="A69" s="540"/>
      <c r="B69" s="503"/>
      <c r="C69" s="555"/>
      <c r="D69" s="545"/>
      <c r="E69" s="503"/>
      <c r="F69" s="545"/>
      <c r="G69" s="335"/>
      <c r="H69" s="336"/>
      <c r="I69" s="336"/>
      <c r="J69" s="503"/>
      <c r="K69" s="485"/>
      <c r="L69" s="531"/>
      <c r="M69" s="485"/>
      <c r="N69" s="485"/>
      <c r="O69" s="337"/>
      <c r="P69" s="357"/>
      <c r="Q69" s="194"/>
      <c r="R69" s="180"/>
      <c r="S69" s="179" t="str">
        <f t="shared" si="16"/>
        <v>0</v>
      </c>
      <c r="T69" s="180"/>
      <c r="U69" s="179" t="str">
        <f t="shared" si="17"/>
        <v>0</v>
      </c>
      <c r="V69" s="180"/>
      <c r="W69" s="179" t="str">
        <f t="shared" si="18"/>
        <v>0</v>
      </c>
      <c r="X69" s="180"/>
      <c r="Y69" s="179" t="str">
        <f t="shared" si="19"/>
        <v>0</v>
      </c>
      <c r="Z69" s="180"/>
      <c r="AA69" s="179" t="str">
        <f t="shared" si="20"/>
        <v>0</v>
      </c>
      <c r="AB69" s="180"/>
      <c r="AC69" s="179" t="str">
        <f t="shared" si="21"/>
        <v>0</v>
      </c>
      <c r="AD69" s="180"/>
      <c r="AE69" s="179" t="str">
        <f t="shared" si="22"/>
        <v>0</v>
      </c>
      <c r="AF69" s="179" t="str">
        <f t="shared" si="23"/>
        <v/>
      </c>
      <c r="AG69" s="179" t="str">
        <f t="shared" si="24"/>
        <v/>
      </c>
      <c r="AH69" s="180"/>
      <c r="AI69" s="179" t="str">
        <f t="shared" si="25"/>
        <v/>
      </c>
      <c r="AJ69" s="179" t="str">
        <f>IFERROR(VLOOKUP((CONCATENATE(AG69,AI69)),Listados!$U$3:$V$11,2,FALSE),"")</f>
        <v/>
      </c>
      <c r="AK69" s="179" t="str">
        <f t="shared" si="26"/>
        <v/>
      </c>
      <c r="AL69" s="485"/>
      <c r="AM69" s="485"/>
      <c r="AN69" s="485"/>
      <c r="AO69" s="485"/>
      <c r="AP69" s="478"/>
      <c r="AQ69" s="478"/>
      <c r="AR69" s="485"/>
      <c r="AS69" s="485"/>
      <c r="AT69" s="485"/>
      <c r="AU69" s="485"/>
    </row>
    <row r="70" spans="1:47" ht="257" customHeight="1" x14ac:dyDescent="0.2">
      <c r="A70" s="532">
        <v>16</v>
      </c>
      <c r="B70" s="502" t="s">
        <v>244</v>
      </c>
      <c r="C70" s="553" t="s">
        <v>251</v>
      </c>
      <c r="D70" s="586" t="s">
        <v>1266</v>
      </c>
      <c r="E70" s="502" t="s">
        <v>169</v>
      </c>
      <c r="F70" s="502" t="s">
        <v>225</v>
      </c>
      <c r="G70" s="326" t="s">
        <v>252</v>
      </c>
      <c r="H70" s="323" t="s">
        <v>67</v>
      </c>
      <c r="I70" s="351" t="s">
        <v>253</v>
      </c>
      <c r="J70" s="502" t="s">
        <v>85</v>
      </c>
      <c r="K70" s="483">
        <f>+VLOOKUP(J70,Listados!$K$8:$L$12,2,0)</f>
        <v>3</v>
      </c>
      <c r="L70" s="530" t="s">
        <v>86</v>
      </c>
      <c r="M70" s="483">
        <f>+VLOOKUP(L70,Listados!$K$13:$L$17,2,0)</f>
        <v>3</v>
      </c>
      <c r="N70" s="483" t="str">
        <f>IF(AND(J70&lt;&gt;"",L70&lt;&gt;""),VLOOKUP(J70&amp;L70,Listados!$M$3:$N$27,2,FALSE),"")</f>
        <v>Alto</v>
      </c>
      <c r="O70" s="371" t="s">
        <v>254</v>
      </c>
      <c r="P70" s="327" t="s">
        <v>252</v>
      </c>
      <c r="Q70" s="359" t="s">
        <v>72</v>
      </c>
      <c r="R70" s="95" t="s">
        <v>73</v>
      </c>
      <c r="S70" s="87">
        <f t="shared" si="16"/>
        <v>15</v>
      </c>
      <c r="T70" s="95" t="s">
        <v>73</v>
      </c>
      <c r="U70" s="87">
        <f t="shared" si="17"/>
        <v>15</v>
      </c>
      <c r="V70" s="95" t="s">
        <v>73</v>
      </c>
      <c r="W70" s="87">
        <f t="shared" si="18"/>
        <v>15</v>
      </c>
      <c r="X70" s="95" t="s">
        <v>72</v>
      </c>
      <c r="Y70" s="87">
        <f t="shared" si="19"/>
        <v>15</v>
      </c>
      <c r="Z70" s="95" t="s">
        <v>73</v>
      </c>
      <c r="AA70" s="87">
        <f t="shared" si="20"/>
        <v>15</v>
      </c>
      <c r="AB70" s="95" t="s">
        <v>73</v>
      </c>
      <c r="AC70" s="87">
        <f t="shared" si="21"/>
        <v>15</v>
      </c>
      <c r="AD70" s="95" t="s">
        <v>74</v>
      </c>
      <c r="AE70" s="87">
        <f t="shared" si="22"/>
        <v>10</v>
      </c>
      <c r="AF70" s="87">
        <f t="shared" si="23"/>
        <v>100</v>
      </c>
      <c r="AG70" s="87" t="str">
        <f t="shared" si="24"/>
        <v>Fuerte</v>
      </c>
      <c r="AH70" s="95" t="s">
        <v>75</v>
      </c>
      <c r="AI70" s="87" t="str">
        <f t="shared" si="25"/>
        <v>Fuerte</v>
      </c>
      <c r="AJ70" s="87" t="str">
        <f>IFERROR(VLOOKUP((CONCATENATE(AG70,AI70)),Listados!$U$3:$V$11,2,FALSE),"")</f>
        <v>Fuerte</v>
      </c>
      <c r="AK70" s="87">
        <f t="shared" si="26"/>
        <v>100</v>
      </c>
      <c r="AL70" s="483">
        <f t="shared" ref="AL70" si="119">AVERAGE(AK70:AK73)</f>
        <v>100</v>
      </c>
      <c r="AM70" s="483" t="str">
        <f t="shared" ref="AM70" si="120">IF(AL70&lt;=50,"Débil",IF(AL70&lt;=99,"Moderado",IF(AL70=100,"fuerte","")))</f>
        <v>fuerte</v>
      </c>
      <c r="AN70" s="483">
        <f t="shared" ref="AN70" si="121">+IF(AND(Q70="Preventivo",AM70="Fuerte"),2,IF(AND(Q70="Preventivo",AM70="Moderado"),1,0))</f>
        <v>2</v>
      </c>
      <c r="AO70" s="483">
        <f t="shared" ref="AO70" si="122">+IF(AND(Q70="Detectivo",$AM70="Fuerte"),2,IF(AND(Q70="Detectivo",$AM70="Moderado"),1,IF(AND(Q70="Preventivo",$AM70="Fuerte"),1,0)))</f>
        <v>1</v>
      </c>
      <c r="AP70" s="488">
        <f t="shared" ref="AP70" si="123">+K70-AN70</f>
        <v>1</v>
      </c>
      <c r="AQ70" s="488">
        <f t="shared" ref="AQ70" si="124">+M70-AO70</f>
        <v>2</v>
      </c>
      <c r="AR70" s="483" t="str">
        <f>+VLOOKUP(MIN(AP70),Listados!$J$18:$K$24,2,TRUE)</f>
        <v>Rara Vez</v>
      </c>
      <c r="AS70" s="483" t="str">
        <f>+VLOOKUP(MIN(AQ70),Listados!$J$26:$K$32,2,TRUE)</f>
        <v>Menor</v>
      </c>
      <c r="AT70" s="483" t="str">
        <f>IF(AND(AR70&lt;&gt;"",AS70&lt;&gt;""),VLOOKUP(AR70&amp;AS70,Listados!$M$3:$N$27,2,FALSE),"")</f>
        <v>Bajo</v>
      </c>
      <c r="AU70" s="483" t="str">
        <f>+VLOOKUP(AT70,Listados!$P$3:$Q$6,2,FALSE)</f>
        <v>Asumir el riesgo</v>
      </c>
    </row>
    <row r="71" spans="1:47" ht="164" customHeight="1" x14ac:dyDescent="0.2">
      <c r="A71" s="533"/>
      <c r="B71" s="501"/>
      <c r="C71" s="554"/>
      <c r="D71" s="587"/>
      <c r="E71" s="501"/>
      <c r="F71" s="501"/>
      <c r="G71" s="329" t="s">
        <v>255</v>
      </c>
      <c r="H71" s="320" t="s">
        <v>67</v>
      </c>
      <c r="I71" s="352" t="s">
        <v>256</v>
      </c>
      <c r="J71" s="501"/>
      <c r="K71" s="484"/>
      <c r="L71" s="510"/>
      <c r="M71" s="484"/>
      <c r="N71" s="484"/>
      <c r="O71" s="333" t="s">
        <v>257</v>
      </c>
      <c r="P71" s="354" t="s">
        <v>255</v>
      </c>
      <c r="Q71" s="364" t="s">
        <v>72</v>
      </c>
      <c r="R71" s="236" t="s">
        <v>73</v>
      </c>
      <c r="S71" s="235">
        <f t="shared" si="16"/>
        <v>15</v>
      </c>
      <c r="T71" s="236" t="s">
        <v>73</v>
      </c>
      <c r="U71" s="235">
        <f t="shared" si="17"/>
        <v>15</v>
      </c>
      <c r="V71" s="236" t="s">
        <v>73</v>
      </c>
      <c r="W71" s="235">
        <f t="shared" si="18"/>
        <v>15</v>
      </c>
      <c r="X71" s="236" t="s">
        <v>72</v>
      </c>
      <c r="Y71" s="235">
        <f t="shared" si="19"/>
        <v>15</v>
      </c>
      <c r="Z71" s="236" t="s">
        <v>73</v>
      </c>
      <c r="AA71" s="235">
        <f t="shared" si="20"/>
        <v>15</v>
      </c>
      <c r="AB71" s="236" t="s">
        <v>73</v>
      </c>
      <c r="AC71" s="235">
        <f t="shared" si="21"/>
        <v>15</v>
      </c>
      <c r="AD71" s="236" t="s">
        <v>74</v>
      </c>
      <c r="AE71" s="235">
        <f t="shared" si="22"/>
        <v>10</v>
      </c>
      <c r="AF71" s="235">
        <f t="shared" si="23"/>
        <v>100</v>
      </c>
      <c r="AG71" s="235" t="str">
        <f t="shared" si="24"/>
        <v>Fuerte</v>
      </c>
      <c r="AH71" s="236" t="s">
        <v>75</v>
      </c>
      <c r="AI71" s="235" t="str">
        <f t="shared" si="25"/>
        <v>Fuerte</v>
      </c>
      <c r="AJ71" s="235" t="str">
        <f>IFERROR(VLOOKUP((CONCATENATE(AG71,AI71)),Listados!$U$3:$V$11,2,FALSE),"")</f>
        <v>Fuerte</v>
      </c>
      <c r="AK71" s="235">
        <f t="shared" si="26"/>
        <v>100</v>
      </c>
      <c r="AL71" s="484"/>
      <c r="AM71" s="484"/>
      <c r="AN71" s="484"/>
      <c r="AO71" s="484"/>
      <c r="AP71" s="489"/>
      <c r="AQ71" s="489"/>
      <c r="AR71" s="484"/>
      <c r="AS71" s="484"/>
      <c r="AT71" s="484"/>
      <c r="AU71" s="484"/>
    </row>
    <row r="72" spans="1:47" ht="194" customHeight="1" x14ac:dyDescent="0.2">
      <c r="A72" s="533"/>
      <c r="B72" s="501"/>
      <c r="C72" s="554"/>
      <c r="D72" s="587"/>
      <c r="E72" s="501"/>
      <c r="F72" s="501"/>
      <c r="G72" s="329" t="s">
        <v>258</v>
      </c>
      <c r="H72" s="320" t="s">
        <v>67</v>
      </c>
      <c r="I72" s="352" t="s">
        <v>259</v>
      </c>
      <c r="J72" s="501"/>
      <c r="K72" s="484"/>
      <c r="L72" s="510"/>
      <c r="M72" s="484"/>
      <c r="N72" s="484"/>
      <c r="O72" s="333" t="s">
        <v>260</v>
      </c>
      <c r="P72" s="354" t="s">
        <v>258</v>
      </c>
      <c r="Q72" s="266" t="s">
        <v>72</v>
      </c>
      <c r="R72" s="236" t="s">
        <v>73</v>
      </c>
      <c r="S72" s="235">
        <f t="shared" si="16"/>
        <v>15</v>
      </c>
      <c r="T72" s="236" t="s">
        <v>73</v>
      </c>
      <c r="U72" s="235">
        <f t="shared" si="17"/>
        <v>15</v>
      </c>
      <c r="V72" s="236" t="s">
        <v>73</v>
      </c>
      <c r="W72" s="235">
        <f t="shared" si="18"/>
        <v>15</v>
      </c>
      <c r="X72" s="236" t="s">
        <v>72</v>
      </c>
      <c r="Y72" s="235">
        <f t="shared" si="19"/>
        <v>15</v>
      </c>
      <c r="Z72" s="236" t="s">
        <v>73</v>
      </c>
      <c r="AA72" s="235">
        <f t="shared" si="20"/>
        <v>15</v>
      </c>
      <c r="AB72" s="236" t="s">
        <v>73</v>
      </c>
      <c r="AC72" s="235">
        <f t="shared" si="21"/>
        <v>15</v>
      </c>
      <c r="AD72" s="236" t="s">
        <v>74</v>
      </c>
      <c r="AE72" s="235">
        <f t="shared" si="22"/>
        <v>10</v>
      </c>
      <c r="AF72" s="235">
        <f t="shared" si="23"/>
        <v>100</v>
      </c>
      <c r="AG72" s="235" t="str">
        <f t="shared" si="24"/>
        <v>Fuerte</v>
      </c>
      <c r="AH72" s="236" t="s">
        <v>75</v>
      </c>
      <c r="AI72" s="235" t="str">
        <f t="shared" si="25"/>
        <v>Fuerte</v>
      </c>
      <c r="AJ72" s="235" t="str">
        <f>IFERROR(VLOOKUP((CONCATENATE(AG72,AI72)),Listados!$U$3:$V$11,2,FALSE),"")</f>
        <v>Fuerte</v>
      </c>
      <c r="AK72" s="235">
        <f t="shared" si="26"/>
        <v>100</v>
      </c>
      <c r="AL72" s="484"/>
      <c r="AM72" s="484"/>
      <c r="AN72" s="484"/>
      <c r="AO72" s="484"/>
      <c r="AP72" s="489"/>
      <c r="AQ72" s="489"/>
      <c r="AR72" s="484"/>
      <c r="AS72" s="484"/>
      <c r="AT72" s="484"/>
      <c r="AU72" s="484"/>
    </row>
    <row r="73" spans="1:47" ht="139" customHeight="1" thickBot="1" x14ac:dyDescent="0.25">
      <c r="A73" s="540"/>
      <c r="B73" s="503"/>
      <c r="C73" s="555"/>
      <c r="D73" s="588"/>
      <c r="E73" s="503"/>
      <c r="F73" s="503"/>
      <c r="G73" s="335" t="s">
        <v>261</v>
      </c>
      <c r="H73" s="324" t="s">
        <v>67</v>
      </c>
      <c r="I73" s="356" t="s">
        <v>262</v>
      </c>
      <c r="J73" s="503"/>
      <c r="K73" s="485"/>
      <c r="L73" s="531"/>
      <c r="M73" s="485"/>
      <c r="N73" s="485"/>
      <c r="O73" s="333" t="s">
        <v>263</v>
      </c>
      <c r="P73" s="357" t="s">
        <v>261</v>
      </c>
      <c r="Q73" s="194" t="s">
        <v>72</v>
      </c>
      <c r="R73" s="180" t="s">
        <v>73</v>
      </c>
      <c r="S73" s="179">
        <f t="shared" si="16"/>
        <v>15</v>
      </c>
      <c r="T73" s="180" t="s">
        <v>73</v>
      </c>
      <c r="U73" s="179">
        <f t="shared" si="17"/>
        <v>15</v>
      </c>
      <c r="V73" s="180" t="s">
        <v>73</v>
      </c>
      <c r="W73" s="179">
        <f t="shared" si="18"/>
        <v>15</v>
      </c>
      <c r="X73" s="180" t="s">
        <v>72</v>
      </c>
      <c r="Y73" s="179">
        <f t="shared" si="19"/>
        <v>15</v>
      </c>
      <c r="Z73" s="180" t="s">
        <v>73</v>
      </c>
      <c r="AA73" s="179">
        <f t="shared" si="20"/>
        <v>15</v>
      </c>
      <c r="AB73" s="180" t="s">
        <v>73</v>
      </c>
      <c r="AC73" s="179">
        <f t="shared" si="21"/>
        <v>15</v>
      </c>
      <c r="AD73" s="180" t="s">
        <v>74</v>
      </c>
      <c r="AE73" s="179">
        <f t="shared" si="22"/>
        <v>10</v>
      </c>
      <c r="AF73" s="179">
        <f t="shared" si="23"/>
        <v>100</v>
      </c>
      <c r="AG73" s="179" t="str">
        <f t="shared" si="24"/>
        <v>Fuerte</v>
      </c>
      <c r="AH73" s="180" t="s">
        <v>75</v>
      </c>
      <c r="AI73" s="179" t="str">
        <f t="shared" si="25"/>
        <v>Fuerte</v>
      </c>
      <c r="AJ73" s="179" t="str">
        <f>IFERROR(VLOOKUP((CONCATENATE(AG73,AI73)),Listados!$U$3:$V$11,2,FALSE),"")</f>
        <v>Fuerte</v>
      </c>
      <c r="AK73" s="179">
        <f t="shared" si="26"/>
        <v>100</v>
      </c>
      <c r="AL73" s="485"/>
      <c r="AM73" s="485"/>
      <c r="AN73" s="485"/>
      <c r="AO73" s="485"/>
      <c r="AP73" s="478"/>
      <c r="AQ73" s="478"/>
      <c r="AR73" s="485"/>
      <c r="AS73" s="485"/>
      <c r="AT73" s="485"/>
      <c r="AU73" s="485"/>
    </row>
    <row r="74" spans="1:47" ht="227" customHeight="1" x14ac:dyDescent="0.2">
      <c r="A74" s="532">
        <v>17</v>
      </c>
      <c r="B74" s="502" t="s">
        <v>244</v>
      </c>
      <c r="C74" s="553" t="s">
        <v>251</v>
      </c>
      <c r="D74" s="502" t="s">
        <v>264</v>
      </c>
      <c r="E74" s="502" t="s">
        <v>82</v>
      </c>
      <c r="F74" s="502" t="s">
        <v>265</v>
      </c>
      <c r="G74" s="342" t="s">
        <v>1257</v>
      </c>
      <c r="H74" s="325" t="s">
        <v>67</v>
      </c>
      <c r="I74" s="320" t="s">
        <v>1259</v>
      </c>
      <c r="J74" s="502" t="s">
        <v>85</v>
      </c>
      <c r="K74" s="483">
        <f>+VLOOKUP(J74,Listados!$K$8:$L$12,2,0)</f>
        <v>3</v>
      </c>
      <c r="L74" s="530" t="s">
        <v>86</v>
      </c>
      <c r="M74" s="483">
        <f>+VLOOKUP(L74,Listados!$K$13:$L$17,2,0)</f>
        <v>3</v>
      </c>
      <c r="N74" s="483" t="str">
        <f>IF(AND(J74&lt;&gt;"",L74&lt;&gt;""),VLOOKUP(J74&amp;L74,Listados!$M$3:$N$27,2,FALSE),"")</f>
        <v>Alto</v>
      </c>
      <c r="O74" s="403" t="s">
        <v>1261</v>
      </c>
      <c r="P74" s="404" t="s">
        <v>1257</v>
      </c>
      <c r="Q74" s="359" t="s">
        <v>72</v>
      </c>
      <c r="R74" s="95" t="s">
        <v>73</v>
      </c>
      <c r="S74" s="87">
        <f t="shared" si="16"/>
        <v>15</v>
      </c>
      <c r="T74" s="95" t="s">
        <v>73</v>
      </c>
      <c r="U74" s="87">
        <f t="shared" si="17"/>
        <v>15</v>
      </c>
      <c r="V74" s="95" t="s">
        <v>73</v>
      </c>
      <c r="W74" s="87">
        <f t="shared" si="18"/>
        <v>15</v>
      </c>
      <c r="X74" s="95" t="s">
        <v>72</v>
      </c>
      <c r="Y74" s="87">
        <f t="shared" si="19"/>
        <v>15</v>
      </c>
      <c r="Z74" s="95" t="s">
        <v>73</v>
      </c>
      <c r="AA74" s="87">
        <f t="shared" si="20"/>
        <v>15</v>
      </c>
      <c r="AB74" s="95" t="s">
        <v>73</v>
      </c>
      <c r="AC74" s="87">
        <f t="shared" si="21"/>
        <v>15</v>
      </c>
      <c r="AD74" s="95" t="s">
        <v>74</v>
      </c>
      <c r="AE74" s="87">
        <f t="shared" si="22"/>
        <v>10</v>
      </c>
      <c r="AF74" s="87">
        <f t="shared" si="23"/>
        <v>100</v>
      </c>
      <c r="AG74" s="87" t="str">
        <f t="shared" si="24"/>
        <v>Fuerte</v>
      </c>
      <c r="AH74" s="95" t="s">
        <v>75</v>
      </c>
      <c r="AI74" s="87" t="str">
        <f t="shared" si="25"/>
        <v>Fuerte</v>
      </c>
      <c r="AJ74" s="87" t="str">
        <f>IFERROR(VLOOKUP((CONCATENATE(AG74,AI74)),Listados!$U$3:$V$11,2,FALSE),"")</f>
        <v>Fuerte</v>
      </c>
      <c r="AK74" s="87">
        <f t="shared" si="26"/>
        <v>100</v>
      </c>
      <c r="AL74" s="483">
        <f t="shared" ref="AL74" si="125">AVERAGE(AK74:AK77)</f>
        <v>100</v>
      </c>
      <c r="AM74" s="483" t="str">
        <f t="shared" ref="AM74" si="126">IF(AL74&lt;=50,"Débil",IF(AL74&lt;=99,"Moderado",IF(AL74=100,"fuerte","")))</f>
        <v>fuerte</v>
      </c>
      <c r="AN74" s="483">
        <f t="shared" ref="AN74" si="127">+IF(AND(Q74="Preventivo",AM74="Fuerte"),2,IF(AND(Q74="Preventivo",AM74="Moderado"),1,0))</f>
        <v>2</v>
      </c>
      <c r="AO74" s="483">
        <f t="shared" ref="AO74" si="128">+IF(AND(Q74="Detectivo",$AM74="Fuerte"),2,IF(AND(Q74="Detectivo",$AM74="Moderado"),1,IF(AND(Q74="Preventivo",$AM74="Fuerte"),1,0)))</f>
        <v>1</v>
      </c>
      <c r="AP74" s="488">
        <f t="shared" ref="AP74" si="129">+K74-AN74</f>
        <v>1</v>
      </c>
      <c r="AQ74" s="488">
        <f t="shared" ref="AQ74" si="130">+M74-AO74</f>
        <v>2</v>
      </c>
      <c r="AR74" s="483" t="str">
        <f>+VLOOKUP(MIN(AP74),Listados!$J$18:$K$24,2,TRUE)</f>
        <v>Rara Vez</v>
      </c>
      <c r="AS74" s="483" t="str">
        <f>+VLOOKUP(MIN(AQ74),Listados!$J$26:$K$32,2,TRUE)</f>
        <v>Menor</v>
      </c>
      <c r="AT74" s="483" t="str">
        <f>IF(AND(AR74&lt;&gt;"",AS74&lt;&gt;""),VLOOKUP(AR74&amp;AS74,Listados!$M$3:$N$27,2,FALSE),"")</f>
        <v>Bajo</v>
      </c>
      <c r="AU74" s="483" t="str">
        <f>+VLOOKUP(AT74,Listados!$P$3:$Q$6,2,FALSE)</f>
        <v>Asumir el riesgo</v>
      </c>
    </row>
    <row r="75" spans="1:47" ht="222" customHeight="1" x14ac:dyDescent="0.2">
      <c r="A75" s="533"/>
      <c r="B75" s="501"/>
      <c r="C75" s="554"/>
      <c r="D75" s="501"/>
      <c r="E75" s="501"/>
      <c r="F75" s="501"/>
      <c r="G75" s="329" t="s">
        <v>1258</v>
      </c>
      <c r="H75" s="320" t="s">
        <v>67</v>
      </c>
      <c r="I75" s="320" t="s">
        <v>1260</v>
      </c>
      <c r="J75" s="501"/>
      <c r="K75" s="484"/>
      <c r="L75" s="510"/>
      <c r="M75" s="484"/>
      <c r="N75" s="484"/>
      <c r="O75" s="405" t="s">
        <v>1272</v>
      </c>
      <c r="P75" s="331" t="s">
        <v>1258</v>
      </c>
      <c r="Q75" s="364" t="s">
        <v>72</v>
      </c>
      <c r="R75" s="236" t="s">
        <v>73</v>
      </c>
      <c r="S75" s="235">
        <f t="shared" ref="S75:S134" si="131">+IF(R75="si",15,"0")</f>
        <v>15</v>
      </c>
      <c r="T75" s="236" t="s">
        <v>73</v>
      </c>
      <c r="U75" s="235">
        <f t="shared" ref="U75:U134" si="132">+IF(T75="si",15,"0")</f>
        <v>15</v>
      </c>
      <c r="V75" s="236" t="s">
        <v>73</v>
      </c>
      <c r="W75" s="235">
        <f t="shared" ref="W75:W134" si="133">+IF(V75="si",15,"0")</f>
        <v>15</v>
      </c>
      <c r="X75" s="236" t="s">
        <v>72</v>
      </c>
      <c r="Y75" s="235">
        <f t="shared" ref="Y75:Y134" si="134">+IF(X75="Preventivo",15,IF(X75="Detectivo",10,"0"))</f>
        <v>15</v>
      </c>
      <c r="Z75" s="236" t="s">
        <v>73</v>
      </c>
      <c r="AA75" s="235">
        <f t="shared" ref="AA75:AA134" si="135">+IF(Z75="si",15,"0")</f>
        <v>15</v>
      </c>
      <c r="AB75" s="236" t="s">
        <v>73</v>
      </c>
      <c r="AC75" s="235">
        <f t="shared" ref="AC75:AC134" si="136">+IF(AB75="si",15,"0")</f>
        <v>15</v>
      </c>
      <c r="AD75" s="236" t="s">
        <v>74</v>
      </c>
      <c r="AE75" s="235">
        <f t="shared" ref="AE75:AE134" si="137">+IF(AD75="Completa",10,IF(AD75="Incompleta",5,"0"))</f>
        <v>10</v>
      </c>
      <c r="AF75" s="235">
        <f t="shared" ref="AF75:AF134" si="138">IF((SUM(S75,U75,W75,Y75,AA75,AC75,AE75)=0),"",(SUM(S75,U75,W75,Y75,AA75,AC75,AE75)))</f>
        <v>100</v>
      </c>
      <c r="AG75" s="235" t="str">
        <f t="shared" ref="AG75:AG134" si="139">IF(AF75&lt;=85,"Débil",IF(AF75&lt;=95,"Moderado",IF(AF75=100,"Fuerte","")))</f>
        <v>Fuerte</v>
      </c>
      <c r="AH75" s="236" t="s">
        <v>75</v>
      </c>
      <c r="AI75" s="235" t="str">
        <f t="shared" ref="AI75:AI134" si="140">+IF(AH75="siempre","Fuerte",IF(AH75="Algunas veces","Moderado",IF(AH75="No se ejecuta","Débil","")))</f>
        <v>Fuerte</v>
      </c>
      <c r="AJ75" s="235" t="str">
        <f>IFERROR(VLOOKUP((CONCATENATE(AG75,AI75)),Listados!$U$3:$V$11,2,FALSE),"")</f>
        <v>Fuerte</v>
      </c>
      <c r="AK75" s="235">
        <f t="shared" ref="AK75:AK134" si="141">IF(AJ75="","",IF(AJ75="Débil", 0, IF(AJ75="Moderado",50,100)))</f>
        <v>100</v>
      </c>
      <c r="AL75" s="484"/>
      <c r="AM75" s="484"/>
      <c r="AN75" s="484"/>
      <c r="AO75" s="484"/>
      <c r="AP75" s="489"/>
      <c r="AQ75" s="489"/>
      <c r="AR75" s="484"/>
      <c r="AS75" s="484"/>
      <c r="AT75" s="484"/>
      <c r="AU75" s="484"/>
    </row>
    <row r="76" spans="1:47" x14ac:dyDescent="0.2">
      <c r="A76" s="533"/>
      <c r="B76" s="501"/>
      <c r="C76" s="554"/>
      <c r="D76" s="501"/>
      <c r="E76" s="501"/>
      <c r="F76" s="501"/>
      <c r="G76" s="340"/>
      <c r="H76" s="320"/>
      <c r="I76" s="364"/>
      <c r="J76" s="501"/>
      <c r="K76" s="484"/>
      <c r="L76" s="510"/>
      <c r="M76" s="484"/>
      <c r="N76" s="484"/>
      <c r="O76" s="346"/>
      <c r="P76" s="331"/>
      <c r="Q76" s="266"/>
      <c r="R76" s="236"/>
      <c r="S76" s="235" t="str">
        <f t="shared" si="131"/>
        <v>0</v>
      </c>
      <c r="T76" s="236"/>
      <c r="U76" s="235" t="str">
        <f t="shared" si="132"/>
        <v>0</v>
      </c>
      <c r="V76" s="236"/>
      <c r="W76" s="235" t="str">
        <f t="shared" si="133"/>
        <v>0</v>
      </c>
      <c r="X76" s="236"/>
      <c r="Y76" s="235" t="str">
        <f t="shared" si="134"/>
        <v>0</v>
      </c>
      <c r="Z76" s="236"/>
      <c r="AA76" s="235" t="str">
        <f t="shared" si="135"/>
        <v>0</v>
      </c>
      <c r="AB76" s="236"/>
      <c r="AC76" s="235" t="str">
        <f t="shared" si="136"/>
        <v>0</v>
      </c>
      <c r="AD76" s="236"/>
      <c r="AE76" s="235" t="str">
        <f t="shared" si="137"/>
        <v>0</v>
      </c>
      <c r="AF76" s="235" t="str">
        <f t="shared" si="138"/>
        <v/>
      </c>
      <c r="AG76" s="235" t="str">
        <f t="shared" si="139"/>
        <v/>
      </c>
      <c r="AH76" s="236"/>
      <c r="AI76" s="235" t="str">
        <f t="shared" si="140"/>
        <v/>
      </c>
      <c r="AJ76" s="235" t="str">
        <f>IFERROR(VLOOKUP((CONCATENATE(AG76,AI76)),Listados!$U$3:$V$11,2,FALSE),"")</f>
        <v/>
      </c>
      <c r="AK76" s="235" t="str">
        <f t="shared" si="141"/>
        <v/>
      </c>
      <c r="AL76" s="484"/>
      <c r="AM76" s="484"/>
      <c r="AN76" s="484"/>
      <c r="AO76" s="484"/>
      <c r="AP76" s="489"/>
      <c r="AQ76" s="489"/>
      <c r="AR76" s="484"/>
      <c r="AS76" s="484"/>
      <c r="AT76" s="484"/>
      <c r="AU76" s="484"/>
    </row>
    <row r="77" spans="1:47" ht="16" thickBot="1" x14ac:dyDescent="0.25">
      <c r="A77" s="540"/>
      <c r="B77" s="503"/>
      <c r="C77" s="555"/>
      <c r="D77" s="503"/>
      <c r="E77" s="503"/>
      <c r="F77" s="503"/>
      <c r="G77" s="343"/>
      <c r="H77" s="321"/>
      <c r="I77" s="336"/>
      <c r="J77" s="503"/>
      <c r="K77" s="485"/>
      <c r="L77" s="531"/>
      <c r="M77" s="485"/>
      <c r="N77" s="485"/>
      <c r="O77" s="406"/>
      <c r="P77" s="354"/>
      <c r="Q77" s="194"/>
      <c r="R77" s="180"/>
      <c r="S77" s="179" t="str">
        <f t="shared" si="131"/>
        <v>0</v>
      </c>
      <c r="T77" s="180"/>
      <c r="U77" s="179" t="str">
        <f t="shared" si="132"/>
        <v>0</v>
      </c>
      <c r="V77" s="180"/>
      <c r="W77" s="179" t="str">
        <f t="shared" si="133"/>
        <v>0</v>
      </c>
      <c r="X77" s="180"/>
      <c r="Y77" s="179" t="str">
        <f t="shared" si="134"/>
        <v>0</v>
      </c>
      <c r="Z77" s="180"/>
      <c r="AA77" s="179" t="str">
        <f t="shared" si="135"/>
        <v>0</v>
      </c>
      <c r="AB77" s="180"/>
      <c r="AC77" s="179" t="str">
        <f t="shared" si="136"/>
        <v>0</v>
      </c>
      <c r="AD77" s="180"/>
      <c r="AE77" s="179" t="str">
        <f t="shared" si="137"/>
        <v>0</v>
      </c>
      <c r="AF77" s="179" t="str">
        <f t="shared" si="138"/>
        <v/>
      </c>
      <c r="AG77" s="179" t="str">
        <f t="shared" si="139"/>
        <v/>
      </c>
      <c r="AH77" s="180"/>
      <c r="AI77" s="179" t="str">
        <f t="shared" si="140"/>
        <v/>
      </c>
      <c r="AJ77" s="179" t="str">
        <f>IFERROR(VLOOKUP((CONCATENATE(AG77,AI77)),Listados!$U$3:$V$11,2,FALSE),"")</f>
        <v/>
      </c>
      <c r="AK77" s="179" t="str">
        <f t="shared" si="141"/>
        <v/>
      </c>
      <c r="AL77" s="485"/>
      <c r="AM77" s="485"/>
      <c r="AN77" s="485"/>
      <c r="AO77" s="485"/>
      <c r="AP77" s="478"/>
      <c r="AQ77" s="478"/>
      <c r="AR77" s="485"/>
      <c r="AS77" s="485"/>
      <c r="AT77" s="485"/>
      <c r="AU77" s="485"/>
    </row>
    <row r="78" spans="1:47" ht="226" customHeight="1" x14ac:dyDescent="0.2">
      <c r="A78" s="532">
        <v>18</v>
      </c>
      <c r="B78" s="502" t="s">
        <v>244</v>
      </c>
      <c r="C78" s="528" t="s">
        <v>251</v>
      </c>
      <c r="D78" s="502" t="s">
        <v>266</v>
      </c>
      <c r="E78" s="502" t="s">
        <v>169</v>
      </c>
      <c r="F78" s="502" t="s">
        <v>225</v>
      </c>
      <c r="G78" s="326" t="s">
        <v>267</v>
      </c>
      <c r="H78" s="371" t="s">
        <v>67</v>
      </c>
      <c r="I78" s="371" t="s">
        <v>268</v>
      </c>
      <c r="J78" s="502" t="s">
        <v>85</v>
      </c>
      <c r="K78" s="483">
        <f>+VLOOKUP(J78,Listados!$K$8:$L$12,2,0)</f>
        <v>3</v>
      </c>
      <c r="L78" s="530" t="s">
        <v>86</v>
      </c>
      <c r="M78" s="483">
        <f>+VLOOKUP(L78,Listados!$K$13:$L$17,2,0)</f>
        <v>3</v>
      </c>
      <c r="N78" s="483" t="str">
        <f>IF(AND(J78&lt;&gt;"",L78&lt;&gt;""),VLOOKUP(J78&amp;L78,Listados!$M$3:$N$27,2,FALSE),"")</f>
        <v>Alto</v>
      </c>
      <c r="O78" s="351" t="s">
        <v>1263</v>
      </c>
      <c r="P78" s="327" t="s">
        <v>267</v>
      </c>
      <c r="Q78" s="359" t="s">
        <v>72</v>
      </c>
      <c r="R78" s="95" t="s">
        <v>73</v>
      </c>
      <c r="S78" s="87">
        <f t="shared" si="131"/>
        <v>15</v>
      </c>
      <c r="T78" s="95" t="s">
        <v>73</v>
      </c>
      <c r="U78" s="87">
        <f t="shared" si="132"/>
        <v>15</v>
      </c>
      <c r="V78" s="95" t="s">
        <v>73</v>
      </c>
      <c r="W78" s="87">
        <f t="shared" si="133"/>
        <v>15</v>
      </c>
      <c r="X78" s="95" t="s">
        <v>72</v>
      </c>
      <c r="Y78" s="87">
        <f t="shared" si="134"/>
        <v>15</v>
      </c>
      <c r="Z78" s="95" t="s">
        <v>73</v>
      </c>
      <c r="AA78" s="87">
        <f t="shared" si="135"/>
        <v>15</v>
      </c>
      <c r="AB78" s="95" t="s">
        <v>73</v>
      </c>
      <c r="AC78" s="87">
        <f t="shared" si="136"/>
        <v>15</v>
      </c>
      <c r="AD78" s="95" t="s">
        <v>74</v>
      </c>
      <c r="AE78" s="87">
        <f t="shared" si="137"/>
        <v>10</v>
      </c>
      <c r="AF78" s="87">
        <f t="shared" si="138"/>
        <v>100</v>
      </c>
      <c r="AG78" s="87" t="str">
        <f t="shared" si="139"/>
        <v>Fuerte</v>
      </c>
      <c r="AH78" s="95" t="s">
        <v>75</v>
      </c>
      <c r="AI78" s="87" t="str">
        <f t="shared" si="140"/>
        <v>Fuerte</v>
      </c>
      <c r="AJ78" s="87" t="str">
        <f>IFERROR(VLOOKUP((CONCATENATE(AG78,AI78)),Listados!$U$3:$V$11,2,FALSE),"")</f>
        <v>Fuerte</v>
      </c>
      <c r="AK78" s="87">
        <f t="shared" si="141"/>
        <v>100</v>
      </c>
      <c r="AL78" s="483">
        <f t="shared" ref="AL78" si="142">AVERAGE(AK78:AK81)</f>
        <v>100</v>
      </c>
      <c r="AM78" s="483" t="str">
        <f t="shared" ref="AM78" si="143">IF(AL78&lt;=50,"Débil",IF(AL78&lt;=99,"Moderado",IF(AL78=100,"fuerte","")))</f>
        <v>fuerte</v>
      </c>
      <c r="AN78" s="483">
        <f t="shared" ref="AN78" si="144">+IF(AND(Q78="Preventivo",AM78="Fuerte"),2,IF(AND(Q78="Preventivo",AM78="Moderado"),1,0))</f>
        <v>2</v>
      </c>
      <c r="AO78" s="483">
        <f t="shared" ref="AO78" si="145">+IF(AND(Q78="Detectivo",$AM78="Fuerte"),2,IF(AND(Q78="Detectivo",$AM78="Moderado"),1,IF(AND(Q78="Preventivo",$AM78="Fuerte"),1,0)))</f>
        <v>1</v>
      </c>
      <c r="AP78" s="488">
        <f t="shared" ref="AP78" si="146">+K78-AN78</f>
        <v>1</v>
      </c>
      <c r="AQ78" s="488">
        <f t="shared" ref="AQ78" si="147">+M78-AO78</f>
        <v>2</v>
      </c>
      <c r="AR78" s="483" t="str">
        <f>+VLOOKUP(MIN(AP78),Listados!$J$18:$K$24,2,TRUE)</f>
        <v>Rara Vez</v>
      </c>
      <c r="AS78" s="483" t="str">
        <f>+VLOOKUP(MIN(AQ78),Listados!$J$26:$K$32,2,TRUE)</f>
        <v>Menor</v>
      </c>
      <c r="AT78" s="483" t="str">
        <f>IF(AND(AR78&lt;&gt;"",AS78&lt;&gt;""),VLOOKUP(AR78&amp;AS78,Listados!$M$3:$N$27,2,FALSE),"")</f>
        <v>Bajo</v>
      </c>
      <c r="AU78" s="483" t="str">
        <f>+VLOOKUP(AT78,Listados!$P$3:$Q$6,2,FALSE)</f>
        <v>Asumir el riesgo</v>
      </c>
    </row>
    <row r="79" spans="1:47" ht="198" customHeight="1" x14ac:dyDescent="0.2">
      <c r="A79" s="533"/>
      <c r="B79" s="501"/>
      <c r="C79" s="509"/>
      <c r="D79" s="501"/>
      <c r="E79" s="501"/>
      <c r="F79" s="501"/>
      <c r="G79" s="329" t="s">
        <v>1262</v>
      </c>
      <c r="H79" s="333" t="s">
        <v>67</v>
      </c>
      <c r="I79" s="333" t="s">
        <v>269</v>
      </c>
      <c r="J79" s="501"/>
      <c r="K79" s="484"/>
      <c r="L79" s="510"/>
      <c r="M79" s="484"/>
      <c r="N79" s="484"/>
      <c r="O79" s="333" t="s">
        <v>1264</v>
      </c>
      <c r="P79" s="331" t="s">
        <v>1262</v>
      </c>
      <c r="Q79" s="364" t="s">
        <v>72</v>
      </c>
      <c r="R79" s="236" t="s">
        <v>73</v>
      </c>
      <c r="S79" s="235">
        <f t="shared" si="131"/>
        <v>15</v>
      </c>
      <c r="T79" s="236" t="s">
        <v>73</v>
      </c>
      <c r="U79" s="235">
        <f t="shared" si="132"/>
        <v>15</v>
      </c>
      <c r="V79" s="236" t="s">
        <v>73</v>
      </c>
      <c r="W79" s="235">
        <f t="shared" si="133"/>
        <v>15</v>
      </c>
      <c r="X79" s="236" t="s">
        <v>72</v>
      </c>
      <c r="Y79" s="235">
        <f t="shared" si="134"/>
        <v>15</v>
      </c>
      <c r="Z79" s="236" t="s">
        <v>73</v>
      </c>
      <c r="AA79" s="235">
        <f t="shared" si="135"/>
        <v>15</v>
      </c>
      <c r="AB79" s="236" t="s">
        <v>73</v>
      </c>
      <c r="AC79" s="235">
        <f t="shared" si="136"/>
        <v>15</v>
      </c>
      <c r="AD79" s="236" t="s">
        <v>74</v>
      </c>
      <c r="AE79" s="235">
        <f t="shared" si="137"/>
        <v>10</v>
      </c>
      <c r="AF79" s="235">
        <f t="shared" si="138"/>
        <v>100</v>
      </c>
      <c r="AG79" s="235" t="str">
        <f t="shared" si="139"/>
        <v>Fuerte</v>
      </c>
      <c r="AH79" s="236" t="s">
        <v>75</v>
      </c>
      <c r="AI79" s="235" t="str">
        <f t="shared" si="140"/>
        <v>Fuerte</v>
      </c>
      <c r="AJ79" s="235" t="str">
        <f>IFERROR(VLOOKUP((CONCATENATE(AG79,AI79)),Listados!$U$3:$V$11,2,FALSE),"")</f>
        <v>Fuerte</v>
      </c>
      <c r="AK79" s="235">
        <f t="shared" si="141"/>
        <v>100</v>
      </c>
      <c r="AL79" s="484"/>
      <c r="AM79" s="484"/>
      <c r="AN79" s="484"/>
      <c r="AO79" s="484"/>
      <c r="AP79" s="489"/>
      <c r="AQ79" s="489"/>
      <c r="AR79" s="484"/>
      <c r="AS79" s="484"/>
      <c r="AT79" s="484"/>
      <c r="AU79" s="484"/>
    </row>
    <row r="80" spans="1:47" x14ac:dyDescent="0.2">
      <c r="A80" s="533"/>
      <c r="B80" s="501"/>
      <c r="C80" s="509"/>
      <c r="D80" s="501"/>
      <c r="E80" s="501"/>
      <c r="F80" s="501"/>
      <c r="G80" s="329"/>
      <c r="H80" s="333"/>
      <c r="I80" s="333"/>
      <c r="J80" s="501"/>
      <c r="K80" s="484"/>
      <c r="L80" s="510"/>
      <c r="M80" s="484"/>
      <c r="N80" s="484"/>
      <c r="O80" s="355"/>
      <c r="P80" s="334"/>
      <c r="Q80" s="266"/>
      <c r="R80" s="236"/>
      <c r="S80" s="235" t="str">
        <f t="shared" si="131"/>
        <v>0</v>
      </c>
      <c r="T80" s="236"/>
      <c r="U80" s="235" t="str">
        <f t="shared" si="132"/>
        <v>0</v>
      </c>
      <c r="V80" s="236"/>
      <c r="W80" s="235" t="str">
        <f t="shared" si="133"/>
        <v>0</v>
      </c>
      <c r="X80" s="236"/>
      <c r="Y80" s="235" t="str">
        <f t="shared" si="134"/>
        <v>0</v>
      </c>
      <c r="Z80" s="236"/>
      <c r="AA80" s="235" t="str">
        <f t="shared" si="135"/>
        <v>0</v>
      </c>
      <c r="AB80" s="236"/>
      <c r="AC80" s="235" t="str">
        <f t="shared" si="136"/>
        <v>0</v>
      </c>
      <c r="AD80" s="236"/>
      <c r="AE80" s="235" t="str">
        <f t="shared" si="137"/>
        <v>0</v>
      </c>
      <c r="AF80" s="235" t="str">
        <f t="shared" si="138"/>
        <v/>
      </c>
      <c r="AG80" s="235" t="str">
        <f t="shared" si="139"/>
        <v/>
      </c>
      <c r="AH80" s="236"/>
      <c r="AI80" s="235" t="str">
        <f t="shared" si="140"/>
        <v/>
      </c>
      <c r="AJ80" s="235" t="str">
        <f>IFERROR(VLOOKUP((CONCATENATE(AG80,AI80)),Listados!$U$3:$V$11,2,FALSE),"")</f>
        <v/>
      </c>
      <c r="AK80" s="235" t="str">
        <f t="shared" si="141"/>
        <v/>
      </c>
      <c r="AL80" s="484"/>
      <c r="AM80" s="484"/>
      <c r="AN80" s="484"/>
      <c r="AO80" s="484"/>
      <c r="AP80" s="489"/>
      <c r="AQ80" s="489"/>
      <c r="AR80" s="484"/>
      <c r="AS80" s="484"/>
      <c r="AT80" s="484"/>
      <c r="AU80" s="484"/>
    </row>
    <row r="81" spans="1:47" ht="16" thickBot="1" x14ac:dyDescent="0.25">
      <c r="A81" s="540"/>
      <c r="B81" s="503"/>
      <c r="C81" s="529"/>
      <c r="D81" s="503"/>
      <c r="E81" s="503"/>
      <c r="F81" s="503"/>
      <c r="G81" s="335"/>
      <c r="H81" s="336"/>
      <c r="I81" s="336"/>
      <c r="J81" s="503"/>
      <c r="K81" s="485"/>
      <c r="L81" s="531"/>
      <c r="M81" s="485"/>
      <c r="N81" s="485"/>
      <c r="O81" s="337"/>
      <c r="P81" s="338"/>
      <c r="Q81" s="194"/>
      <c r="R81" s="180"/>
      <c r="S81" s="179" t="str">
        <f t="shared" si="131"/>
        <v>0</v>
      </c>
      <c r="T81" s="180"/>
      <c r="U81" s="179" t="str">
        <f t="shared" si="132"/>
        <v>0</v>
      </c>
      <c r="V81" s="180"/>
      <c r="W81" s="179" t="str">
        <f t="shared" si="133"/>
        <v>0</v>
      </c>
      <c r="X81" s="180"/>
      <c r="Y81" s="179" t="str">
        <f t="shared" si="134"/>
        <v>0</v>
      </c>
      <c r="Z81" s="180"/>
      <c r="AA81" s="179" t="str">
        <f t="shared" si="135"/>
        <v>0</v>
      </c>
      <c r="AB81" s="180"/>
      <c r="AC81" s="179" t="str">
        <f t="shared" si="136"/>
        <v>0</v>
      </c>
      <c r="AD81" s="180"/>
      <c r="AE81" s="179" t="str">
        <f t="shared" si="137"/>
        <v>0</v>
      </c>
      <c r="AF81" s="179" t="str">
        <f t="shared" si="138"/>
        <v/>
      </c>
      <c r="AG81" s="179" t="str">
        <f t="shared" si="139"/>
        <v/>
      </c>
      <c r="AH81" s="180"/>
      <c r="AI81" s="179" t="str">
        <f t="shared" si="140"/>
        <v/>
      </c>
      <c r="AJ81" s="179" t="str">
        <f>IFERROR(VLOOKUP((CONCATENATE(AG81,AI81)),Listados!$U$3:$V$11,2,FALSE),"")</f>
        <v/>
      </c>
      <c r="AK81" s="179" t="str">
        <f t="shared" si="141"/>
        <v/>
      </c>
      <c r="AL81" s="485"/>
      <c r="AM81" s="485"/>
      <c r="AN81" s="485"/>
      <c r="AO81" s="485"/>
      <c r="AP81" s="478"/>
      <c r="AQ81" s="478"/>
      <c r="AR81" s="485"/>
      <c r="AS81" s="485"/>
      <c r="AT81" s="485"/>
      <c r="AU81" s="485"/>
    </row>
    <row r="82" spans="1:47" ht="130" x14ac:dyDescent="0.2">
      <c r="A82" s="532">
        <v>19</v>
      </c>
      <c r="B82" s="502" t="s">
        <v>211</v>
      </c>
      <c r="C82" s="528" t="s">
        <v>270</v>
      </c>
      <c r="D82" s="502" t="s">
        <v>271</v>
      </c>
      <c r="E82" s="502" t="s">
        <v>214</v>
      </c>
      <c r="F82" s="502" t="s">
        <v>272</v>
      </c>
      <c r="G82" s="339" t="s">
        <v>273</v>
      </c>
      <c r="H82" s="359" t="s">
        <v>67</v>
      </c>
      <c r="I82" s="359" t="s">
        <v>274</v>
      </c>
      <c r="J82" s="502" t="s">
        <v>275</v>
      </c>
      <c r="K82" s="483">
        <f>+VLOOKUP(J82,Listados!$K$8:$L$12,2,0)</f>
        <v>1</v>
      </c>
      <c r="L82" s="530" t="s">
        <v>70</v>
      </c>
      <c r="M82" s="483">
        <f>+VLOOKUP(L82,Listados!$K$13:$L$17,2,0)</f>
        <v>2</v>
      </c>
      <c r="N82" s="483" t="str">
        <f>IF(AND(J82&lt;&gt;"",L82&lt;&gt;""),VLOOKUP(J82&amp;L82,Listados!$M$3:$N$27,2,FALSE),"")</f>
        <v>Bajo</v>
      </c>
      <c r="O82" s="344" t="s">
        <v>276</v>
      </c>
      <c r="P82" s="327" t="s">
        <v>273</v>
      </c>
      <c r="Q82" s="359" t="s">
        <v>72</v>
      </c>
      <c r="R82" s="95" t="s">
        <v>73</v>
      </c>
      <c r="S82" s="87">
        <f t="shared" si="131"/>
        <v>15</v>
      </c>
      <c r="T82" s="95" t="s">
        <v>73</v>
      </c>
      <c r="U82" s="87">
        <f t="shared" si="132"/>
        <v>15</v>
      </c>
      <c r="V82" s="95" t="s">
        <v>73</v>
      </c>
      <c r="W82" s="87">
        <f t="shared" si="133"/>
        <v>15</v>
      </c>
      <c r="X82" s="95" t="s">
        <v>72</v>
      </c>
      <c r="Y82" s="87">
        <f t="shared" si="134"/>
        <v>15</v>
      </c>
      <c r="Z82" s="95" t="s">
        <v>73</v>
      </c>
      <c r="AA82" s="87">
        <f t="shared" si="135"/>
        <v>15</v>
      </c>
      <c r="AB82" s="95" t="s">
        <v>73</v>
      </c>
      <c r="AC82" s="87">
        <f t="shared" si="136"/>
        <v>15</v>
      </c>
      <c r="AD82" s="95" t="s">
        <v>74</v>
      </c>
      <c r="AE82" s="87">
        <f t="shared" si="137"/>
        <v>10</v>
      </c>
      <c r="AF82" s="87">
        <f t="shared" si="138"/>
        <v>100</v>
      </c>
      <c r="AG82" s="87" t="str">
        <f t="shared" si="139"/>
        <v>Fuerte</v>
      </c>
      <c r="AH82" s="95" t="s">
        <v>75</v>
      </c>
      <c r="AI82" s="87" t="str">
        <f t="shared" si="140"/>
        <v>Fuerte</v>
      </c>
      <c r="AJ82" s="87" t="str">
        <f>IFERROR(VLOOKUP((CONCATENATE(AG82,AI82)),Listados!$U$3:$V$11,2,FALSE),"")</f>
        <v>Fuerte</v>
      </c>
      <c r="AK82" s="87">
        <f t="shared" si="141"/>
        <v>100</v>
      </c>
      <c r="AL82" s="483">
        <f t="shared" ref="AL82" si="148">AVERAGE(AK82:AK85)</f>
        <v>83.333333333333329</v>
      </c>
      <c r="AM82" s="483" t="str">
        <f t="shared" ref="AM82" si="149">IF(AL82&lt;=50,"Débil",IF(AL82&lt;=99,"Moderado",IF(AL82=100,"fuerte","")))</f>
        <v>Moderado</v>
      </c>
      <c r="AN82" s="483">
        <f t="shared" ref="AN82" si="150">+IF(AND(Q82="Preventivo",AM82="Fuerte"),2,IF(AND(Q82="Preventivo",AM82="Moderado"),1,0))</f>
        <v>1</v>
      </c>
      <c r="AO82" s="483">
        <f t="shared" ref="AO82" si="151">+IF(AND(Q82="Detectivo",$AM82="Fuerte"),2,IF(AND(Q82="Detectivo",$AM82="Moderado"),1,IF(AND(Q82="Preventivo",$AM82="Fuerte"),1,0)))</f>
        <v>0</v>
      </c>
      <c r="AP82" s="488">
        <f t="shared" ref="AP82" si="152">+K82-AN82</f>
        <v>0</v>
      </c>
      <c r="AQ82" s="488">
        <f t="shared" ref="AQ82" si="153">+M82-AO82</f>
        <v>2</v>
      </c>
      <c r="AR82" s="483" t="str">
        <f>+VLOOKUP(MIN(AP82),Listados!$J$18:$K$24,2,TRUE)</f>
        <v>Rara Vez</v>
      </c>
      <c r="AS82" s="483" t="str">
        <f>+VLOOKUP(MIN(AQ82),Listados!$J$26:$K$32,2,TRUE)</f>
        <v>Menor</v>
      </c>
      <c r="AT82" s="483" t="str">
        <f>IF(AND(AR82&lt;&gt;"",AS82&lt;&gt;""),VLOOKUP(AR82&amp;AS82,Listados!$M$3:$N$27,2,FALSE),"")</f>
        <v>Bajo</v>
      </c>
      <c r="AU82" s="483" t="str">
        <f>+VLOOKUP(AT82,Listados!$P$3:$Q$6,2,FALSE)</f>
        <v>Asumir el riesgo</v>
      </c>
    </row>
    <row r="83" spans="1:47" ht="91" x14ac:dyDescent="0.2">
      <c r="A83" s="533"/>
      <c r="B83" s="501"/>
      <c r="C83" s="509"/>
      <c r="D83" s="501"/>
      <c r="E83" s="501"/>
      <c r="F83" s="501"/>
      <c r="G83" s="340" t="s">
        <v>277</v>
      </c>
      <c r="H83" s="364" t="s">
        <v>67</v>
      </c>
      <c r="I83" s="364" t="s">
        <v>114</v>
      </c>
      <c r="J83" s="501"/>
      <c r="K83" s="484"/>
      <c r="L83" s="510"/>
      <c r="M83" s="484"/>
      <c r="N83" s="484"/>
      <c r="O83" s="346" t="s">
        <v>278</v>
      </c>
      <c r="P83" s="354" t="s">
        <v>277</v>
      </c>
      <c r="Q83" s="364" t="s">
        <v>80</v>
      </c>
      <c r="R83" s="236" t="s">
        <v>73</v>
      </c>
      <c r="S83" s="235">
        <f t="shared" si="131"/>
        <v>15</v>
      </c>
      <c r="T83" s="236" t="s">
        <v>73</v>
      </c>
      <c r="U83" s="235">
        <f t="shared" si="132"/>
        <v>15</v>
      </c>
      <c r="V83" s="236" t="s">
        <v>73</v>
      </c>
      <c r="W83" s="235">
        <f t="shared" si="133"/>
        <v>15</v>
      </c>
      <c r="X83" s="236" t="s">
        <v>80</v>
      </c>
      <c r="Y83" s="235">
        <f t="shared" si="134"/>
        <v>10</v>
      </c>
      <c r="Z83" s="236" t="s">
        <v>73</v>
      </c>
      <c r="AA83" s="235">
        <f t="shared" si="135"/>
        <v>15</v>
      </c>
      <c r="AB83" s="236" t="s">
        <v>73</v>
      </c>
      <c r="AC83" s="235">
        <f t="shared" si="136"/>
        <v>15</v>
      </c>
      <c r="AD83" s="236" t="s">
        <v>74</v>
      </c>
      <c r="AE83" s="235">
        <f t="shared" si="137"/>
        <v>10</v>
      </c>
      <c r="AF83" s="235">
        <f t="shared" si="138"/>
        <v>95</v>
      </c>
      <c r="AG83" s="235" t="str">
        <f t="shared" si="139"/>
        <v>Moderado</v>
      </c>
      <c r="AH83" s="236" t="s">
        <v>75</v>
      </c>
      <c r="AI83" s="235" t="str">
        <f t="shared" si="140"/>
        <v>Fuerte</v>
      </c>
      <c r="AJ83" s="235" t="str">
        <f>IFERROR(VLOOKUP((CONCATENATE(AG83,AI83)),Listados!$U$3:$V$11,2,FALSE),"")</f>
        <v>Moderado</v>
      </c>
      <c r="AK83" s="235">
        <f t="shared" si="141"/>
        <v>50</v>
      </c>
      <c r="AL83" s="484"/>
      <c r="AM83" s="484"/>
      <c r="AN83" s="484"/>
      <c r="AO83" s="484"/>
      <c r="AP83" s="489"/>
      <c r="AQ83" s="489"/>
      <c r="AR83" s="484"/>
      <c r="AS83" s="484"/>
      <c r="AT83" s="484"/>
      <c r="AU83" s="484"/>
    </row>
    <row r="84" spans="1:47" ht="91" x14ac:dyDescent="0.2">
      <c r="A84" s="533"/>
      <c r="B84" s="501"/>
      <c r="C84" s="509"/>
      <c r="D84" s="501"/>
      <c r="E84" s="501"/>
      <c r="F84" s="501"/>
      <c r="G84" s="340" t="s">
        <v>279</v>
      </c>
      <c r="H84" s="364" t="s">
        <v>67</v>
      </c>
      <c r="I84" s="364" t="s">
        <v>114</v>
      </c>
      <c r="J84" s="501"/>
      <c r="K84" s="484"/>
      <c r="L84" s="510"/>
      <c r="M84" s="484"/>
      <c r="N84" s="484"/>
      <c r="O84" s="346" t="s">
        <v>280</v>
      </c>
      <c r="P84" s="354" t="s">
        <v>279</v>
      </c>
      <c r="Q84" s="266" t="s">
        <v>72</v>
      </c>
      <c r="R84" s="236" t="s">
        <v>73</v>
      </c>
      <c r="S84" s="235">
        <f t="shared" si="131"/>
        <v>15</v>
      </c>
      <c r="T84" s="236" t="s">
        <v>73</v>
      </c>
      <c r="U84" s="235">
        <f t="shared" si="132"/>
        <v>15</v>
      </c>
      <c r="V84" s="236" t="s">
        <v>73</v>
      </c>
      <c r="W84" s="235">
        <f t="shared" si="133"/>
        <v>15</v>
      </c>
      <c r="X84" s="236" t="s">
        <v>72</v>
      </c>
      <c r="Y84" s="235">
        <f t="shared" si="134"/>
        <v>15</v>
      </c>
      <c r="Z84" s="236" t="s">
        <v>73</v>
      </c>
      <c r="AA84" s="235">
        <f t="shared" si="135"/>
        <v>15</v>
      </c>
      <c r="AB84" s="236" t="s">
        <v>73</v>
      </c>
      <c r="AC84" s="235">
        <f t="shared" si="136"/>
        <v>15</v>
      </c>
      <c r="AD84" s="236" t="s">
        <v>74</v>
      </c>
      <c r="AE84" s="235">
        <f t="shared" si="137"/>
        <v>10</v>
      </c>
      <c r="AF84" s="235">
        <f t="shared" si="138"/>
        <v>100</v>
      </c>
      <c r="AG84" s="235" t="str">
        <f t="shared" si="139"/>
        <v>Fuerte</v>
      </c>
      <c r="AH84" s="236" t="s">
        <v>75</v>
      </c>
      <c r="AI84" s="235" t="str">
        <f t="shared" si="140"/>
        <v>Fuerte</v>
      </c>
      <c r="AJ84" s="235" t="str">
        <f>IFERROR(VLOOKUP((CONCATENATE(AG84,AI84)),Listados!$U$3:$V$11,2,FALSE),"")</f>
        <v>Fuerte</v>
      </c>
      <c r="AK84" s="235">
        <f t="shared" si="141"/>
        <v>100</v>
      </c>
      <c r="AL84" s="484"/>
      <c r="AM84" s="484"/>
      <c r="AN84" s="484"/>
      <c r="AO84" s="484"/>
      <c r="AP84" s="489"/>
      <c r="AQ84" s="489"/>
      <c r="AR84" s="484"/>
      <c r="AS84" s="484"/>
      <c r="AT84" s="484"/>
      <c r="AU84" s="484"/>
    </row>
    <row r="85" spans="1:47" ht="16" thickBot="1" x14ac:dyDescent="0.25">
      <c r="A85" s="540"/>
      <c r="B85" s="503"/>
      <c r="C85" s="529"/>
      <c r="D85" s="503"/>
      <c r="E85" s="503"/>
      <c r="F85" s="503"/>
      <c r="G85" s="335"/>
      <c r="H85" s="336"/>
      <c r="I85" s="336"/>
      <c r="J85" s="503"/>
      <c r="K85" s="485"/>
      <c r="L85" s="531"/>
      <c r="M85" s="485"/>
      <c r="N85" s="485"/>
      <c r="O85" s="337"/>
      <c r="P85" s="357"/>
      <c r="Q85" s="194"/>
      <c r="R85" s="180"/>
      <c r="S85" s="179" t="str">
        <f t="shared" si="131"/>
        <v>0</v>
      </c>
      <c r="T85" s="180"/>
      <c r="U85" s="179" t="str">
        <f t="shared" si="132"/>
        <v>0</v>
      </c>
      <c r="V85" s="180"/>
      <c r="W85" s="179" t="str">
        <f t="shared" si="133"/>
        <v>0</v>
      </c>
      <c r="X85" s="180"/>
      <c r="Y85" s="179" t="str">
        <f t="shared" si="134"/>
        <v>0</v>
      </c>
      <c r="Z85" s="180"/>
      <c r="AA85" s="179" t="str">
        <f t="shared" si="135"/>
        <v>0</v>
      </c>
      <c r="AB85" s="180"/>
      <c r="AC85" s="179" t="str">
        <f t="shared" si="136"/>
        <v>0</v>
      </c>
      <c r="AD85" s="180"/>
      <c r="AE85" s="179" t="str">
        <f t="shared" si="137"/>
        <v>0</v>
      </c>
      <c r="AF85" s="179" t="str">
        <f t="shared" si="138"/>
        <v/>
      </c>
      <c r="AG85" s="179" t="str">
        <f t="shared" si="139"/>
        <v/>
      </c>
      <c r="AH85" s="180"/>
      <c r="AI85" s="179" t="str">
        <f t="shared" si="140"/>
        <v/>
      </c>
      <c r="AJ85" s="179" t="str">
        <f>IFERROR(VLOOKUP((CONCATENATE(AG85,AI85)),Listados!$U$3:$V$11,2,FALSE),"")</f>
        <v/>
      </c>
      <c r="AK85" s="179" t="str">
        <f t="shared" si="141"/>
        <v/>
      </c>
      <c r="AL85" s="485"/>
      <c r="AM85" s="485"/>
      <c r="AN85" s="485"/>
      <c r="AO85" s="485"/>
      <c r="AP85" s="478"/>
      <c r="AQ85" s="478"/>
      <c r="AR85" s="485"/>
      <c r="AS85" s="485"/>
      <c r="AT85" s="485"/>
      <c r="AU85" s="485"/>
    </row>
    <row r="86" spans="1:47" ht="142.5" customHeight="1" x14ac:dyDescent="0.2">
      <c r="A86" s="524">
        <v>20</v>
      </c>
      <c r="B86" s="500" t="s">
        <v>211</v>
      </c>
      <c r="C86" s="525" t="s">
        <v>270</v>
      </c>
      <c r="D86" s="500" t="s">
        <v>281</v>
      </c>
      <c r="E86" s="500" t="s">
        <v>214</v>
      </c>
      <c r="F86" s="500" t="s">
        <v>272</v>
      </c>
      <c r="G86" s="330" t="s">
        <v>282</v>
      </c>
      <c r="H86" s="330" t="s">
        <v>67</v>
      </c>
      <c r="I86" s="330" t="s">
        <v>283</v>
      </c>
      <c r="J86" s="500" t="s">
        <v>136</v>
      </c>
      <c r="K86" s="494">
        <f>+VLOOKUP(J86,Listados!$K$8:$L$12,2,0)</f>
        <v>2</v>
      </c>
      <c r="L86" s="496" t="s">
        <v>70</v>
      </c>
      <c r="M86" s="494">
        <f>+VLOOKUP(L86,Listados!$K$13:$L$17,2,0)</f>
        <v>2</v>
      </c>
      <c r="N86" s="494" t="str">
        <f>IF(AND(J86&lt;&gt;"",L86&lt;&gt;""),VLOOKUP(J86&amp;L86,Listados!$M$3:$N$27,2,FALSE),"")</f>
        <v>Bajo</v>
      </c>
      <c r="O86" s="361" t="s">
        <v>284</v>
      </c>
      <c r="P86" s="354" t="s">
        <v>282</v>
      </c>
      <c r="Q86" s="362" t="s">
        <v>72</v>
      </c>
      <c r="R86" s="71" t="s">
        <v>73</v>
      </c>
      <c r="S86" s="70">
        <f t="shared" si="131"/>
        <v>15</v>
      </c>
      <c r="T86" s="71" t="s">
        <v>73</v>
      </c>
      <c r="U86" s="70">
        <f t="shared" si="132"/>
        <v>15</v>
      </c>
      <c r="V86" s="71" t="s">
        <v>73</v>
      </c>
      <c r="W86" s="70">
        <f t="shared" si="133"/>
        <v>15</v>
      </c>
      <c r="X86" s="71" t="s">
        <v>72</v>
      </c>
      <c r="Y86" s="70">
        <f t="shared" si="134"/>
        <v>15</v>
      </c>
      <c r="Z86" s="71" t="s">
        <v>73</v>
      </c>
      <c r="AA86" s="70">
        <f t="shared" si="135"/>
        <v>15</v>
      </c>
      <c r="AB86" s="71" t="s">
        <v>73</v>
      </c>
      <c r="AC86" s="70">
        <f t="shared" si="136"/>
        <v>15</v>
      </c>
      <c r="AD86" s="71" t="s">
        <v>74</v>
      </c>
      <c r="AE86" s="70">
        <f t="shared" si="137"/>
        <v>10</v>
      </c>
      <c r="AF86" s="70">
        <f t="shared" si="138"/>
        <v>100</v>
      </c>
      <c r="AG86" s="70" t="str">
        <f t="shared" si="139"/>
        <v>Fuerte</v>
      </c>
      <c r="AH86" s="71" t="s">
        <v>75</v>
      </c>
      <c r="AI86" s="70" t="str">
        <f t="shared" si="140"/>
        <v>Fuerte</v>
      </c>
      <c r="AJ86" s="70" t="str">
        <f>IFERROR(VLOOKUP((CONCATENATE(AG86,AI86)),Listados!$U$3:$V$11,2,FALSE),"")</f>
        <v>Fuerte</v>
      </c>
      <c r="AK86" s="70">
        <f t="shared" si="141"/>
        <v>100</v>
      </c>
      <c r="AL86" s="494">
        <f t="shared" ref="AL86" si="154">AVERAGE(AK86:AK89)</f>
        <v>100</v>
      </c>
      <c r="AM86" s="494" t="str">
        <f t="shared" ref="AM86" si="155">IF(AL86&lt;=50,"Débil",IF(AL86&lt;=99,"Moderado",IF(AL86=100,"fuerte","")))</f>
        <v>fuerte</v>
      </c>
      <c r="AN86" s="494">
        <f t="shared" ref="AN86" si="156">+IF(AND(Q86="Preventivo",AM86="Fuerte"),2,IF(AND(Q86="Preventivo",AM86="Moderado"),1,0))</f>
        <v>2</v>
      </c>
      <c r="AO86" s="494">
        <f t="shared" ref="AO86" si="157">+IF(AND(Q86="Detectivo",$AM86="Fuerte"),2,IF(AND(Q86="Detectivo",$AM86="Moderado"),1,IF(AND(Q86="Preventivo",$AM86="Fuerte"),1,0)))</f>
        <v>1</v>
      </c>
      <c r="AP86" s="489">
        <f t="shared" ref="AP86" si="158">+K86-AN86</f>
        <v>0</v>
      </c>
      <c r="AQ86" s="489">
        <f t="shared" ref="AQ86" si="159">+M86-AO86</f>
        <v>1</v>
      </c>
      <c r="AR86" s="494" t="str">
        <f>+VLOOKUP(MIN(AP86),Listados!$J$18:$K$24,2,TRUE)</f>
        <v>Rara Vez</v>
      </c>
      <c r="AS86" s="494" t="str">
        <f>+VLOOKUP(MIN(AQ86),Listados!$J$26:$K$32,2,TRUE)</f>
        <v>Insignificante</v>
      </c>
      <c r="AT86" s="494" t="str">
        <f>IF(AND(AR86&lt;&gt;"",AS86&lt;&gt;""),VLOOKUP(AR86&amp;AS86,Listados!$M$3:$N$27,2,FALSE),"")</f>
        <v>Bajo</v>
      </c>
      <c r="AU86" s="494" t="str">
        <f>+VLOOKUP(AT86,Listados!$P$3:$Q$6,2,FALSE)</f>
        <v>Asumir el riesgo</v>
      </c>
    </row>
    <row r="87" spans="1:47" ht="57.75" customHeight="1" x14ac:dyDescent="0.2">
      <c r="A87" s="508"/>
      <c r="B87" s="501"/>
      <c r="C87" s="509"/>
      <c r="D87" s="501"/>
      <c r="E87" s="501"/>
      <c r="F87" s="501"/>
      <c r="G87" s="329" t="s">
        <v>285</v>
      </c>
      <c r="H87" s="329" t="s">
        <v>67</v>
      </c>
      <c r="I87" s="329" t="s">
        <v>286</v>
      </c>
      <c r="J87" s="501"/>
      <c r="K87" s="484"/>
      <c r="L87" s="510"/>
      <c r="M87" s="484"/>
      <c r="N87" s="484"/>
      <c r="O87" s="407"/>
      <c r="P87" s="354" t="s">
        <v>285</v>
      </c>
      <c r="Q87" s="364"/>
      <c r="R87" s="236"/>
      <c r="S87" s="235" t="str">
        <f t="shared" si="131"/>
        <v>0</v>
      </c>
      <c r="T87" s="236"/>
      <c r="U87" s="235" t="str">
        <f t="shared" si="132"/>
        <v>0</v>
      </c>
      <c r="V87" s="236"/>
      <c r="W87" s="235" t="str">
        <f t="shared" si="133"/>
        <v>0</v>
      </c>
      <c r="X87" s="236"/>
      <c r="Y87" s="235" t="str">
        <f t="shared" si="134"/>
        <v>0</v>
      </c>
      <c r="Z87" s="236"/>
      <c r="AA87" s="235" t="str">
        <f t="shared" si="135"/>
        <v>0</v>
      </c>
      <c r="AB87" s="236"/>
      <c r="AC87" s="235" t="str">
        <f t="shared" si="136"/>
        <v>0</v>
      </c>
      <c r="AD87" s="236"/>
      <c r="AE87" s="235" t="str">
        <f t="shared" si="137"/>
        <v>0</v>
      </c>
      <c r="AF87" s="235" t="str">
        <f t="shared" si="138"/>
        <v/>
      </c>
      <c r="AG87" s="235" t="str">
        <f t="shared" si="139"/>
        <v/>
      </c>
      <c r="AH87" s="236"/>
      <c r="AI87" s="235" t="str">
        <f t="shared" si="140"/>
        <v/>
      </c>
      <c r="AJ87" s="235" t="str">
        <f>IFERROR(VLOOKUP((CONCATENATE(AG87,AI87)),Listados!$U$3:$V$11,2,FALSE),"")</f>
        <v/>
      </c>
      <c r="AK87" s="235" t="str">
        <f t="shared" si="141"/>
        <v/>
      </c>
      <c r="AL87" s="484"/>
      <c r="AM87" s="484"/>
      <c r="AN87" s="484"/>
      <c r="AO87" s="484"/>
      <c r="AP87" s="489"/>
      <c r="AQ87" s="489"/>
      <c r="AR87" s="484"/>
      <c r="AS87" s="484"/>
      <c r="AT87" s="484"/>
      <c r="AU87" s="484"/>
    </row>
    <row r="88" spans="1:47" x14ac:dyDescent="0.2">
      <c r="A88" s="508"/>
      <c r="B88" s="501"/>
      <c r="C88" s="509"/>
      <c r="D88" s="501"/>
      <c r="E88" s="501"/>
      <c r="F88" s="501"/>
      <c r="G88" s="329"/>
      <c r="H88" s="333"/>
      <c r="I88" s="333"/>
      <c r="J88" s="501"/>
      <c r="K88" s="484"/>
      <c r="L88" s="510"/>
      <c r="M88" s="484"/>
      <c r="N88" s="484"/>
      <c r="O88" s="355"/>
      <c r="P88" s="354"/>
      <c r="Q88" s="266"/>
      <c r="R88" s="236"/>
      <c r="S88" s="235" t="str">
        <f t="shared" si="131"/>
        <v>0</v>
      </c>
      <c r="T88" s="236"/>
      <c r="U88" s="235" t="str">
        <f t="shared" si="132"/>
        <v>0</v>
      </c>
      <c r="V88" s="236"/>
      <c r="W88" s="235" t="str">
        <f t="shared" si="133"/>
        <v>0</v>
      </c>
      <c r="X88" s="236"/>
      <c r="Y88" s="235" t="str">
        <f t="shared" si="134"/>
        <v>0</v>
      </c>
      <c r="Z88" s="236"/>
      <c r="AA88" s="235" t="str">
        <f t="shared" si="135"/>
        <v>0</v>
      </c>
      <c r="AB88" s="236"/>
      <c r="AC88" s="235" t="str">
        <f t="shared" si="136"/>
        <v>0</v>
      </c>
      <c r="AD88" s="236"/>
      <c r="AE88" s="235" t="str">
        <f t="shared" si="137"/>
        <v>0</v>
      </c>
      <c r="AF88" s="235" t="str">
        <f t="shared" si="138"/>
        <v/>
      </c>
      <c r="AG88" s="235" t="str">
        <f t="shared" si="139"/>
        <v/>
      </c>
      <c r="AH88" s="236"/>
      <c r="AI88" s="235" t="str">
        <f t="shared" si="140"/>
        <v/>
      </c>
      <c r="AJ88" s="235" t="str">
        <f>IFERROR(VLOOKUP((CONCATENATE(AG88,AI88)),Listados!$U$3:$V$11,2,FALSE),"")</f>
        <v/>
      </c>
      <c r="AK88" s="235" t="str">
        <f t="shared" si="141"/>
        <v/>
      </c>
      <c r="AL88" s="484"/>
      <c r="AM88" s="484"/>
      <c r="AN88" s="484"/>
      <c r="AO88" s="484"/>
      <c r="AP88" s="489"/>
      <c r="AQ88" s="489"/>
      <c r="AR88" s="484"/>
      <c r="AS88" s="484"/>
      <c r="AT88" s="484"/>
      <c r="AU88" s="484"/>
    </row>
    <row r="89" spans="1:47" ht="16" thickBot="1" x14ac:dyDescent="0.25">
      <c r="A89" s="508"/>
      <c r="B89" s="501"/>
      <c r="C89" s="509"/>
      <c r="D89" s="501"/>
      <c r="E89" s="501"/>
      <c r="F89" s="501"/>
      <c r="G89" s="329"/>
      <c r="H89" s="333"/>
      <c r="I89" s="333"/>
      <c r="J89" s="501"/>
      <c r="K89" s="484"/>
      <c r="L89" s="510"/>
      <c r="M89" s="484"/>
      <c r="N89" s="484"/>
      <c r="O89" s="355"/>
      <c r="P89" s="354"/>
      <c r="Q89" s="266"/>
      <c r="R89" s="236"/>
      <c r="S89" s="235" t="str">
        <f t="shared" si="131"/>
        <v>0</v>
      </c>
      <c r="T89" s="236"/>
      <c r="U89" s="235" t="str">
        <f t="shared" si="132"/>
        <v>0</v>
      </c>
      <c r="V89" s="236"/>
      <c r="W89" s="235" t="str">
        <f t="shared" si="133"/>
        <v>0</v>
      </c>
      <c r="X89" s="236"/>
      <c r="Y89" s="235" t="str">
        <f t="shared" si="134"/>
        <v>0</v>
      </c>
      <c r="Z89" s="236"/>
      <c r="AA89" s="235" t="str">
        <f t="shared" si="135"/>
        <v>0</v>
      </c>
      <c r="AB89" s="236"/>
      <c r="AC89" s="235" t="str">
        <f t="shared" si="136"/>
        <v>0</v>
      </c>
      <c r="AD89" s="236"/>
      <c r="AE89" s="235" t="str">
        <f t="shared" si="137"/>
        <v>0</v>
      </c>
      <c r="AF89" s="235" t="str">
        <f t="shared" si="138"/>
        <v/>
      </c>
      <c r="AG89" s="235" t="str">
        <f t="shared" si="139"/>
        <v/>
      </c>
      <c r="AH89" s="236"/>
      <c r="AI89" s="235" t="str">
        <f t="shared" si="140"/>
        <v/>
      </c>
      <c r="AJ89" s="235" t="str">
        <f>IFERROR(VLOOKUP((CONCATENATE(AG89,AI89)),Listados!$U$3:$V$11,2,FALSE),"")</f>
        <v/>
      </c>
      <c r="AK89" s="235" t="str">
        <f t="shared" si="141"/>
        <v/>
      </c>
      <c r="AL89" s="484"/>
      <c r="AM89" s="484"/>
      <c r="AN89" s="484"/>
      <c r="AO89" s="484"/>
      <c r="AP89" s="494"/>
      <c r="AQ89" s="494"/>
      <c r="AR89" s="484"/>
      <c r="AS89" s="484"/>
      <c r="AT89" s="484"/>
      <c r="AU89" s="484"/>
    </row>
    <row r="90" spans="1:47" ht="91" x14ac:dyDescent="0.2">
      <c r="A90" s="508">
        <v>21</v>
      </c>
      <c r="B90" s="501" t="s">
        <v>211</v>
      </c>
      <c r="C90" s="509" t="s">
        <v>270</v>
      </c>
      <c r="D90" s="501" t="s">
        <v>287</v>
      </c>
      <c r="E90" s="500" t="s">
        <v>214</v>
      </c>
      <c r="F90" s="500" t="s">
        <v>272</v>
      </c>
      <c r="G90" s="329" t="s">
        <v>288</v>
      </c>
      <c r="H90" s="333" t="s">
        <v>67</v>
      </c>
      <c r="I90" s="333" t="s">
        <v>186</v>
      </c>
      <c r="J90" s="501" t="s">
        <v>136</v>
      </c>
      <c r="K90" s="484">
        <f>+VLOOKUP(J90,Listados!$K$8:$L$12,2,0)</f>
        <v>2</v>
      </c>
      <c r="L90" s="510" t="s">
        <v>70</v>
      </c>
      <c r="M90" s="484">
        <f>+VLOOKUP(L90,Listados!$K$13:$L$17,2,0)</f>
        <v>2</v>
      </c>
      <c r="N90" s="484" t="str">
        <f>IF(AND(J90&lt;&gt;"",L90&lt;&gt;""),VLOOKUP(J90&amp;L90,Listados!$M$3:$N$27,2,FALSE),"")</f>
        <v>Bajo</v>
      </c>
      <c r="O90" s="408" t="s">
        <v>289</v>
      </c>
      <c r="P90" s="331" t="s">
        <v>288</v>
      </c>
      <c r="Q90" s="364" t="s">
        <v>72</v>
      </c>
      <c r="R90" s="236" t="s">
        <v>73</v>
      </c>
      <c r="S90" s="235">
        <f t="shared" si="131"/>
        <v>15</v>
      </c>
      <c r="T90" s="236" t="s">
        <v>73</v>
      </c>
      <c r="U90" s="235">
        <f t="shared" si="132"/>
        <v>15</v>
      </c>
      <c r="V90" s="236" t="s">
        <v>73</v>
      </c>
      <c r="W90" s="235">
        <f t="shared" si="133"/>
        <v>15</v>
      </c>
      <c r="X90" s="236" t="s">
        <v>72</v>
      </c>
      <c r="Y90" s="235">
        <f t="shared" si="134"/>
        <v>15</v>
      </c>
      <c r="Z90" s="236" t="s">
        <v>73</v>
      </c>
      <c r="AA90" s="235">
        <f t="shared" si="135"/>
        <v>15</v>
      </c>
      <c r="AB90" s="236" t="s">
        <v>73</v>
      </c>
      <c r="AC90" s="235">
        <f t="shared" si="136"/>
        <v>15</v>
      </c>
      <c r="AD90" s="236" t="s">
        <v>74</v>
      </c>
      <c r="AE90" s="235">
        <f t="shared" si="137"/>
        <v>10</v>
      </c>
      <c r="AF90" s="235">
        <f t="shared" si="138"/>
        <v>100</v>
      </c>
      <c r="AG90" s="235" t="str">
        <f t="shared" si="139"/>
        <v>Fuerte</v>
      </c>
      <c r="AH90" s="236" t="s">
        <v>75</v>
      </c>
      <c r="AI90" s="235" t="str">
        <f t="shared" si="140"/>
        <v>Fuerte</v>
      </c>
      <c r="AJ90" s="235" t="str">
        <f>IFERROR(VLOOKUP((CONCATENATE(AG90,AI90)),Listados!$U$3:$V$11,2,FALSE),"")</f>
        <v>Fuerte</v>
      </c>
      <c r="AK90" s="235">
        <f t="shared" si="141"/>
        <v>100</v>
      </c>
      <c r="AL90" s="484">
        <f t="shared" ref="AL90" si="160">AVERAGE(AK90:AK93)</f>
        <v>100</v>
      </c>
      <c r="AM90" s="484" t="str">
        <f t="shared" ref="AM90" si="161">IF(AL90&lt;=50,"Débil",IF(AL90&lt;=99,"Moderado",IF(AL90=100,"fuerte","")))</f>
        <v>fuerte</v>
      </c>
      <c r="AN90" s="484">
        <f t="shared" ref="AN90" si="162">+IF(AND(Q90="Preventivo",AM90="Fuerte"),2,IF(AND(Q90="Preventivo",AM90="Moderado"),1,0))</f>
        <v>2</v>
      </c>
      <c r="AO90" s="484">
        <f t="shared" ref="AO90" si="163">+IF(AND(Q90="Detectivo",$AM90="Fuerte"),2,IF(AND(Q90="Detectivo",$AM90="Moderado"),1,IF(AND(Q90="Preventivo",$AM90="Fuerte"),1,0)))</f>
        <v>1</v>
      </c>
      <c r="AP90" s="488">
        <f t="shared" ref="AP90" si="164">+K90-AN90</f>
        <v>0</v>
      </c>
      <c r="AQ90" s="488">
        <f t="shared" ref="AQ90" si="165">+M90-AO90</f>
        <v>1</v>
      </c>
      <c r="AR90" s="484" t="str">
        <f>+VLOOKUP(MIN(AP90),Listados!$J$18:$K$24,2,TRUE)</f>
        <v>Rara Vez</v>
      </c>
      <c r="AS90" s="484" t="str">
        <f>+VLOOKUP(MIN(AQ90),Listados!$J$26:$K$32,2,TRUE)</f>
        <v>Insignificante</v>
      </c>
      <c r="AT90" s="484" t="str">
        <f>IF(AND(AR90&lt;&gt;"",AS90&lt;&gt;""),VLOOKUP(AR90&amp;AS90,Listados!$M$3:$N$27,2,FALSE),"")</f>
        <v>Bajo</v>
      </c>
      <c r="AU90" s="484" t="str">
        <f>+VLOOKUP(AT90,Listados!$P$3:$Q$6,2,FALSE)</f>
        <v>Asumir el riesgo</v>
      </c>
    </row>
    <row r="91" spans="1:47" ht="134.25" customHeight="1" x14ac:dyDescent="0.2">
      <c r="A91" s="508"/>
      <c r="B91" s="501"/>
      <c r="C91" s="509"/>
      <c r="D91" s="501"/>
      <c r="E91" s="501"/>
      <c r="F91" s="501"/>
      <c r="G91" s="409" t="s">
        <v>290</v>
      </c>
      <c r="H91" s="333" t="s">
        <v>67</v>
      </c>
      <c r="I91" s="333" t="s">
        <v>291</v>
      </c>
      <c r="J91" s="501"/>
      <c r="K91" s="484"/>
      <c r="L91" s="510"/>
      <c r="M91" s="484"/>
      <c r="N91" s="484"/>
      <c r="O91" s="408" t="s">
        <v>292</v>
      </c>
      <c r="P91" s="331" t="s">
        <v>293</v>
      </c>
      <c r="Q91" s="364" t="s">
        <v>72</v>
      </c>
      <c r="R91" s="236" t="s">
        <v>73</v>
      </c>
      <c r="S91" s="235">
        <f t="shared" si="131"/>
        <v>15</v>
      </c>
      <c r="T91" s="236" t="s">
        <v>73</v>
      </c>
      <c r="U91" s="235">
        <f t="shared" si="132"/>
        <v>15</v>
      </c>
      <c r="V91" s="236" t="s">
        <v>73</v>
      </c>
      <c r="W91" s="235">
        <f t="shared" si="133"/>
        <v>15</v>
      </c>
      <c r="X91" s="236" t="s">
        <v>72</v>
      </c>
      <c r="Y91" s="235">
        <f t="shared" si="134"/>
        <v>15</v>
      </c>
      <c r="Z91" s="236" t="s">
        <v>73</v>
      </c>
      <c r="AA91" s="235">
        <f t="shared" si="135"/>
        <v>15</v>
      </c>
      <c r="AB91" s="236" t="s">
        <v>73</v>
      </c>
      <c r="AC91" s="235">
        <f t="shared" si="136"/>
        <v>15</v>
      </c>
      <c r="AD91" s="236" t="s">
        <v>74</v>
      </c>
      <c r="AE91" s="235">
        <f t="shared" si="137"/>
        <v>10</v>
      </c>
      <c r="AF91" s="235">
        <f t="shared" si="138"/>
        <v>100</v>
      </c>
      <c r="AG91" s="235" t="str">
        <f t="shared" si="139"/>
        <v>Fuerte</v>
      </c>
      <c r="AH91" s="236" t="s">
        <v>75</v>
      </c>
      <c r="AI91" s="235" t="str">
        <f t="shared" si="140"/>
        <v>Fuerte</v>
      </c>
      <c r="AJ91" s="235" t="str">
        <f>IFERROR(VLOOKUP((CONCATENATE(AG91,AI91)),Listados!$U$3:$V$11,2,FALSE),"")</f>
        <v>Fuerte</v>
      </c>
      <c r="AK91" s="235">
        <f t="shared" si="141"/>
        <v>100</v>
      </c>
      <c r="AL91" s="484"/>
      <c r="AM91" s="484"/>
      <c r="AN91" s="484"/>
      <c r="AO91" s="484"/>
      <c r="AP91" s="489"/>
      <c r="AQ91" s="489"/>
      <c r="AR91" s="484"/>
      <c r="AS91" s="484"/>
      <c r="AT91" s="484"/>
      <c r="AU91" s="484"/>
    </row>
    <row r="92" spans="1:47" ht="52" x14ac:dyDescent="0.2">
      <c r="A92" s="508"/>
      <c r="B92" s="501"/>
      <c r="C92" s="509"/>
      <c r="D92" s="501"/>
      <c r="E92" s="501"/>
      <c r="F92" s="501"/>
      <c r="G92" s="409" t="s">
        <v>294</v>
      </c>
      <c r="H92" s="333" t="s">
        <v>67</v>
      </c>
      <c r="I92" s="333"/>
      <c r="J92" s="501"/>
      <c r="K92" s="484"/>
      <c r="L92" s="510"/>
      <c r="M92" s="484"/>
      <c r="N92" s="484"/>
      <c r="O92" s="355"/>
      <c r="P92" s="331"/>
      <c r="Q92" s="266"/>
      <c r="R92" s="236"/>
      <c r="S92" s="235" t="str">
        <f t="shared" si="131"/>
        <v>0</v>
      </c>
      <c r="T92" s="236"/>
      <c r="U92" s="235" t="str">
        <f t="shared" si="132"/>
        <v>0</v>
      </c>
      <c r="V92" s="236"/>
      <c r="W92" s="235" t="str">
        <f t="shared" si="133"/>
        <v>0</v>
      </c>
      <c r="X92" s="236"/>
      <c r="Y92" s="235" t="str">
        <f t="shared" si="134"/>
        <v>0</v>
      </c>
      <c r="Z92" s="236"/>
      <c r="AA92" s="235" t="str">
        <f t="shared" si="135"/>
        <v>0</v>
      </c>
      <c r="AB92" s="236"/>
      <c r="AC92" s="235" t="str">
        <f t="shared" si="136"/>
        <v>0</v>
      </c>
      <c r="AD92" s="236"/>
      <c r="AE92" s="235" t="str">
        <f t="shared" si="137"/>
        <v>0</v>
      </c>
      <c r="AF92" s="235" t="str">
        <f t="shared" si="138"/>
        <v/>
      </c>
      <c r="AG92" s="235" t="str">
        <f t="shared" si="139"/>
        <v/>
      </c>
      <c r="AH92" s="236"/>
      <c r="AI92" s="235" t="str">
        <f t="shared" si="140"/>
        <v/>
      </c>
      <c r="AJ92" s="235" t="str">
        <f>IFERROR(VLOOKUP((CONCATENATE(AG92,AI92)),Listados!$U$3:$V$11,2,FALSE),"")</f>
        <v/>
      </c>
      <c r="AK92" s="235" t="str">
        <f t="shared" si="141"/>
        <v/>
      </c>
      <c r="AL92" s="484"/>
      <c r="AM92" s="484"/>
      <c r="AN92" s="484"/>
      <c r="AO92" s="484"/>
      <c r="AP92" s="489"/>
      <c r="AQ92" s="489"/>
      <c r="AR92" s="484"/>
      <c r="AS92" s="484"/>
      <c r="AT92" s="484"/>
      <c r="AU92" s="484"/>
    </row>
    <row r="93" spans="1:47" ht="40" thickBot="1" x14ac:dyDescent="0.25">
      <c r="A93" s="585"/>
      <c r="B93" s="535"/>
      <c r="C93" s="536"/>
      <c r="D93" s="535"/>
      <c r="E93" s="535"/>
      <c r="F93" s="535"/>
      <c r="G93" s="410" t="s">
        <v>293</v>
      </c>
      <c r="H93" s="411" t="s">
        <v>125</v>
      </c>
      <c r="I93" s="411"/>
      <c r="J93" s="535"/>
      <c r="K93" s="477"/>
      <c r="L93" s="481"/>
      <c r="M93" s="477"/>
      <c r="N93" s="477"/>
      <c r="O93" s="412"/>
      <c r="P93" s="331"/>
      <c r="Q93" s="413"/>
      <c r="R93" s="164"/>
      <c r="S93" s="163" t="str">
        <f t="shared" si="131"/>
        <v>0</v>
      </c>
      <c r="T93" s="164"/>
      <c r="U93" s="163" t="str">
        <f t="shared" si="132"/>
        <v>0</v>
      </c>
      <c r="V93" s="164"/>
      <c r="W93" s="163" t="str">
        <f t="shared" si="133"/>
        <v>0</v>
      </c>
      <c r="X93" s="164"/>
      <c r="Y93" s="163" t="str">
        <f t="shared" si="134"/>
        <v>0</v>
      </c>
      <c r="Z93" s="164"/>
      <c r="AA93" s="163" t="str">
        <f t="shared" si="135"/>
        <v>0</v>
      </c>
      <c r="AB93" s="164"/>
      <c r="AC93" s="163" t="str">
        <f t="shared" si="136"/>
        <v>0</v>
      </c>
      <c r="AD93" s="164"/>
      <c r="AE93" s="163" t="str">
        <f t="shared" si="137"/>
        <v>0</v>
      </c>
      <c r="AF93" s="163" t="str">
        <f t="shared" si="138"/>
        <v/>
      </c>
      <c r="AG93" s="163" t="str">
        <f t="shared" si="139"/>
        <v/>
      </c>
      <c r="AH93" s="164"/>
      <c r="AI93" s="163" t="str">
        <f t="shared" si="140"/>
        <v/>
      </c>
      <c r="AJ93" s="163" t="str">
        <f>IFERROR(VLOOKUP((CONCATENATE(AG93,AI93)),Listados!$U$3:$V$11,2,FALSE),"")</f>
        <v/>
      </c>
      <c r="AK93" s="163" t="str">
        <f t="shared" si="141"/>
        <v/>
      </c>
      <c r="AL93" s="477"/>
      <c r="AM93" s="477"/>
      <c r="AN93" s="477"/>
      <c r="AO93" s="477"/>
      <c r="AP93" s="489"/>
      <c r="AQ93" s="489"/>
      <c r="AR93" s="477"/>
      <c r="AS93" s="477"/>
      <c r="AT93" s="477"/>
      <c r="AU93" s="477"/>
    </row>
    <row r="94" spans="1:47" ht="91" x14ac:dyDescent="0.2">
      <c r="A94" s="532">
        <v>22</v>
      </c>
      <c r="B94" s="502" t="s">
        <v>295</v>
      </c>
      <c r="C94" s="528" t="s">
        <v>296</v>
      </c>
      <c r="D94" s="502" t="s">
        <v>297</v>
      </c>
      <c r="E94" s="502" t="s">
        <v>214</v>
      </c>
      <c r="F94" s="502" t="s">
        <v>225</v>
      </c>
      <c r="G94" s="326" t="s">
        <v>298</v>
      </c>
      <c r="H94" s="371" t="s">
        <v>67</v>
      </c>
      <c r="I94" s="326" t="s">
        <v>299</v>
      </c>
      <c r="J94" s="502" t="s">
        <v>85</v>
      </c>
      <c r="K94" s="483">
        <f>+VLOOKUP(J94,Listados!$K$8:$L$12,2,0)</f>
        <v>3</v>
      </c>
      <c r="L94" s="530" t="s">
        <v>236</v>
      </c>
      <c r="M94" s="483">
        <f>+VLOOKUP(L94,Listados!$K$13:$L$17,2,0)</f>
        <v>4</v>
      </c>
      <c r="N94" s="483" t="str">
        <f>IF(AND(J94&lt;&gt;"",L94&lt;&gt;""),VLOOKUP(J94&amp;L94,Listados!$M$3:$N$27,2,FALSE),"")</f>
        <v>Extremo</v>
      </c>
      <c r="O94" s="352" t="s">
        <v>300</v>
      </c>
      <c r="P94" s="331" t="s">
        <v>298</v>
      </c>
      <c r="Q94" s="359" t="s">
        <v>72</v>
      </c>
      <c r="R94" s="95" t="s">
        <v>73</v>
      </c>
      <c r="S94" s="87">
        <f t="shared" si="131"/>
        <v>15</v>
      </c>
      <c r="T94" s="95" t="s">
        <v>73</v>
      </c>
      <c r="U94" s="87">
        <f t="shared" si="132"/>
        <v>15</v>
      </c>
      <c r="V94" s="95" t="s">
        <v>73</v>
      </c>
      <c r="W94" s="87">
        <f t="shared" si="133"/>
        <v>15</v>
      </c>
      <c r="X94" s="95" t="s">
        <v>72</v>
      </c>
      <c r="Y94" s="87">
        <f t="shared" si="134"/>
        <v>15</v>
      </c>
      <c r="Z94" s="95" t="s">
        <v>73</v>
      </c>
      <c r="AA94" s="87">
        <f t="shared" si="135"/>
        <v>15</v>
      </c>
      <c r="AB94" s="95" t="s">
        <v>73</v>
      </c>
      <c r="AC94" s="87">
        <f t="shared" si="136"/>
        <v>15</v>
      </c>
      <c r="AD94" s="95" t="s">
        <v>74</v>
      </c>
      <c r="AE94" s="87">
        <f t="shared" si="137"/>
        <v>10</v>
      </c>
      <c r="AF94" s="87">
        <f t="shared" si="138"/>
        <v>100</v>
      </c>
      <c r="AG94" s="87" t="str">
        <f t="shared" si="139"/>
        <v>Fuerte</v>
      </c>
      <c r="AH94" s="95" t="s">
        <v>75</v>
      </c>
      <c r="AI94" s="87" t="str">
        <f t="shared" si="140"/>
        <v>Fuerte</v>
      </c>
      <c r="AJ94" s="87" t="str">
        <f>IFERROR(VLOOKUP((CONCATENATE(AG94,AI94)),Listados!$U$3:$V$11,2,FALSE),"")</f>
        <v>Fuerte</v>
      </c>
      <c r="AK94" s="87">
        <f t="shared" si="141"/>
        <v>100</v>
      </c>
      <c r="AL94" s="483">
        <f t="shared" ref="AL94" si="166">AVERAGE(AK94:AK97)</f>
        <v>100</v>
      </c>
      <c r="AM94" s="483" t="str">
        <f t="shared" ref="AM94" si="167">IF(AL94&lt;=50,"Débil",IF(AL94&lt;=99,"Moderado",IF(AL94=100,"fuerte","")))</f>
        <v>fuerte</v>
      </c>
      <c r="AN94" s="483">
        <f t="shared" ref="AN94" si="168">+IF(AND(Q94="Preventivo",AM94="Fuerte"),2,IF(AND(Q94="Preventivo",AM94="Moderado"),1,0))</f>
        <v>2</v>
      </c>
      <c r="AO94" s="483">
        <f t="shared" ref="AO94" si="169">+IF(AND(Q94="Detectivo",$AM94="Fuerte"),2,IF(AND(Q94="Detectivo",$AM94="Moderado"),1,IF(AND(Q94="Preventivo",$AM94="Fuerte"),1,0)))</f>
        <v>1</v>
      </c>
      <c r="AP94" s="488">
        <f t="shared" ref="AP94" si="170">+K94-AN94</f>
        <v>1</v>
      </c>
      <c r="AQ94" s="488">
        <f t="shared" ref="AQ94" si="171">+M94-AO94</f>
        <v>3</v>
      </c>
      <c r="AR94" s="483" t="str">
        <f>+VLOOKUP(MIN(AP94),Listados!$J$18:$K$24,2,TRUE)</f>
        <v>Rara Vez</v>
      </c>
      <c r="AS94" s="483" t="str">
        <f>+VLOOKUP(MIN(AQ94),Listados!$J$26:$K$32,2,TRUE)</f>
        <v>Moderado</v>
      </c>
      <c r="AT94" s="483" t="str">
        <f>IF(AND(AR94&lt;&gt;"",AS94&lt;&gt;""),VLOOKUP(AR94&amp;AS94,Listados!$M$3:$N$27,2,FALSE),"")</f>
        <v>Moderado</v>
      </c>
      <c r="AU94" s="483" t="str">
        <f>+VLOOKUP(AT94,Listados!$P$3:$Q$6,2,FALSE)</f>
        <v>Asumir el riesgo</v>
      </c>
    </row>
    <row r="95" spans="1:47" ht="164.25" customHeight="1" x14ac:dyDescent="0.2">
      <c r="A95" s="533"/>
      <c r="B95" s="501"/>
      <c r="C95" s="509"/>
      <c r="D95" s="501"/>
      <c r="E95" s="501"/>
      <c r="F95" s="501"/>
      <c r="G95" s="329" t="s">
        <v>301</v>
      </c>
      <c r="H95" s="333" t="s">
        <v>67</v>
      </c>
      <c r="I95" s="329" t="s">
        <v>302</v>
      </c>
      <c r="J95" s="501"/>
      <c r="K95" s="484"/>
      <c r="L95" s="510"/>
      <c r="M95" s="484"/>
      <c r="N95" s="484"/>
      <c r="O95" s="333" t="s">
        <v>303</v>
      </c>
      <c r="P95" s="331" t="s">
        <v>301</v>
      </c>
      <c r="Q95" s="364" t="s">
        <v>72</v>
      </c>
      <c r="R95" s="236" t="s">
        <v>73</v>
      </c>
      <c r="S95" s="235">
        <f t="shared" si="131"/>
        <v>15</v>
      </c>
      <c r="T95" s="236" t="s">
        <v>73</v>
      </c>
      <c r="U95" s="235">
        <f t="shared" si="132"/>
        <v>15</v>
      </c>
      <c r="V95" s="236" t="s">
        <v>73</v>
      </c>
      <c r="W95" s="235">
        <f t="shared" si="133"/>
        <v>15</v>
      </c>
      <c r="X95" s="236" t="s">
        <v>72</v>
      </c>
      <c r="Y95" s="235">
        <f t="shared" si="134"/>
        <v>15</v>
      </c>
      <c r="Z95" s="236" t="s">
        <v>73</v>
      </c>
      <c r="AA95" s="235">
        <f t="shared" si="135"/>
        <v>15</v>
      </c>
      <c r="AB95" s="236" t="s">
        <v>73</v>
      </c>
      <c r="AC95" s="235">
        <f t="shared" si="136"/>
        <v>15</v>
      </c>
      <c r="AD95" s="236" t="s">
        <v>74</v>
      </c>
      <c r="AE95" s="235">
        <f t="shared" si="137"/>
        <v>10</v>
      </c>
      <c r="AF95" s="235">
        <f t="shared" si="138"/>
        <v>100</v>
      </c>
      <c r="AG95" s="235" t="str">
        <f t="shared" si="139"/>
        <v>Fuerte</v>
      </c>
      <c r="AH95" s="236" t="s">
        <v>75</v>
      </c>
      <c r="AI95" s="235" t="str">
        <f t="shared" si="140"/>
        <v>Fuerte</v>
      </c>
      <c r="AJ95" s="235" t="str">
        <f>IFERROR(VLOOKUP((CONCATENATE(AG95,AI95)),Listados!$U$3:$V$11,2,FALSE),"")</f>
        <v>Fuerte</v>
      </c>
      <c r="AK95" s="235">
        <f t="shared" si="141"/>
        <v>100</v>
      </c>
      <c r="AL95" s="484"/>
      <c r="AM95" s="484"/>
      <c r="AN95" s="484"/>
      <c r="AO95" s="484"/>
      <c r="AP95" s="489"/>
      <c r="AQ95" s="489"/>
      <c r="AR95" s="484"/>
      <c r="AS95" s="484"/>
      <c r="AT95" s="484"/>
      <c r="AU95" s="484"/>
    </row>
    <row r="96" spans="1:47" x14ac:dyDescent="0.2">
      <c r="A96" s="533"/>
      <c r="B96" s="501"/>
      <c r="C96" s="509"/>
      <c r="D96" s="501"/>
      <c r="E96" s="501"/>
      <c r="F96" s="501"/>
      <c r="G96" s="329"/>
      <c r="H96" s="333"/>
      <c r="I96" s="329"/>
      <c r="J96" s="501"/>
      <c r="K96" s="484"/>
      <c r="L96" s="510"/>
      <c r="M96" s="484"/>
      <c r="N96" s="484"/>
      <c r="O96" s="355"/>
      <c r="P96" s="331"/>
      <c r="Q96" s="266"/>
      <c r="R96" s="236"/>
      <c r="S96" s="235" t="str">
        <f t="shared" si="131"/>
        <v>0</v>
      </c>
      <c r="T96" s="236"/>
      <c r="U96" s="235" t="str">
        <f t="shared" si="132"/>
        <v>0</v>
      </c>
      <c r="V96" s="236"/>
      <c r="W96" s="235" t="str">
        <f t="shared" si="133"/>
        <v>0</v>
      </c>
      <c r="X96" s="236"/>
      <c r="Y96" s="235" t="str">
        <f t="shared" si="134"/>
        <v>0</v>
      </c>
      <c r="Z96" s="236"/>
      <c r="AA96" s="235" t="str">
        <f t="shared" si="135"/>
        <v>0</v>
      </c>
      <c r="AB96" s="236"/>
      <c r="AC96" s="235" t="str">
        <f t="shared" si="136"/>
        <v>0</v>
      </c>
      <c r="AD96" s="236"/>
      <c r="AE96" s="235" t="str">
        <f t="shared" si="137"/>
        <v>0</v>
      </c>
      <c r="AF96" s="235" t="str">
        <f t="shared" si="138"/>
        <v/>
      </c>
      <c r="AG96" s="235" t="str">
        <f t="shared" si="139"/>
        <v/>
      </c>
      <c r="AH96" s="236"/>
      <c r="AI96" s="235" t="str">
        <f t="shared" si="140"/>
        <v/>
      </c>
      <c r="AJ96" s="235" t="str">
        <f>IFERROR(VLOOKUP((CONCATENATE(AG96,AI96)),Listados!$U$3:$V$11,2,FALSE),"")</f>
        <v/>
      </c>
      <c r="AK96" s="235" t="str">
        <f t="shared" si="141"/>
        <v/>
      </c>
      <c r="AL96" s="484"/>
      <c r="AM96" s="484"/>
      <c r="AN96" s="484"/>
      <c r="AO96" s="484"/>
      <c r="AP96" s="489"/>
      <c r="AQ96" s="489"/>
      <c r="AR96" s="484"/>
      <c r="AS96" s="484"/>
      <c r="AT96" s="484"/>
      <c r="AU96" s="484"/>
    </row>
    <row r="97" spans="1:47" ht="16" thickBot="1" x14ac:dyDescent="0.25">
      <c r="A97" s="540"/>
      <c r="B97" s="503"/>
      <c r="C97" s="529"/>
      <c r="D97" s="503"/>
      <c r="E97" s="503"/>
      <c r="F97" s="503"/>
      <c r="G97" s="335"/>
      <c r="H97" s="336"/>
      <c r="I97" s="335"/>
      <c r="J97" s="503"/>
      <c r="K97" s="485"/>
      <c r="L97" s="531"/>
      <c r="M97" s="485"/>
      <c r="N97" s="485"/>
      <c r="O97" s="355"/>
      <c r="P97" s="331"/>
      <c r="Q97" s="194"/>
      <c r="R97" s="180"/>
      <c r="S97" s="179" t="str">
        <f t="shared" si="131"/>
        <v>0</v>
      </c>
      <c r="T97" s="180"/>
      <c r="U97" s="179" t="str">
        <f t="shared" si="132"/>
        <v>0</v>
      </c>
      <c r="V97" s="180"/>
      <c r="W97" s="179" t="str">
        <f t="shared" si="133"/>
        <v>0</v>
      </c>
      <c r="X97" s="180"/>
      <c r="Y97" s="179" t="str">
        <f t="shared" si="134"/>
        <v>0</v>
      </c>
      <c r="Z97" s="180"/>
      <c r="AA97" s="179" t="str">
        <f t="shared" si="135"/>
        <v>0</v>
      </c>
      <c r="AB97" s="180"/>
      <c r="AC97" s="179" t="str">
        <f t="shared" si="136"/>
        <v>0</v>
      </c>
      <c r="AD97" s="180"/>
      <c r="AE97" s="179" t="str">
        <f t="shared" si="137"/>
        <v>0</v>
      </c>
      <c r="AF97" s="179" t="str">
        <f t="shared" si="138"/>
        <v/>
      </c>
      <c r="AG97" s="179" t="str">
        <f t="shared" si="139"/>
        <v/>
      </c>
      <c r="AH97" s="180"/>
      <c r="AI97" s="179" t="str">
        <f t="shared" si="140"/>
        <v/>
      </c>
      <c r="AJ97" s="179" t="str">
        <f>IFERROR(VLOOKUP((CONCATENATE(AG97,AI97)),Listados!$U$3:$V$11,2,FALSE),"")</f>
        <v/>
      </c>
      <c r="AK97" s="179" t="str">
        <f t="shared" si="141"/>
        <v/>
      </c>
      <c r="AL97" s="485"/>
      <c r="AM97" s="485"/>
      <c r="AN97" s="485"/>
      <c r="AO97" s="485"/>
      <c r="AP97" s="478"/>
      <c r="AQ97" s="478"/>
      <c r="AR97" s="485"/>
      <c r="AS97" s="485"/>
      <c r="AT97" s="485"/>
      <c r="AU97" s="485"/>
    </row>
    <row r="98" spans="1:47" ht="225" customHeight="1" x14ac:dyDescent="0.2">
      <c r="A98" s="532">
        <v>23</v>
      </c>
      <c r="B98" s="502" t="s">
        <v>786</v>
      </c>
      <c r="C98" s="528" t="s">
        <v>296</v>
      </c>
      <c r="D98" s="571" t="s">
        <v>1265</v>
      </c>
      <c r="E98" s="502" t="s">
        <v>214</v>
      </c>
      <c r="F98" s="502" t="s">
        <v>225</v>
      </c>
      <c r="G98" s="326" t="s">
        <v>304</v>
      </c>
      <c r="H98" s="371" t="s">
        <v>67</v>
      </c>
      <c r="I98" s="326" t="s">
        <v>305</v>
      </c>
      <c r="J98" s="502" t="s">
        <v>100</v>
      </c>
      <c r="K98" s="483">
        <f>+VLOOKUP(J98,Listados!$K$8:$L$12,2,0)</f>
        <v>4</v>
      </c>
      <c r="L98" s="530" t="s">
        <v>236</v>
      </c>
      <c r="M98" s="483">
        <f>+VLOOKUP(L98,Listados!$K$13:$L$17,2,0)</f>
        <v>4</v>
      </c>
      <c r="N98" s="483" t="str">
        <f>IF(AND(J98&lt;&gt;"",L98&lt;&gt;""),VLOOKUP(J98&amp;L98,Listados!$M$3:$N$27,2,FALSE),"")</f>
        <v>Extremo</v>
      </c>
      <c r="O98" s="361" t="s">
        <v>306</v>
      </c>
      <c r="P98" s="354" t="s">
        <v>304</v>
      </c>
      <c r="Q98" s="359" t="s">
        <v>72</v>
      </c>
      <c r="R98" s="95" t="s">
        <v>73</v>
      </c>
      <c r="S98" s="87">
        <f t="shared" si="131"/>
        <v>15</v>
      </c>
      <c r="T98" s="95" t="s">
        <v>73</v>
      </c>
      <c r="U98" s="87">
        <f t="shared" si="132"/>
        <v>15</v>
      </c>
      <c r="V98" s="95" t="s">
        <v>73</v>
      </c>
      <c r="W98" s="87">
        <f t="shared" si="133"/>
        <v>15</v>
      </c>
      <c r="X98" s="95" t="s">
        <v>72</v>
      </c>
      <c r="Y98" s="87">
        <f t="shared" si="134"/>
        <v>15</v>
      </c>
      <c r="Z98" s="95" t="s">
        <v>73</v>
      </c>
      <c r="AA98" s="87">
        <f t="shared" si="135"/>
        <v>15</v>
      </c>
      <c r="AB98" s="95" t="s">
        <v>73</v>
      </c>
      <c r="AC98" s="87">
        <f t="shared" si="136"/>
        <v>15</v>
      </c>
      <c r="AD98" s="95" t="s">
        <v>74</v>
      </c>
      <c r="AE98" s="87">
        <f t="shared" si="137"/>
        <v>10</v>
      </c>
      <c r="AF98" s="87">
        <f t="shared" si="138"/>
        <v>100</v>
      </c>
      <c r="AG98" s="87" t="str">
        <f t="shared" si="139"/>
        <v>Fuerte</v>
      </c>
      <c r="AH98" s="95" t="s">
        <v>75</v>
      </c>
      <c r="AI98" s="87" t="str">
        <f t="shared" si="140"/>
        <v>Fuerte</v>
      </c>
      <c r="AJ98" s="87" t="str">
        <f>IFERROR(VLOOKUP((CONCATENATE(AG98,AI98)),Listados!$U$3:$V$11,2,FALSE),"")</f>
        <v>Fuerte</v>
      </c>
      <c r="AK98" s="87">
        <f t="shared" si="141"/>
        <v>100</v>
      </c>
      <c r="AL98" s="483">
        <f t="shared" ref="AL98" si="172">AVERAGE(AK98:AK101)</f>
        <v>100</v>
      </c>
      <c r="AM98" s="483" t="str">
        <f t="shared" ref="AM98" si="173">IF(AL98&lt;=50,"Débil",IF(AL98&lt;=99,"Moderado",IF(AL98=100,"fuerte","")))</f>
        <v>fuerte</v>
      </c>
      <c r="AN98" s="483">
        <f t="shared" ref="AN98" si="174">+IF(AND(Q98="Preventivo",AM98="Fuerte"),2,IF(AND(Q98="Preventivo",AM98="Moderado"),1,0))</f>
        <v>2</v>
      </c>
      <c r="AO98" s="483">
        <f t="shared" ref="AO98" si="175">+IF(AND(Q98="Detectivo",$AM98="Fuerte"),2,IF(AND(Q98="Detectivo",$AM98="Moderado"),1,IF(AND(Q98="Preventivo",$AM98="Fuerte"),1,0)))</f>
        <v>1</v>
      </c>
      <c r="AP98" s="488">
        <f t="shared" ref="AP98" si="176">+K98-AN98</f>
        <v>2</v>
      </c>
      <c r="AQ98" s="488">
        <f t="shared" ref="AQ98" si="177">+M98-AO98</f>
        <v>3</v>
      </c>
      <c r="AR98" s="483" t="str">
        <f>+VLOOKUP(MIN(AP98),Listados!$J$18:$K$24,2,TRUE)</f>
        <v>Improbable</v>
      </c>
      <c r="AS98" s="483" t="str">
        <f>+VLOOKUP(MIN(AQ98),Listados!$J$26:$K$32,2,TRUE)</f>
        <v>Moderado</v>
      </c>
      <c r="AT98" s="483" t="str">
        <f>IF(AND(AR98&lt;&gt;"",AS98&lt;&gt;""),VLOOKUP(AR98&amp;AS98,Listados!$M$3:$N$27,2,FALSE),"")</f>
        <v>Moderado</v>
      </c>
      <c r="AU98" s="483" t="str">
        <f>+VLOOKUP(AT98,Listados!$P$3:$Q$6,2,FALSE)</f>
        <v>Asumir el riesgo</v>
      </c>
    </row>
    <row r="99" spans="1:47" ht="131" x14ac:dyDescent="0.2">
      <c r="A99" s="533"/>
      <c r="B99" s="501"/>
      <c r="C99" s="509"/>
      <c r="D99" s="520"/>
      <c r="E99" s="501"/>
      <c r="F99" s="501"/>
      <c r="G99" s="329" t="s">
        <v>307</v>
      </c>
      <c r="H99" s="333" t="s">
        <v>67</v>
      </c>
      <c r="I99" s="329" t="s">
        <v>308</v>
      </c>
      <c r="J99" s="501"/>
      <c r="K99" s="484"/>
      <c r="L99" s="510"/>
      <c r="M99" s="484"/>
      <c r="N99" s="484"/>
      <c r="O99" s="414" t="s">
        <v>309</v>
      </c>
      <c r="P99" s="354" t="s">
        <v>307</v>
      </c>
      <c r="Q99" s="364" t="s">
        <v>72</v>
      </c>
      <c r="R99" s="236" t="s">
        <v>73</v>
      </c>
      <c r="S99" s="235">
        <f t="shared" si="131"/>
        <v>15</v>
      </c>
      <c r="T99" s="236" t="s">
        <v>73</v>
      </c>
      <c r="U99" s="235">
        <f t="shared" si="132"/>
        <v>15</v>
      </c>
      <c r="V99" s="236" t="s">
        <v>73</v>
      </c>
      <c r="W99" s="235">
        <f t="shared" si="133"/>
        <v>15</v>
      </c>
      <c r="X99" s="236" t="s">
        <v>72</v>
      </c>
      <c r="Y99" s="235">
        <f t="shared" si="134"/>
        <v>15</v>
      </c>
      <c r="Z99" s="236" t="s">
        <v>73</v>
      </c>
      <c r="AA99" s="235">
        <f t="shared" si="135"/>
        <v>15</v>
      </c>
      <c r="AB99" s="236" t="s">
        <v>73</v>
      </c>
      <c r="AC99" s="235">
        <f t="shared" si="136"/>
        <v>15</v>
      </c>
      <c r="AD99" s="236" t="s">
        <v>74</v>
      </c>
      <c r="AE99" s="235">
        <f t="shared" si="137"/>
        <v>10</v>
      </c>
      <c r="AF99" s="235">
        <f t="shared" si="138"/>
        <v>100</v>
      </c>
      <c r="AG99" s="235" t="str">
        <f t="shared" si="139"/>
        <v>Fuerte</v>
      </c>
      <c r="AH99" s="236" t="s">
        <v>75</v>
      </c>
      <c r="AI99" s="235" t="str">
        <f t="shared" si="140"/>
        <v>Fuerte</v>
      </c>
      <c r="AJ99" s="235" t="str">
        <f>IFERROR(VLOOKUP((CONCATENATE(AG99,AI99)),Listados!$U$3:$V$11,2,FALSE),"")</f>
        <v>Fuerte</v>
      </c>
      <c r="AK99" s="235">
        <f t="shared" si="141"/>
        <v>100</v>
      </c>
      <c r="AL99" s="484"/>
      <c r="AM99" s="484"/>
      <c r="AN99" s="484"/>
      <c r="AO99" s="484"/>
      <c r="AP99" s="489"/>
      <c r="AQ99" s="489"/>
      <c r="AR99" s="484"/>
      <c r="AS99" s="484"/>
      <c r="AT99" s="484"/>
      <c r="AU99" s="484"/>
    </row>
    <row r="100" spans="1:47" x14ac:dyDescent="0.2">
      <c r="A100" s="533"/>
      <c r="B100" s="501"/>
      <c r="C100" s="509"/>
      <c r="D100" s="520"/>
      <c r="E100" s="501"/>
      <c r="F100" s="501"/>
      <c r="G100" s="329"/>
      <c r="H100" s="333"/>
      <c r="I100" s="333"/>
      <c r="J100" s="501"/>
      <c r="K100" s="484"/>
      <c r="L100" s="510"/>
      <c r="M100" s="484"/>
      <c r="N100" s="484"/>
      <c r="O100" s="355"/>
      <c r="P100" s="354"/>
      <c r="Q100" s="266"/>
      <c r="R100" s="236"/>
      <c r="S100" s="235" t="str">
        <f t="shared" si="131"/>
        <v>0</v>
      </c>
      <c r="T100" s="236"/>
      <c r="U100" s="235" t="str">
        <f t="shared" si="132"/>
        <v>0</v>
      </c>
      <c r="V100" s="236"/>
      <c r="W100" s="235" t="str">
        <f t="shared" si="133"/>
        <v>0</v>
      </c>
      <c r="X100" s="236"/>
      <c r="Y100" s="235" t="str">
        <f t="shared" si="134"/>
        <v>0</v>
      </c>
      <c r="Z100" s="236"/>
      <c r="AA100" s="235" t="str">
        <f t="shared" si="135"/>
        <v>0</v>
      </c>
      <c r="AB100" s="236"/>
      <c r="AC100" s="235" t="str">
        <f t="shared" si="136"/>
        <v>0</v>
      </c>
      <c r="AD100" s="236"/>
      <c r="AE100" s="235" t="str">
        <f t="shared" si="137"/>
        <v>0</v>
      </c>
      <c r="AF100" s="235" t="str">
        <f t="shared" si="138"/>
        <v/>
      </c>
      <c r="AG100" s="235" t="str">
        <f t="shared" si="139"/>
        <v/>
      </c>
      <c r="AH100" s="236"/>
      <c r="AI100" s="235" t="str">
        <f t="shared" si="140"/>
        <v/>
      </c>
      <c r="AJ100" s="235" t="str">
        <f>IFERROR(VLOOKUP((CONCATENATE(AG100,AI100)),Listados!$U$3:$V$11,2,FALSE),"")</f>
        <v/>
      </c>
      <c r="AK100" s="235" t="str">
        <f t="shared" si="141"/>
        <v/>
      </c>
      <c r="AL100" s="484"/>
      <c r="AM100" s="484"/>
      <c r="AN100" s="484"/>
      <c r="AO100" s="484"/>
      <c r="AP100" s="489"/>
      <c r="AQ100" s="489"/>
      <c r="AR100" s="484"/>
      <c r="AS100" s="484"/>
      <c r="AT100" s="484"/>
      <c r="AU100" s="484"/>
    </row>
    <row r="101" spans="1:47" ht="58" customHeight="1" thickBot="1" x14ac:dyDescent="0.25">
      <c r="A101" s="534"/>
      <c r="B101" s="535"/>
      <c r="C101" s="536"/>
      <c r="D101" s="520"/>
      <c r="E101" s="535"/>
      <c r="F101" s="535"/>
      <c r="G101" s="342"/>
      <c r="H101" s="411"/>
      <c r="I101" s="411"/>
      <c r="J101" s="535"/>
      <c r="K101" s="477"/>
      <c r="L101" s="481"/>
      <c r="M101" s="477"/>
      <c r="N101" s="477"/>
      <c r="O101" s="412"/>
      <c r="P101" s="415"/>
      <c r="Q101" s="413"/>
      <c r="R101" s="164"/>
      <c r="S101" s="163" t="str">
        <f t="shared" si="131"/>
        <v>0</v>
      </c>
      <c r="T101" s="164"/>
      <c r="U101" s="163" t="str">
        <f t="shared" si="132"/>
        <v>0</v>
      </c>
      <c r="V101" s="164"/>
      <c r="W101" s="163" t="str">
        <f t="shared" si="133"/>
        <v>0</v>
      </c>
      <c r="X101" s="164"/>
      <c r="Y101" s="163" t="str">
        <f t="shared" si="134"/>
        <v>0</v>
      </c>
      <c r="Z101" s="164"/>
      <c r="AA101" s="163" t="str">
        <f t="shared" si="135"/>
        <v>0</v>
      </c>
      <c r="AB101" s="164"/>
      <c r="AC101" s="163" t="str">
        <f t="shared" si="136"/>
        <v>0</v>
      </c>
      <c r="AD101" s="164"/>
      <c r="AE101" s="163" t="str">
        <f t="shared" si="137"/>
        <v>0</v>
      </c>
      <c r="AF101" s="163" t="str">
        <f t="shared" si="138"/>
        <v/>
      </c>
      <c r="AG101" s="163" t="str">
        <f t="shared" si="139"/>
        <v/>
      </c>
      <c r="AH101" s="164"/>
      <c r="AI101" s="163" t="str">
        <f t="shared" si="140"/>
        <v/>
      </c>
      <c r="AJ101" s="163" t="str">
        <f>IFERROR(VLOOKUP((CONCATENATE(AG101,AI101)),Listados!$U$3:$V$11,2,FALSE),"")</f>
        <v/>
      </c>
      <c r="AK101" s="163" t="str">
        <f t="shared" si="141"/>
        <v/>
      </c>
      <c r="AL101" s="477"/>
      <c r="AM101" s="477"/>
      <c r="AN101" s="477"/>
      <c r="AO101" s="477"/>
      <c r="AP101" s="489"/>
      <c r="AQ101" s="489"/>
      <c r="AR101" s="477"/>
      <c r="AS101" s="477"/>
      <c r="AT101" s="477"/>
      <c r="AU101" s="477"/>
    </row>
    <row r="102" spans="1:47" ht="357" customHeight="1" x14ac:dyDescent="0.2">
      <c r="A102" s="532">
        <v>24</v>
      </c>
      <c r="B102" s="502" t="s">
        <v>211</v>
      </c>
      <c r="C102" s="528" t="s">
        <v>310</v>
      </c>
      <c r="D102" s="571" t="s">
        <v>311</v>
      </c>
      <c r="E102" s="502" t="s">
        <v>123</v>
      </c>
      <c r="F102" s="502" t="s">
        <v>215</v>
      </c>
      <c r="G102" s="572" t="s">
        <v>312</v>
      </c>
      <c r="H102" s="371" t="s">
        <v>67</v>
      </c>
      <c r="I102" s="371" t="s">
        <v>313</v>
      </c>
      <c r="J102" s="502" t="s">
        <v>69</v>
      </c>
      <c r="K102" s="483">
        <f>+VLOOKUP(J102,Listados!$K$8:$L$12,2,0)</f>
        <v>5</v>
      </c>
      <c r="L102" s="530" t="s">
        <v>236</v>
      </c>
      <c r="M102" s="483">
        <f>+VLOOKUP(L102,Listados!$K$13:$L$17,2,0)</f>
        <v>4</v>
      </c>
      <c r="N102" s="483" t="str">
        <f>IF(AND(J102&lt;&gt;"",L102&lt;&gt;""),VLOOKUP(J102&amp;L102,Listados!$M$3:$N$27,2,FALSE),"")</f>
        <v>Extremo</v>
      </c>
      <c r="O102" s="575" t="s">
        <v>314</v>
      </c>
      <c r="P102" s="578" t="s">
        <v>312</v>
      </c>
      <c r="Q102" s="581" t="s">
        <v>72</v>
      </c>
      <c r="R102" s="495" t="s">
        <v>73</v>
      </c>
      <c r="S102" s="87">
        <f t="shared" si="131"/>
        <v>15</v>
      </c>
      <c r="T102" s="95" t="s">
        <v>73</v>
      </c>
      <c r="U102" s="87">
        <f t="shared" si="132"/>
        <v>15</v>
      </c>
      <c r="V102" s="95" t="s">
        <v>73</v>
      </c>
      <c r="W102" s="87">
        <f t="shared" si="133"/>
        <v>15</v>
      </c>
      <c r="X102" s="95" t="s">
        <v>72</v>
      </c>
      <c r="Y102" s="87">
        <f t="shared" si="134"/>
        <v>15</v>
      </c>
      <c r="Z102" s="95" t="s">
        <v>73</v>
      </c>
      <c r="AA102" s="87">
        <f t="shared" si="135"/>
        <v>15</v>
      </c>
      <c r="AB102" s="95" t="s">
        <v>73</v>
      </c>
      <c r="AC102" s="87">
        <f t="shared" si="136"/>
        <v>15</v>
      </c>
      <c r="AD102" s="95" t="s">
        <v>74</v>
      </c>
      <c r="AE102" s="87">
        <f t="shared" si="137"/>
        <v>10</v>
      </c>
      <c r="AF102" s="87">
        <f t="shared" si="138"/>
        <v>100</v>
      </c>
      <c r="AG102" s="87" t="str">
        <f t="shared" si="139"/>
        <v>Fuerte</v>
      </c>
      <c r="AH102" s="95" t="s">
        <v>75</v>
      </c>
      <c r="AI102" s="87" t="str">
        <f t="shared" si="140"/>
        <v>Fuerte</v>
      </c>
      <c r="AJ102" s="87" t="str">
        <f>IFERROR(VLOOKUP((CONCATENATE(AG102,AI102)),Listados!$U$3:$V$11,2,FALSE),"")</f>
        <v>Fuerte</v>
      </c>
      <c r="AK102" s="87">
        <f t="shared" si="141"/>
        <v>100</v>
      </c>
      <c r="AL102" s="483">
        <f t="shared" ref="AL102" si="178">AVERAGE(AK102:AK105)</f>
        <v>100</v>
      </c>
      <c r="AM102" s="483" t="str">
        <f t="shared" ref="AM102" si="179">IF(AL102&lt;=50,"Débil",IF(AL102&lt;=99,"Moderado",IF(AL102=100,"fuerte","")))</f>
        <v>fuerte</v>
      </c>
      <c r="AN102" s="483">
        <f t="shared" ref="AN102" si="180">+IF(AND(Q102="Preventivo",AM102="Fuerte"),2,IF(AND(Q102="Preventivo",AM102="Moderado"),1,0))</f>
        <v>2</v>
      </c>
      <c r="AO102" s="483">
        <f t="shared" ref="AO102" si="181">+IF(AND(Q102="Detectivo",$AM102="Fuerte"),2,IF(AND(Q102="Detectivo",$AM102="Moderado"),1,IF(AND(Q102="Preventivo",$AM102="Fuerte"),1,0)))</f>
        <v>1</v>
      </c>
      <c r="AP102" s="488">
        <f t="shared" ref="AP102" si="182">+K102-AN102</f>
        <v>3</v>
      </c>
      <c r="AQ102" s="488">
        <f t="shared" ref="AQ102" si="183">+M102-AO102</f>
        <v>3</v>
      </c>
      <c r="AR102" s="483" t="str">
        <f>+VLOOKUP(MIN(AP102),Listados!$J$18:$K$24,2,TRUE)</f>
        <v>Posible</v>
      </c>
      <c r="AS102" s="483" t="str">
        <f>+VLOOKUP(MIN(AQ102),Listados!$J$26:$K$32,2,TRUE)</f>
        <v>Moderado</v>
      </c>
      <c r="AT102" s="483" t="str">
        <f>IF(AND(AR102&lt;&gt;"",AS102&lt;&gt;""),VLOOKUP(AR102&amp;AS102,Listados!$M$3:$N$27,2,FALSE),"")</f>
        <v>Alto</v>
      </c>
      <c r="AU102" s="483" t="str">
        <f>+VLOOKUP(AT102,Listados!$P$3:$Q$6,2,FALSE)</f>
        <v>Reducir el riesgo</v>
      </c>
    </row>
    <row r="103" spans="1:47" ht="29.25" customHeight="1" x14ac:dyDescent="0.2">
      <c r="A103" s="533"/>
      <c r="B103" s="501"/>
      <c r="C103" s="509"/>
      <c r="D103" s="520"/>
      <c r="E103" s="501"/>
      <c r="F103" s="501"/>
      <c r="G103" s="573"/>
      <c r="H103" s="333"/>
      <c r="I103" s="333"/>
      <c r="J103" s="501"/>
      <c r="K103" s="484"/>
      <c r="L103" s="510"/>
      <c r="M103" s="484"/>
      <c r="N103" s="484"/>
      <c r="O103" s="576"/>
      <c r="P103" s="579"/>
      <c r="Q103" s="582"/>
      <c r="R103" s="584"/>
      <c r="S103" s="235" t="str">
        <f t="shared" si="131"/>
        <v>0</v>
      </c>
      <c r="T103" s="236"/>
      <c r="U103" s="235" t="str">
        <f t="shared" si="132"/>
        <v>0</v>
      </c>
      <c r="V103" s="236"/>
      <c r="W103" s="235" t="str">
        <f t="shared" si="133"/>
        <v>0</v>
      </c>
      <c r="X103" s="236"/>
      <c r="Y103" s="235" t="str">
        <f t="shared" si="134"/>
        <v>0</v>
      </c>
      <c r="Z103" s="236"/>
      <c r="AA103" s="235" t="str">
        <f t="shared" si="135"/>
        <v>0</v>
      </c>
      <c r="AB103" s="236"/>
      <c r="AC103" s="235" t="str">
        <f t="shared" si="136"/>
        <v>0</v>
      </c>
      <c r="AD103" s="236"/>
      <c r="AE103" s="235" t="str">
        <f t="shared" si="137"/>
        <v>0</v>
      </c>
      <c r="AF103" s="235" t="str">
        <f t="shared" si="138"/>
        <v/>
      </c>
      <c r="AG103" s="235" t="str">
        <f t="shared" si="139"/>
        <v/>
      </c>
      <c r="AH103" s="236"/>
      <c r="AI103" s="235" t="str">
        <f t="shared" si="140"/>
        <v/>
      </c>
      <c r="AJ103" s="235" t="str">
        <f>IFERROR(VLOOKUP((CONCATENATE(AG103,AI103)),Listados!$U$3:$V$11,2,FALSE),"")</f>
        <v/>
      </c>
      <c r="AK103" s="235" t="str">
        <f t="shared" si="141"/>
        <v/>
      </c>
      <c r="AL103" s="484"/>
      <c r="AM103" s="484"/>
      <c r="AN103" s="484"/>
      <c r="AO103" s="484"/>
      <c r="AP103" s="489"/>
      <c r="AQ103" s="489"/>
      <c r="AR103" s="484"/>
      <c r="AS103" s="484"/>
      <c r="AT103" s="484"/>
      <c r="AU103" s="484"/>
    </row>
    <row r="104" spans="1:47" ht="18.75" customHeight="1" x14ac:dyDescent="0.2">
      <c r="A104" s="533"/>
      <c r="B104" s="501"/>
      <c r="C104" s="509"/>
      <c r="D104" s="520"/>
      <c r="E104" s="501"/>
      <c r="F104" s="501"/>
      <c r="G104" s="573"/>
      <c r="H104" s="333"/>
      <c r="I104" s="333"/>
      <c r="J104" s="501"/>
      <c r="K104" s="484"/>
      <c r="L104" s="510"/>
      <c r="M104" s="484"/>
      <c r="N104" s="484"/>
      <c r="O104" s="576"/>
      <c r="P104" s="579"/>
      <c r="Q104" s="582"/>
      <c r="R104" s="584"/>
      <c r="S104" s="235" t="str">
        <f t="shared" si="131"/>
        <v>0</v>
      </c>
      <c r="T104" s="236"/>
      <c r="U104" s="235" t="str">
        <f t="shared" si="132"/>
        <v>0</v>
      </c>
      <c r="V104" s="236"/>
      <c r="W104" s="235" t="str">
        <f t="shared" si="133"/>
        <v>0</v>
      </c>
      <c r="X104" s="236"/>
      <c r="Y104" s="235" t="str">
        <f t="shared" si="134"/>
        <v>0</v>
      </c>
      <c r="Z104" s="236"/>
      <c r="AA104" s="235" t="str">
        <f t="shared" si="135"/>
        <v>0</v>
      </c>
      <c r="AB104" s="236"/>
      <c r="AC104" s="235" t="str">
        <f t="shared" si="136"/>
        <v>0</v>
      </c>
      <c r="AD104" s="236"/>
      <c r="AE104" s="235" t="str">
        <f t="shared" si="137"/>
        <v>0</v>
      </c>
      <c r="AF104" s="235" t="str">
        <f t="shared" si="138"/>
        <v/>
      </c>
      <c r="AG104" s="235" t="str">
        <f t="shared" si="139"/>
        <v/>
      </c>
      <c r="AH104" s="236"/>
      <c r="AI104" s="235" t="str">
        <f t="shared" si="140"/>
        <v/>
      </c>
      <c r="AJ104" s="235" t="str">
        <f>IFERROR(VLOOKUP((CONCATENATE(AG104,AI104)),Listados!$U$3:$V$11,2,FALSE),"")</f>
        <v/>
      </c>
      <c r="AK104" s="235" t="str">
        <f t="shared" si="141"/>
        <v/>
      </c>
      <c r="AL104" s="484"/>
      <c r="AM104" s="484"/>
      <c r="AN104" s="484"/>
      <c r="AO104" s="484"/>
      <c r="AP104" s="489"/>
      <c r="AQ104" s="489"/>
      <c r="AR104" s="484"/>
      <c r="AS104" s="484"/>
      <c r="AT104" s="484"/>
      <c r="AU104" s="484"/>
    </row>
    <row r="105" spans="1:47" ht="16" thickBot="1" x14ac:dyDescent="0.25">
      <c r="A105" s="540"/>
      <c r="B105" s="503"/>
      <c r="C105" s="529"/>
      <c r="D105" s="521"/>
      <c r="E105" s="503"/>
      <c r="F105" s="503"/>
      <c r="G105" s="574"/>
      <c r="H105" s="336"/>
      <c r="I105" s="336"/>
      <c r="J105" s="503"/>
      <c r="K105" s="485"/>
      <c r="L105" s="531"/>
      <c r="M105" s="485"/>
      <c r="N105" s="485"/>
      <c r="O105" s="577"/>
      <c r="P105" s="580"/>
      <c r="Q105" s="583"/>
      <c r="R105" s="482"/>
      <c r="S105" s="179" t="str">
        <f t="shared" si="131"/>
        <v>0</v>
      </c>
      <c r="T105" s="180"/>
      <c r="U105" s="179" t="str">
        <f t="shared" si="132"/>
        <v>0</v>
      </c>
      <c r="V105" s="180"/>
      <c r="W105" s="179" t="str">
        <f t="shared" si="133"/>
        <v>0</v>
      </c>
      <c r="X105" s="180"/>
      <c r="Y105" s="179" t="str">
        <f t="shared" si="134"/>
        <v>0</v>
      </c>
      <c r="Z105" s="180"/>
      <c r="AA105" s="179" t="str">
        <f t="shared" si="135"/>
        <v>0</v>
      </c>
      <c r="AB105" s="180"/>
      <c r="AC105" s="179" t="str">
        <f t="shared" si="136"/>
        <v>0</v>
      </c>
      <c r="AD105" s="180"/>
      <c r="AE105" s="179" t="str">
        <f t="shared" si="137"/>
        <v>0</v>
      </c>
      <c r="AF105" s="179" t="str">
        <f t="shared" si="138"/>
        <v/>
      </c>
      <c r="AG105" s="179" t="str">
        <f t="shared" si="139"/>
        <v/>
      </c>
      <c r="AH105" s="180"/>
      <c r="AI105" s="179" t="str">
        <f t="shared" si="140"/>
        <v/>
      </c>
      <c r="AJ105" s="179" t="str">
        <f>IFERROR(VLOOKUP((CONCATENATE(AG105,AI105)),Listados!$U$3:$V$11,2,FALSE),"")</f>
        <v/>
      </c>
      <c r="AK105" s="179" t="str">
        <f t="shared" si="141"/>
        <v/>
      </c>
      <c r="AL105" s="485"/>
      <c r="AM105" s="485"/>
      <c r="AN105" s="485"/>
      <c r="AO105" s="485"/>
      <c r="AP105" s="478"/>
      <c r="AQ105" s="478"/>
      <c r="AR105" s="485"/>
      <c r="AS105" s="485"/>
      <c r="AT105" s="485"/>
      <c r="AU105" s="485"/>
    </row>
    <row r="106" spans="1:47" ht="409" customHeight="1" x14ac:dyDescent="0.2">
      <c r="A106" s="532">
        <v>25</v>
      </c>
      <c r="B106" s="502" t="s">
        <v>211</v>
      </c>
      <c r="C106" s="528" t="s">
        <v>310</v>
      </c>
      <c r="D106" s="571" t="s">
        <v>315</v>
      </c>
      <c r="E106" s="502" t="s">
        <v>64</v>
      </c>
      <c r="F106" s="502" t="s">
        <v>215</v>
      </c>
      <c r="G106" s="326" t="s">
        <v>316</v>
      </c>
      <c r="H106" s="371" t="s">
        <v>67</v>
      </c>
      <c r="I106" s="469" t="s">
        <v>317</v>
      </c>
      <c r="J106" s="502" t="s">
        <v>85</v>
      </c>
      <c r="K106" s="483">
        <f>+VLOOKUP(J106,Listados!$K$8:$L$12,2,0)</f>
        <v>3</v>
      </c>
      <c r="L106" s="530" t="s">
        <v>236</v>
      </c>
      <c r="M106" s="483">
        <f>+VLOOKUP(L106,Listados!$K$13:$L$17,2,0)</f>
        <v>4</v>
      </c>
      <c r="N106" s="483" t="str">
        <f>IF(AND(J106&lt;&gt;"",L106&lt;&gt;""),VLOOKUP(J106&amp;L106,Listados!$M$3:$N$27,2,FALSE),"")</f>
        <v>Extremo</v>
      </c>
      <c r="O106" s="371" t="s">
        <v>318</v>
      </c>
      <c r="P106" s="327" t="s">
        <v>316</v>
      </c>
      <c r="Q106" s="359" t="s">
        <v>72</v>
      </c>
      <c r="R106" s="95" t="s">
        <v>73</v>
      </c>
      <c r="S106" s="87">
        <f t="shared" si="131"/>
        <v>15</v>
      </c>
      <c r="T106" s="95" t="s">
        <v>73</v>
      </c>
      <c r="U106" s="87">
        <f t="shared" si="132"/>
        <v>15</v>
      </c>
      <c r="V106" s="95" t="s">
        <v>73</v>
      </c>
      <c r="W106" s="87">
        <f t="shared" si="133"/>
        <v>15</v>
      </c>
      <c r="X106" s="95" t="s">
        <v>72</v>
      </c>
      <c r="Y106" s="87">
        <f t="shared" si="134"/>
        <v>15</v>
      </c>
      <c r="Z106" s="95" t="s">
        <v>73</v>
      </c>
      <c r="AA106" s="87">
        <f t="shared" si="135"/>
        <v>15</v>
      </c>
      <c r="AB106" s="95" t="s">
        <v>73</v>
      </c>
      <c r="AC106" s="87">
        <f t="shared" si="136"/>
        <v>15</v>
      </c>
      <c r="AD106" s="95" t="s">
        <v>74</v>
      </c>
      <c r="AE106" s="87">
        <f t="shared" si="137"/>
        <v>10</v>
      </c>
      <c r="AF106" s="87">
        <f t="shared" si="138"/>
        <v>100</v>
      </c>
      <c r="AG106" s="87" t="str">
        <f t="shared" si="139"/>
        <v>Fuerte</v>
      </c>
      <c r="AH106" s="95" t="s">
        <v>75</v>
      </c>
      <c r="AI106" s="87" t="str">
        <f t="shared" si="140"/>
        <v>Fuerte</v>
      </c>
      <c r="AJ106" s="87" t="str">
        <f>IFERROR(VLOOKUP((CONCATENATE(AG106,AI106)),Listados!$U$3:$V$11,2,FALSE),"")</f>
        <v>Fuerte</v>
      </c>
      <c r="AK106" s="87">
        <f t="shared" si="141"/>
        <v>100</v>
      </c>
      <c r="AL106" s="483">
        <f t="shared" ref="AL106" si="184">AVERAGE(AK106:AK109)</f>
        <v>100</v>
      </c>
      <c r="AM106" s="483" t="str">
        <f t="shared" ref="AM106" si="185">IF(AL106&lt;=50,"Débil",IF(AL106&lt;=99,"Moderado",IF(AL106=100,"fuerte","")))</f>
        <v>fuerte</v>
      </c>
      <c r="AN106" s="483">
        <f t="shared" ref="AN106" si="186">+IF(AND(Q106="Preventivo",AM106="Fuerte"),2,IF(AND(Q106="Preventivo",AM106="Moderado"),1,0))</f>
        <v>2</v>
      </c>
      <c r="AO106" s="483">
        <f t="shared" ref="AO106" si="187">+IF(AND(Q106="Detectivo",$AM106="Fuerte"),2,IF(AND(Q106="Detectivo",$AM106="Moderado"),1,IF(AND(Q106="Preventivo",$AM106="Fuerte"),1,0)))</f>
        <v>1</v>
      </c>
      <c r="AP106" s="488">
        <f t="shared" ref="AP106" si="188">+K106-AN106</f>
        <v>1</v>
      </c>
      <c r="AQ106" s="488">
        <f t="shared" ref="AQ106" si="189">+M106-AO106</f>
        <v>3</v>
      </c>
      <c r="AR106" s="483" t="str">
        <f>+VLOOKUP(MIN(AP106),Listados!$J$18:$K$24,2,TRUE)</f>
        <v>Rara Vez</v>
      </c>
      <c r="AS106" s="483" t="str">
        <f>+VLOOKUP(MIN(AQ106),Listados!$J$26:$K$32,2,TRUE)</f>
        <v>Moderado</v>
      </c>
      <c r="AT106" s="483" t="str">
        <f>IF(AND(AR106&lt;&gt;"",AS106&lt;&gt;""),VLOOKUP(AR106&amp;AS106,Listados!$M$3:$N$27,2,FALSE),"")</f>
        <v>Moderado</v>
      </c>
      <c r="AU106" s="483" t="str">
        <f>+VLOOKUP(AT106,Listados!$P$3:$Q$6,2,FALSE)</f>
        <v>Asumir el riesgo</v>
      </c>
    </row>
    <row r="107" spans="1:47" ht="409" customHeight="1" x14ac:dyDescent="0.2">
      <c r="A107" s="533"/>
      <c r="B107" s="501"/>
      <c r="C107" s="509"/>
      <c r="D107" s="520"/>
      <c r="E107" s="501"/>
      <c r="F107" s="501"/>
      <c r="G107" s="329" t="s">
        <v>320</v>
      </c>
      <c r="H107" s="333" t="s">
        <v>67</v>
      </c>
      <c r="I107" s="352" t="s">
        <v>1279</v>
      </c>
      <c r="J107" s="501"/>
      <c r="K107" s="484"/>
      <c r="L107" s="510"/>
      <c r="M107" s="484"/>
      <c r="N107" s="484"/>
      <c r="O107" s="333" t="s">
        <v>1254</v>
      </c>
      <c r="P107" s="354" t="s">
        <v>320</v>
      </c>
      <c r="Q107" s="364" t="s">
        <v>72</v>
      </c>
      <c r="R107" s="236" t="s">
        <v>73</v>
      </c>
      <c r="S107" s="235">
        <f t="shared" si="131"/>
        <v>15</v>
      </c>
      <c r="T107" s="236" t="s">
        <v>73</v>
      </c>
      <c r="U107" s="235">
        <f t="shared" si="132"/>
        <v>15</v>
      </c>
      <c r="V107" s="236" t="s">
        <v>73</v>
      </c>
      <c r="W107" s="235">
        <f t="shared" si="133"/>
        <v>15</v>
      </c>
      <c r="X107" s="236" t="s">
        <v>72</v>
      </c>
      <c r="Y107" s="235">
        <f t="shared" si="134"/>
        <v>15</v>
      </c>
      <c r="Z107" s="236" t="s">
        <v>73</v>
      </c>
      <c r="AA107" s="235">
        <f t="shared" si="135"/>
        <v>15</v>
      </c>
      <c r="AB107" s="236" t="s">
        <v>73</v>
      </c>
      <c r="AC107" s="235">
        <f t="shared" si="136"/>
        <v>15</v>
      </c>
      <c r="AD107" s="236" t="s">
        <v>74</v>
      </c>
      <c r="AE107" s="235">
        <f t="shared" si="137"/>
        <v>10</v>
      </c>
      <c r="AF107" s="235">
        <f t="shared" si="138"/>
        <v>100</v>
      </c>
      <c r="AG107" s="235" t="str">
        <f t="shared" si="139"/>
        <v>Fuerte</v>
      </c>
      <c r="AH107" s="236" t="s">
        <v>75</v>
      </c>
      <c r="AI107" s="235" t="str">
        <f t="shared" si="140"/>
        <v>Fuerte</v>
      </c>
      <c r="AJ107" s="235" t="str">
        <f>IFERROR(VLOOKUP((CONCATENATE(AG107,AI107)),Listados!$U$3:$V$11,2,FALSE),"")</f>
        <v>Fuerte</v>
      </c>
      <c r="AK107" s="235">
        <f t="shared" si="141"/>
        <v>100</v>
      </c>
      <c r="AL107" s="484"/>
      <c r="AM107" s="484"/>
      <c r="AN107" s="484"/>
      <c r="AO107" s="484"/>
      <c r="AP107" s="489"/>
      <c r="AQ107" s="489"/>
      <c r="AR107" s="484"/>
      <c r="AS107" s="484"/>
      <c r="AT107" s="484"/>
      <c r="AU107" s="484"/>
    </row>
    <row r="108" spans="1:47" x14ac:dyDescent="0.2">
      <c r="A108" s="533"/>
      <c r="B108" s="501"/>
      <c r="C108" s="509"/>
      <c r="D108" s="520"/>
      <c r="E108" s="501"/>
      <c r="F108" s="501"/>
      <c r="G108" s="329"/>
      <c r="H108" s="333"/>
      <c r="I108" s="333"/>
      <c r="J108" s="501"/>
      <c r="K108" s="484"/>
      <c r="L108" s="510"/>
      <c r="M108" s="484"/>
      <c r="N108" s="484"/>
      <c r="O108" s="355"/>
      <c r="P108" s="354"/>
      <c r="Q108" s="266"/>
      <c r="R108" s="236"/>
      <c r="S108" s="235" t="str">
        <f t="shared" si="131"/>
        <v>0</v>
      </c>
      <c r="T108" s="236"/>
      <c r="U108" s="235" t="str">
        <f t="shared" si="132"/>
        <v>0</v>
      </c>
      <c r="V108" s="236"/>
      <c r="W108" s="235" t="str">
        <f t="shared" si="133"/>
        <v>0</v>
      </c>
      <c r="X108" s="236"/>
      <c r="Y108" s="235" t="str">
        <f t="shared" si="134"/>
        <v>0</v>
      </c>
      <c r="Z108" s="236"/>
      <c r="AA108" s="235" t="str">
        <f t="shared" si="135"/>
        <v>0</v>
      </c>
      <c r="AB108" s="236"/>
      <c r="AC108" s="235" t="str">
        <f t="shared" si="136"/>
        <v>0</v>
      </c>
      <c r="AD108" s="236"/>
      <c r="AE108" s="235" t="str">
        <f t="shared" si="137"/>
        <v>0</v>
      </c>
      <c r="AF108" s="235" t="str">
        <f t="shared" si="138"/>
        <v/>
      </c>
      <c r="AG108" s="235" t="str">
        <f t="shared" si="139"/>
        <v/>
      </c>
      <c r="AH108" s="236"/>
      <c r="AI108" s="235" t="str">
        <f t="shared" si="140"/>
        <v/>
      </c>
      <c r="AJ108" s="235" t="str">
        <f>IFERROR(VLOOKUP((CONCATENATE(AG108,AI108)),Listados!$U$3:$V$11,2,FALSE),"")</f>
        <v/>
      </c>
      <c r="AK108" s="235" t="str">
        <f t="shared" si="141"/>
        <v/>
      </c>
      <c r="AL108" s="484"/>
      <c r="AM108" s="484"/>
      <c r="AN108" s="484"/>
      <c r="AO108" s="484"/>
      <c r="AP108" s="489"/>
      <c r="AQ108" s="489"/>
      <c r="AR108" s="484"/>
      <c r="AS108" s="484"/>
      <c r="AT108" s="484"/>
      <c r="AU108" s="484"/>
    </row>
    <row r="109" spans="1:47" ht="16" thickBot="1" x14ac:dyDescent="0.25">
      <c r="A109" s="540"/>
      <c r="B109" s="503"/>
      <c r="C109" s="529"/>
      <c r="D109" s="521"/>
      <c r="E109" s="503"/>
      <c r="F109" s="503"/>
      <c r="G109" s="335"/>
      <c r="H109" s="336"/>
      <c r="I109" s="336"/>
      <c r="J109" s="503"/>
      <c r="K109" s="485"/>
      <c r="L109" s="531"/>
      <c r="M109" s="485"/>
      <c r="N109" s="485"/>
      <c r="O109" s="337"/>
      <c r="P109" s="357"/>
      <c r="Q109" s="194"/>
      <c r="R109" s="180"/>
      <c r="S109" s="179" t="str">
        <f t="shared" si="131"/>
        <v>0</v>
      </c>
      <c r="T109" s="180"/>
      <c r="U109" s="179" t="str">
        <f t="shared" si="132"/>
        <v>0</v>
      </c>
      <c r="V109" s="180"/>
      <c r="W109" s="179" t="str">
        <f t="shared" si="133"/>
        <v>0</v>
      </c>
      <c r="X109" s="180"/>
      <c r="Y109" s="179" t="str">
        <f t="shared" si="134"/>
        <v>0</v>
      </c>
      <c r="Z109" s="180"/>
      <c r="AA109" s="179" t="str">
        <f t="shared" si="135"/>
        <v>0</v>
      </c>
      <c r="AB109" s="180"/>
      <c r="AC109" s="179" t="str">
        <f t="shared" si="136"/>
        <v>0</v>
      </c>
      <c r="AD109" s="180"/>
      <c r="AE109" s="179" t="str">
        <f t="shared" si="137"/>
        <v>0</v>
      </c>
      <c r="AF109" s="179" t="str">
        <f t="shared" si="138"/>
        <v/>
      </c>
      <c r="AG109" s="179" t="str">
        <f t="shared" si="139"/>
        <v/>
      </c>
      <c r="AH109" s="180"/>
      <c r="AI109" s="179" t="str">
        <f t="shared" si="140"/>
        <v/>
      </c>
      <c r="AJ109" s="179" t="str">
        <f>IFERROR(VLOOKUP((CONCATENATE(AG109,AI109)),Listados!$U$3:$V$11,2,FALSE),"")</f>
        <v/>
      </c>
      <c r="AK109" s="179" t="str">
        <f t="shared" si="141"/>
        <v/>
      </c>
      <c r="AL109" s="485"/>
      <c r="AM109" s="485"/>
      <c r="AN109" s="485"/>
      <c r="AO109" s="485"/>
      <c r="AP109" s="478"/>
      <c r="AQ109" s="478"/>
      <c r="AR109" s="485"/>
      <c r="AS109" s="485"/>
      <c r="AT109" s="485"/>
      <c r="AU109" s="485"/>
    </row>
    <row r="110" spans="1:47" ht="76.5" customHeight="1" thickBot="1" x14ac:dyDescent="0.25">
      <c r="A110" s="532">
        <v>26</v>
      </c>
      <c r="B110" s="502" t="s">
        <v>321</v>
      </c>
      <c r="C110" s="528" t="s">
        <v>322</v>
      </c>
      <c r="D110" s="502" t="s">
        <v>323</v>
      </c>
      <c r="E110" s="502" t="s">
        <v>169</v>
      </c>
      <c r="F110" s="502" t="s">
        <v>65</v>
      </c>
      <c r="G110" s="416" t="s">
        <v>326</v>
      </c>
      <c r="H110" s="371" t="s">
        <v>67</v>
      </c>
      <c r="I110" s="417" t="s">
        <v>324</v>
      </c>
      <c r="J110" s="502" t="s">
        <v>100</v>
      </c>
      <c r="K110" s="483">
        <f>+VLOOKUP(J110,Listados!$K$8:$L$12,2,0)</f>
        <v>4</v>
      </c>
      <c r="L110" s="530" t="s">
        <v>236</v>
      </c>
      <c r="M110" s="483">
        <f>+VLOOKUP(L110,Listados!$K$13:$L$17,2,0)</f>
        <v>4</v>
      </c>
      <c r="N110" s="483" t="str">
        <f>IF(AND(J110&lt;&gt;"",L110&lt;&gt;""),VLOOKUP(J110&amp;L110,Listados!$M$3:$N$27,2,FALSE),"")</f>
        <v>Extremo</v>
      </c>
      <c r="O110" s="326" t="s">
        <v>325</v>
      </c>
      <c r="P110" s="327" t="s">
        <v>326</v>
      </c>
      <c r="Q110" s="359" t="s">
        <v>80</v>
      </c>
      <c r="R110" s="95" t="s">
        <v>73</v>
      </c>
      <c r="S110" s="87">
        <f t="shared" si="131"/>
        <v>15</v>
      </c>
      <c r="T110" s="95" t="s">
        <v>73</v>
      </c>
      <c r="U110" s="87">
        <f t="shared" si="132"/>
        <v>15</v>
      </c>
      <c r="V110" s="95" t="s">
        <v>73</v>
      </c>
      <c r="W110" s="87">
        <f t="shared" si="133"/>
        <v>15</v>
      </c>
      <c r="X110" s="95" t="s">
        <v>80</v>
      </c>
      <c r="Y110" s="87">
        <f t="shared" si="134"/>
        <v>10</v>
      </c>
      <c r="Z110" s="95" t="s">
        <v>73</v>
      </c>
      <c r="AA110" s="87">
        <f t="shared" si="135"/>
        <v>15</v>
      </c>
      <c r="AB110" s="95" t="s">
        <v>73</v>
      </c>
      <c r="AC110" s="87">
        <f t="shared" si="136"/>
        <v>15</v>
      </c>
      <c r="AD110" s="95" t="s">
        <v>74</v>
      </c>
      <c r="AE110" s="87">
        <f t="shared" si="137"/>
        <v>10</v>
      </c>
      <c r="AF110" s="87">
        <f t="shared" si="138"/>
        <v>95</v>
      </c>
      <c r="AG110" s="87" t="str">
        <f t="shared" si="139"/>
        <v>Moderado</v>
      </c>
      <c r="AH110" s="95" t="s">
        <v>75</v>
      </c>
      <c r="AI110" s="87" t="str">
        <f t="shared" si="140"/>
        <v>Fuerte</v>
      </c>
      <c r="AJ110" s="87" t="str">
        <f>IFERROR(VLOOKUP((CONCATENATE(AG110,AI110)),Listados!$U$3:$V$11,2,FALSE),"")</f>
        <v>Moderado</v>
      </c>
      <c r="AK110" s="87">
        <f t="shared" si="141"/>
        <v>50</v>
      </c>
      <c r="AL110" s="483">
        <f t="shared" ref="AL110" si="190">AVERAGE(AK110:AK113)</f>
        <v>75</v>
      </c>
      <c r="AM110" s="483" t="str">
        <f t="shared" ref="AM110" si="191">IF(AL110&lt;=50,"Débil",IF(AL110&lt;=99,"Moderado",IF(AL110=100,"fuerte","")))</f>
        <v>Moderado</v>
      </c>
      <c r="AN110" s="483">
        <f t="shared" ref="AN110" si="192">+IF(AND(Q110="Preventivo",AM110="Fuerte"),2,IF(AND(Q110="Preventivo",AM110="Moderado"),1,0))</f>
        <v>0</v>
      </c>
      <c r="AO110" s="483">
        <f t="shared" ref="AO110" si="193">+IF(AND(Q110="Detectivo",$AM110="Fuerte"),2,IF(AND(Q110="Detectivo",$AM110="Moderado"),1,IF(AND(Q110="Preventivo",$AM110="Fuerte"),1,0)))</f>
        <v>1</v>
      </c>
      <c r="AP110" s="488">
        <f t="shared" ref="AP110" si="194">+K110-AN110</f>
        <v>4</v>
      </c>
      <c r="AQ110" s="488">
        <f t="shared" ref="AQ110" si="195">+M110-AO110</f>
        <v>3</v>
      </c>
      <c r="AR110" s="483" t="str">
        <f>+VLOOKUP(MIN(AP110),Listados!$J$18:$K$24,2,TRUE)</f>
        <v>Probable</v>
      </c>
      <c r="AS110" s="483" t="str">
        <f>+VLOOKUP(MIN(AQ110),Listados!$J$26:$K$32,2,TRUE)</f>
        <v>Moderado</v>
      </c>
      <c r="AT110" s="483" t="str">
        <f>IF(AND(AR110&lt;&gt;"",AS110&lt;&gt;""),VLOOKUP(AR110&amp;AS110,Listados!$M$3:$N$27,2,FALSE),"")</f>
        <v>Alto</v>
      </c>
      <c r="AU110" s="483" t="str">
        <f>+VLOOKUP(AT110,Listados!$P$3:$Q$6,2,FALSE)</f>
        <v>Reducir el riesgo</v>
      </c>
    </row>
    <row r="111" spans="1:47" ht="84.75" customHeight="1" thickBot="1" x14ac:dyDescent="0.25">
      <c r="A111" s="533"/>
      <c r="B111" s="501"/>
      <c r="C111" s="509"/>
      <c r="D111" s="501"/>
      <c r="E111" s="501"/>
      <c r="F111" s="501"/>
      <c r="G111" s="418" t="s">
        <v>329</v>
      </c>
      <c r="H111" s="333" t="s">
        <v>67</v>
      </c>
      <c r="I111" s="371" t="s">
        <v>327</v>
      </c>
      <c r="J111" s="501"/>
      <c r="K111" s="484"/>
      <c r="L111" s="510"/>
      <c r="M111" s="484"/>
      <c r="N111" s="484"/>
      <c r="O111" s="352" t="s">
        <v>328</v>
      </c>
      <c r="P111" s="354" t="s">
        <v>329</v>
      </c>
      <c r="Q111" s="364" t="s">
        <v>72</v>
      </c>
      <c r="R111" s="236" t="s">
        <v>73</v>
      </c>
      <c r="S111" s="235">
        <f t="shared" si="131"/>
        <v>15</v>
      </c>
      <c r="T111" s="236" t="s">
        <v>73</v>
      </c>
      <c r="U111" s="235">
        <f t="shared" si="132"/>
        <v>15</v>
      </c>
      <c r="V111" s="236" t="s">
        <v>73</v>
      </c>
      <c r="W111" s="235">
        <f t="shared" si="133"/>
        <v>15</v>
      </c>
      <c r="X111" s="236" t="s">
        <v>72</v>
      </c>
      <c r="Y111" s="235">
        <f t="shared" si="134"/>
        <v>15</v>
      </c>
      <c r="Z111" s="236" t="s">
        <v>73</v>
      </c>
      <c r="AA111" s="235">
        <f t="shared" si="135"/>
        <v>15</v>
      </c>
      <c r="AB111" s="236" t="s">
        <v>73</v>
      </c>
      <c r="AC111" s="235">
        <f t="shared" si="136"/>
        <v>15</v>
      </c>
      <c r="AD111" s="236" t="s">
        <v>74</v>
      </c>
      <c r="AE111" s="235">
        <f t="shared" si="137"/>
        <v>10</v>
      </c>
      <c r="AF111" s="235">
        <f t="shared" si="138"/>
        <v>100</v>
      </c>
      <c r="AG111" s="235" t="str">
        <f t="shared" si="139"/>
        <v>Fuerte</v>
      </c>
      <c r="AH111" s="236" t="s">
        <v>75</v>
      </c>
      <c r="AI111" s="235" t="str">
        <f t="shared" si="140"/>
        <v>Fuerte</v>
      </c>
      <c r="AJ111" s="235" t="str">
        <f>IFERROR(VLOOKUP((CONCATENATE(AG111,AI111)),Listados!$U$3:$V$11,2,FALSE),"")</f>
        <v>Fuerte</v>
      </c>
      <c r="AK111" s="235">
        <f t="shared" si="141"/>
        <v>100</v>
      </c>
      <c r="AL111" s="484"/>
      <c r="AM111" s="484"/>
      <c r="AN111" s="484"/>
      <c r="AO111" s="484"/>
      <c r="AP111" s="489"/>
      <c r="AQ111" s="489"/>
      <c r="AR111" s="484"/>
      <c r="AS111" s="484"/>
      <c r="AT111" s="484"/>
      <c r="AU111" s="484"/>
    </row>
    <row r="112" spans="1:47" ht="91.5" customHeight="1" x14ac:dyDescent="0.2">
      <c r="A112" s="533"/>
      <c r="B112" s="501"/>
      <c r="C112" s="509"/>
      <c r="D112" s="501"/>
      <c r="E112" s="501"/>
      <c r="F112" s="501"/>
      <c r="G112" s="418" t="s">
        <v>332</v>
      </c>
      <c r="H112" s="333" t="s">
        <v>67</v>
      </c>
      <c r="I112" s="371" t="s">
        <v>330</v>
      </c>
      <c r="J112" s="501"/>
      <c r="K112" s="484"/>
      <c r="L112" s="510"/>
      <c r="M112" s="484"/>
      <c r="N112" s="484"/>
      <c r="O112" s="352" t="s">
        <v>331</v>
      </c>
      <c r="P112" s="354" t="s">
        <v>332</v>
      </c>
      <c r="Q112" s="266" t="s">
        <v>72</v>
      </c>
      <c r="R112" s="236" t="s">
        <v>73</v>
      </c>
      <c r="S112" s="235">
        <f t="shared" si="131"/>
        <v>15</v>
      </c>
      <c r="T112" s="236" t="s">
        <v>73</v>
      </c>
      <c r="U112" s="235">
        <f t="shared" si="132"/>
        <v>15</v>
      </c>
      <c r="V112" s="236" t="s">
        <v>73</v>
      </c>
      <c r="W112" s="235">
        <f t="shared" si="133"/>
        <v>15</v>
      </c>
      <c r="X112" s="236" t="s">
        <v>72</v>
      </c>
      <c r="Y112" s="235">
        <f t="shared" si="134"/>
        <v>15</v>
      </c>
      <c r="Z112" s="236" t="s">
        <v>73</v>
      </c>
      <c r="AA112" s="235">
        <f t="shared" si="135"/>
        <v>15</v>
      </c>
      <c r="AB112" s="236" t="s">
        <v>73</v>
      </c>
      <c r="AC112" s="235">
        <f t="shared" si="136"/>
        <v>15</v>
      </c>
      <c r="AD112" s="236" t="s">
        <v>74</v>
      </c>
      <c r="AE112" s="235">
        <f t="shared" si="137"/>
        <v>10</v>
      </c>
      <c r="AF112" s="235">
        <f t="shared" si="138"/>
        <v>100</v>
      </c>
      <c r="AG112" s="235" t="str">
        <f t="shared" si="139"/>
        <v>Fuerte</v>
      </c>
      <c r="AH112" s="236" t="s">
        <v>75</v>
      </c>
      <c r="AI112" s="235" t="str">
        <f t="shared" si="140"/>
        <v>Fuerte</v>
      </c>
      <c r="AJ112" s="235" t="str">
        <f>IFERROR(VLOOKUP((CONCATENATE(AG112,AI112)),Listados!$U$3:$V$11,2,FALSE),"")</f>
        <v>Fuerte</v>
      </c>
      <c r="AK112" s="235">
        <f t="shared" si="141"/>
        <v>100</v>
      </c>
      <c r="AL112" s="484"/>
      <c r="AM112" s="484"/>
      <c r="AN112" s="484"/>
      <c r="AO112" s="484"/>
      <c r="AP112" s="489"/>
      <c r="AQ112" s="489"/>
      <c r="AR112" s="484"/>
      <c r="AS112" s="484"/>
      <c r="AT112" s="484"/>
      <c r="AU112" s="484"/>
    </row>
    <row r="113" spans="1:47" ht="99" customHeight="1" thickBot="1" x14ac:dyDescent="0.25">
      <c r="A113" s="540"/>
      <c r="B113" s="503"/>
      <c r="C113" s="529"/>
      <c r="D113" s="503"/>
      <c r="E113" s="503"/>
      <c r="F113" s="503"/>
      <c r="G113" s="419" t="s">
        <v>335</v>
      </c>
      <c r="H113" s="336" t="s">
        <v>67</v>
      </c>
      <c r="I113" s="336" t="s">
        <v>333</v>
      </c>
      <c r="J113" s="503"/>
      <c r="K113" s="485"/>
      <c r="L113" s="531"/>
      <c r="M113" s="485"/>
      <c r="N113" s="485"/>
      <c r="O113" s="352" t="s">
        <v>334</v>
      </c>
      <c r="P113" s="357" t="s">
        <v>335</v>
      </c>
      <c r="Q113" s="194" t="s">
        <v>80</v>
      </c>
      <c r="R113" s="180" t="s">
        <v>73</v>
      </c>
      <c r="S113" s="179">
        <f t="shared" si="131"/>
        <v>15</v>
      </c>
      <c r="T113" s="180" t="s">
        <v>73</v>
      </c>
      <c r="U113" s="179">
        <f t="shared" si="132"/>
        <v>15</v>
      </c>
      <c r="V113" s="180" t="s">
        <v>73</v>
      </c>
      <c r="W113" s="179">
        <f t="shared" si="133"/>
        <v>15</v>
      </c>
      <c r="X113" s="180" t="s">
        <v>80</v>
      </c>
      <c r="Y113" s="179">
        <f t="shared" si="134"/>
        <v>10</v>
      </c>
      <c r="Z113" s="180" t="s">
        <v>73</v>
      </c>
      <c r="AA113" s="179">
        <f t="shared" si="135"/>
        <v>15</v>
      </c>
      <c r="AB113" s="180" t="s">
        <v>73</v>
      </c>
      <c r="AC113" s="179">
        <f t="shared" si="136"/>
        <v>15</v>
      </c>
      <c r="AD113" s="180" t="s">
        <v>74</v>
      </c>
      <c r="AE113" s="179">
        <f t="shared" si="137"/>
        <v>10</v>
      </c>
      <c r="AF113" s="179">
        <f>IF((SUM(S113,U113,W113,Y113,AA113,AC113,AE113)=0),"",(SUM(S113,U113,W113,Y113,AA113,AC113,AE113)))</f>
        <v>95</v>
      </c>
      <c r="AG113" s="179" t="str">
        <f>IF(AF113&lt;=85,"Débil",IF(AF113&lt;=95,"Moderado",IF(AF113=100,"Fuerte","")))</f>
        <v>Moderado</v>
      </c>
      <c r="AH113" s="180" t="s">
        <v>75</v>
      </c>
      <c r="AI113" s="179" t="str">
        <f t="shared" si="140"/>
        <v>Fuerte</v>
      </c>
      <c r="AJ113" s="179" t="str">
        <f>IFERROR(VLOOKUP((CONCATENATE(AG113,AI113)),Listados!$U$3:$V$11,2,FALSE),"")</f>
        <v>Moderado</v>
      </c>
      <c r="AK113" s="179">
        <f t="shared" si="141"/>
        <v>50</v>
      </c>
      <c r="AL113" s="485"/>
      <c r="AM113" s="485"/>
      <c r="AN113" s="485"/>
      <c r="AO113" s="485"/>
      <c r="AP113" s="478"/>
      <c r="AQ113" s="478"/>
      <c r="AR113" s="485"/>
      <c r="AS113" s="485"/>
      <c r="AT113" s="485"/>
      <c r="AU113" s="485"/>
    </row>
    <row r="114" spans="1:47" ht="66.75" customHeight="1" thickBot="1" x14ac:dyDescent="0.25">
      <c r="A114" s="532">
        <v>27</v>
      </c>
      <c r="B114" s="502" t="s">
        <v>211</v>
      </c>
      <c r="C114" s="528" t="s">
        <v>1279</v>
      </c>
      <c r="D114" s="569" t="s">
        <v>337</v>
      </c>
      <c r="E114" s="502" t="s">
        <v>169</v>
      </c>
      <c r="F114" s="502" t="s">
        <v>338</v>
      </c>
      <c r="G114" s="326" t="s">
        <v>339</v>
      </c>
      <c r="H114" s="371" t="s">
        <v>125</v>
      </c>
      <c r="I114" s="326" t="s">
        <v>340</v>
      </c>
      <c r="J114" s="502" t="s">
        <v>275</v>
      </c>
      <c r="K114" s="483">
        <f>+VLOOKUP(J114,Listados!$K$8:$L$12,2,0)</f>
        <v>1</v>
      </c>
      <c r="L114" s="530" t="s">
        <v>86</v>
      </c>
      <c r="M114" s="483">
        <f>+VLOOKUP(L114,Listados!$K$13:$L$17,2,0)</f>
        <v>3</v>
      </c>
      <c r="N114" s="483" t="str">
        <f>IF(AND(J114&lt;&gt;"",L114&lt;&gt;""),VLOOKUP(J114&amp;L114,Listados!$M$3:$N$27,2,FALSE),"")</f>
        <v>Moderado</v>
      </c>
      <c r="O114" s="371" t="s">
        <v>341</v>
      </c>
      <c r="P114" s="326" t="s">
        <v>339</v>
      </c>
      <c r="Q114" s="359" t="s">
        <v>80</v>
      </c>
      <c r="R114" s="95" t="s">
        <v>73</v>
      </c>
      <c r="S114" s="87">
        <f t="shared" si="131"/>
        <v>15</v>
      </c>
      <c r="T114" s="95" t="s">
        <v>73</v>
      </c>
      <c r="U114" s="87">
        <f t="shared" si="132"/>
        <v>15</v>
      </c>
      <c r="V114" s="95" t="s">
        <v>73</v>
      </c>
      <c r="W114" s="87">
        <f t="shared" si="133"/>
        <v>15</v>
      </c>
      <c r="X114" s="95" t="s">
        <v>80</v>
      </c>
      <c r="Y114" s="87">
        <f t="shared" si="134"/>
        <v>10</v>
      </c>
      <c r="Z114" s="95" t="s">
        <v>73</v>
      </c>
      <c r="AA114" s="87">
        <f t="shared" si="135"/>
        <v>15</v>
      </c>
      <c r="AB114" s="95" t="s">
        <v>73</v>
      </c>
      <c r="AC114" s="87">
        <f t="shared" si="136"/>
        <v>15</v>
      </c>
      <c r="AD114" s="95" t="s">
        <v>74</v>
      </c>
      <c r="AE114" s="87">
        <f t="shared" si="137"/>
        <v>10</v>
      </c>
      <c r="AF114" s="87">
        <f t="shared" si="138"/>
        <v>95</v>
      </c>
      <c r="AG114" s="87" t="str">
        <f t="shared" si="139"/>
        <v>Moderado</v>
      </c>
      <c r="AH114" s="95" t="s">
        <v>75</v>
      </c>
      <c r="AI114" s="87" t="str">
        <f t="shared" si="140"/>
        <v>Fuerte</v>
      </c>
      <c r="AJ114" s="235" t="str">
        <f>IFERROR(VLOOKUP((CONCATENATE(AG114,AI114)),Listados!$U$3:$V$11,2,FALSE),"")</f>
        <v>Moderado</v>
      </c>
      <c r="AK114" s="87">
        <f t="shared" si="141"/>
        <v>50</v>
      </c>
      <c r="AL114" s="483">
        <f t="shared" ref="AL114" si="196">AVERAGE(AK114:AK117)</f>
        <v>87.5</v>
      </c>
      <c r="AM114" s="483" t="str">
        <f t="shared" ref="AM114" si="197">IF(AL114&lt;=50,"Débil",IF(AL114&lt;=99,"Moderado",IF(AL114=100,"fuerte","")))</f>
        <v>Moderado</v>
      </c>
      <c r="AN114" s="483">
        <f t="shared" ref="AN114" si="198">+IF(AND(Q114="Preventivo",AM114="Fuerte"),2,IF(AND(Q114="Preventivo",AM114="Moderado"),1,0))</f>
        <v>0</v>
      </c>
      <c r="AO114" s="483">
        <f t="shared" ref="AO114" si="199">+IF(AND(Q114="Detectivo",$AM114="Fuerte"),2,IF(AND(Q114="Detectivo",$AM114="Moderado"),1,IF(AND(Q114="Preventivo",$AM114="Fuerte"),1,0)))</f>
        <v>1</v>
      </c>
      <c r="AP114" s="488">
        <f t="shared" ref="AP114" si="200">+K114-AN114</f>
        <v>1</v>
      </c>
      <c r="AQ114" s="488">
        <f t="shared" ref="AQ114" si="201">+M114-AO114</f>
        <v>2</v>
      </c>
      <c r="AR114" s="483" t="str">
        <f>+VLOOKUP(MIN(AP114),Listados!$J$18:$K$24,2,TRUE)</f>
        <v>Rara Vez</v>
      </c>
      <c r="AS114" s="483" t="str">
        <f>+VLOOKUP(MIN(AQ114),Listados!$J$26:$K$32,2,TRUE)</f>
        <v>Menor</v>
      </c>
      <c r="AT114" s="483" t="str">
        <f>IF(AND(AR114&lt;&gt;"",AS114&lt;&gt;""),VLOOKUP(AR114&amp;AS114,Listados!$M$3:$N$27,2,FALSE),"")</f>
        <v>Bajo</v>
      </c>
      <c r="AU114" s="483" t="str">
        <f>+VLOOKUP(AT114,Listados!$P$3:$Q$6,2,FALSE)</f>
        <v>Asumir el riesgo</v>
      </c>
    </row>
    <row r="115" spans="1:47" ht="53" thickBot="1" x14ac:dyDescent="0.25">
      <c r="A115" s="533"/>
      <c r="B115" s="501"/>
      <c r="C115" s="509"/>
      <c r="D115" s="570"/>
      <c r="E115" s="501"/>
      <c r="F115" s="501"/>
      <c r="G115" s="329" t="s">
        <v>344</v>
      </c>
      <c r="H115" s="333" t="s">
        <v>67</v>
      </c>
      <c r="I115" s="329" t="s">
        <v>345</v>
      </c>
      <c r="J115" s="501"/>
      <c r="K115" s="484"/>
      <c r="L115" s="510"/>
      <c r="M115" s="484"/>
      <c r="N115" s="484"/>
      <c r="O115" s="371" t="s">
        <v>346</v>
      </c>
      <c r="P115" s="420" t="s">
        <v>347</v>
      </c>
      <c r="Q115" s="364" t="s">
        <v>72</v>
      </c>
      <c r="R115" s="236" t="s">
        <v>73</v>
      </c>
      <c r="S115" s="235">
        <f t="shared" si="131"/>
        <v>15</v>
      </c>
      <c r="T115" s="236" t="s">
        <v>73</v>
      </c>
      <c r="U115" s="235">
        <f t="shared" si="132"/>
        <v>15</v>
      </c>
      <c r="V115" s="236" t="s">
        <v>73</v>
      </c>
      <c r="W115" s="235">
        <f t="shared" si="133"/>
        <v>15</v>
      </c>
      <c r="X115" s="236" t="s">
        <v>72</v>
      </c>
      <c r="Y115" s="235">
        <f t="shared" si="134"/>
        <v>15</v>
      </c>
      <c r="Z115" s="236" t="s">
        <v>73</v>
      </c>
      <c r="AA115" s="235">
        <f t="shared" si="135"/>
        <v>15</v>
      </c>
      <c r="AB115" s="236" t="s">
        <v>73</v>
      </c>
      <c r="AC115" s="235">
        <f t="shared" si="136"/>
        <v>15</v>
      </c>
      <c r="AD115" s="236" t="s">
        <v>74</v>
      </c>
      <c r="AE115" s="235">
        <f t="shared" si="137"/>
        <v>10</v>
      </c>
      <c r="AF115" s="235">
        <f t="shared" si="138"/>
        <v>100</v>
      </c>
      <c r="AG115" s="235" t="str">
        <f t="shared" si="139"/>
        <v>Fuerte</v>
      </c>
      <c r="AH115" s="236" t="s">
        <v>75</v>
      </c>
      <c r="AI115" s="235" t="str">
        <f t="shared" si="140"/>
        <v>Fuerte</v>
      </c>
      <c r="AJ115" s="235" t="str">
        <f>IFERROR(VLOOKUP((CONCATENATE(AG115,AI115)),Listados!$U$3:$V$11,2,FALSE),"")</f>
        <v>Fuerte</v>
      </c>
      <c r="AK115" s="235">
        <f t="shared" si="141"/>
        <v>100</v>
      </c>
      <c r="AL115" s="484"/>
      <c r="AM115" s="484"/>
      <c r="AN115" s="484"/>
      <c r="AO115" s="484"/>
      <c r="AP115" s="489"/>
      <c r="AQ115" s="489"/>
      <c r="AR115" s="484"/>
      <c r="AS115" s="484"/>
      <c r="AT115" s="484"/>
      <c r="AU115" s="484"/>
    </row>
    <row r="116" spans="1:47" ht="100.5" customHeight="1" thickBot="1" x14ac:dyDescent="0.25">
      <c r="A116" s="533"/>
      <c r="B116" s="501"/>
      <c r="C116" s="509"/>
      <c r="D116" s="570"/>
      <c r="E116" s="501"/>
      <c r="F116" s="501"/>
      <c r="G116" s="329" t="s">
        <v>350</v>
      </c>
      <c r="H116" s="333" t="s">
        <v>67</v>
      </c>
      <c r="I116" s="329" t="s">
        <v>351</v>
      </c>
      <c r="J116" s="501"/>
      <c r="K116" s="484"/>
      <c r="L116" s="510"/>
      <c r="M116" s="484"/>
      <c r="N116" s="484"/>
      <c r="O116" s="371" t="s">
        <v>352</v>
      </c>
      <c r="P116" s="420" t="s">
        <v>344</v>
      </c>
      <c r="Q116" s="266" t="s">
        <v>72</v>
      </c>
      <c r="R116" s="236" t="s">
        <v>73</v>
      </c>
      <c r="S116" s="235">
        <f t="shared" si="131"/>
        <v>15</v>
      </c>
      <c r="T116" s="236" t="s">
        <v>73</v>
      </c>
      <c r="U116" s="235">
        <f t="shared" si="132"/>
        <v>15</v>
      </c>
      <c r="V116" s="236" t="s">
        <v>73</v>
      </c>
      <c r="W116" s="235">
        <f t="shared" si="133"/>
        <v>15</v>
      </c>
      <c r="X116" s="236" t="s">
        <v>72</v>
      </c>
      <c r="Y116" s="235">
        <f t="shared" si="134"/>
        <v>15</v>
      </c>
      <c r="Z116" s="236" t="s">
        <v>73</v>
      </c>
      <c r="AA116" s="235">
        <f t="shared" si="135"/>
        <v>15</v>
      </c>
      <c r="AB116" s="236" t="s">
        <v>73</v>
      </c>
      <c r="AC116" s="235">
        <f t="shared" si="136"/>
        <v>15</v>
      </c>
      <c r="AD116" s="236" t="s">
        <v>74</v>
      </c>
      <c r="AE116" s="235">
        <f t="shared" si="137"/>
        <v>10</v>
      </c>
      <c r="AF116" s="235">
        <f t="shared" si="138"/>
        <v>100</v>
      </c>
      <c r="AG116" s="235" t="str">
        <f t="shared" si="139"/>
        <v>Fuerte</v>
      </c>
      <c r="AH116" s="236" t="s">
        <v>75</v>
      </c>
      <c r="AI116" s="235" t="str">
        <f t="shared" si="140"/>
        <v>Fuerte</v>
      </c>
      <c r="AJ116" s="235" t="str">
        <f>IFERROR(VLOOKUP((CONCATENATE(AG116,AI116)),Listados!$U$3:$V$11,2,FALSE),"")</f>
        <v>Fuerte</v>
      </c>
      <c r="AK116" s="235">
        <f t="shared" si="141"/>
        <v>100</v>
      </c>
      <c r="AL116" s="484"/>
      <c r="AM116" s="484"/>
      <c r="AN116" s="484"/>
      <c r="AO116" s="484"/>
      <c r="AP116" s="489"/>
      <c r="AQ116" s="489"/>
      <c r="AR116" s="484"/>
      <c r="AS116" s="484"/>
      <c r="AT116" s="484"/>
      <c r="AU116" s="484"/>
    </row>
    <row r="117" spans="1:47" ht="75" customHeight="1" thickBot="1" x14ac:dyDescent="0.25">
      <c r="A117" s="540"/>
      <c r="B117" s="503"/>
      <c r="C117" s="529"/>
      <c r="D117" s="570"/>
      <c r="E117" s="503"/>
      <c r="F117" s="503"/>
      <c r="G117" s="335" t="s">
        <v>347</v>
      </c>
      <c r="H117" s="336" t="s">
        <v>67</v>
      </c>
      <c r="I117" s="335" t="s">
        <v>353</v>
      </c>
      <c r="J117" s="503"/>
      <c r="K117" s="485"/>
      <c r="L117" s="531"/>
      <c r="M117" s="485"/>
      <c r="N117" s="485"/>
      <c r="O117" s="371" t="s">
        <v>354</v>
      </c>
      <c r="P117" s="421" t="s">
        <v>350</v>
      </c>
      <c r="Q117" s="194" t="s">
        <v>72</v>
      </c>
      <c r="R117" s="180" t="s">
        <v>73</v>
      </c>
      <c r="S117" s="179">
        <f t="shared" si="131"/>
        <v>15</v>
      </c>
      <c r="T117" s="180" t="s">
        <v>73</v>
      </c>
      <c r="U117" s="179">
        <f t="shared" si="132"/>
        <v>15</v>
      </c>
      <c r="V117" s="180" t="s">
        <v>73</v>
      </c>
      <c r="W117" s="179">
        <f t="shared" si="133"/>
        <v>15</v>
      </c>
      <c r="X117" s="180" t="s">
        <v>72</v>
      </c>
      <c r="Y117" s="179">
        <f t="shared" si="134"/>
        <v>15</v>
      </c>
      <c r="Z117" s="180" t="s">
        <v>73</v>
      </c>
      <c r="AA117" s="179">
        <f t="shared" si="135"/>
        <v>15</v>
      </c>
      <c r="AB117" s="180" t="s">
        <v>73</v>
      </c>
      <c r="AC117" s="179">
        <f t="shared" si="136"/>
        <v>15</v>
      </c>
      <c r="AD117" s="180" t="s">
        <v>74</v>
      </c>
      <c r="AE117" s="179">
        <f t="shared" si="137"/>
        <v>10</v>
      </c>
      <c r="AF117" s="179">
        <f t="shared" si="138"/>
        <v>100</v>
      </c>
      <c r="AG117" s="179" t="str">
        <f t="shared" si="139"/>
        <v>Fuerte</v>
      </c>
      <c r="AH117" s="180" t="s">
        <v>75</v>
      </c>
      <c r="AI117" s="179" t="str">
        <f t="shared" si="140"/>
        <v>Fuerte</v>
      </c>
      <c r="AJ117" s="179" t="str">
        <f>IFERROR(VLOOKUP((CONCATENATE(AG117,AI117)),Listados!$U$3:$V$11,2,FALSE),"")</f>
        <v>Fuerte</v>
      </c>
      <c r="AK117" s="179">
        <f t="shared" si="141"/>
        <v>100</v>
      </c>
      <c r="AL117" s="485"/>
      <c r="AM117" s="485"/>
      <c r="AN117" s="485"/>
      <c r="AO117" s="485"/>
      <c r="AP117" s="478"/>
      <c r="AQ117" s="478"/>
      <c r="AR117" s="485"/>
      <c r="AS117" s="485"/>
      <c r="AT117" s="485"/>
      <c r="AU117" s="485"/>
    </row>
    <row r="118" spans="1:47" ht="15" customHeight="1" thickBot="1" x14ac:dyDescent="0.25">
      <c r="A118" s="532">
        <v>28</v>
      </c>
      <c r="B118" s="502" t="s">
        <v>211</v>
      </c>
      <c r="C118" s="553" t="s">
        <v>310</v>
      </c>
      <c r="D118" s="537"/>
      <c r="E118" s="543" t="s">
        <v>214</v>
      </c>
      <c r="F118" s="543" t="s">
        <v>355</v>
      </c>
      <c r="G118" s="326" t="s">
        <v>356</v>
      </c>
      <c r="H118" s="371" t="s">
        <v>67</v>
      </c>
      <c r="I118" s="371" t="s">
        <v>357</v>
      </c>
      <c r="J118" s="502" t="s">
        <v>275</v>
      </c>
      <c r="K118" s="483">
        <f>+VLOOKUP(J118,Listados!$K$8:$L$12,2,0)</f>
        <v>1</v>
      </c>
      <c r="L118" s="530" t="s">
        <v>86</v>
      </c>
      <c r="M118" s="483">
        <f>+VLOOKUP(L118,Listados!$K$13:$L$17,2,0)</f>
        <v>3</v>
      </c>
      <c r="N118" s="483" t="str">
        <f>IF(AND(J118&lt;&gt;"",L118&lt;&gt;""),VLOOKUP(J118&amp;L118,Listados!$M$3:$N$27,2,FALSE),"")</f>
        <v>Moderado</v>
      </c>
      <c r="O118" s="326" t="s">
        <v>358</v>
      </c>
      <c r="P118" s="327" t="s">
        <v>356</v>
      </c>
      <c r="Q118" s="359" t="s">
        <v>72</v>
      </c>
      <c r="R118" s="95" t="s">
        <v>73</v>
      </c>
      <c r="S118" s="87">
        <f t="shared" si="131"/>
        <v>15</v>
      </c>
      <c r="T118" s="95" t="s">
        <v>73</v>
      </c>
      <c r="U118" s="87">
        <f t="shared" si="132"/>
        <v>15</v>
      </c>
      <c r="V118" s="95" t="s">
        <v>73</v>
      </c>
      <c r="W118" s="87">
        <f t="shared" si="133"/>
        <v>15</v>
      </c>
      <c r="X118" s="95" t="s">
        <v>72</v>
      </c>
      <c r="Y118" s="87">
        <f t="shared" si="134"/>
        <v>15</v>
      </c>
      <c r="Z118" s="95" t="s">
        <v>73</v>
      </c>
      <c r="AA118" s="87">
        <f t="shared" si="135"/>
        <v>15</v>
      </c>
      <c r="AB118" s="95" t="s">
        <v>73</v>
      </c>
      <c r="AC118" s="87">
        <f t="shared" si="136"/>
        <v>15</v>
      </c>
      <c r="AD118" s="95" t="s">
        <v>74</v>
      </c>
      <c r="AE118" s="87">
        <f t="shared" si="137"/>
        <v>10</v>
      </c>
      <c r="AF118" s="87">
        <f t="shared" si="138"/>
        <v>100</v>
      </c>
      <c r="AG118" s="87" t="str">
        <f t="shared" si="139"/>
        <v>Fuerte</v>
      </c>
      <c r="AH118" s="95" t="s">
        <v>75</v>
      </c>
      <c r="AI118" s="87" t="str">
        <f t="shared" si="140"/>
        <v>Fuerte</v>
      </c>
      <c r="AJ118" s="87" t="str">
        <f>IFERROR(VLOOKUP((CONCATENATE(AG118,AI118)),Listados!$U$3:$V$11,2,FALSE),"")</f>
        <v>Fuerte</v>
      </c>
      <c r="AK118" s="87">
        <f t="shared" si="141"/>
        <v>100</v>
      </c>
      <c r="AL118" s="483">
        <f t="shared" ref="AL118" si="202">AVERAGE(AK118:AK121)</f>
        <v>100</v>
      </c>
      <c r="AM118" s="483" t="str">
        <f t="shared" ref="AM118" si="203">IF(AL118&lt;=50,"Débil",IF(AL118&lt;=99,"Moderado",IF(AL118=100,"fuerte","")))</f>
        <v>fuerte</v>
      </c>
      <c r="AN118" s="483">
        <f t="shared" ref="AN118" si="204">+IF(AND(Q118="Preventivo",AM118="Fuerte"),2,IF(AND(Q118="Preventivo",AM118="Moderado"),1,0))</f>
        <v>2</v>
      </c>
      <c r="AO118" s="483">
        <f t="shared" ref="AO118" si="205">+IF(AND(Q118="Detectivo",$AM118="Fuerte"),2,IF(AND(Q118="Detectivo",$AM118="Moderado"),1,IF(AND(Q118="Preventivo",$AM118="Fuerte"),1,0)))</f>
        <v>1</v>
      </c>
      <c r="AP118" s="488">
        <f t="shared" ref="AP118" si="206">+K118-AN118</f>
        <v>-1</v>
      </c>
      <c r="AQ118" s="488">
        <f t="shared" ref="AQ118" si="207">+M118-AO118</f>
        <v>2</v>
      </c>
      <c r="AR118" s="483" t="str">
        <f>+VLOOKUP(MIN(AP118),Listados!$J$18:$K$24,2,TRUE)</f>
        <v>Rara Vez</v>
      </c>
      <c r="AS118" s="483" t="str">
        <f>+VLOOKUP(MIN(AQ118),Listados!$J$26:$K$32,2,TRUE)</f>
        <v>Menor</v>
      </c>
      <c r="AT118" s="483" t="str">
        <f>IF(AND(AR118&lt;&gt;"",AS118&lt;&gt;""),VLOOKUP(AR118&amp;AS118,Listados!$M$3:$N$27,2,FALSE),"")</f>
        <v>Bajo</v>
      </c>
      <c r="AU118" s="483" t="str">
        <f>+VLOOKUP(AT118,Listados!$P$3:$Q$6,2,FALSE)</f>
        <v>Asumir el riesgo</v>
      </c>
    </row>
    <row r="119" spans="1:47" ht="117" x14ac:dyDescent="0.2">
      <c r="A119" s="533"/>
      <c r="B119" s="501"/>
      <c r="C119" s="554"/>
      <c r="D119" s="553" t="s">
        <v>359</v>
      </c>
      <c r="E119" s="544"/>
      <c r="F119" s="544"/>
      <c r="G119" s="329" t="s">
        <v>360</v>
      </c>
      <c r="H119" s="333" t="s">
        <v>67</v>
      </c>
      <c r="I119" s="333" t="s">
        <v>357</v>
      </c>
      <c r="J119" s="501"/>
      <c r="K119" s="484"/>
      <c r="L119" s="510"/>
      <c r="M119" s="484"/>
      <c r="N119" s="484"/>
      <c r="O119" s="329" t="s">
        <v>361</v>
      </c>
      <c r="P119" s="329" t="s">
        <v>360</v>
      </c>
      <c r="Q119" s="364" t="s">
        <v>72</v>
      </c>
      <c r="R119" s="236" t="s">
        <v>73</v>
      </c>
      <c r="S119" s="235">
        <f t="shared" si="131"/>
        <v>15</v>
      </c>
      <c r="T119" s="236" t="s">
        <v>73</v>
      </c>
      <c r="U119" s="235">
        <f t="shared" si="132"/>
        <v>15</v>
      </c>
      <c r="V119" s="236" t="s">
        <v>73</v>
      </c>
      <c r="W119" s="235">
        <f t="shared" si="133"/>
        <v>15</v>
      </c>
      <c r="X119" s="236" t="s">
        <v>72</v>
      </c>
      <c r="Y119" s="235">
        <f t="shared" si="134"/>
        <v>15</v>
      </c>
      <c r="Z119" s="236" t="s">
        <v>73</v>
      </c>
      <c r="AA119" s="235">
        <f t="shared" si="135"/>
        <v>15</v>
      </c>
      <c r="AB119" s="236" t="s">
        <v>73</v>
      </c>
      <c r="AC119" s="235">
        <f t="shared" si="136"/>
        <v>15</v>
      </c>
      <c r="AD119" s="236" t="s">
        <v>74</v>
      </c>
      <c r="AE119" s="235">
        <f t="shared" si="137"/>
        <v>10</v>
      </c>
      <c r="AF119" s="235">
        <f t="shared" si="138"/>
        <v>100</v>
      </c>
      <c r="AG119" s="235" t="str">
        <f t="shared" si="139"/>
        <v>Fuerte</v>
      </c>
      <c r="AH119" s="236" t="s">
        <v>75</v>
      </c>
      <c r="AI119" s="235" t="str">
        <f t="shared" si="140"/>
        <v>Fuerte</v>
      </c>
      <c r="AJ119" s="235" t="str">
        <f>IFERROR(VLOOKUP((CONCATENATE(AG119,AI119)),Listados!$U$3:$V$11,2,FALSE),"")</f>
        <v>Fuerte</v>
      </c>
      <c r="AK119" s="235">
        <f t="shared" si="141"/>
        <v>100</v>
      </c>
      <c r="AL119" s="484"/>
      <c r="AM119" s="484"/>
      <c r="AN119" s="484"/>
      <c r="AO119" s="484"/>
      <c r="AP119" s="489"/>
      <c r="AQ119" s="489"/>
      <c r="AR119" s="484"/>
      <c r="AS119" s="484"/>
      <c r="AT119" s="484"/>
      <c r="AU119" s="484"/>
    </row>
    <row r="120" spans="1:47" ht="157.5" customHeight="1" x14ac:dyDescent="0.2">
      <c r="A120" s="533"/>
      <c r="B120" s="501"/>
      <c r="C120" s="554"/>
      <c r="D120" s="554"/>
      <c r="E120" s="544"/>
      <c r="F120" s="544"/>
      <c r="G120" s="329" t="s">
        <v>362</v>
      </c>
      <c r="H120" s="333" t="s">
        <v>67</v>
      </c>
      <c r="I120" s="333" t="s">
        <v>363</v>
      </c>
      <c r="J120" s="501"/>
      <c r="K120" s="484"/>
      <c r="L120" s="510"/>
      <c r="M120" s="484"/>
      <c r="N120" s="484"/>
      <c r="O120" s="329" t="s">
        <v>364</v>
      </c>
      <c r="P120" s="329" t="s">
        <v>362</v>
      </c>
      <c r="Q120" s="266" t="s">
        <v>72</v>
      </c>
      <c r="R120" s="236" t="s">
        <v>73</v>
      </c>
      <c r="S120" s="235">
        <f t="shared" si="131"/>
        <v>15</v>
      </c>
      <c r="T120" s="236" t="s">
        <v>73</v>
      </c>
      <c r="U120" s="235">
        <f t="shared" si="132"/>
        <v>15</v>
      </c>
      <c r="V120" s="236" t="s">
        <v>73</v>
      </c>
      <c r="W120" s="235">
        <f t="shared" si="133"/>
        <v>15</v>
      </c>
      <c r="X120" s="236" t="s">
        <v>72</v>
      </c>
      <c r="Y120" s="235">
        <f t="shared" si="134"/>
        <v>15</v>
      </c>
      <c r="Z120" s="236" t="s">
        <v>73</v>
      </c>
      <c r="AA120" s="235">
        <f t="shared" si="135"/>
        <v>15</v>
      </c>
      <c r="AB120" s="236" t="s">
        <v>73</v>
      </c>
      <c r="AC120" s="235">
        <f t="shared" si="136"/>
        <v>15</v>
      </c>
      <c r="AD120" s="236" t="s">
        <v>74</v>
      </c>
      <c r="AE120" s="235">
        <f t="shared" si="137"/>
        <v>10</v>
      </c>
      <c r="AF120" s="235">
        <f t="shared" si="138"/>
        <v>100</v>
      </c>
      <c r="AG120" s="235" t="str">
        <f t="shared" si="139"/>
        <v>Fuerte</v>
      </c>
      <c r="AH120" s="236" t="s">
        <v>75</v>
      </c>
      <c r="AI120" s="235" t="str">
        <f t="shared" si="140"/>
        <v>Fuerte</v>
      </c>
      <c r="AJ120" s="235" t="str">
        <f>IFERROR(VLOOKUP((CONCATENATE(AG120,AI120)),Listados!$U$3:$V$11,2,FALSE),"")</f>
        <v>Fuerte</v>
      </c>
      <c r="AK120" s="235">
        <f t="shared" si="141"/>
        <v>100</v>
      </c>
      <c r="AL120" s="484"/>
      <c r="AM120" s="484"/>
      <c r="AN120" s="484"/>
      <c r="AO120" s="484"/>
      <c r="AP120" s="489"/>
      <c r="AQ120" s="489"/>
      <c r="AR120" s="484"/>
      <c r="AS120" s="484"/>
      <c r="AT120" s="484"/>
      <c r="AU120" s="484"/>
    </row>
    <row r="121" spans="1:47" ht="125.25" customHeight="1" thickBot="1" x14ac:dyDescent="0.25">
      <c r="A121" s="540"/>
      <c r="B121" s="503"/>
      <c r="C121" s="555"/>
      <c r="D121" s="554"/>
      <c r="E121" s="545"/>
      <c r="F121" s="545"/>
      <c r="G121" s="335"/>
      <c r="H121" s="336"/>
      <c r="I121" s="336"/>
      <c r="J121" s="503"/>
      <c r="K121" s="485"/>
      <c r="L121" s="531"/>
      <c r="M121" s="485"/>
      <c r="N121" s="485"/>
      <c r="O121" s="337"/>
      <c r="P121" s="338"/>
      <c r="Q121" s="194"/>
      <c r="R121" s="180"/>
      <c r="S121" s="179" t="str">
        <f t="shared" si="131"/>
        <v>0</v>
      </c>
      <c r="T121" s="180"/>
      <c r="U121" s="179" t="str">
        <f t="shared" si="132"/>
        <v>0</v>
      </c>
      <c r="V121" s="180"/>
      <c r="W121" s="179" t="str">
        <f t="shared" si="133"/>
        <v>0</v>
      </c>
      <c r="X121" s="180"/>
      <c r="Y121" s="179" t="str">
        <f t="shared" si="134"/>
        <v>0</v>
      </c>
      <c r="Z121" s="180"/>
      <c r="AA121" s="179" t="str">
        <f t="shared" si="135"/>
        <v>0</v>
      </c>
      <c r="AB121" s="180"/>
      <c r="AC121" s="179" t="str">
        <f t="shared" si="136"/>
        <v>0</v>
      </c>
      <c r="AD121" s="180"/>
      <c r="AE121" s="179" t="str">
        <f t="shared" si="137"/>
        <v>0</v>
      </c>
      <c r="AF121" s="179" t="str">
        <f t="shared" si="138"/>
        <v/>
      </c>
      <c r="AG121" s="179" t="str">
        <f t="shared" si="139"/>
        <v/>
      </c>
      <c r="AH121" s="180"/>
      <c r="AI121" s="179" t="str">
        <f t="shared" si="140"/>
        <v/>
      </c>
      <c r="AJ121" s="179" t="str">
        <f>IFERROR(VLOOKUP((CONCATENATE(AG121,AI121)),Listados!$U$3:$V$11,2,FALSE),"")</f>
        <v/>
      </c>
      <c r="AK121" s="179" t="str">
        <f t="shared" si="141"/>
        <v/>
      </c>
      <c r="AL121" s="485"/>
      <c r="AM121" s="485"/>
      <c r="AN121" s="485"/>
      <c r="AO121" s="485"/>
      <c r="AP121" s="478"/>
      <c r="AQ121" s="478"/>
      <c r="AR121" s="485"/>
      <c r="AS121" s="485"/>
      <c r="AT121" s="485"/>
      <c r="AU121" s="485"/>
    </row>
    <row r="122" spans="1:47" ht="52" x14ac:dyDescent="0.2">
      <c r="A122" s="563">
        <v>29</v>
      </c>
      <c r="B122" s="566" t="s">
        <v>211</v>
      </c>
      <c r="C122" s="553" t="s">
        <v>310</v>
      </c>
      <c r="D122" s="543" t="s">
        <v>1284</v>
      </c>
      <c r="E122" s="543" t="s">
        <v>214</v>
      </c>
      <c r="F122" s="543" t="s">
        <v>355</v>
      </c>
      <c r="G122" s="351" t="s">
        <v>365</v>
      </c>
      <c r="H122" s="371" t="s">
        <v>67</v>
      </c>
      <c r="I122" s="371" t="s">
        <v>366</v>
      </c>
      <c r="J122" s="502" t="s">
        <v>275</v>
      </c>
      <c r="K122" s="483">
        <v>1</v>
      </c>
      <c r="L122" s="530" t="s">
        <v>70</v>
      </c>
      <c r="M122" s="483">
        <v>2</v>
      </c>
      <c r="N122" s="483" t="str">
        <f>IF(AND(J122&lt;&gt;"",L122&lt;&gt;""),VLOOKUP(J122&amp;L122,Listados!$M$3:$N$27,2,FALSE),"")</f>
        <v>Bajo</v>
      </c>
      <c r="O122" s="326" t="s">
        <v>1285</v>
      </c>
      <c r="P122" s="351" t="s">
        <v>365</v>
      </c>
      <c r="Q122" s="359" t="s">
        <v>72</v>
      </c>
      <c r="R122" s="95" t="s">
        <v>73</v>
      </c>
      <c r="S122" s="87">
        <f t="shared" si="131"/>
        <v>15</v>
      </c>
      <c r="T122" s="95" t="s">
        <v>73</v>
      </c>
      <c r="U122" s="87">
        <f t="shared" si="132"/>
        <v>15</v>
      </c>
      <c r="V122" s="95" t="s">
        <v>73</v>
      </c>
      <c r="W122" s="87">
        <f t="shared" si="133"/>
        <v>15</v>
      </c>
      <c r="X122" s="95" t="s">
        <v>72</v>
      </c>
      <c r="Y122" s="87">
        <f t="shared" si="134"/>
        <v>15</v>
      </c>
      <c r="Z122" s="95" t="s">
        <v>73</v>
      </c>
      <c r="AA122" s="87">
        <f t="shared" si="135"/>
        <v>15</v>
      </c>
      <c r="AB122" s="95" t="s">
        <v>73</v>
      </c>
      <c r="AC122" s="87">
        <f t="shared" si="136"/>
        <v>15</v>
      </c>
      <c r="AD122" s="95" t="s">
        <v>74</v>
      </c>
      <c r="AE122" s="87">
        <f>+IF(AD122="Completa",10,IF(AD122="Incompleta",5,"0"))</f>
        <v>10</v>
      </c>
      <c r="AF122" s="87">
        <f t="shared" si="138"/>
        <v>100</v>
      </c>
      <c r="AG122" s="87" t="str">
        <f t="shared" si="139"/>
        <v>Fuerte</v>
      </c>
      <c r="AH122" s="95" t="s">
        <v>75</v>
      </c>
      <c r="AI122" s="87" t="str">
        <f t="shared" si="140"/>
        <v>Fuerte</v>
      </c>
      <c r="AJ122" s="87" t="str">
        <f>IFERROR(VLOOKUP((CONCATENATE(AG122,AI122)),Listados!$U$3:$V$11,2,FALSE),"")</f>
        <v>Fuerte</v>
      </c>
      <c r="AK122" s="87">
        <f t="shared" si="141"/>
        <v>100</v>
      </c>
      <c r="AL122" s="483">
        <f>AVERAGE(AK122:AK125)</f>
        <v>100</v>
      </c>
      <c r="AM122" s="483" t="str">
        <f t="shared" ref="AM122" si="208">IF(AL122&lt;=50,"Débil",IF(AL122&lt;=99,"Moderado",IF(AL122=100,"fuerte","")))</f>
        <v>fuerte</v>
      </c>
      <c r="AN122" s="483">
        <f t="shared" ref="AN122" si="209">+IF(AND(Q122="Preventivo",AM122="Fuerte"),2,IF(AND(Q122="Preventivo",AM122="Moderado"),1,0))</f>
        <v>2</v>
      </c>
      <c r="AO122" s="483">
        <f t="shared" ref="AO122" si="210">+IF(AND(Q122="Detectivo",$AM122="Fuerte"),2,IF(AND(Q122="Detectivo",$AM122="Moderado"),1,IF(AND(Q122="Preventivo",$AM122="Fuerte"),1,0)))</f>
        <v>1</v>
      </c>
      <c r="AP122" s="488">
        <f t="shared" ref="AP122" si="211">+K122-AN122</f>
        <v>-1</v>
      </c>
      <c r="AQ122" s="488">
        <f t="shared" ref="AQ122" si="212">+M122-AO122</f>
        <v>1</v>
      </c>
      <c r="AR122" s="483" t="str">
        <f>+VLOOKUP(MIN(AP122),Listados!$J$18:$K$24,2,TRUE)</f>
        <v>Rara Vez</v>
      </c>
      <c r="AS122" s="483" t="str">
        <f>+VLOOKUP(MIN(AQ122),Listados!$J$26:$K$32,2,TRUE)</f>
        <v>Insignificante</v>
      </c>
      <c r="AT122" s="483" t="str">
        <f>IF(AND(AR122&lt;&gt;"",AS122&lt;&gt;""),VLOOKUP(AR122&amp;AS122,Listados!$M$3:$N$27,2,FALSE),"")</f>
        <v>Bajo</v>
      </c>
      <c r="AU122" s="483" t="str">
        <f>+VLOOKUP(AT122,Listados!$P$3:$Q$6,2,FALSE)</f>
        <v>Asumir el riesgo</v>
      </c>
    </row>
    <row r="123" spans="1:47" ht="54.75" customHeight="1" x14ac:dyDescent="0.2">
      <c r="A123" s="564"/>
      <c r="B123" s="567"/>
      <c r="C123" s="554"/>
      <c r="D123" s="544"/>
      <c r="E123" s="544"/>
      <c r="F123" s="544"/>
      <c r="G123" s="352"/>
      <c r="H123" s="333"/>
      <c r="I123" s="333"/>
      <c r="J123" s="501"/>
      <c r="K123" s="484"/>
      <c r="L123" s="510"/>
      <c r="M123" s="484"/>
      <c r="N123" s="484"/>
      <c r="O123" s="329"/>
      <c r="P123" s="331"/>
      <c r="Q123" s="364"/>
      <c r="R123" s="236"/>
      <c r="S123" s="235"/>
      <c r="T123" s="236"/>
      <c r="U123" s="235"/>
      <c r="V123" s="236"/>
      <c r="W123" s="235"/>
      <c r="X123" s="236"/>
      <c r="Y123" s="235"/>
      <c r="Z123" s="236"/>
      <c r="AA123" s="235"/>
      <c r="AB123" s="236"/>
      <c r="AC123" s="235"/>
      <c r="AD123" s="236"/>
      <c r="AE123" s="235"/>
      <c r="AF123" s="235"/>
      <c r="AG123" s="235"/>
      <c r="AH123" s="236"/>
      <c r="AI123" s="235"/>
      <c r="AJ123" s="235"/>
      <c r="AK123" s="235" t="str">
        <f t="shared" si="141"/>
        <v/>
      </c>
      <c r="AL123" s="484"/>
      <c r="AM123" s="484"/>
      <c r="AN123" s="484"/>
      <c r="AO123" s="484"/>
      <c r="AP123" s="489"/>
      <c r="AQ123" s="489"/>
      <c r="AR123" s="484"/>
      <c r="AS123" s="484"/>
      <c r="AT123" s="484"/>
      <c r="AU123" s="484"/>
    </row>
    <row r="124" spans="1:47" ht="31.5" customHeight="1" x14ac:dyDescent="0.2">
      <c r="A124" s="564"/>
      <c r="B124" s="567"/>
      <c r="C124" s="554"/>
      <c r="D124" s="544"/>
      <c r="E124" s="544"/>
      <c r="F124" s="544"/>
      <c r="G124" s="329"/>
      <c r="H124" s="333"/>
      <c r="I124" s="333"/>
      <c r="J124" s="501"/>
      <c r="K124" s="484"/>
      <c r="L124" s="510"/>
      <c r="M124" s="484"/>
      <c r="N124" s="484"/>
      <c r="O124" s="355"/>
      <c r="P124" s="331"/>
      <c r="Q124" s="266"/>
      <c r="R124" s="236"/>
      <c r="S124" s="235" t="str">
        <f t="shared" si="131"/>
        <v>0</v>
      </c>
      <c r="T124" s="236"/>
      <c r="U124" s="235" t="str">
        <f t="shared" si="132"/>
        <v>0</v>
      </c>
      <c r="V124" s="236"/>
      <c r="W124" s="235" t="str">
        <f t="shared" si="133"/>
        <v>0</v>
      </c>
      <c r="X124" s="236"/>
      <c r="Y124" s="235" t="str">
        <f t="shared" si="134"/>
        <v>0</v>
      </c>
      <c r="Z124" s="236"/>
      <c r="AA124" s="235" t="str">
        <f t="shared" si="135"/>
        <v>0</v>
      </c>
      <c r="AB124" s="236"/>
      <c r="AC124" s="235" t="str">
        <f t="shared" si="136"/>
        <v>0</v>
      </c>
      <c r="AD124" s="236"/>
      <c r="AE124" s="235" t="str">
        <f t="shared" si="137"/>
        <v>0</v>
      </c>
      <c r="AF124" s="235" t="str">
        <f t="shared" si="138"/>
        <v/>
      </c>
      <c r="AG124" s="235" t="str">
        <f t="shared" si="139"/>
        <v/>
      </c>
      <c r="AH124" s="236"/>
      <c r="AI124" s="235" t="str">
        <f t="shared" si="140"/>
        <v/>
      </c>
      <c r="AJ124" s="235" t="str">
        <f>IFERROR(VLOOKUP((CONCATENATE(AG124,AI124)),Listados!$U$3:$V$11,2,FALSE),"")</f>
        <v/>
      </c>
      <c r="AK124" s="235" t="str">
        <f t="shared" si="141"/>
        <v/>
      </c>
      <c r="AL124" s="484"/>
      <c r="AM124" s="484"/>
      <c r="AN124" s="484"/>
      <c r="AO124" s="484"/>
      <c r="AP124" s="489"/>
      <c r="AQ124" s="489"/>
      <c r="AR124" s="484"/>
      <c r="AS124" s="484"/>
      <c r="AT124" s="484"/>
      <c r="AU124" s="484"/>
    </row>
    <row r="125" spans="1:47" ht="44.25" customHeight="1" thickBot="1" x14ac:dyDescent="0.25">
      <c r="A125" s="565"/>
      <c r="B125" s="568"/>
      <c r="C125" s="555"/>
      <c r="D125" s="545"/>
      <c r="E125" s="545"/>
      <c r="F125" s="545"/>
      <c r="G125" s="335"/>
      <c r="H125" s="336"/>
      <c r="I125" s="336"/>
      <c r="J125" s="503"/>
      <c r="K125" s="485"/>
      <c r="L125" s="531"/>
      <c r="M125" s="485"/>
      <c r="N125" s="485"/>
      <c r="O125" s="337"/>
      <c r="P125" s="360"/>
      <c r="Q125" s="194"/>
      <c r="R125" s="180"/>
      <c r="S125" s="179" t="str">
        <f t="shared" si="131"/>
        <v>0</v>
      </c>
      <c r="T125" s="180"/>
      <c r="U125" s="179" t="str">
        <f t="shared" si="132"/>
        <v>0</v>
      </c>
      <c r="V125" s="180"/>
      <c r="W125" s="179" t="str">
        <f t="shared" si="133"/>
        <v>0</v>
      </c>
      <c r="X125" s="180"/>
      <c r="Y125" s="179" t="str">
        <f t="shared" si="134"/>
        <v>0</v>
      </c>
      <c r="Z125" s="180"/>
      <c r="AA125" s="179" t="str">
        <f t="shared" si="135"/>
        <v>0</v>
      </c>
      <c r="AB125" s="180"/>
      <c r="AC125" s="179" t="str">
        <f t="shared" si="136"/>
        <v>0</v>
      </c>
      <c r="AD125" s="180"/>
      <c r="AE125" s="179" t="str">
        <f t="shared" si="137"/>
        <v>0</v>
      </c>
      <c r="AF125" s="179" t="str">
        <f t="shared" si="138"/>
        <v/>
      </c>
      <c r="AG125" s="179" t="str">
        <f t="shared" si="139"/>
        <v/>
      </c>
      <c r="AH125" s="180"/>
      <c r="AI125" s="179" t="str">
        <f t="shared" si="140"/>
        <v/>
      </c>
      <c r="AJ125" s="179" t="str">
        <f>IFERROR(VLOOKUP((CONCATENATE(AG125,AI125)),Listados!$U$3:$V$11,2,FALSE),"")</f>
        <v/>
      </c>
      <c r="AK125" s="179" t="str">
        <f t="shared" si="141"/>
        <v/>
      </c>
      <c r="AL125" s="485"/>
      <c r="AM125" s="485"/>
      <c r="AN125" s="485"/>
      <c r="AO125" s="485"/>
      <c r="AP125" s="478"/>
      <c r="AQ125" s="478"/>
      <c r="AR125" s="485"/>
      <c r="AS125" s="485"/>
      <c r="AT125" s="485"/>
      <c r="AU125" s="485"/>
    </row>
    <row r="126" spans="1:47" ht="143" x14ac:dyDescent="0.2">
      <c r="A126" s="532">
        <v>30</v>
      </c>
      <c r="B126" s="502" t="s">
        <v>367</v>
      </c>
      <c r="C126" s="556" t="s">
        <v>368</v>
      </c>
      <c r="D126" s="543" t="s">
        <v>369</v>
      </c>
      <c r="E126" s="502" t="s">
        <v>82</v>
      </c>
      <c r="F126" s="543" t="s">
        <v>65</v>
      </c>
      <c r="G126" s="326" t="s">
        <v>370</v>
      </c>
      <c r="H126" s="371" t="s">
        <v>67</v>
      </c>
      <c r="I126" s="371" t="s">
        <v>371</v>
      </c>
      <c r="J126" s="502" t="s">
        <v>85</v>
      </c>
      <c r="K126" s="483">
        <f>+VLOOKUP(J126,Listados!$K$8:$L$12,2,0)</f>
        <v>3</v>
      </c>
      <c r="L126" s="530" t="s">
        <v>236</v>
      </c>
      <c r="M126" s="483">
        <f>+VLOOKUP(L126,Listados!$K$13:$L$17,2,0)</f>
        <v>4</v>
      </c>
      <c r="N126" s="483" t="str">
        <f>IF(AND(J126&lt;&gt;"",L126&lt;&gt;""),VLOOKUP(J126&amp;L126,Listados!$M$3:$N$27,2,FALSE),"")</f>
        <v>Extremo</v>
      </c>
      <c r="O126" s="371" t="s">
        <v>372</v>
      </c>
      <c r="P126" s="404" t="s">
        <v>370</v>
      </c>
      <c r="Q126" s="359" t="s">
        <v>72</v>
      </c>
      <c r="R126" s="95" t="s">
        <v>73</v>
      </c>
      <c r="S126" s="87">
        <f t="shared" si="131"/>
        <v>15</v>
      </c>
      <c r="T126" s="95" t="s">
        <v>73</v>
      </c>
      <c r="U126" s="87">
        <f t="shared" si="132"/>
        <v>15</v>
      </c>
      <c r="V126" s="95" t="s">
        <v>73</v>
      </c>
      <c r="W126" s="87">
        <f t="shared" si="133"/>
        <v>15</v>
      </c>
      <c r="X126" s="95" t="s">
        <v>72</v>
      </c>
      <c r="Y126" s="87">
        <f t="shared" si="134"/>
        <v>15</v>
      </c>
      <c r="Z126" s="95" t="s">
        <v>73</v>
      </c>
      <c r="AA126" s="87">
        <f t="shared" si="135"/>
        <v>15</v>
      </c>
      <c r="AB126" s="95" t="s">
        <v>73</v>
      </c>
      <c r="AC126" s="87">
        <f t="shared" si="136"/>
        <v>15</v>
      </c>
      <c r="AD126" s="95" t="s">
        <v>74</v>
      </c>
      <c r="AE126" s="87">
        <f t="shared" si="137"/>
        <v>10</v>
      </c>
      <c r="AF126" s="87">
        <f t="shared" si="138"/>
        <v>100</v>
      </c>
      <c r="AG126" s="87" t="str">
        <f t="shared" si="139"/>
        <v>Fuerte</v>
      </c>
      <c r="AH126" s="95" t="s">
        <v>75</v>
      </c>
      <c r="AI126" s="87" t="str">
        <f t="shared" si="140"/>
        <v>Fuerte</v>
      </c>
      <c r="AJ126" s="87" t="str">
        <f>IFERROR(VLOOKUP((CONCATENATE(AG126,AI126)),Listados!$U$3:$V$11,2,FALSE),"")</f>
        <v>Fuerte</v>
      </c>
      <c r="AK126" s="87">
        <f t="shared" si="141"/>
        <v>100</v>
      </c>
      <c r="AL126" s="483">
        <f t="shared" ref="AL126" si="213">AVERAGE(AK126:AK129)</f>
        <v>100</v>
      </c>
      <c r="AM126" s="483" t="str">
        <f t="shared" ref="AM126" si="214">IF(AL126&lt;=50,"Débil",IF(AL126&lt;=99,"Moderado",IF(AL126=100,"fuerte","")))</f>
        <v>fuerte</v>
      </c>
      <c r="AN126" s="483">
        <f t="shared" ref="AN126" si="215">+IF(AND(Q126="Preventivo",AM126="Fuerte"),2,IF(AND(Q126="Preventivo",AM126="Moderado"),1,0))</f>
        <v>2</v>
      </c>
      <c r="AO126" s="483">
        <f t="shared" ref="AO126" si="216">+IF(AND(Q126="Detectivo",$AM126="Fuerte"),2,IF(AND(Q126="Detectivo",$AM126="Moderado"),1,IF(AND(Q126="Preventivo",$AM126="Fuerte"),1,0)))</f>
        <v>1</v>
      </c>
      <c r="AP126" s="488">
        <f t="shared" ref="AP126" si="217">+K126-AN126</f>
        <v>1</v>
      </c>
      <c r="AQ126" s="488">
        <f t="shared" ref="AQ126" si="218">+M126-AO126</f>
        <v>3</v>
      </c>
      <c r="AR126" s="483" t="str">
        <f>+VLOOKUP(MIN(AP126),Listados!$J$18:$K$24,2,TRUE)</f>
        <v>Rara Vez</v>
      </c>
      <c r="AS126" s="483" t="str">
        <f>+VLOOKUP(MIN(AQ126),Listados!$J$26:$K$32,2,TRUE)</f>
        <v>Moderado</v>
      </c>
      <c r="AT126" s="483" t="str">
        <f>IF(AND(AR126&lt;&gt;"",AS126&lt;&gt;""),VLOOKUP(AR126&amp;AS126,Listados!$M$3:$N$27,2,FALSE),"")</f>
        <v>Moderado</v>
      </c>
      <c r="AU126" s="483" t="str">
        <f>+VLOOKUP(AT126,Listados!$P$3:$Q$6,2,FALSE)</f>
        <v>Asumir el riesgo</v>
      </c>
    </row>
    <row r="127" spans="1:47" x14ac:dyDescent="0.2">
      <c r="A127" s="533"/>
      <c r="B127" s="501"/>
      <c r="C127" s="557"/>
      <c r="D127" s="544"/>
      <c r="E127" s="501"/>
      <c r="F127" s="544"/>
      <c r="G127" s="329"/>
      <c r="H127" s="333"/>
      <c r="I127" s="333"/>
      <c r="J127" s="501"/>
      <c r="K127" s="484"/>
      <c r="L127" s="510"/>
      <c r="M127" s="484"/>
      <c r="N127" s="484"/>
      <c r="O127" s="407"/>
      <c r="P127" s="331"/>
      <c r="Q127" s="364"/>
      <c r="R127" s="236"/>
      <c r="S127" s="235" t="str">
        <f t="shared" si="131"/>
        <v>0</v>
      </c>
      <c r="T127" s="236"/>
      <c r="U127" s="235" t="str">
        <f t="shared" si="132"/>
        <v>0</v>
      </c>
      <c r="V127" s="236"/>
      <c r="W127" s="235" t="str">
        <f t="shared" si="133"/>
        <v>0</v>
      </c>
      <c r="X127" s="236"/>
      <c r="Y127" s="235" t="str">
        <f t="shared" si="134"/>
        <v>0</v>
      </c>
      <c r="Z127" s="236"/>
      <c r="AA127" s="235" t="str">
        <f t="shared" si="135"/>
        <v>0</v>
      </c>
      <c r="AB127" s="236"/>
      <c r="AC127" s="235" t="str">
        <f t="shared" si="136"/>
        <v>0</v>
      </c>
      <c r="AD127" s="236"/>
      <c r="AE127" s="235" t="str">
        <f t="shared" si="137"/>
        <v>0</v>
      </c>
      <c r="AF127" s="235" t="str">
        <f t="shared" si="138"/>
        <v/>
      </c>
      <c r="AG127" s="235" t="str">
        <f t="shared" si="139"/>
        <v/>
      </c>
      <c r="AH127" s="236"/>
      <c r="AI127" s="235" t="str">
        <f t="shared" si="140"/>
        <v/>
      </c>
      <c r="AJ127" s="235" t="str">
        <f>IFERROR(VLOOKUP((CONCATENATE(AG127,AI127)),Listados!$U$3:$V$11,2,FALSE),"")</f>
        <v/>
      </c>
      <c r="AK127" s="235" t="str">
        <f t="shared" si="141"/>
        <v/>
      </c>
      <c r="AL127" s="484"/>
      <c r="AM127" s="484"/>
      <c r="AN127" s="484"/>
      <c r="AO127" s="484"/>
      <c r="AP127" s="489"/>
      <c r="AQ127" s="489"/>
      <c r="AR127" s="484"/>
      <c r="AS127" s="484"/>
      <c r="AT127" s="484"/>
      <c r="AU127" s="484"/>
    </row>
    <row r="128" spans="1:47" x14ac:dyDescent="0.2">
      <c r="A128" s="533"/>
      <c r="B128" s="501"/>
      <c r="C128" s="557"/>
      <c r="D128" s="544"/>
      <c r="E128" s="501"/>
      <c r="F128" s="544"/>
      <c r="G128" s="329"/>
      <c r="H128" s="333"/>
      <c r="I128" s="333"/>
      <c r="J128" s="501"/>
      <c r="K128" s="484"/>
      <c r="L128" s="510"/>
      <c r="M128" s="484"/>
      <c r="N128" s="484"/>
      <c r="O128" s="355"/>
      <c r="P128" s="331"/>
      <c r="Q128" s="266"/>
      <c r="R128" s="236"/>
      <c r="S128" s="235" t="str">
        <f t="shared" si="131"/>
        <v>0</v>
      </c>
      <c r="T128" s="236"/>
      <c r="U128" s="235" t="str">
        <f t="shared" si="132"/>
        <v>0</v>
      </c>
      <c r="V128" s="236"/>
      <c r="W128" s="235" t="str">
        <f t="shared" si="133"/>
        <v>0</v>
      </c>
      <c r="X128" s="236"/>
      <c r="Y128" s="235" t="str">
        <f t="shared" si="134"/>
        <v>0</v>
      </c>
      <c r="Z128" s="236"/>
      <c r="AA128" s="235" t="str">
        <f t="shared" si="135"/>
        <v>0</v>
      </c>
      <c r="AB128" s="236"/>
      <c r="AC128" s="235" t="str">
        <f t="shared" si="136"/>
        <v>0</v>
      </c>
      <c r="AD128" s="236"/>
      <c r="AE128" s="235" t="str">
        <f t="shared" si="137"/>
        <v>0</v>
      </c>
      <c r="AF128" s="235" t="str">
        <f t="shared" si="138"/>
        <v/>
      </c>
      <c r="AG128" s="235" t="str">
        <f t="shared" si="139"/>
        <v/>
      </c>
      <c r="AH128" s="236"/>
      <c r="AI128" s="235" t="str">
        <f t="shared" si="140"/>
        <v/>
      </c>
      <c r="AJ128" s="235" t="str">
        <f>IFERROR(VLOOKUP((CONCATENATE(AG128,AI128)),Listados!$U$3:$V$11,2,FALSE),"")</f>
        <v/>
      </c>
      <c r="AK128" s="235" t="str">
        <f t="shared" si="141"/>
        <v/>
      </c>
      <c r="AL128" s="484"/>
      <c r="AM128" s="484"/>
      <c r="AN128" s="484"/>
      <c r="AO128" s="484"/>
      <c r="AP128" s="489"/>
      <c r="AQ128" s="489"/>
      <c r="AR128" s="484"/>
      <c r="AS128" s="484"/>
      <c r="AT128" s="484"/>
      <c r="AU128" s="484"/>
    </row>
    <row r="129" spans="1:47" ht="16" thickBot="1" x14ac:dyDescent="0.25">
      <c r="A129" s="540"/>
      <c r="B129" s="503"/>
      <c r="C129" s="562"/>
      <c r="D129" s="545"/>
      <c r="E129" s="503"/>
      <c r="F129" s="545"/>
      <c r="G129" s="335"/>
      <c r="H129" s="336"/>
      <c r="I129" s="336"/>
      <c r="J129" s="503"/>
      <c r="K129" s="485"/>
      <c r="L129" s="531"/>
      <c r="M129" s="485"/>
      <c r="N129" s="485"/>
      <c r="O129" s="337"/>
      <c r="P129" s="338"/>
      <c r="Q129" s="194"/>
      <c r="R129" s="180"/>
      <c r="S129" s="179" t="str">
        <f t="shared" si="131"/>
        <v>0</v>
      </c>
      <c r="T129" s="180"/>
      <c r="U129" s="179" t="str">
        <f t="shared" si="132"/>
        <v>0</v>
      </c>
      <c r="V129" s="180"/>
      <c r="W129" s="179" t="str">
        <f t="shared" si="133"/>
        <v>0</v>
      </c>
      <c r="X129" s="180"/>
      <c r="Y129" s="179" t="str">
        <f t="shared" si="134"/>
        <v>0</v>
      </c>
      <c r="Z129" s="180"/>
      <c r="AA129" s="179" t="str">
        <f t="shared" si="135"/>
        <v>0</v>
      </c>
      <c r="AB129" s="180"/>
      <c r="AC129" s="179" t="str">
        <f t="shared" si="136"/>
        <v>0</v>
      </c>
      <c r="AD129" s="180"/>
      <c r="AE129" s="179" t="str">
        <f t="shared" si="137"/>
        <v>0</v>
      </c>
      <c r="AF129" s="179" t="str">
        <f t="shared" si="138"/>
        <v/>
      </c>
      <c r="AG129" s="179" t="str">
        <f t="shared" si="139"/>
        <v/>
      </c>
      <c r="AH129" s="180"/>
      <c r="AI129" s="179" t="str">
        <f t="shared" si="140"/>
        <v/>
      </c>
      <c r="AJ129" s="179" t="str">
        <f>IFERROR(VLOOKUP((CONCATENATE(AG129,AI129)),Listados!$U$3:$V$11,2,FALSE),"")</f>
        <v/>
      </c>
      <c r="AK129" s="179" t="str">
        <f t="shared" si="141"/>
        <v/>
      </c>
      <c r="AL129" s="485"/>
      <c r="AM129" s="485"/>
      <c r="AN129" s="485"/>
      <c r="AO129" s="485"/>
      <c r="AP129" s="478"/>
      <c r="AQ129" s="478"/>
      <c r="AR129" s="485"/>
      <c r="AS129" s="485"/>
      <c r="AT129" s="485"/>
      <c r="AU129" s="485"/>
    </row>
    <row r="130" spans="1:47" ht="114.75" customHeight="1" x14ac:dyDescent="0.2">
      <c r="A130" s="532">
        <v>31</v>
      </c>
      <c r="B130" s="502" t="s">
        <v>367</v>
      </c>
      <c r="C130" s="556" t="s">
        <v>368</v>
      </c>
      <c r="D130" s="543" t="s">
        <v>373</v>
      </c>
      <c r="E130" s="502" t="s">
        <v>64</v>
      </c>
      <c r="F130" s="543" t="s">
        <v>65</v>
      </c>
      <c r="G130" s="326" t="s">
        <v>374</v>
      </c>
      <c r="H130" s="371" t="s">
        <v>67</v>
      </c>
      <c r="I130" s="371" t="s">
        <v>375</v>
      </c>
      <c r="J130" s="502" t="s">
        <v>275</v>
      </c>
      <c r="K130" s="483">
        <f>+VLOOKUP(J130,Listados!$K$8:$L$12,2,0)</f>
        <v>1</v>
      </c>
      <c r="L130" s="530" t="s">
        <v>236</v>
      </c>
      <c r="M130" s="483">
        <f>+VLOOKUP(L130,Listados!$K$13:$L$17,2,0)</f>
        <v>4</v>
      </c>
      <c r="N130" s="483" t="str">
        <f>IF(AND(J130&lt;&gt;"",L130&lt;&gt;""),VLOOKUP(J130&amp;L130,Listados!$M$3:$N$27,2,FALSE),"")</f>
        <v>Alto</v>
      </c>
      <c r="O130" s="422" t="s">
        <v>376</v>
      </c>
      <c r="P130" s="327" t="s">
        <v>374</v>
      </c>
      <c r="Q130" s="359" t="s">
        <v>80</v>
      </c>
      <c r="R130" s="95" t="s">
        <v>73</v>
      </c>
      <c r="S130" s="87">
        <f t="shared" si="131"/>
        <v>15</v>
      </c>
      <c r="T130" s="95" t="s">
        <v>73</v>
      </c>
      <c r="U130" s="87">
        <f t="shared" si="132"/>
        <v>15</v>
      </c>
      <c r="V130" s="95" t="s">
        <v>73</v>
      </c>
      <c r="W130" s="87">
        <f t="shared" si="133"/>
        <v>15</v>
      </c>
      <c r="X130" s="95" t="s">
        <v>80</v>
      </c>
      <c r="Y130" s="87">
        <f t="shared" si="134"/>
        <v>10</v>
      </c>
      <c r="Z130" s="95" t="s">
        <v>73</v>
      </c>
      <c r="AA130" s="87">
        <f t="shared" si="135"/>
        <v>15</v>
      </c>
      <c r="AB130" s="95" t="s">
        <v>73</v>
      </c>
      <c r="AC130" s="87">
        <f t="shared" si="136"/>
        <v>15</v>
      </c>
      <c r="AD130" s="95" t="s">
        <v>74</v>
      </c>
      <c r="AE130" s="87">
        <f t="shared" si="137"/>
        <v>10</v>
      </c>
      <c r="AF130" s="87">
        <f t="shared" si="138"/>
        <v>95</v>
      </c>
      <c r="AG130" s="87" t="str">
        <f t="shared" si="139"/>
        <v>Moderado</v>
      </c>
      <c r="AH130" s="95" t="s">
        <v>75</v>
      </c>
      <c r="AI130" s="87" t="str">
        <f t="shared" si="140"/>
        <v>Fuerte</v>
      </c>
      <c r="AJ130" s="87" t="str">
        <f>IFERROR(VLOOKUP((CONCATENATE(AG130,AI130)),Listados!$U$3:$V$11,2,FALSE),"")</f>
        <v>Moderado</v>
      </c>
      <c r="AK130" s="87">
        <f t="shared" si="141"/>
        <v>50</v>
      </c>
      <c r="AL130" s="483">
        <f t="shared" ref="AL130" si="219">AVERAGE(AK130:AK133)</f>
        <v>50</v>
      </c>
      <c r="AM130" s="483" t="str">
        <f t="shared" ref="AM130" si="220">IF(AL130&lt;=50,"Débil",IF(AL130&lt;=99,"Moderado",IF(AL130=100,"fuerte","")))</f>
        <v>Débil</v>
      </c>
      <c r="AN130" s="483">
        <f t="shared" ref="AN130" si="221">+IF(AND(Q130="Preventivo",AM130="Fuerte"),2,IF(AND(Q130="Preventivo",AM130="Moderado"),1,0))</f>
        <v>0</v>
      </c>
      <c r="AO130" s="483">
        <f t="shared" ref="AO130" si="222">+IF(AND(Q130="Detectivo",$AM130="Fuerte"),2,IF(AND(Q130="Detectivo",$AM130="Moderado"),1,IF(AND(Q130="Preventivo",$AM130="Fuerte"),1,0)))</f>
        <v>0</v>
      </c>
      <c r="AP130" s="488">
        <f t="shared" ref="AP130" si="223">+K130-AN130</f>
        <v>1</v>
      </c>
      <c r="AQ130" s="488">
        <f t="shared" ref="AQ130" si="224">+M130-AO130</f>
        <v>4</v>
      </c>
      <c r="AR130" s="483" t="str">
        <f>+VLOOKUP(MIN(AP130),Listados!$J$18:$K$24,2,TRUE)</f>
        <v>Rara Vez</v>
      </c>
      <c r="AS130" s="483" t="str">
        <f>+VLOOKUP(MIN(AQ130),Listados!$J$26:$K$32,2,TRUE)</f>
        <v>Mayor</v>
      </c>
      <c r="AT130" s="483" t="str">
        <f>IF(AND(AR130&lt;&gt;"",AS130&lt;&gt;""),VLOOKUP(AR130&amp;AS130,Listados!$M$3:$N$27,2,FALSE),"")</f>
        <v>Alto</v>
      </c>
      <c r="AU130" s="483" t="str">
        <f>+VLOOKUP(AT130,Listados!$P$3:$Q$6,2,FALSE)</f>
        <v>Reducir el riesgo</v>
      </c>
    </row>
    <row r="131" spans="1:47" x14ac:dyDescent="0.2">
      <c r="A131" s="533"/>
      <c r="B131" s="501"/>
      <c r="C131" s="557"/>
      <c r="D131" s="544"/>
      <c r="E131" s="501"/>
      <c r="F131" s="544"/>
      <c r="G131" s="329"/>
      <c r="H131" s="333"/>
      <c r="I131" s="333"/>
      <c r="J131" s="501"/>
      <c r="K131" s="484"/>
      <c r="L131" s="510"/>
      <c r="M131" s="484"/>
      <c r="N131" s="484"/>
      <c r="O131" s="407"/>
      <c r="P131" s="331"/>
      <c r="Q131" s="364"/>
      <c r="R131" s="236"/>
      <c r="S131" s="235" t="str">
        <f t="shared" si="131"/>
        <v>0</v>
      </c>
      <c r="T131" s="236"/>
      <c r="U131" s="235" t="str">
        <f t="shared" si="132"/>
        <v>0</v>
      </c>
      <c r="V131" s="236"/>
      <c r="W131" s="235" t="str">
        <f t="shared" si="133"/>
        <v>0</v>
      </c>
      <c r="X131" s="236"/>
      <c r="Y131" s="235" t="str">
        <f t="shared" si="134"/>
        <v>0</v>
      </c>
      <c r="Z131" s="236"/>
      <c r="AA131" s="235" t="str">
        <f t="shared" si="135"/>
        <v>0</v>
      </c>
      <c r="AB131" s="236"/>
      <c r="AC131" s="235" t="str">
        <f t="shared" si="136"/>
        <v>0</v>
      </c>
      <c r="AD131" s="236"/>
      <c r="AE131" s="235" t="str">
        <f t="shared" si="137"/>
        <v>0</v>
      </c>
      <c r="AF131" s="235" t="str">
        <f t="shared" si="138"/>
        <v/>
      </c>
      <c r="AG131" s="235" t="str">
        <f t="shared" si="139"/>
        <v/>
      </c>
      <c r="AH131" s="236"/>
      <c r="AI131" s="235" t="str">
        <f t="shared" si="140"/>
        <v/>
      </c>
      <c r="AJ131" s="235" t="str">
        <f>IFERROR(VLOOKUP((CONCATENATE(AG131,AI131)),Listados!$U$3:$V$11,2,FALSE),"")</f>
        <v/>
      </c>
      <c r="AK131" s="235" t="str">
        <f t="shared" si="141"/>
        <v/>
      </c>
      <c r="AL131" s="484"/>
      <c r="AM131" s="484"/>
      <c r="AN131" s="484"/>
      <c r="AO131" s="484"/>
      <c r="AP131" s="489"/>
      <c r="AQ131" s="489"/>
      <c r="AR131" s="484"/>
      <c r="AS131" s="484"/>
      <c r="AT131" s="484"/>
      <c r="AU131" s="484"/>
    </row>
    <row r="132" spans="1:47" x14ac:dyDescent="0.2">
      <c r="A132" s="533"/>
      <c r="B132" s="501"/>
      <c r="C132" s="557"/>
      <c r="D132" s="544"/>
      <c r="E132" s="501"/>
      <c r="F132" s="544"/>
      <c r="G132" s="329"/>
      <c r="H132" s="333"/>
      <c r="I132" s="333"/>
      <c r="J132" s="501"/>
      <c r="K132" s="484"/>
      <c r="L132" s="510"/>
      <c r="M132" s="484"/>
      <c r="N132" s="484"/>
      <c r="O132" s="355"/>
      <c r="P132" s="334"/>
      <c r="Q132" s="266"/>
      <c r="R132" s="236"/>
      <c r="S132" s="235" t="str">
        <f t="shared" si="131"/>
        <v>0</v>
      </c>
      <c r="T132" s="236"/>
      <c r="U132" s="235" t="str">
        <f t="shared" si="132"/>
        <v>0</v>
      </c>
      <c r="V132" s="236"/>
      <c r="W132" s="235" t="str">
        <f t="shared" si="133"/>
        <v>0</v>
      </c>
      <c r="X132" s="236"/>
      <c r="Y132" s="235" t="str">
        <f t="shared" si="134"/>
        <v>0</v>
      </c>
      <c r="Z132" s="236"/>
      <c r="AA132" s="235" t="str">
        <f t="shared" si="135"/>
        <v>0</v>
      </c>
      <c r="AB132" s="236"/>
      <c r="AC132" s="235" t="str">
        <f t="shared" si="136"/>
        <v>0</v>
      </c>
      <c r="AD132" s="236"/>
      <c r="AE132" s="235" t="str">
        <f t="shared" si="137"/>
        <v>0</v>
      </c>
      <c r="AF132" s="235" t="str">
        <f t="shared" si="138"/>
        <v/>
      </c>
      <c r="AG132" s="235" t="str">
        <f t="shared" si="139"/>
        <v/>
      </c>
      <c r="AH132" s="236"/>
      <c r="AI132" s="235" t="str">
        <f t="shared" si="140"/>
        <v/>
      </c>
      <c r="AJ132" s="235" t="str">
        <f>IFERROR(VLOOKUP((CONCATENATE(AG132,AI132)),Listados!$U$3:$V$11,2,FALSE),"")</f>
        <v/>
      </c>
      <c r="AK132" s="235" t="str">
        <f t="shared" si="141"/>
        <v/>
      </c>
      <c r="AL132" s="484"/>
      <c r="AM132" s="484"/>
      <c r="AN132" s="484"/>
      <c r="AO132" s="484"/>
      <c r="AP132" s="489"/>
      <c r="AQ132" s="489"/>
      <c r="AR132" s="484"/>
      <c r="AS132" s="484"/>
      <c r="AT132" s="484"/>
      <c r="AU132" s="484"/>
    </row>
    <row r="133" spans="1:47" ht="16" thickBot="1" x14ac:dyDescent="0.25">
      <c r="A133" s="534"/>
      <c r="B133" s="535"/>
      <c r="C133" s="558"/>
      <c r="D133" s="552"/>
      <c r="E133" s="535"/>
      <c r="F133" s="552"/>
      <c r="G133" s="342"/>
      <c r="H133" s="411"/>
      <c r="I133" s="411"/>
      <c r="J133" s="535"/>
      <c r="K133" s="477"/>
      <c r="L133" s="481"/>
      <c r="M133" s="477"/>
      <c r="N133" s="477"/>
      <c r="O133" s="412"/>
      <c r="P133" s="415"/>
      <c r="Q133" s="413"/>
      <c r="R133" s="164"/>
      <c r="S133" s="163" t="str">
        <f t="shared" si="131"/>
        <v>0</v>
      </c>
      <c r="T133" s="164"/>
      <c r="U133" s="163" t="str">
        <f t="shared" si="132"/>
        <v>0</v>
      </c>
      <c r="V133" s="164"/>
      <c r="W133" s="163" t="str">
        <f t="shared" si="133"/>
        <v>0</v>
      </c>
      <c r="X133" s="164"/>
      <c r="Y133" s="163" t="str">
        <f t="shared" si="134"/>
        <v>0</v>
      </c>
      <c r="Z133" s="164"/>
      <c r="AA133" s="163" t="str">
        <f t="shared" si="135"/>
        <v>0</v>
      </c>
      <c r="AB133" s="164"/>
      <c r="AC133" s="163" t="str">
        <f t="shared" si="136"/>
        <v>0</v>
      </c>
      <c r="AD133" s="164"/>
      <c r="AE133" s="163" t="str">
        <f t="shared" si="137"/>
        <v>0</v>
      </c>
      <c r="AF133" s="163" t="str">
        <f t="shared" si="138"/>
        <v/>
      </c>
      <c r="AG133" s="163" t="str">
        <f t="shared" si="139"/>
        <v/>
      </c>
      <c r="AH133" s="164"/>
      <c r="AI133" s="163" t="str">
        <f t="shared" si="140"/>
        <v/>
      </c>
      <c r="AJ133" s="163" t="str">
        <f>IFERROR(VLOOKUP((CONCATENATE(AG133,AI133)),Listados!$U$3:$V$11,2,FALSE),"")</f>
        <v/>
      </c>
      <c r="AK133" s="163" t="str">
        <f t="shared" si="141"/>
        <v/>
      </c>
      <c r="AL133" s="477"/>
      <c r="AM133" s="477"/>
      <c r="AN133" s="477"/>
      <c r="AO133" s="477"/>
      <c r="AP133" s="489"/>
      <c r="AQ133" s="489"/>
      <c r="AR133" s="477"/>
      <c r="AS133" s="477"/>
      <c r="AT133" s="477"/>
      <c r="AU133" s="477"/>
    </row>
    <row r="134" spans="1:47" ht="104" x14ac:dyDescent="0.2">
      <c r="A134" s="532">
        <v>32</v>
      </c>
      <c r="B134" s="502" t="s">
        <v>367</v>
      </c>
      <c r="C134" s="556" t="s">
        <v>368</v>
      </c>
      <c r="D134" s="543" t="s">
        <v>377</v>
      </c>
      <c r="E134" s="502" t="s">
        <v>82</v>
      </c>
      <c r="F134" s="543" t="s">
        <v>65</v>
      </c>
      <c r="G134" s="326" t="s">
        <v>378</v>
      </c>
      <c r="H134" s="371" t="s">
        <v>67</v>
      </c>
      <c r="I134" s="371" t="s">
        <v>379</v>
      </c>
      <c r="J134" s="502" t="s">
        <v>275</v>
      </c>
      <c r="K134" s="483">
        <f>+VLOOKUP(J134,Listados!$K$8:$L$12,2,0)</f>
        <v>1</v>
      </c>
      <c r="L134" s="530" t="s">
        <v>70</v>
      </c>
      <c r="M134" s="483">
        <f>+VLOOKUP(L134,Listados!$K$13:$L$17,2,0)</f>
        <v>2</v>
      </c>
      <c r="N134" s="483" t="str">
        <f>IF(AND(J134&lt;&gt;"",L134&lt;&gt;""),VLOOKUP(J134&amp;L134,Listados!$M$3:$N$27,2,FALSE),"")</f>
        <v>Bajo</v>
      </c>
      <c r="O134" s="371" t="s">
        <v>380</v>
      </c>
      <c r="P134" s="327" t="s">
        <v>378</v>
      </c>
      <c r="Q134" s="359" t="s">
        <v>72</v>
      </c>
      <c r="R134" s="95" t="s">
        <v>73</v>
      </c>
      <c r="S134" s="87">
        <f t="shared" si="131"/>
        <v>15</v>
      </c>
      <c r="T134" s="95" t="s">
        <v>73</v>
      </c>
      <c r="U134" s="87">
        <f t="shared" si="132"/>
        <v>15</v>
      </c>
      <c r="V134" s="95" t="s">
        <v>73</v>
      </c>
      <c r="W134" s="87">
        <f t="shared" si="133"/>
        <v>15</v>
      </c>
      <c r="X134" s="95" t="s">
        <v>72</v>
      </c>
      <c r="Y134" s="87">
        <f t="shared" si="134"/>
        <v>15</v>
      </c>
      <c r="Z134" s="95" t="s">
        <v>73</v>
      </c>
      <c r="AA134" s="87">
        <f t="shared" si="135"/>
        <v>15</v>
      </c>
      <c r="AB134" s="95" t="s">
        <v>73</v>
      </c>
      <c r="AC134" s="87">
        <f t="shared" si="136"/>
        <v>15</v>
      </c>
      <c r="AD134" s="95" t="s">
        <v>74</v>
      </c>
      <c r="AE134" s="87">
        <f t="shared" si="137"/>
        <v>10</v>
      </c>
      <c r="AF134" s="87">
        <f t="shared" si="138"/>
        <v>100</v>
      </c>
      <c r="AG134" s="87" t="str">
        <f t="shared" si="139"/>
        <v>Fuerte</v>
      </c>
      <c r="AH134" s="95" t="s">
        <v>75</v>
      </c>
      <c r="AI134" s="87" t="str">
        <f t="shared" si="140"/>
        <v>Fuerte</v>
      </c>
      <c r="AJ134" s="87" t="str">
        <f>IFERROR(VLOOKUP((CONCATENATE(AG134,AI134)),Listados!$U$3:$V$11,2,FALSE),"")</f>
        <v>Fuerte</v>
      </c>
      <c r="AK134" s="87">
        <f t="shared" si="141"/>
        <v>100</v>
      </c>
      <c r="AL134" s="483">
        <f t="shared" ref="AL134" si="225">AVERAGE(AK134:AK137)</f>
        <v>100</v>
      </c>
      <c r="AM134" s="483" t="str">
        <f t="shared" ref="AM134" si="226">IF(AL134&lt;=50,"Débil",IF(AL134&lt;=99,"Moderado",IF(AL134=100,"fuerte","")))</f>
        <v>fuerte</v>
      </c>
      <c r="AN134" s="483">
        <f t="shared" ref="AN134" si="227">+IF(AND(Q134="Preventivo",AM134="Fuerte"),2,IF(AND(Q134="Preventivo",AM134="Moderado"),1,0))</f>
        <v>2</v>
      </c>
      <c r="AO134" s="483">
        <f t="shared" ref="AO134" si="228">+IF(AND(Q134="Detectivo",$AM134="Fuerte"),2,IF(AND(Q134="Detectivo",$AM134="Moderado"),1,IF(AND(Q134="Preventivo",$AM134="Fuerte"),1,0)))</f>
        <v>1</v>
      </c>
      <c r="AP134" s="483">
        <f t="shared" ref="AP134" si="229">+K134-AN134</f>
        <v>-1</v>
      </c>
      <c r="AQ134" s="483">
        <f t="shared" ref="AQ134" si="230">+M134-AO134</f>
        <v>1</v>
      </c>
      <c r="AR134" s="483" t="str">
        <f>+VLOOKUP(MIN(AP134),Listados!$J$18:$K$24,2,TRUE)</f>
        <v>Rara Vez</v>
      </c>
      <c r="AS134" s="483" t="str">
        <f>+VLOOKUP(MIN(AQ134),Listados!$J$26:$K$32,2,TRUE)</f>
        <v>Insignificante</v>
      </c>
      <c r="AT134" s="483" t="str">
        <f>IF(AND(AR134&lt;&gt;"",AS134&lt;&gt;""),VLOOKUP(AR134&amp;AS134,Listados!$M$3:$N$27,2,FALSE),"")</f>
        <v>Bajo</v>
      </c>
      <c r="AU134" s="483" t="str">
        <f>+VLOOKUP(AT134,Listados!$P$3:$Q$6,2,FALSE)</f>
        <v>Asumir el riesgo</v>
      </c>
    </row>
    <row r="135" spans="1:47" ht="31.5" customHeight="1" x14ac:dyDescent="0.2">
      <c r="A135" s="533"/>
      <c r="B135" s="501"/>
      <c r="C135" s="557"/>
      <c r="D135" s="544"/>
      <c r="E135" s="501"/>
      <c r="F135" s="544"/>
      <c r="G135" s="329"/>
      <c r="H135" s="333"/>
      <c r="I135" s="333"/>
      <c r="J135" s="501"/>
      <c r="K135" s="484"/>
      <c r="L135" s="510"/>
      <c r="M135" s="484"/>
      <c r="N135" s="484"/>
      <c r="O135" s="407"/>
      <c r="P135" s="331"/>
      <c r="Q135" s="364"/>
      <c r="R135" s="236"/>
      <c r="S135" s="235" t="str">
        <f t="shared" ref="S135:S187" si="231">+IF(R135="si",15,"0")</f>
        <v>0</v>
      </c>
      <c r="T135" s="236"/>
      <c r="U135" s="235" t="str">
        <f t="shared" ref="U135:U187" si="232">+IF(T135="si",15,"0")</f>
        <v>0</v>
      </c>
      <c r="V135" s="236"/>
      <c r="W135" s="235" t="str">
        <f t="shared" ref="W135:W187" si="233">+IF(V135="si",15,"0")</f>
        <v>0</v>
      </c>
      <c r="X135" s="236"/>
      <c r="Y135" s="235" t="str">
        <f t="shared" ref="Y135:Y187" si="234">+IF(X135="Preventivo",15,IF(X135="Detectivo",10,"0"))</f>
        <v>0</v>
      </c>
      <c r="Z135" s="236"/>
      <c r="AA135" s="235" t="str">
        <f t="shared" ref="AA135:AA187" si="235">+IF(Z135="si",15,"0")</f>
        <v>0</v>
      </c>
      <c r="AB135" s="236"/>
      <c r="AC135" s="235" t="str">
        <f t="shared" ref="AC135:AC187" si="236">+IF(AB135="si",15,"0")</f>
        <v>0</v>
      </c>
      <c r="AD135" s="236"/>
      <c r="AE135" s="235" t="str">
        <f t="shared" ref="AE135:AE187" si="237">+IF(AD135="Completa",10,IF(AD135="Incompleta",5,"0"))</f>
        <v>0</v>
      </c>
      <c r="AF135" s="235" t="str">
        <f t="shared" ref="AF135:AF187" si="238">IF((SUM(S135,U135,W135,Y135,AA135,AC135,AE135)=0),"",(SUM(S135,U135,W135,Y135,AA135,AC135,AE135)))</f>
        <v/>
      </c>
      <c r="AG135" s="235" t="str">
        <f t="shared" ref="AG135:AG187" si="239">IF(AF135&lt;=85,"Débil",IF(AF135&lt;=95,"Moderado",IF(AF135=100,"Fuerte","")))</f>
        <v/>
      </c>
      <c r="AH135" s="236"/>
      <c r="AI135" s="235" t="str">
        <f t="shared" ref="AI135:AI187" si="240">+IF(AH135="siempre","Fuerte",IF(AH135="Algunas veces","Moderado",IF(AH135="No se ejecuta","Débil","")))</f>
        <v/>
      </c>
      <c r="AJ135" s="235" t="str">
        <f>IFERROR(VLOOKUP((CONCATENATE(AG135,AI135)),Listados!$U$3:$V$11,2,FALSE),"")</f>
        <v/>
      </c>
      <c r="AK135" s="235" t="str">
        <f t="shared" ref="AK135:AK187" si="241">IF(AJ135="","",IF(AJ135="Débil", 0, IF(AJ135="Moderado",50,100)))</f>
        <v/>
      </c>
      <c r="AL135" s="484"/>
      <c r="AM135" s="484"/>
      <c r="AN135" s="484"/>
      <c r="AO135" s="484"/>
      <c r="AP135" s="484"/>
      <c r="AQ135" s="484"/>
      <c r="AR135" s="484"/>
      <c r="AS135" s="484"/>
      <c r="AT135" s="484"/>
      <c r="AU135" s="484"/>
    </row>
    <row r="136" spans="1:47" ht="30" customHeight="1" x14ac:dyDescent="0.2">
      <c r="A136" s="533"/>
      <c r="B136" s="501"/>
      <c r="C136" s="557"/>
      <c r="D136" s="544"/>
      <c r="E136" s="501"/>
      <c r="F136" s="544"/>
      <c r="G136" s="329"/>
      <c r="H136" s="333"/>
      <c r="I136" s="333"/>
      <c r="J136" s="501"/>
      <c r="K136" s="484"/>
      <c r="L136" s="510"/>
      <c r="M136" s="484"/>
      <c r="N136" s="484"/>
      <c r="O136" s="355"/>
      <c r="P136" s="331"/>
      <c r="Q136" s="266"/>
      <c r="R136" s="236"/>
      <c r="S136" s="235" t="str">
        <f t="shared" si="231"/>
        <v>0</v>
      </c>
      <c r="T136" s="236"/>
      <c r="U136" s="235" t="str">
        <f t="shared" si="232"/>
        <v>0</v>
      </c>
      <c r="V136" s="236"/>
      <c r="W136" s="235" t="str">
        <f t="shared" si="233"/>
        <v>0</v>
      </c>
      <c r="X136" s="236"/>
      <c r="Y136" s="235" t="str">
        <f t="shared" si="234"/>
        <v>0</v>
      </c>
      <c r="Z136" s="236"/>
      <c r="AA136" s="235" t="str">
        <f t="shared" si="235"/>
        <v>0</v>
      </c>
      <c r="AB136" s="236"/>
      <c r="AC136" s="235" t="str">
        <f t="shared" si="236"/>
        <v>0</v>
      </c>
      <c r="AD136" s="236"/>
      <c r="AE136" s="235" t="str">
        <f t="shared" si="237"/>
        <v>0</v>
      </c>
      <c r="AF136" s="235" t="str">
        <f t="shared" si="238"/>
        <v/>
      </c>
      <c r="AG136" s="235" t="str">
        <f t="shared" si="239"/>
        <v/>
      </c>
      <c r="AH136" s="236"/>
      <c r="AI136" s="235" t="str">
        <f t="shared" si="240"/>
        <v/>
      </c>
      <c r="AJ136" s="235" t="str">
        <f>IFERROR(VLOOKUP((CONCATENATE(AG136,AI136)),Listados!$U$3:$V$11,2,FALSE),"")</f>
        <v/>
      </c>
      <c r="AK136" s="235" t="str">
        <f t="shared" si="241"/>
        <v/>
      </c>
      <c r="AL136" s="484"/>
      <c r="AM136" s="484"/>
      <c r="AN136" s="484"/>
      <c r="AO136" s="484"/>
      <c r="AP136" s="484"/>
      <c r="AQ136" s="484"/>
      <c r="AR136" s="484"/>
      <c r="AS136" s="484"/>
      <c r="AT136" s="484"/>
      <c r="AU136" s="484"/>
    </row>
    <row r="137" spans="1:47" ht="32.25" customHeight="1" thickBot="1" x14ac:dyDescent="0.25">
      <c r="A137" s="540"/>
      <c r="B137" s="503"/>
      <c r="C137" s="562"/>
      <c r="D137" s="545"/>
      <c r="E137" s="503"/>
      <c r="F137" s="545"/>
      <c r="G137" s="335"/>
      <c r="H137" s="336"/>
      <c r="I137" s="336"/>
      <c r="J137" s="503"/>
      <c r="K137" s="485"/>
      <c r="L137" s="531"/>
      <c r="M137" s="485"/>
      <c r="N137" s="485"/>
      <c r="O137" s="337"/>
      <c r="P137" s="338"/>
      <c r="Q137" s="194"/>
      <c r="R137" s="180"/>
      <c r="S137" s="179" t="str">
        <f t="shared" si="231"/>
        <v>0</v>
      </c>
      <c r="T137" s="180"/>
      <c r="U137" s="179" t="str">
        <f t="shared" si="232"/>
        <v>0</v>
      </c>
      <c r="V137" s="180"/>
      <c r="W137" s="179" t="str">
        <f t="shared" si="233"/>
        <v>0</v>
      </c>
      <c r="X137" s="180"/>
      <c r="Y137" s="179" t="str">
        <f t="shared" si="234"/>
        <v>0</v>
      </c>
      <c r="Z137" s="180"/>
      <c r="AA137" s="179" t="str">
        <f t="shared" si="235"/>
        <v>0</v>
      </c>
      <c r="AB137" s="180"/>
      <c r="AC137" s="179" t="str">
        <f t="shared" si="236"/>
        <v>0</v>
      </c>
      <c r="AD137" s="180"/>
      <c r="AE137" s="179" t="str">
        <f t="shared" si="237"/>
        <v>0</v>
      </c>
      <c r="AF137" s="179" t="str">
        <f t="shared" si="238"/>
        <v/>
      </c>
      <c r="AG137" s="179" t="str">
        <f t="shared" si="239"/>
        <v/>
      </c>
      <c r="AH137" s="180"/>
      <c r="AI137" s="179" t="str">
        <f t="shared" si="240"/>
        <v/>
      </c>
      <c r="AJ137" s="179" t="str">
        <f>IFERROR(VLOOKUP((CONCATENATE(AG137,AI137)),Listados!$U$3:$V$11,2,FALSE),"")</f>
        <v/>
      </c>
      <c r="AK137" s="179" t="str">
        <f t="shared" si="241"/>
        <v/>
      </c>
      <c r="AL137" s="485"/>
      <c r="AM137" s="485"/>
      <c r="AN137" s="485"/>
      <c r="AO137" s="485"/>
      <c r="AP137" s="485"/>
      <c r="AQ137" s="485"/>
      <c r="AR137" s="485"/>
      <c r="AS137" s="485"/>
      <c r="AT137" s="485"/>
      <c r="AU137" s="485"/>
    </row>
    <row r="138" spans="1:47" ht="91" x14ac:dyDescent="0.2">
      <c r="A138" s="560">
        <v>33</v>
      </c>
      <c r="B138" s="500" t="s">
        <v>367</v>
      </c>
      <c r="C138" s="561" t="s">
        <v>368</v>
      </c>
      <c r="D138" s="559" t="s">
        <v>381</v>
      </c>
      <c r="E138" s="500" t="s">
        <v>82</v>
      </c>
      <c r="F138" s="559" t="s">
        <v>65</v>
      </c>
      <c r="G138" s="330" t="s">
        <v>382</v>
      </c>
      <c r="H138" s="423" t="s">
        <v>67</v>
      </c>
      <c r="I138" s="423" t="s">
        <v>383</v>
      </c>
      <c r="J138" s="500" t="s">
        <v>85</v>
      </c>
      <c r="K138" s="494">
        <f>+VLOOKUP(J138,Listados!$K$8:$L$12,2,0)</f>
        <v>3</v>
      </c>
      <c r="L138" s="496" t="s">
        <v>70</v>
      </c>
      <c r="M138" s="494">
        <f>+VLOOKUP(L138,Listados!$K$13:$L$17,2,0)</f>
        <v>2</v>
      </c>
      <c r="N138" s="494" t="str">
        <f>IF(AND(J138&lt;&gt;"",L138&lt;&gt;""),VLOOKUP(J138&amp;L138,Listados!$M$3:$N$27,2,FALSE),"")</f>
        <v>Moderado</v>
      </c>
      <c r="O138" s="330" t="s">
        <v>384</v>
      </c>
      <c r="P138" s="354" t="s">
        <v>382</v>
      </c>
      <c r="Q138" s="362" t="s">
        <v>72</v>
      </c>
      <c r="R138" s="71" t="s">
        <v>73</v>
      </c>
      <c r="S138" s="70">
        <f t="shared" si="231"/>
        <v>15</v>
      </c>
      <c r="T138" s="71" t="s">
        <v>73</v>
      </c>
      <c r="U138" s="70">
        <f t="shared" si="232"/>
        <v>15</v>
      </c>
      <c r="V138" s="71" t="s">
        <v>73</v>
      </c>
      <c r="W138" s="70">
        <f t="shared" si="233"/>
        <v>15</v>
      </c>
      <c r="X138" s="71" t="s">
        <v>72</v>
      </c>
      <c r="Y138" s="70">
        <f t="shared" si="234"/>
        <v>15</v>
      </c>
      <c r="Z138" s="71" t="s">
        <v>73</v>
      </c>
      <c r="AA138" s="70">
        <f t="shared" si="235"/>
        <v>15</v>
      </c>
      <c r="AB138" s="71" t="s">
        <v>73</v>
      </c>
      <c r="AC138" s="70">
        <f t="shared" si="236"/>
        <v>15</v>
      </c>
      <c r="AD138" s="71" t="s">
        <v>74</v>
      </c>
      <c r="AE138" s="70">
        <f t="shared" si="237"/>
        <v>10</v>
      </c>
      <c r="AF138" s="70">
        <f t="shared" si="238"/>
        <v>100</v>
      </c>
      <c r="AG138" s="70" t="str">
        <f t="shared" si="239"/>
        <v>Fuerte</v>
      </c>
      <c r="AH138" s="71" t="s">
        <v>75</v>
      </c>
      <c r="AI138" s="70" t="str">
        <f t="shared" si="240"/>
        <v>Fuerte</v>
      </c>
      <c r="AJ138" s="70" t="str">
        <f>IFERROR(VLOOKUP((CONCATENATE(AG138,AI138)),Listados!$U$3:$V$11,2,FALSE),"")</f>
        <v>Fuerte</v>
      </c>
      <c r="AK138" s="70">
        <f t="shared" si="241"/>
        <v>100</v>
      </c>
      <c r="AL138" s="494">
        <f t="shared" ref="AL138" si="242">AVERAGE(AK138:AK141)</f>
        <v>100</v>
      </c>
      <c r="AM138" s="494" t="str">
        <f t="shared" ref="AM138" si="243">IF(AL138&lt;=50,"Débil",IF(AL138&lt;=99,"Moderado",IF(AL138=100,"fuerte","")))</f>
        <v>fuerte</v>
      </c>
      <c r="AN138" s="494">
        <f t="shared" ref="AN138" si="244">+IF(AND(Q138="Preventivo",AM138="Fuerte"),2,IF(AND(Q138="Preventivo",AM138="Moderado"),1,0))</f>
        <v>2</v>
      </c>
      <c r="AO138" s="494">
        <f t="shared" ref="AO138" si="245">+IF(AND(Q138="Detectivo",$AM138="Fuerte"),2,IF(AND(Q138="Detectivo",$AM138="Moderado"),1,IF(AND(Q138="Preventivo",$AM138="Fuerte"),1,0)))</f>
        <v>1</v>
      </c>
      <c r="AP138" s="489">
        <f t="shared" ref="AP138" si="246">+K138-AN138</f>
        <v>1</v>
      </c>
      <c r="AQ138" s="489">
        <f t="shared" ref="AQ138" si="247">+M138-AO138</f>
        <v>1</v>
      </c>
      <c r="AR138" s="494" t="str">
        <f>+VLOOKUP(MIN(AP138),Listados!$J$18:$K$24,2,TRUE)</f>
        <v>Rara Vez</v>
      </c>
      <c r="AS138" s="494" t="str">
        <f>+VLOOKUP(MIN(AQ138),Listados!$J$26:$K$32,2,TRUE)</f>
        <v>Insignificante</v>
      </c>
      <c r="AT138" s="494" t="str">
        <f>IF(AND(AR138&lt;&gt;"",AS138&lt;&gt;""),VLOOKUP(AR138&amp;AS138,Listados!$M$3:$N$27,2,FALSE),"")</f>
        <v>Bajo</v>
      </c>
      <c r="AU138" s="494" t="str">
        <f>+VLOOKUP(AT138,Listados!$P$3:$Q$6,2,FALSE)</f>
        <v>Asumir el riesgo</v>
      </c>
    </row>
    <row r="139" spans="1:47" x14ac:dyDescent="0.2">
      <c r="A139" s="533"/>
      <c r="B139" s="501"/>
      <c r="C139" s="557"/>
      <c r="D139" s="544"/>
      <c r="E139" s="501"/>
      <c r="F139" s="544"/>
      <c r="G139" s="329"/>
      <c r="H139" s="333"/>
      <c r="I139" s="333"/>
      <c r="J139" s="501"/>
      <c r="K139" s="484"/>
      <c r="L139" s="510"/>
      <c r="M139" s="484"/>
      <c r="N139" s="484"/>
      <c r="O139" s="407"/>
      <c r="P139" s="354"/>
      <c r="Q139" s="364"/>
      <c r="R139" s="236"/>
      <c r="S139" s="235" t="str">
        <f t="shared" si="231"/>
        <v>0</v>
      </c>
      <c r="T139" s="236"/>
      <c r="U139" s="235" t="str">
        <f t="shared" si="232"/>
        <v>0</v>
      </c>
      <c r="V139" s="236"/>
      <c r="W139" s="235" t="str">
        <f t="shared" si="233"/>
        <v>0</v>
      </c>
      <c r="X139" s="236"/>
      <c r="Y139" s="235" t="str">
        <f t="shared" si="234"/>
        <v>0</v>
      </c>
      <c r="Z139" s="236"/>
      <c r="AA139" s="235" t="str">
        <f t="shared" si="235"/>
        <v>0</v>
      </c>
      <c r="AB139" s="236"/>
      <c r="AC139" s="235" t="str">
        <f t="shared" si="236"/>
        <v>0</v>
      </c>
      <c r="AD139" s="236"/>
      <c r="AE139" s="235" t="str">
        <f t="shared" si="237"/>
        <v>0</v>
      </c>
      <c r="AF139" s="235" t="str">
        <f t="shared" si="238"/>
        <v/>
      </c>
      <c r="AG139" s="235" t="str">
        <f t="shared" si="239"/>
        <v/>
      </c>
      <c r="AH139" s="236"/>
      <c r="AI139" s="235" t="str">
        <f t="shared" si="240"/>
        <v/>
      </c>
      <c r="AJ139" s="235" t="str">
        <f>IFERROR(VLOOKUP((CONCATENATE(AG139,AI139)),Listados!$U$3:$V$11,2,FALSE),"")</f>
        <v/>
      </c>
      <c r="AK139" s="235" t="str">
        <f t="shared" si="241"/>
        <v/>
      </c>
      <c r="AL139" s="484"/>
      <c r="AM139" s="484"/>
      <c r="AN139" s="484"/>
      <c r="AO139" s="484"/>
      <c r="AP139" s="489"/>
      <c r="AQ139" s="489"/>
      <c r="AR139" s="484"/>
      <c r="AS139" s="484"/>
      <c r="AT139" s="484"/>
      <c r="AU139" s="484"/>
    </row>
    <row r="140" spans="1:47" x14ac:dyDescent="0.2">
      <c r="A140" s="533"/>
      <c r="B140" s="501"/>
      <c r="C140" s="557"/>
      <c r="D140" s="544"/>
      <c r="E140" s="501"/>
      <c r="F140" s="544"/>
      <c r="G140" s="329"/>
      <c r="H140" s="333"/>
      <c r="I140" s="333"/>
      <c r="J140" s="501"/>
      <c r="K140" s="484"/>
      <c r="L140" s="510"/>
      <c r="M140" s="484"/>
      <c r="N140" s="484"/>
      <c r="O140" s="355"/>
      <c r="P140" s="354"/>
      <c r="Q140" s="266"/>
      <c r="R140" s="236"/>
      <c r="S140" s="235" t="str">
        <f t="shared" si="231"/>
        <v>0</v>
      </c>
      <c r="T140" s="236"/>
      <c r="U140" s="235" t="str">
        <f t="shared" si="232"/>
        <v>0</v>
      </c>
      <c r="V140" s="236"/>
      <c r="W140" s="235" t="str">
        <f t="shared" si="233"/>
        <v>0</v>
      </c>
      <c r="X140" s="236"/>
      <c r="Y140" s="235" t="str">
        <f t="shared" si="234"/>
        <v>0</v>
      </c>
      <c r="Z140" s="236"/>
      <c r="AA140" s="235" t="str">
        <f t="shared" si="235"/>
        <v>0</v>
      </c>
      <c r="AB140" s="236"/>
      <c r="AC140" s="235" t="str">
        <f t="shared" si="236"/>
        <v>0</v>
      </c>
      <c r="AD140" s="236"/>
      <c r="AE140" s="235" t="str">
        <f t="shared" si="237"/>
        <v>0</v>
      </c>
      <c r="AF140" s="235" t="str">
        <f t="shared" si="238"/>
        <v/>
      </c>
      <c r="AG140" s="235" t="str">
        <f t="shared" si="239"/>
        <v/>
      </c>
      <c r="AH140" s="236"/>
      <c r="AI140" s="235" t="str">
        <f t="shared" si="240"/>
        <v/>
      </c>
      <c r="AJ140" s="235" t="str">
        <f>IFERROR(VLOOKUP((CONCATENATE(AG140,AI140)),Listados!$U$3:$V$11,2,FALSE),"")</f>
        <v/>
      </c>
      <c r="AK140" s="235" t="str">
        <f t="shared" si="241"/>
        <v/>
      </c>
      <c r="AL140" s="484"/>
      <c r="AM140" s="484"/>
      <c r="AN140" s="484"/>
      <c r="AO140" s="484"/>
      <c r="AP140" s="489"/>
      <c r="AQ140" s="489"/>
      <c r="AR140" s="484"/>
      <c r="AS140" s="484"/>
      <c r="AT140" s="484"/>
      <c r="AU140" s="484"/>
    </row>
    <row r="141" spans="1:47" ht="50" customHeight="1" thickBot="1" x14ac:dyDescent="0.25">
      <c r="A141" s="540"/>
      <c r="B141" s="503"/>
      <c r="C141" s="562"/>
      <c r="D141" s="545"/>
      <c r="E141" s="503"/>
      <c r="F141" s="545"/>
      <c r="G141" s="335"/>
      <c r="H141" s="336"/>
      <c r="I141" s="336"/>
      <c r="J141" s="503"/>
      <c r="K141" s="485"/>
      <c r="L141" s="531"/>
      <c r="M141" s="485"/>
      <c r="N141" s="485"/>
      <c r="O141" s="337"/>
      <c r="P141" s="338"/>
      <c r="Q141" s="194"/>
      <c r="R141" s="180"/>
      <c r="S141" s="179" t="str">
        <f t="shared" si="231"/>
        <v>0</v>
      </c>
      <c r="T141" s="180"/>
      <c r="U141" s="179" t="str">
        <f t="shared" si="232"/>
        <v>0</v>
      </c>
      <c r="V141" s="180"/>
      <c r="W141" s="179" t="str">
        <f t="shared" si="233"/>
        <v>0</v>
      </c>
      <c r="X141" s="180"/>
      <c r="Y141" s="179" t="str">
        <f t="shared" si="234"/>
        <v>0</v>
      </c>
      <c r="Z141" s="180"/>
      <c r="AA141" s="179" t="str">
        <f t="shared" si="235"/>
        <v>0</v>
      </c>
      <c r="AB141" s="180"/>
      <c r="AC141" s="179" t="str">
        <f t="shared" si="236"/>
        <v>0</v>
      </c>
      <c r="AD141" s="180"/>
      <c r="AE141" s="179" t="str">
        <f t="shared" si="237"/>
        <v>0</v>
      </c>
      <c r="AF141" s="179" t="str">
        <f t="shared" si="238"/>
        <v/>
      </c>
      <c r="AG141" s="179" t="str">
        <f t="shared" si="239"/>
        <v/>
      </c>
      <c r="AH141" s="180"/>
      <c r="AI141" s="179" t="str">
        <f t="shared" si="240"/>
        <v/>
      </c>
      <c r="AJ141" s="179" t="str">
        <f>IFERROR(VLOOKUP((CONCATENATE(AG141,AI141)),Listados!$U$3:$V$11,2,FALSE),"")</f>
        <v/>
      </c>
      <c r="AK141" s="179" t="str">
        <f t="shared" si="241"/>
        <v/>
      </c>
      <c r="AL141" s="485"/>
      <c r="AM141" s="485"/>
      <c r="AN141" s="485"/>
      <c r="AO141" s="485"/>
      <c r="AP141" s="478"/>
      <c r="AQ141" s="478"/>
      <c r="AR141" s="485"/>
      <c r="AS141" s="485"/>
      <c r="AT141" s="485"/>
      <c r="AU141" s="485"/>
    </row>
    <row r="142" spans="1:47" ht="129" customHeight="1" x14ac:dyDescent="0.2">
      <c r="A142" s="532">
        <v>34</v>
      </c>
      <c r="B142" s="502" t="s">
        <v>367</v>
      </c>
      <c r="C142" s="556" t="s">
        <v>368</v>
      </c>
      <c r="D142" s="543" t="s">
        <v>385</v>
      </c>
      <c r="E142" s="502" t="s">
        <v>214</v>
      </c>
      <c r="F142" s="543" t="s">
        <v>65</v>
      </c>
      <c r="G142" s="326" t="s">
        <v>386</v>
      </c>
      <c r="H142" s="371" t="s">
        <v>67</v>
      </c>
      <c r="I142" s="371" t="s">
        <v>387</v>
      </c>
      <c r="J142" s="502" t="s">
        <v>136</v>
      </c>
      <c r="K142" s="483">
        <f>+VLOOKUP(J142,Listados!$K$8:$L$12,2,0)</f>
        <v>2</v>
      </c>
      <c r="L142" s="530" t="s">
        <v>70</v>
      </c>
      <c r="M142" s="483">
        <f>+VLOOKUP(L142,Listados!$K$13:$L$17,2,0)</f>
        <v>2</v>
      </c>
      <c r="N142" s="483" t="str">
        <f>IF(AND(J142&lt;&gt;"",L142&lt;&gt;""),VLOOKUP(J142&amp;L142,Listados!$M$3:$N$27,2,FALSE),"")</f>
        <v>Bajo</v>
      </c>
      <c r="O142" s="424" t="s">
        <v>388</v>
      </c>
      <c r="P142" s="404" t="s">
        <v>386</v>
      </c>
      <c r="Q142" s="359" t="s">
        <v>72</v>
      </c>
      <c r="R142" s="95" t="s">
        <v>73</v>
      </c>
      <c r="S142" s="87">
        <f t="shared" si="231"/>
        <v>15</v>
      </c>
      <c r="T142" s="95" t="s">
        <v>73</v>
      </c>
      <c r="U142" s="87">
        <f t="shared" si="232"/>
        <v>15</v>
      </c>
      <c r="V142" s="95" t="s">
        <v>73</v>
      </c>
      <c r="W142" s="87">
        <f t="shared" si="233"/>
        <v>15</v>
      </c>
      <c r="X142" s="95" t="s">
        <v>72</v>
      </c>
      <c r="Y142" s="87">
        <f t="shared" si="234"/>
        <v>15</v>
      </c>
      <c r="Z142" s="95" t="s">
        <v>73</v>
      </c>
      <c r="AA142" s="87">
        <f t="shared" si="235"/>
        <v>15</v>
      </c>
      <c r="AB142" s="95" t="s">
        <v>73</v>
      </c>
      <c r="AC142" s="87">
        <f t="shared" si="236"/>
        <v>15</v>
      </c>
      <c r="AD142" s="95" t="s">
        <v>74</v>
      </c>
      <c r="AE142" s="87">
        <f t="shared" si="237"/>
        <v>10</v>
      </c>
      <c r="AF142" s="87">
        <f t="shared" si="238"/>
        <v>100</v>
      </c>
      <c r="AG142" s="87" t="str">
        <f t="shared" si="239"/>
        <v>Fuerte</v>
      </c>
      <c r="AH142" s="95" t="s">
        <v>75</v>
      </c>
      <c r="AI142" s="87" t="str">
        <f t="shared" si="240"/>
        <v>Fuerte</v>
      </c>
      <c r="AJ142" s="87" t="str">
        <f>IFERROR(VLOOKUP((CONCATENATE(AG142,AI142)),Listados!$U$3:$V$11,2,FALSE),"")</f>
        <v>Fuerte</v>
      </c>
      <c r="AK142" s="87">
        <f t="shared" si="241"/>
        <v>100</v>
      </c>
      <c r="AL142" s="483">
        <f t="shared" ref="AL142" si="248">AVERAGE(AK142:AK145)</f>
        <v>100</v>
      </c>
      <c r="AM142" s="483" t="str">
        <f t="shared" ref="AM142" si="249">IF(AL142&lt;=50,"Débil",IF(AL142&lt;=99,"Moderado",IF(AL142=100,"fuerte","")))</f>
        <v>fuerte</v>
      </c>
      <c r="AN142" s="483">
        <f t="shared" ref="AN142" si="250">+IF(AND(Q142="Preventivo",AM142="Fuerte"),2,IF(AND(Q142="Preventivo",AM142="Moderado"),1,0))</f>
        <v>2</v>
      </c>
      <c r="AO142" s="483">
        <f t="shared" ref="AO142" si="251">+IF(AND(Q142="Detectivo",$AM142="Fuerte"),2,IF(AND(Q142="Detectivo",$AM142="Moderado"),1,IF(AND(Q142="Preventivo",$AM142="Fuerte"),1,0)))</f>
        <v>1</v>
      </c>
      <c r="AP142" s="488">
        <f t="shared" ref="AP142" si="252">+K142-AN142</f>
        <v>0</v>
      </c>
      <c r="AQ142" s="488">
        <f t="shared" ref="AQ142" si="253">+M142-AO142</f>
        <v>1</v>
      </c>
      <c r="AR142" s="483" t="str">
        <f>+VLOOKUP(MIN(AP142),Listados!$J$18:$K$24,2,TRUE)</f>
        <v>Rara Vez</v>
      </c>
      <c r="AS142" s="483" t="str">
        <f>+VLOOKUP(MIN(AQ142),Listados!$J$26:$K$32,2,TRUE)</f>
        <v>Insignificante</v>
      </c>
      <c r="AT142" s="483" t="str">
        <f>IF(AND(AR142&lt;&gt;"",AS142&lt;&gt;""),VLOOKUP(AR142&amp;AS142,Listados!$M$3:$N$27,2,FALSE),"")</f>
        <v>Bajo</v>
      </c>
      <c r="AU142" s="483" t="str">
        <f>+VLOOKUP(AT142,Listados!$P$3:$Q$6,2,FALSE)</f>
        <v>Asumir el riesgo</v>
      </c>
    </row>
    <row r="143" spans="1:47" x14ac:dyDescent="0.2">
      <c r="A143" s="533"/>
      <c r="B143" s="501"/>
      <c r="C143" s="557"/>
      <c r="D143" s="544"/>
      <c r="E143" s="501"/>
      <c r="F143" s="544"/>
      <c r="G143" s="329"/>
      <c r="H143" s="333"/>
      <c r="I143" s="333"/>
      <c r="J143" s="501"/>
      <c r="K143" s="484"/>
      <c r="L143" s="510"/>
      <c r="M143" s="484"/>
      <c r="N143" s="484"/>
      <c r="O143" s="407"/>
      <c r="P143" s="331"/>
      <c r="Q143" s="364"/>
      <c r="R143" s="236"/>
      <c r="S143" s="235" t="str">
        <f t="shared" si="231"/>
        <v>0</v>
      </c>
      <c r="T143" s="236"/>
      <c r="U143" s="235" t="str">
        <f t="shared" si="232"/>
        <v>0</v>
      </c>
      <c r="V143" s="236"/>
      <c r="W143" s="235" t="str">
        <f t="shared" si="233"/>
        <v>0</v>
      </c>
      <c r="X143" s="236"/>
      <c r="Y143" s="235" t="str">
        <f t="shared" si="234"/>
        <v>0</v>
      </c>
      <c r="Z143" s="236"/>
      <c r="AA143" s="235" t="str">
        <f t="shared" si="235"/>
        <v>0</v>
      </c>
      <c r="AB143" s="236"/>
      <c r="AC143" s="235" t="str">
        <f t="shared" si="236"/>
        <v>0</v>
      </c>
      <c r="AD143" s="236"/>
      <c r="AE143" s="235" t="str">
        <f t="shared" si="237"/>
        <v>0</v>
      </c>
      <c r="AF143" s="235" t="str">
        <f t="shared" si="238"/>
        <v/>
      </c>
      <c r="AG143" s="235" t="str">
        <f t="shared" si="239"/>
        <v/>
      </c>
      <c r="AH143" s="236"/>
      <c r="AI143" s="235" t="str">
        <f t="shared" si="240"/>
        <v/>
      </c>
      <c r="AJ143" s="235" t="str">
        <f>IFERROR(VLOOKUP((CONCATENATE(AG143,AI143)),Listados!$U$3:$V$11,2,FALSE),"")</f>
        <v/>
      </c>
      <c r="AK143" s="235" t="str">
        <f t="shared" si="241"/>
        <v/>
      </c>
      <c r="AL143" s="484"/>
      <c r="AM143" s="484"/>
      <c r="AN143" s="484"/>
      <c r="AO143" s="484"/>
      <c r="AP143" s="489"/>
      <c r="AQ143" s="489"/>
      <c r="AR143" s="484"/>
      <c r="AS143" s="484"/>
      <c r="AT143" s="484"/>
      <c r="AU143" s="484"/>
    </row>
    <row r="144" spans="1:47" x14ac:dyDescent="0.2">
      <c r="A144" s="533"/>
      <c r="B144" s="501"/>
      <c r="C144" s="557"/>
      <c r="D144" s="544"/>
      <c r="E144" s="501"/>
      <c r="F144" s="544"/>
      <c r="G144" s="329"/>
      <c r="H144" s="333"/>
      <c r="I144" s="333"/>
      <c r="J144" s="501"/>
      <c r="K144" s="484"/>
      <c r="L144" s="510"/>
      <c r="M144" s="484"/>
      <c r="N144" s="484"/>
      <c r="O144" s="355"/>
      <c r="P144" s="354"/>
      <c r="Q144" s="266"/>
      <c r="R144" s="236"/>
      <c r="S144" s="235" t="str">
        <f t="shared" si="231"/>
        <v>0</v>
      </c>
      <c r="T144" s="236"/>
      <c r="U144" s="235" t="str">
        <f t="shared" si="232"/>
        <v>0</v>
      </c>
      <c r="V144" s="236"/>
      <c r="W144" s="235" t="str">
        <f t="shared" si="233"/>
        <v>0</v>
      </c>
      <c r="X144" s="236"/>
      <c r="Y144" s="235" t="str">
        <f t="shared" si="234"/>
        <v>0</v>
      </c>
      <c r="Z144" s="236"/>
      <c r="AA144" s="235" t="str">
        <f t="shared" si="235"/>
        <v>0</v>
      </c>
      <c r="AB144" s="236"/>
      <c r="AC144" s="235" t="str">
        <f t="shared" si="236"/>
        <v>0</v>
      </c>
      <c r="AD144" s="236"/>
      <c r="AE144" s="235" t="str">
        <f t="shared" si="237"/>
        <v>0</v>
      </c>
      <c r="AF144" s="235" t="str">
        <f t="shared" si="238"/>
        <v/>
      </c>
      <c r="AG144" s="235" t="str">
        <f t="shared" si="239"/>
        <v/>
      </c>
      <c r="AH144" s="236"/>
      <c r="AI144" s="235" t="str">
        <f t="shared" si="240"/>
        <v/>
      </c>
      <c r="AJ144" s="235" t="str">
        <f>IFERROR(VLOOKUP((CONCATENATE(AG144,AI144)),Listados!$U$3:$V$11,2,FALSE),"")</f>
        <v/>
      </c>
      <c r="AK144" s="235" t="str">
        <f t="shared" si="241"/>
        <v/>
      </c>
      <c r="AL144" s="484"/>
      <c r="AM144" s="484"/>
      <c r="AN144" s="484"/>
      <c r="AO144" s="484"/>
      <c r="AP144" s="489"/>
      <c r="AQ144" s="489"/>
      <c r="AR144" s="484"/>
      <c r="AS144" s="484"/>
      <c r="AT144" s="484"/>
      <c r="AU144" s="484"/>
    </row>
    <row r="145" spans="1:47" ht="16" thickBot="1" x14ac:dyDescent="0.25">
      <c r="A145" s="534"/>
      <c r="B145" s="535"/>
      <c r="C145" s="558"/>
      <c r="D145" s="552"/>
      <c r="E145" s="535"/>
      <c r="F145" s="552"/>
      <c r="G145" s="342"/>
      <c r="H145" s="411"/>
      <c r="I145" s="411"/>
      <c r="J145" s="535"/>
      <c r="K145" s="477"/>
      <c r="L145" s="481"/>
      <c r="M145" s="477"/>
      <c r="N145" s="477"/>
      <c r="O145" s="412"/>
      <c r="P145" s="415"/>
      <c r="Q145" s="413"/>
      <c r="R145" s="164"/>
      <c r="S145" s="163" t="str">
        <f t="shared" si="231"/>
        <v>0</v>
      </c>
      <c r="T145" s="164"/>
      <c r="U145" s="163" t="str">
        <f t="shared" si="232"/>
        <v>0</v>
      </c>
      <c r="V145" s="164"/>
      <c r="W145" s="163" t="str">
        <f t="shared" si="233"/>
        <v>0</v>
      </c>
      <c r="X145" s="164"/>
      <c r="Y145" s="163" t="str">
        <f t="shared" si="234"/>
        <v>0</v>
      </c>
      <c r="Z145" s="164"/>
      <c r="AA145" s="163" t="str">
        <f t="shared" si="235"/>
        <v>0</v>
      </c>
      <c r="AB145" s="164"/>
      <c r="AC145" s="163" t="str">
        <f t="shared" si="236"/>
        <v>0</v>
      </c>
      <c r="AD145" s="164"/>
      <c r="AE145" s="163" t="str">
        <f t="shared" si="237"/>
        <v>0</v>
      </c>
      <c r="AF145" s="163" t="str">
        <f t="shared" si="238"/>
        <v/>
      </c>
      <c r="AG145" s="163" t="str">
        <f t="shared" si="239"/>
        <v/>
      </c>
      <c r="AH145" s="164"/>
      <c r="AI145" s="163" t="str">
        <f t="shared" si="240"/>
        <v/>
      </c>
      <c r="AJ145" s="163" t="str">
        <f>IFERROR(VLOOKUP((CONCATENATE(AG145,AI145)),Listados!$U$3:$V$11,2,FALSE),"")</f>
        <v/>
      </c>
      <c r="AK145" s="163" t="str">
        <f t="shared" si="241"/>
        <v/>
      </c>
      <c r="AL145" s="477"/>
      <c r="AM145" s="477"/>
      <c r="AN145" s="477"/>
      <c r="AO145" s="477"/>
      <c r="AP145" s="489"/>
      <c r="AQ145" s="489"/>
      <c r="AR145" s="477"/>
      <c r="AS145" s="477"/>
      <c r="AT145" s="477"/>
      <c r="AU145" s="477"/>
    </row>
    <row r="146" spans="1:47" ht="105" x14ac:dyDescent="0.2">
      <c r="A146" s="532">
        <v>35</v>
      </c>
      <c r="B146" s="502" t="s">
        <v>367</v>
      </c>
      <c r="C146" s="556" t="s">
        <v>368</v>
      </c>
      <c r="D146" s="543" t="s">
        <v>389</v>
      </c>
      <c r="E146" s="502" t="s">
        <v>214</v>
      </c>
      <c r="F146" s="543" t="s">
        <v>65</v>
      </c>
      <c r="G146" s="326" t="s">
        <v>390</v>
      </c>
      <c r="H146" s="371" t="s">
        <v>67</v>
      </c>
      <c r="I146" s="371" t="s">
        <v>391</v>
      </c>
      <c r="J146" s="502" t="s">
        <v>85</v>
      </c>
      <c r="K146" s="483">
        <f>+VLOOKUP(J146,Listados!$K$8:$L$12,2,0)</f>
        <v>3</v>
      </c>
      <c r="L146" s="530" t="s">
        <v>392</v>
      </c>
      <c r="M146" s="483">
        <f>+VLOOKUP(L146,Listados!$K$13:$L$17,2,0)</f>
        <v>1</v>
      </c>
      <c r="N146" s="483" t="str">
        <f>IF(AND(J146&lt;&gt;"",L146&lt;&gt;""),VLOOKUP(J146&amp;L146,Listados!$M$3:$N$27,2,FALSE),"")</f>
        <v>Bajo</v>
      </c>
      <c r="O146" s="424" t="s">
        <v>393</v>
      </c>
      <c r="P146" s="327" t="s">
        <v>390</v>
      </c>
      <c r="Q146" s="359" t="s">
        <v>72</v>
      </c>
      <c r="R146" s="95" t="s">
        <v>73</v>
      </c>
      <c r="S146" s="87">
        <f t="shared" si="231"/>
        <v>15</v>
      </c>
      <c r="T146" s="95" t="s">
        <v>73</v>
      </c>
      <c r="U146" s="87">
        <f t="shared" si="232"/>
        <v>15</v>
      </c>
      <c r="V146" s="95" t="s">
        <v>73</v>
      </c>
      <c r="W146" s="87">
        <f t="shared" si="233"/>
        <v>15</v>
      </c>
      <c r="X146" s="95" t="s">
        <v>72</v>
      </c>
      <c r="Y146" s="87">
        <f t="shared" si="234"/>
        <v>15</v>
      </c>
      <c r="Z146" s="95" t="s">
        <v>73</v>
      </c>
      <c r="AA146" s="87">
        <f t="shared" si="235"/>
        <v>15</v>
      </c>
      <c r="AB146" s="95" t="s">
        <v>73</v>
      </c>
      <c r="AC146" s="87">
        <f t="shared" si="236"/>
        <v>15</v>
      </c>
      <c r="AD146" s="95" t="s">
        <v>74</v>
      </c>
      <c r="AE146" s="87">
        <f t="shared" si="237"/>
        <v>10</v>
      </c>
      <c r="AF146" s="87">
        <f t="shared" si="238"/>
        <v>100</v>
      </c>
      <c r="AG146" s="87" t="str">
        <f t="shared" si="239"/>
        <v>Fuerte</v>
      </c>
      <c r="AH146" s="95" t="s">
        <v>75</v>
      </c>
      <c r="AI146" s="87" t="str">
        <f t="shared" si="240"/>
        <v>Fuerte</v>
      </c>
      <c r="AJ146" s="87" t="str">
        <f>IFERROR(VLOOKUP((CONCATENATE(AG146,AI146)),Listados!$U$3:$V$11,2,FALSE),"")</f>
        <v>Fuerte</v>
      </c>
      <c r="AK146" s="87">
        <f t="shared" si="241"/>
        <v>100</v>
      </c>
      <c r="AL146" s="483">
        <f t="shared" ref="AL146" si="254">AVERAGE(AK146:AK149)</f>
        <v>100</v>
      </c>
      <c r="AM146" s="483" t="str">
        <f t="shared" ref="AM146" si="255">IF(AL146&lt;=50,"Débil",IF(AL146&lt;=99,"Moderado",IF(AL146=100,"fuerte","")))</f>
        <v>fuerte</v>
      </c>
      <c r="AN146" s="483">
        <f t="shared" ref="AN146" si="256">+IF(AND(Q146="Preventivo",AM146="Fuerte"),2,IF(AND(Q146="Preventivo",AM146="Moderado"),1,0))</f>
        <v>2</v>
      </c>
      <c r="AO146" s="483">
        <f t="shared" ref="AO146" si="257">+IF(AND(Q146="Detectivo",$AM146="Fuerte"),2,IF(AND(Q146="Detectivo",$AM146="Moderado"),1,IF(AND(Q146="Preventivo",$AM146="Fuerte"),1,0)))</f>
        <v>1</v>
      </c>
      <c r="AP146" s="488">
        <f t="shared" ref="AP146" si="258">+K146-AN146</f>
        <v>1</v>
      </c>
      <c r="AQ146" s="488">
        <f t="shared" ref="AQ146" si="259">+M146-AO146</f>
        <v>0</v>
      </c>
      <c r="AR146" s="483" t="str">
        <f>+VLOOKUP(MIN(AP146),Listados!$J$18:$K$24,2,TRUE)</f>
        <v>Rara Vez</v>
      </c>
      <c r="AS146" s="483" t="str">
        <f>+VLOOKUP(MIN(AQ146),Listados!$J$26:$K$32,2,TRUE)</f>
        <v>Insignificante</v>
      </c>
      <c r="AT146" s="483" t="str">
        <f>IF(AND(AR146&lt;&gt;"",AS146&lt;&gt;""),VLOOKUP(AR146&amp;AS146,Listados!$M$3:$N$27,2,FALSE),"")</f>
        <v>Bajo</v>
      </c>
      <c r="AU146" s="483" t="str">
        <f>+VLOOKUP(AT146,Listados!$P$3:$Q$6,2,FALSE)</f>
        <v>Asumir el riesgo</v>
      </c>
    </row>
    <row r="147" spans="1:47" x14ac:dyDescent="0.2">
      <c r="A147" s="533"/>
      <c r="B147" s="501"/>
      <c r="C147" s="557"/>
      <c r="D147" s="544"/>
      <c r="E147" s="501"/>
      <c r="F147" s="544"/>
      <c r="G147" s="329"/>
      <c r="H147" s="333"/>
      <c r="I147" s="333"/>
      <c r="J147" s="501"/>
      <c r="K147" s="484"/>
      <c r="L147" s="510"/>
      <c r="M147" s="484"/>
      <c r="N147" s="484"/>
      <c r="O147" s="407"/>
      <c r="P147" s="331"/>
      <c r="Q147" s="364"/>
      <c r="R147" s="236"/>
      <c r="S147" s="235" t="str">
        <f t="shared" si="231"/>
        <v>0</v>
      </c>
      <c r="T147" s="236"/>
      <c r="U147" s="235" t="str">
        <f t="shared" si="232"/>
        <v>0</v>
      </c>
      <c r="V147" s="236"/>
      <c r="W147" s="235" t="str">
        <f t="shared" si="233"/>
        <v>0</v>
      </c>
      <c r="X147" s="236"/>
      <c r="Y147" s="235" t="str">
        <f t="shared" si="234"/>
        <v>0</v>
      </c>
      <c r="Z147" s="236"/>
      <c r="AA147" s="235" t="str">
        <f t="shared" si="235"/>
        <v>0</v>
      </c>
      <c r="AB147" s="236"/>
      <c r="AC147" s="235" t="str">
        <f t="shared" si="236"/>
        <v>0</v>
      </c>
      <c r="AD147" s="236"/>
      <c r="AE147" s="235" t="str">
        <f t="shared" si="237"/>
        <v>0</v>
      </c>
      <c r="AF147" s="235" t="str">
        <f t="shared" si="238"/>
        <v/>
      </c>
      <c r="AG147" s="235" t="str">
        <f t="shared" si="239"/>
        <v/>
      </c>
      <c r="AH147" s="236"/>
      <c r="AI147" s="235" t="str">
        <f t="shared" si="240"/>
        <v/>
      </c>
      <c r="AJ147" s="235" t="str">
        <f>IFERROR(VLOOKUP((CONCATENATE(AG147,AI147)),Listados!$U$3:$V$11,2,FALSE),"")</f>
        <v/>
      </c>
      <c r="AK147" s="235" t="str">
        <f t="shared" si="241"/>
        <v/>
      </c>
      <c r="AL147" s="484"/>
      <c r="AM147" s="484"/>
      <c r="AN147" s="484"/>
      <c r="AO147" s="484"/>
      <c r="AP147" s="489"/>
      <c r="AQ147" s="489"/>
      <c r="AR147" s="484"/>
      <c r="AS147" s="484"/>
      <c r="AT147" s="484"/>
      <c r="AU147" s="484"/>
    </row>
    <row r="148" spans="1:47" x14ac:dyDescent="0.2">
      <c r="A148" s="533"/>
      <c r="B148" s="501"/>
      <c r="C148" s="557"/>
      <c r="D148" s="544"/>
      <c r="E148" s="501"/>
      <c r="F148" s="544"/>
      <c r="G148" s="329"/>
      <c r="H148" s="333"/>
      <c r="I148" s="333"/>
      <c r="J148" s="501"/>
      <c r="K148" s="484"/>
      <c r="L148" s="510"/>
      <c r="M148" s="484"/>
      <c r="N148" s="484"/>
      <c r="O148" s="355"/>
      <c r="P148" s="334"/>
      <c r="Q148" s="266"/>
      <c r="R148" s="236"/>
      <c r="S148" s="235" t="str">
        <f t="shared" si="231"/>
        <v>0</v>
      </c>
      <c r="T148" s="236"/>
      <c r="U148" s="235" t="str">
        <f t="shared" si="232"/>
        <v>0</v>
      </c>
      <c r="V148" s="236"/>
      <c r="W148" s="235" t="str">
        <f t="shared" si="233"/>
        <v>0</v>
      </c>
      <c r="X148" s="236"/>
      <c r="Y148" s="235" t="str">
        <f t="shared" si="234"/>
        <v>0</v>
      </c>
      <c r="Z148" s="236"/>
      <c r="AA148" s="235" t="str">
        <f t="shared" si="235"/>
        <v>0</v>
      </c>
      <c r="AB148" s="236"/>
      <c r="AC148" s="235" t="str">
        <f t="shared" si="236"/>
        <v>0</v>
      </c>
      <c r="AD148" s="236"/>
      <c r="AE148" s="235" t="str">
        <f t="shared" si="237"/>
        <v>0</v>
      </c>
      <c r="AF148" s="235" t="str">
        <f t="shared" si="238"/>
        <v/>
      </c>
      <c r="AG148" s="235" t="str">
        <f t="shared" si="239"/>
        <v/>
      </c>
      <c r="AH148" s="236"/>
      <c r="AI148" s="235" t="str">
        <f t="shared" si="240"/>
        <v/>
      </c>
      <c r="AJ148" s="235" t="str">
        <f>IFERROR(VLOOKUP((CONCATENATE(AG148,AI148)),Listados!$U$3:$V$11,2,FALSE),"")</f>
        <v/>
      </c>
      <c r="AK148" s="235" t="str">
        <f t="shared" si="241"/>
        <v/>
      </c>
      <c r="AL148" s="484"/>
      <c r="AM148" s="484"/>
      <c r="AN148" s="484"/>
      <c r="AO148" s="484"/>
      <c r="AP148" s="489"/>
      <c r="AQ148" s="489"/>
      <c r="AR148" s="484"/>
      <c r="AS148" s="484"/>
      <c r="AT148" s="484"/>
      <c r="AU148" s="484"/>
    </row>
    <row r="149" spans="1:47" ht="16" thickBot="1" x14ac:dyDescent="0.25">
      <c r="A149" s="534"/>
      <c r="B149" s="535"/>
      <c r="C149" s="558"/>
      <c r="D149" s="552"/>
      <c r="E149" s="535"/>
      <c r="F149" s="552"/>
      <c r="G149" s="342"/>
      <c r="H149" s="411"/>
      <c r="I149" s="411"/>
      <c r="J149" s="535"/>
      <c r="K149" s="477"/>
      <c r="L149" s="481"/>
      <c r="M149" s="477"/>
      <c r="N149" s="477"/>
      <c r="O149" s="412"/>
      <c r="P149" s="415"/>
      <c r="Q149" s="413"/>
      <c r="R149" s="164"/>
      <c r="S149" s="163" t="str">
        <f t="shared" si="231"/>
        <v>0</v>
      </c>
      <c r="T149" s="164"/>
      <c r="U149" s="163" t="str">
        <f t="shared" si="232"/>
        <v>0</v>
      </c>
      <c r="V149" s="164"/>
      <c r="W149" s="163" t="str">
        <f t="shared" si="233"/>
        <v>0</v>
      </c>
      <c r="X149" s="164"/>
      <c r="Y149" s="163" t="str">
        <f t="shared" si="234"/>
        <v>0</v>
      </c>
      <c r="Z149" s="164"/>
      <c r="AA149" s="163" t="str">
        <f t="shared" si="235"/>
        <v>0</v>
      </c>
      <c r="AB149" s="164"/>
      <c r="AC149" s="163" t="str">
        <f t="shared" si="236"/>
        <v>0</v>
      </c>
      <c r="AD149" s="164"/>
      <c r="AE149" s="163" t="str">
        <f t="shared" si="237"/>
        <v>0</v>
      </c>
      <c r="AF149" s="163" t="str">
        <f t="shared" si="238"/>
        <v/>
      </c>
      <c r="AG149" s="163" t="str">
        <f t="shared" si="239"/>
        <v/>
      </c>
      <c r="AH149" s="164"/>
      <c r="AI149" s="163" t="str">
        <f t="shared" si="240"/>
        <v/>
      </c>
      <c r="AJ149" s="163" t="str">
        <f>IFERROR(VLOOKUP((CONCATENATE(AG149,AI149)),Listados!$U$3:$V$11,2,FALSE),"")</f>
        <v/>
      </c>
      <c r="AK149" s="163" t="str">
        <f t="shared" si="241"/>
        <v/>
      </c>
      <c r="AL149" s="477"/>
      <c r="AM149" s="477"/>
      <c r="AN149" s="477"/>
      <c r="AO149" s="477"/>
      <c r="AP149" s="489"/>
      <c r="AQ149" s="489"/>
      <c r="AR149" s="477"/>
      <c r="AS149" s="477"/>
      <c r="AT149" s="477"/>
      <c r="AU149" s="477"/>
    </row>
    <row r="150" spans="1:47" ht="132" customHeight="1" x14ac:dyDescent="0.2">
      <c r="A150" s="532">
        <v>36</v>
      </c>
      <c r="B150" s="502" t="s">
        <v>394</v>
      </c>
      <c r="C150" s="553" t="s">
        <v>395</v>
      </c>
      <c r="D150" s="549" t="s">
        <v>1255</v>
      </c>
      <c r="E150" s="502" t="s">
        <v>214</v>
      </c>
      <c r="F150" s="549" t="s">
        <v>65</v>
      </c>
      <c r="G150" s="425" t="s">
        <v>396</v>
      </c>
      <c r="H150" s="323" t="s">
        <v>397</v>
      </c>
      <c r="I150" s="426" t="s">
        <v>398</v>
      </c>
      <c r="J150" s="502" t="s">
        <v>85</v>
      </c>
      <c r="K150" s="483">
        <f>+VLOOKUP(J150,Listados!$K$8:$L$12,2,0)</f>
        <v>3</v>
      </c>
      <c r="L150" s="530" t="s">
        <v>101</v>
      </c>
      <c r="M150" s="483">
        <f>+VLOOKUP(L150,Listados!$K$13:$L$17,2,0)</f>
        <v>5</v>
      </c>
      <c r="N150" s="483" t="str">
        <f>IF(AND(J150&lt;&gt;"",L150&lt;&gt;""),VLOOKUP(J150&amp;L150,Listados!$M$3:$N$27,2,FALSE),"")</f>
        <v>Extremo</v>
      </c>
      <c r="O150" s="427" t="s">
        <v>1273</v>
      </c>
      <c r="P150" s="428" t="s">
        <v>399</v>
      </c>
      <c r="Q150" s="359" t="s">
        <v>80</v>
      </c>
      <c r="R150" s="95" t="s">
        <v>73</v>
      </c>
      <c r="S150" s="87">
        <f t="shared" si="231"/>
        <v>15</v>
      </c>
      <c r="T150" s="95" t="s">
        <v>73</v>
      </c>
      <c r="U150" s="87">
        <f t="shared" si="232"/>
        <v>15</v>
      </c>
      <c r="V150" s="95" t="s">
        <v>73</v>
      </c>
      <c r="W150" s="87">
        <f t="shared" si="233"/>
        <v>15</v>
      </c>
      <c r="X150" s="95" t="s">
        <v>80</v>
      </c>
      <c r="Y150" s="87">
        <f t="shared" si="234"/>
        <v>10</v>
      </c>
      <c r="Z150" s="95" t="s">
        <v>73</v>
      </c>
      <c r="AA150" s="87">
        <f t="shared" si="235"/>
        <v>15</v>
      </c>
      <c r="AB150" s="95" t="s">
        <v>73</v>
      </c>
      <c r="AC150" s="87">
        <f t="shared" si="236"/>
        <v>15</v>
      </c>
      <c r="AD150" s="95" t="s">
        <v>74</v>
      </c>
      <c r="AE150" s="87">
        <f t="shared" si="237"/>
        <v>10</v>
      </c>
      <c r="AF150" s="87">
        <f t="shared" si="238"/>
        <v>95</v>
      </c>
      <c r="AG150" s="87" t="str">
        <f t="shared" si="239"/>
        <v>Moderado</v>
      </c>
      <c r="AH150" s="95" t="s">
        <v>75</v>
      </c>
      <c r="AI150" s="87" t="str">
        <f t="shared" si="240"/>
        <v>Fuerte</v>
      </c>
      <c r="AJ150" s="87" t="str">
        <f>IFERROR(VLOOKUP((CONCATENATE(AG150,AI150)),Listados!$U$3:$V$11,2,FALSE),"")</f>
        <v>Moderado</v>
      </c>
      <c r="AK150" s="87">
        <f t="shared" si="241"/>
        <v>50</v>
      </c>
      <c r="AL150" s="483">
        <f t="shared" ref="AL150" si="260">AVERAGE(AK150:AK153)</f>
        <v>66.666666666666671</v>
      </c>
      <c r="AM150" s="483" t="str">
        <f t="shared" ref="AM150" si="261">IF(AL150&lt;=50,"Débil",IF(AL150&lt;=99,"Moderado",IF(AL150=100,"fuerte","")))</f>
        <v>Moderado</v>
      </c>
      <c r="AN150" s="483">
        <f t="shared" ref="AN150" si="262">+IF(AND(Q150="Preventivo",AM150="Fuerte"),2,IF(AND(Q150="Preventivo",AM150="Moderado"),1,0))</f>
        <v>0</v>
      </c>
      <c r="AO150" s="483">
        <f t="shared" ref="AO150" si="263">+IF(AND(Q150="Detectivo",$AM150="Fuerte"),2,IF(AND(Q150="Detectivo",$AM150="Moderado"),1,IF(AND(Q150="Preventivo",$AM150="Fuerte"),1,0)))</f>
        <v>1</v>
      </c>
      <c r="AP150" s="488">
        <f t="shared" ref="AP150" si="264">+K150-AN150</f>
        <v>3</v>
      </c>
      <c r="AQ150" s="488">
        <f t="shared" ref="AQ150" si="265">+M150-AO150</f>
        <v>4</v>
      </c>
      <c r="AR150" s="483" t="str">
        <f>+VLOOKUP(MIN(AP150),Listados!$J$18:$K$24,2,TRUE)</f>
        <v>Posible</v>
      </c>
      <c r="AS150" s="483" t="str">
        <f>+VLOOKUP(MIN(AQ150),Listados!$J$26:$K$32,2,TRUE)</f>
        <v>Mayor</v>
      </c>
      <c r="AT150" s="483" t="str">
        <f>IF(AND(AR150&lt;&gt;"",AS150&lt;&gt;""),VLOOKUP(AR150&amp;AS150,Listados!$M$3:$N$27,2,FALSE),"")</f>
        <v>Extremo</v>
      </c>
      <c r="AU150" s="483" t="str">
        <f>+VLOOKUP(AT150,Listados!$P$3:$Q$6,2,FALSE)</f>
        <v>Reducir el riesgo</v>
      </c>
    </row>
    <row r="151" spans="1:47" ht="127.5" customHeight="1" x14ac:dyDescent="0.2">
      <c r="A151" s="533"/>
      <c r="B151" s="501"/>
      <c r="C151" s="554"/>
      <c r="D151" s="550"/>
      <c r="E151" s="501"/>
      <c r="F151" s="550"/>
      <c r="G151" s="429" t="s">
        <v>400</v>
      </c>
      <c r="H151" s="320" t="s">
        <v>397</v>
      </c>
      <c r="I151" s="426" t="s">
        <v>401</v>
      </c>
      <c r="J151" s="501"/>
      <c r="K151" s="484"/>
      <c r="L151" s="510"/>
      <c r="M151" s="484"/>
      <c r="N151" s="484"/>
      <c r="O151" s="430" t="s">
        <v>402</v>
      </c>
      <c r="P151" s="431" t="s">
        <v>403</v>
      </c>
      <c r="Q151" s="364" t="s">
        <v>72</v>
      </c>
      <c r="R151" s="236" t="s">
        <v>73</v>
      </c>
      <c r="S151" s="235">
        <f t="shared" si="231"/>
        <v>15</v>
      </c>
      <c r="T151" s="236" t="s">
        <v>73</v>
      </c>
      <c r="U151" s="235">
        <f t="shared" si="232"/>
        <v>15</v>
      </c>
      <c r="V151" s="236" t="s">
        <v>73</v>
      </c>
      <c r="W151" s="235">
        <f t="shared" si="233"/>
        <v>15</v>
      </c>
      <c r="X151" s="236" t="s">
        <v>72</v>
      </c>
      <c r="Y151" s="235">
        <f t="shared" si="234"/>
        <v>15</v>
      </c>
      <c r="Z151" s="236" t="s">
        <v>73</v>
      </c>
      <c r="AA151" s="235">
        <f t="shared" si="235"/>
        <v>15</v>
      </c>
      <c r="AB151" s="236" t="s">
        <v>73</v>
      </c>
      <c r="AC151" s="235">
        <f t="shared" si="236"/>
        <v>15</v>
      </c>
      <c r="AD151" s="236" t="s">
        <v>74</v>
      </c>
      <c r="AE151" s="235">
        <f t="shared" si="237"/>
        <v>10</v>
      </c>
      <c r="AF151" s="235">
        <f t="shared" si="238"/>
        <v>100</v>
      </c>
      <c r="AG151" s="235" t="str">
        <f t="shared" si="239"/>
        <v>Fuerte</v>
      </c>
      <c r="AH151" s="236" t="s">
        <v>75</v>
      </c>
      <c r="AI151" s="235" t="str">
        <f t="shared" si="240"/>
        <v>Fuerte</v>
      </c>
      <c r="AJ151" s="235" t="str">
        <f>IFERROR(VLOOKUP((CONCATENATE(AG151,AI151)),Listados!$U$3:$V$11,2,FALSE),"")</f>
        <v>Fuerte</v>
      </c>
      <c r="AK151" s="235">
        <f t="shared" si="241"/>
        <v>100</v>
      </c>
      <c r="AL151" s="484"/>
      <c r="AM151" s="484"/>
      <c r="AN151" s="484"/>
      <c r="AO151" s="484"/>
      <c r="AP151" s="489"/>
      <c r="AQ151" s="489"/>
      <c r="AR151" s="484"/>
      <c r="AS151" s="484"/>
      <c r="AT151" s="484"/>
      <c r="AU151" s="484"/>
    </row>
    <row r="152" spans="1:47" ht="79.5" customHeight="1" x14ac:dyDescent="0.2">
      <c r="A152" s="533"/>
      <c r="B152" s="501"/>
      <c r="C152" s="554"/>
      <c r="D152" s="550"/>
      <c r="E152" s="501"/>
      <c r="F152" s="550"/>
      <c r="G152" s="429" t="s">
        <v>404</v>
      </c>
      <c r="H152" s="320" t="s">
        <v>397</v>
      </c>
      <c r="I152" s="426" t="s">
        <v>398</v>
      </c>
      <c r="J152" s="501"/>
      <c r="K152" s="484"/>
      <c r="L152" s="510"/>
      <c r="M152" s="484"/>
      <c r="N152" s="484"/>
      <c r="O152" s="432" t="s">
        <v>405</v>
      </c>
      <c r="P152" s="431" t="s">
        <v>406</v>
      </c>
      <c r="Q152" s="266" t="s">
        <v>80</v>
      </c>
      <c r="R152" s="236" t="s">
        <v>73</v>
      </c>
      <c r="S152" s="235">
        <f t="shared" si="231"/>
        <v>15</v>
      </c>
      <c r="T152" s="236" t="s">
        <v>73</v>
      </c>
      <c r="U152" s="235">
        <f t="shared" si="232"/>
        <v>15</v>
      </c>
      <c r="V152" s="236" t="s">
        <v>73</v>
      </c>
      <c r="W152" s="235">
        <f t="shared" si="233"/>
        <v>15</v>
      </c>
      <c r="X152" s="236" t="s">
        <v>80</v>
      </c>
      <c r="Y152" s="235">
        <f t="shared" si="234"/>
        <v>10</v>
      </c>
      <c r="Z152" s="236" t="s">
        <v>73</v>
      </c>
      <c r="AA152" s="235">
        <f t="shared" si="235"/>
        <v>15</v>
      </c>
      <c r="AB152" s="236" t="s">
        <v>73</v>
      </c>
      <c r="AC152" s="235">
        <f t="shared" si="236"/>
        <v>15</v>
      </c>
      <c r="AD152" s="236" t="s">
        <v>74</v>
      </c>
      <c r="AE152" s="235">
        <f t="shared" si="237"/>
        <v>10</v>
      </c>
      <c r="AF152" s="235">
        <f t="shared" si="238"/>
        <v>95</v>
      </c>
      <c r="AG152" s="235" t="str">
        <f t="shared" si="239"/>
        <v>Moderado</v>
      </c>
      <c r="AH152" s="236" t="s">
        <v>75</v>
      </c>
      <c r="AI152" s="235" t="str">
        <f t="shared" si="240"/>
        <v>Fuerte</v>
      </c>
      <c r="AJ152" s="235" t="str">
        <f>IFERROR(VLOOKUP((CONCATENATE(AG152,AI152)),Listados!$U$3:$V$11,2,FALSE),"")</f>
        <v>Moderado</v>
      </c>
      <c r="AK152" s="235">
        <f t="shared" si="241"/>
        <v>50</v>
      </c>
      <c r="AL152" s="484"/>
      <c r="AM152" s="484"/>
      <c r="AN152" s="484"/>
      <c r="AO152" s="484"/>
      <c r="AP152" s="489"/>
      <c r="AQ152" s="489"/>
      <c r="AR152" s="484"/>
      <c r="AS152" s="484"/>
      <c r="AT152" s="484"/>
      <c r="AU152" s="484"/>
    </row>
    <row r="153" spans="1:47" ht="15" customHeight="1" thickBot="1" x14ac:dyDescent="0.25">
      <c r="A153" s="540"/>
      <c r="B153" s="503"/>
      <c r="C153" s="555"/>
      <c r="D153" s="551"/>
      <c r="E153" s="503"/>
      <c r="F153" s="551"/>
      <c r="G153" s="335"/>
      <c r="H153" s="336"/>
      <c r="I153" s="336"/>
      <c r="J153" s="503"/>
      <c r="K153" s="485"/>
      <c r="L153" s="531"/>
      <c r="M153" s="485"/>
      <c r="N153" s="485"/>
      <c r="O153" s="337"/>
      <c r="P153" s="357"/>
      <c r="Q153" s="194"/>
      <c r="R153" s="180"/>
      <c r="S153" s="179" t="str">
        <f t="shared" si="231"/>
        <v>0</v>
      </c>
      <c r="T153" s="180"/>
      <c r="U153" s="179" t="str">
        <f t="shared" si="232"/>
        <v>0</v>
      </c>
      <c r="V153" s="180"/>
      <c r="W153" s="179" t="str">
        <f t="shared" si="233"/>
        <v>0</v>
      </c>
      <c r="X153" s="180"/>
      <c r="Y153" s="179" t="str">
        <f t="shared" si="234"/>
        <v>0</v>
      </c>
      <c r="Z153" s="180"/>
      <c r="AA153" s="179" t="str">
        <f t="shared" si="235"/>
        <v>0</v>
      </c>
      <c r="AB153" s="180"/>
      <c r="AC153" s="179" t="str">
        <f t="shared" si="236"/>
        <v>0</v>
      </c>
      <c r="AD153" s="180"/>
      <c r="AE153" s="179" t="str">
        <f t="shared" si="237"/>
        <v>0</v>
      </c>
      <c r="AF153" s="179" t="str">
        <f t="shared" si="238"/>
        <v/>
      </c>
      <c r="AG153" s="179" t="str">
        <f t="shared" si="239"/>
        <v/>
      </c>
      <c r="AH153" s="180"/>
      <c r="AI153" s="179" t="str">
        <f t="shared" si="240"/>
        <v/>
      </c>
      <c r="AJ153" s="179" t="str">
        <f>IFERROR(VLOOKUP((CONCATENATE(AG153,AI153)),Listados!$U$3:$V$11,2,FALSE),"")</f>
        <v/>
      </c>
      <c r="AK153" s="179" t="str">
        <f t="shared" si="241"/>
        <v/>
      </c>
      <c r="AL153" s="485"/>
      <c r="AM153" s="485"/>
      <c r="AN153" s="485"/>
      <c r="AO153" s="485"/>
      <c r="AP153" s="478"/>
      <c r="AQ153" s="478"/>
      <c r="AR153" s="485"/>
      <c r="AS153" s="485"/>
      <c r="AT153" s="485"/>
      <c r="AU153" s="485"/>
    </row>
    <row r="154" spans="1:47" ht="108" customHeight="1" thickBot="1" x14ac:dyDescent="0.25">
      <c r="A154" s="532">
        <v>37</v>
      </c>
      <c r="B154" s="502" t="s">
        <v>394</v>
      </c>
      <c r="C154" s="546" t="s">
        <v>395</v>
      </c>
      <c r="D154" s="549" t="s">
        <v>407</v>
      </c>
      <c r="E154" s="502" t="s">
        <v>408</v>
      </c>
      <c r="F154" s="543" t="s">
        <v>65</v>
      </c>
      <c r="G154" s="427" t="s">
        <v>409</v>
      </c>
      <c r="H154" s="323" t="s">
        <v>397</v>
      </c>
      <c r="I154" s="427" t="s">
        <v>410</v>
      </c>
      <c r="J154" s="502" t="s">
        <v>275</v>
      </c>
      <c r="K154" s="483">
        <f>+VLOOKUP(J154,Listados!$K$8:$L$12,2,0)</f>
        <v>1</v>
      </c>
      <c r="L154" s="530" t="s">
        <v>236</v>
      </c>
      <c r="M154" s="483">
        <f>+VLOOKUP(L154,Listados!$K$13:$L$17,2,0)</f>
        <v>4</v>
      </c>
      <c r="N154" s="483" t="str">
        <f>IF(AND(J154&lt;&gt;"",L154&lt;&gt;""),VLOOKUP(J154&amp;L154,Listados!$M$3:$N$27,2,FALSE),"")</f>
        <v>Alto</v>
      </c>
      <c r="O154" s="433" t="s">
        <v>1274</v>
      </c>
      <c r="P154" s="434" t="s">
        <v>409</v>
      </c>
      <c r="Q154" s="359" t="s">
        <v>72</v>
      </c>
      <c r="R154" s="95" t="s">
        <v>73</v>
      </c>
      <c r="S154" s="87">
        <f t="shared" si="231"/>
        <v>15</v>
      </c>
      <c r="T154" s="95" t="s">
        <v>73</v>
      </c>
      <c r="U154" s="87">
        <f t="shared" si="232"/>
        <v>15</v>
      </c>
      <c r="V154" s="95" t="s">
        <v>73</v>
      </c>
      <c r="W154" s="87">
        <f t="shared" si="233"/>
        <v>15</v>
      </c>
      <c r="X154" s="95" t="s">
        <v>72</v>
      </c>
      <c r="Y154" s="87">
        <f t="shared" si="234"/>
        <v>15</v>
      </c>
      <c r="Z154" s="95" t="s">
        <v>73</v>
      </c>
      <c r="AA154" s="87">
        <f t="shared" si="235"/>
        <v>15</v>
      </c>
      <c r="AB154" s="95" t="s">
        <v>73</v>
      </c>
      <c r="AC154" s="87">
        <f t="shared" si="236"/>
        <v>15</v>
      </c>
      <c r="AD154" s="95" t="s">
        <v>74</v>
      </c>
      <c r="AE154" s="87">
        <f t="shared" si="237"/>
        <v>10</v>
      </c>
      <c r="AF154" s="87">
        <f t="shared" si="238"/>
        <v>100</v>
      </c>
      <c r="AG154" s="87" t="str">
        <f t="shared" si="239"/>
        <v>Fuerte</v>
      </c>
      <c r="AH154" s="95" t="s">
        <v>75</v>
      </c>
      <c r="AI154" s="87" t="str">
        <f t="shared" si="240"/>
        <v>Fuerte</v>
      </c>
      <c r="AJ154" s="87" t="str">
        <f>IFERROR(VLOOKUP((CONCATENATE(AG154,AI154)),Listados!$U$3:$V$11,2,FALSE),"")</f>
        <v>Fuerte</v>
      </c>
      <c r="AK154" s="87">
        <f t="shared" si="241"/>
        <v>100</v>
      </c>
      <c r="AL154" s="483">
        <f t="shared" ref="AL154" si="266">AVERAGE(AK154:AK157)</f>
        <v>100</v>
      </c>
      <c r="AM154" s="483" t="str">
        <f t="shared" ref="AM154" si="267">IF(AL154&lt;=50,"Débil",IF(AL154&lt;=99,"Moderado",IF(AL154=100,"fuerte","")))</f>
        <v>fuerte</v>
      </c>
      <c r="AN154" s="483">
        <f t="shared" ref="AN154" si="268">+IF(AND(Q154="Preventivo",AM154="Fuerte"),2,IF(AND(Q154="Preventivo",AM154="Moderado"),1,0))</f>
        <v>2</v>
      </c>
      <c r="AO154" s="483">
        <f t="shared" ref="AO154" si="269">+IF(AND(Q154="Detectivo",$AM154="Fuerte"),2,IF(AND(Q154="Detectivo",$AM154="Moderado"),1,IF(AND(Q154="Preventivo",$AM154="Fuerte"),1,0)))</f>
        <v>1</v>
      </c>
      <c r="AP154" s="488">
        <f t="shared" ref="AP154" si="270">+K154-AN154</f>
        <v>-1</v>
      </c>
      <c r="AQ154" s="488">
        <f t="shared" ref="AQ154" si="271">+M154-AO154</f>
        <v>3</v>
      </c>
      <c r="AR154" s="483" t="str">
        <f>+VLOOKUP(MIN(AP154),Listados!$J$18:$K$24,2,TRUE)</f>
        <v>Rara Vez</v>
      </c>
      <c r="AS154" s="483" t="str">
        <f>+VLOOKUP(MIN(AQ154),Listados!$J$26:$K$32,2,TRUE)</f>
        <v>Moderado</v>
      </c>
      <c r="AT154" s="483" t="str">
        <f>IF(AND(AR154&lt;&gt;"",AS154&lt;&gt;""),VLOOKUP(AR154&amp;AS154,Listados!$M$3:$N$27,2,FALSE),"")</f>
        <v>Moderado</v>
      </c>
      <c r="AU154" s="483" t="str">
        <f>+VLOOKUP(AT154,Listados!$P$3:$Q$6,2,FALSE)</f>
        <v>Asumir el riesgo</v>
      </c>
    </row>
    <row r="155" spans="1:47" ht="85.5" customHeight="1" thickBot="1" x14ac:dyDescent="0.25">
      <c r="A155" s="533"/>
      <c r="B155" s="501"/>
      <c r="C155" s="547"/>
      <c r="D155" s="550"/>
      <c r="E155" s="501"/>
      <c r="F155" s="544"/>
      <c r="G155" s="435" t="s">
        <v>411</v>
      </c>
      <c r="H155" s="320" t="s">
        <v>397</v>
      </c>
      <c r="I155" s="427" t="s">
        <v>410</v>
      </c>
      <c r="J155" s="501"/>
      <c r="K155" s="484"/>
      <c r="L155" s="510"/>
      <c r="M155" s="484"/>
      <c r="N155" s="484"/>
      <c r="O155" s="436" t="s">
        <v>1275</v>
      </c>
      <c r="P155" s="437" t="s">
        <v>411</v>
      </c>
      <c r="Q155" s="364" t="s">
        <v>72</v>
      </c>
      <c r="R155" s="236" t="s">
        <v>73</v>
      </c>
      <c r="S155" s="235">
        <f t="shared" si="231"/>
        <v>15</v>
      </c>
      <c r="T155" s="236" t="s">
        <v>73</v>
      </c>
      <c r="U155" s="235">
        <f t="shared" si="232"/>
        <v>15</v>
      </c>
      <c r="V155" s="236" t="s">
        <v>73</v>
      </c>
      <c r="W155" s="235">
        <f t="shared" si="233"/>
        <v>15</v>
      </c>
      <c r="X155" s="236" t="s">
        <v>72</v>
      </c>
      <c r="Y155" s="235">
        <f t="shared" si="234"/>
        <v>15</v>
      </c>
      <c r="Z155" s="236" t="s">
        <v>73</v>
      </c>
      <c r="AA155" s="235">
        <f t="shared" si="235"/>
        <v>15</v>
      </c>
      <c r="AB155" s="236" t="s">
        <v>73</v>
      </c>
      <c r="AC155" s="235">
        <f t="shared" si="236"/>
        <v>15</v>
      </c>
      <c r="AD155" s="236" t="s">
        <v>74</v>
      </c>
      <c r="AE155" s="235">
        <f t="shared" si="237"/>
        <v>10</v>
      </c>
      <c r="AF155" s="235">
        <f t="shared" si="238"/>
        <v>100</v>
      </c>
      <c r="AG155" s="235" t="str">
        <f t="shared" si="239"/>
        <v>Fuerte</v>
      </c>
      <c r="AH155" s="236" t="s">
        <v>75</v>
      </c>
      <c r="AI155" s="235" t="str">
        <f t="shared" si="240"/>
        <v>Fuerte</v>
      </c>
      <c r="AJ155" s="235" t="str">
        <f>IFERROR(VLOOKUP((CONCATENATE(AG155,AI155)),Listados!$U$3:$V$11,2,FALSE),"")</f>
        <v>Fuerte</v>
      </c>
      <c r="AK155" s="235">
        <f t="shared" si="241"/>
        <v>100</v>
      </c>
      <c r="AL155" s="484"/>
      <c r="AM155" s="484"/>
      <c r="AN155" s="484"/>
      <c r="AO155" s="484"/>
      <c r="AP155" s="489"/>
      <c r="AQ155" s="489"/>
      <c r="AR155" s="484"/>
      <c r="AS155" s="484"/>
      <c r="AT155" s="484"/>
      <c r="AU155" s="484"/>
    </row>
    <row r="156" spans="1:47" ht="110.25" customHeight="1" x14ac:dyDescent="0.2">
      <c r="A156" s="533"/>
      <c r="B156" s="501"/>
      <c r="C156" s="547"/>
      <c r="D156" s="550"/>
      <c r="E156" s="501"/>
      <c r="F156" s="544"/>
      <c r="G156" s="438" t="s">
        <v>412</v>
      </c>
      <c r="H156" s="333" t="s">
        <v>67</v>
      </c>
      <c r="I156" s="439" t="s">
        <v>413</v>
      </c>
      <c r="J156" s="501"/>
      <c r="K156" s="484"/>
      <c r="L156" s="510"/>
      <c r="M156" s="484"/>
      <c r="N156" s="484"/>
      <c r="O156" s="427" t="s">
        <v>1276</v>
      </c>
      <c r="P156" s="434" t="s">
        <v>414</v>
      </c>
      <c r="Q156" s="266" t="s">
        <v>72</v>
      </c>
      <c r="R156" s="236" t="s">
        <v>73</v>
      </c>
      <c r="S156" s="235">
        <f t="shared" si="231"/>
        <v>15</v>
      </c>
      <c r="T156" s="236" t="s">
        <v>73</v>
      </c>
      <c r="U156" s="235">
        <f t="shared" si="232"/>
        <v>15</v>
      </c>
      <c r="V156" s="236" t="s">
        <v>73</v>
      </c>
      <c r="W156" s="235">
        <f t="shared" si="233"/>
        <v>15</v>
      </c>
      <c r="X156" s="236" t="s">
        <v>72</v>
      </c>
      <c r="Y156" s="235">
        <f t="shared" si="234"/>
        <v>15</v>
      </c>
      <c r="Z156" s="236" t="s">
        <v>73</v>
      </c>
      <c r="AA156" s="235">
        <f t="shared" si="235"/>
        <v>15</v>
      </c>
      <c r="AB156" s="236" t="s">
        <v>73</v>
      </c>
      <c r="AC156" s="235">
        <f t="shared" si="236"/>
        <v>15</v>
      </c>
      <c r="AD156" s="236" t="s">
        <v>74</v>
      </c>
      <c r="AE156" s="235">
        <f t="shared" si="237"/>
        <v>10</v>
      </c>
      <c r="AF156" s="235">
        <f t="shared" si="238"/>
        <v>100</v>
      </c>
      <c r="AG156" s="235" t="str">
        <f t="shared" si="239"/>
        <v>Fuerte</v>
      </c>
      <c r="AH156" s="236" t="s">
        <v>75</v>
      </c>
      <c r="AI156" s="235" t="str">
        <f t="shared" si="240"/>
        <v>Fuerte</v>
      </c>
      <c r="AJ156" s="235" t="str">
        <f>IFERROR(VLOOKUP((CONCATENATE(AG156,AI156)),Listados!$U$3:$V$11,2,FALSE),"")</f>
        <v>Fuerte</v>
      </c>
      <c r="AK156" s="235">
        <f t="shared" si="241"/>
        <v>100</v>
      </c>
      <c r="AL156" s="484"/>
      <c r="AM156" s="484"/>
      <c r="AN156" s="484"/>
      <c r="AO156" s="484"/>
      <c r="AP156" s="489"/>
      <c r="AQ156" s="489"/>
      <c r="AR156" s="484"/>
      <c r="AS156" s="484"/>
      <c r="AT156" s="484"/>
      <c r="AU156" s="484"/>
    </row>
    <row r="157" spans="1:47" ht="81.75" customHeight="1" thickBot="1" x14ac:dyDescent="0.25">
      <c r="A157" s="540"/>
      <c r="B157" s="503"/>
      <c r="C157" s="548"/>
      <c r="D157" s="551"/>
      <c r="E157" s="503"/>
      <c r="F157" s="545"/>
      <c r="G157" s="440" t="s">
        <v>415</v>
      </c>
      <c r="H157" s="336" t="s">
        <v>67</v>
      </c>
      <c r="I157" s="441" t="s">
        <v>416</v>
      </c>
      <c r="J157" s="503"/>
      <c r="K157" s="485"/>
      <c r="L157" s="531"/>
      <c r="M157" s="485"/>
      <c r="N157" s="485"/>
      <c r="O157" s="435" t="s">
        <v>1277</v>
      </c>
      <c r="P157" s="437" t="s">
        <v>417</v>
      </c>
      <c r="Q157" s="194" t="s">
        <v>72</v>
      </c>
      <c r="R157" s="180" t="s">
        <v>73</v>
      </c>
      <c r="S157" s="179">
        <f t="shared" si="231"/>
        <v>15</v>
      </c>
      <c r="T157" s="180" t="s">
        <v>73</v>
      </c>
      <c r="U157" s="179">
        <f t="shared" si="232"/>
        <v>15</v>
      </c>
      <c r="V157" s="180" t="s">
        <v>73</v>
      </c>
      <c r="W157" s="179">
        <f t="shared" si="233"/>
        <v>15</v>
      </c>
      <c r="X157" s="180" t="s">
        <v>72</v>
      </c>
      <c r="Y157" s="179">
        <f t="shared" si="234"/>
        <v>15</v>
      </c>
      <c r="Z157" s="180" t="s">
        <v>73</v>
      </c>
      <c r="AA157" s="179">
        <f t="shared" si="235"/>
        <v>15</v>
      </c>
      <c r="AB157" s="180" t="s">
        <v>73</v>
      </c>
      <c r="AC157" s="179">
        <f t="shared" si="236"/>
        <v>15</v>
      </c>
      <c r="AD157" s="180" t="s">
        <v>74</v>
      </c>
      <c r="AE157" s="179">
        <f t="shared" si="237"/>
        <v>10</v>
      </c>
      <c r="AF157" s="179">
        <f t="shared" si="238"/>
        <v>100</v>
      </c>
      <c r="AG157" s="179" t="str">
        <f t="shared" si="239"/>
        <v>Fuerte</v>
      </c>
      <c r="AH157" s="180" t="s">
        <v>75</v>
      </c>
      <c r="AI157" s="179" t="str">
        <f t="shared" si="240"/>
        <v>Fuerte</v>
      </c>
      <c r="AJ157" s="179" t="str">
        <f>IFERROR(VLOOKUP((CONCATENATE(AG157,AI157)),Listados!$U$3:$V$11,2,FALSE),"")</f>
        <v>Fuerte</v>
      </c>
      <c r="AK157" s="179">
        <f t="shared" si="241"/>
        <v>100</v>
      </c>
      <c r="AL157" s="485"/>
      <c r="AM157" s="485"/>
      <c r="AN157" s="485"/>
      <c r="AO157" s="485"/>
      <c r="AP157" s="478"/>
      <c r="AQ157" s="478"/>
      <c r="AR157" s="485"/>
      <c r="AS157" s="485"/>
      <c r="AT157" s="485"/>
      <c r="AU157" s="485"/>
    </row>
    <row r="158" spans="1:47" ht="344" customHeight="1" x14ac:dyDescent="0.2">
      <c r="A158" s="532">
        <v>38</v>
      </c>
      <c r="B158" s="502" t="s">
        <v>418</v>
      </c>
      <c r="C158" s="528" t="s">
        <v>419</v>
      </c>
      <c r="D158" s="502" t="s">
        <v>420</v>
      </c>
      <c r="E158" s="502" t="s">
        <v>82</v>
      </c>
      <c r="F158" s="502" t="s">
        <v>65</v>
      </c>
      <c r="G158" s="326" t="s">
        <v>421</v>
      </c>
      <c r="H158" s="323" t="s">
        <v>67</v>
      </c>
      <c r="I158" s="442" t="s">
        <v>422</v>
      </c>
      <c r="J158" s="502" t="s">
        <v>136</v>
      </c>
      <c r="K158" s="483">
        <f>+VLOOKUP(J158,Listados!$K$8:$L$12,2,0)</f>
        <v>2</v>
      </c>
      <c r="L158" s="530" t="s">
        <v>86</v>
      </c>
      <c r="M158" s="483">
        <f>+VLOOKUP(L158,Listados!$K$13:$L$17,2,0)</f>
        <v>3</v>
      </c>
      <c r="N158" s="483" t="str">
        <f>IF(AND(J158&lt;&gt;"",L158&lt;&gt;""),VLOOKUP(J158&amp;L158,Listados!$M$3:$N$27,2,FALSE),"")</f>
        <v>Moderado</v>
      </c>
      <c r="O158" s="351" t="s">
        <v>1281</v>
      </c>
      <c r="P158" s="344" t="s">
        <v>421</v>
      </c>
      <c r="Q158" s="359" t="s">
        <v>72</v>
      </c>
      <c r="R158" s="95" t="s">
        <v>73</v>
      </c>
      <c r="S158" s="87">
        <f t="shared" si="231"/>
        <v>15</v>
      </c>
      <c r="T158" s="95" t="s">
        <v>73</v>
      </c>
      <c r="U158" s="87">
        <f t="shared" si="232"/>
        <v>15</v>
      </c>
      <c r="V158" s="95" t="s">
        <v>73</v>
      </c>
      <c r="W158" s="87">
        <f t="shared" si="233"/>
        <v>15</v>
      </c>
      <c r="X158" s="95" t="s">
        <v>72</v>
      </c>
      <c r="Y158" s="87">
        <f t="shared" si="234"/>
        <v>15</v>
      </c>
      <c r="Z158" s="95" t="s">
        <v>73</v>
      </c>
      <c r="AA158" s="87">
        <f t="shared" si="235"/>
        <v>15</v>
      </c>
      <c r="AB158" s="95" t="s">
        <v>73</v>
      </c>
      <c r="AC158" s="87">
        <f t="shared" si="236"/>
        <v>15</v>
      </c>
      <c r="AD158" s="95" t="s">
        <v>74</v>
      </c>
      <c r="AE158" s="87">
        <f t="shared" si="237"/>
        <v>10</v>
      </c>
      <c r="AF158" s="87">
        <f t="shared" si="238"/>
        <v>100</v>
      </c>
      <c r="AG158" s="87" t="str">
        <f t="shared" si="239"/>
        <v>Fuerte</v>
      </c>
      <c r="AH158" s="95" t="s">
        <v>75</v>
      </c>
      <c r="AI158" s="87" t="str">
        <f t="shared" si="240"/>
        <v>Fuerte</v>
      </c>
      <c r="AJ158" s="87" t="str">
        <f>IFERROR(VLOOKUP((CONCATENATE(AG158,AI158)),Listados!$U$3:$V$11,2,FALSE),"")</f>
        <v>Fuerte</v>
      </c>
      <c r="AK158" s="87">
        <f t="shared" si="241"/>
        <v>100</v>
      </c>
      <c r="AL158" s="483">
        <f t="shared" ref="AL158" si="272">AVERAGE(AK158:AK161)</f>
        <v>100</v>
      </c>
      <c r="AM158" s="483" t="str">
        <f t="shared" ref="AM158" si="273">IF(AL158&lt;=50,"Débil",IF(AL158&lt;=99,"Moderado",IF(AL158=100,"fuerte","")))</f>
        <v>fuerte</v>
      </c>
      <c r="AN158" s="483">
        <f t="shared" ref="AN158" si="274">+IF(AND(Q158="Preventivo",AM158="Fuerte"),2,IF(AND(Q158="Preventivo",AM158="Moderado"),1,0))</f>
        <v>2</v>
      </c>
      <c r="AO158" s="483">
        <f t="shared" ref="AO158" si="275">+IF(AND(Q158="Detectivo",$AM158="Fuerte"),2,IF(AND(Q158="Detectivo",$AM158="Moderado"),1,IF(AND(Q158="Preventivo",$AM158="Fuerte"),1,0)))</f>
        <v>1</v>
      </c>
      <c r="AP158" s="488">
        <f t="shared" ref="AP158" si="276">+K158-AN158</f>
        <v>0</v>
      </c>
      <c r="AQ158" s="488">
        <f t="shared" ref="AQ158" si="277">+M158-AO158</f>
        <v>2</v>
      </c>
      <c r="AR158" s="483" t="str">
        <f>+VLOOKUP(MIN(AP158),Listados!$J$18:$K$24,2,TRUE)</f>
        <v>Rara Vez</v>
      </c>
      <c r="AS158" s="483" t="str">
        <f>+VLOOKUP(MIN(AQ158),Listados!$J$26:$K$32,2,TRUE)</f>
        <v>Menor</v>
      </c>
      <c r="AT158" s="483" t="str">
        <f>IF(AND(AR158&lt;&gt;"",AS158&lt;&gt;""),VLOOKUP(AR158&amp;AS158,Listados!$M$3:$N$27,2,FALSE),"")</f>
        <v>Bajo</v>
      </c>
      <c r="AU158" s="483" t="str">
        <f>+VLOOKUP(AT158,Listados!$P$3:$Q$6,2,FALSE)</f>
        <v>Asumir el riesgo</v>
      </c>
    </row>
    <row r="159" spans="1:47" ht="119.25" customHeight="1" x14ac:dyDescent="0.2">
      <c r="A159" s="533"/>
      <c r="B159" s="501"/>
      <c r="C159" s="509"/>
      <c r="D159" s="501"/>
      <c r="E159" s="501"/>
      <c r="F159" s="501"/>
      <c r="G159" s="541" t="s">
        <v>423</v>
      </c>
      <c r="H159" s="539" t="s">
        <v>67</v>
      </c>
      <c r="I159" s="541" t="s">
        <v>424</v>
      </c>
      <c r="J159" s="501"/>
      <c r="K159" s="484"/>
      <c r="L159" s="510"/>
      <c r="M159" s="484"/>
      <c r="N159" s="484"/>
      <c r="O159" s="352" t="s">
        <v>1282</v>
      </c>
      <c r="P159" s="443" t="s">
        <v>423</v>
      </c>
      <c r="Q159" s="364" t="s">
        <v>72</v>
      </c>
      <c r="R159" s="236" t="s">
        <v>73</v>
      </c>
      <c r="S159" s="235">
        <f t="shared" si="231"/>
        <v>15</v>
      </c>
      <c r="T159" s="236" t="s">
        <v>73</v>
      </c>
      <c r="U159" s="235">
        <f t="shared" si="232"/>
        <v>15</v>
      </c>
      <c r="V159" s="236" t="s">
        <v>73</v>
      </c>
      <c r="W159" s="235">
        <f t="shared" si="233"/>
        <v>15</v>
      </c>
      <c r="X159" s="236" t="s">
        <v>72</v>
      </c>
      <c r="Y159" s="235">
        <f t="shared" si="234"/>
        <v>15</v>
      </c>
      <c r="Z159" s="236" t="s">
        <v>73</v>
      </c>
      <c r="AA159" s="235">
        <f t="shared" si="235"/>
        <v>15</v>
      </c>
      <c r="AB159" s="236" t="s">
        <v>73</v>
      </c>
      <c r="AC159" s="235">
        <f t="shared" si="236"/>
        <v>15</v>
      </c>
      <c r="AD159" s="236" t="s">
        <v>74</v>
      </c>
      <c r="AE159" s="235">
        <f t="shared" si="237"/>
        <v>10</v>
      </c>
      <c r="AF159" s="235">
        <f t="shared" si="238"/>
        <v>100</v>
      </c>
      <c r="AG159" s="235" t="str">
        <f t="shared" si="239"/>
        <v>Fuerte</v>
      </c>
      <c r="AH159" s="236" t="s">
        <v>75</v>
      </c>
      <c r="AI159" s="235" t="str">
        <f t="shared" si="240"/>
        <v>Fuerte</v>
      </c>
      <c r="AJ159" s="235" t="str">
        <f>IFERROR(VLOOKUP((CONCATENATE(AG159,AI159)),Listados!$U$3:$V$11,2,FALSE),"")</f>
        <v>Fuerte</v>
      </c>
      <c r="AK159" s="235">
        <f t="shared" si="241"/>
        <v>100</v>
      </c>
      <c r="AL159" s="484"/>
      <c r="AM159" s="484"/>
      <c r="AN159" s="484"/>
      <c r="AO159" s="484"/>
      <c r="AP159" s="489"/>
      <c r="AQ159" s="489"/>
      <c r="AR159" s="484"/>
      <c r="AS159" s="484"/>
      <c r="AT159" s="484"/>
      <c r="AU159" s="484"/>
    </row>
    <row r="160" spans="1:47" ht="143" x14ac:dyDescent="0.2">
      <c r="A160" s="533"/>
      <c r="B160" s="501"/>
      <c r="C160" s="509"/>
      <c r="D160" s="501"/>
      <c r="E160" s="501"/>
      <c r="F160" s="501"/>
      <c r="G160" s="542"/>
      <c r="H160" s="537"/>
      <c r="I160" s="542"/>
      <c r="J160" s="501"/>
      <c r="K160" s="484"/>
      <c r="L160" s="510"/>
      <c r="M160" s="484"/>
      <c r="N160" s="484"/>
      <c r="O160" s="352" t="s">
        <v>1283</v>
      </c>
      <c r="P160" s="420" t="s">
        <v>423</v>
      </c>
      <c r="Q160" s="266" t="s">
        <v>72</v>
      </c>
      <c r="R160" s="236" t="s">
        <v>73</v>
      </c>
      <c r="S160" s="235">
        <f t="shared" si="231"/>
        <v>15</v>
      </c>
      <c r="T160" s="236" t="s">
        <v>73</v>
      </c>
      <c r="U160" s="235">
        <f t="shared" si="232"/>
        <v>15</v>
      </c>
      <c r="V160" s="236" t="s">
        <v>73</v>
      </c>
      <c r="W160" s="235">
        <f t="shared" si="233"/>
        <v>15</v>
      </c>
      <c r="X160" s="236" t="s">
        <v>72</v>
      </c>
      <c r="Y160" s="235">
        <f t="shared" si="234"/>
        <v>15</v>
      </c>
      <c r="Z160" s="236" t="s">
        <v>73</v>
      </c>
      <c r="AA160" s="235">
        <f t="shared" si="235"/>
        <v>15</v>
      </c>
      <c r="AB160" s="236" t="s">
        <v>73</v>
      </c>
      <c r="AC160" s="235">
        <f t="shared" si="236"/>
        <v>15</v>
      </c>
      <c r="AD160" s="236" t="s">
        <v>74</v>
      </c>
      <c r="AE160" s="235">
        <f t="shared" si="237"/>
        <v>10</v>
      </c>
      <c r="AF160" s="235">
        <f t="shared" si="238"/>
        <v>100</v>
      </c>
      <c r="AG160" s="235" t="str">
        <f t="shared" si="239"/>
        <v>Fuerte</v>
      </c>
      <c r="AH160" s="236" t="s">
        <v>75</v>
      </c>
      <c r="AI160" s="235" t="str">
        <f t="shared" si="240"/>
        <v>Fuerte</v>
      </c>
      <c r="AJ160" s="235" t="str">
        <f>IFERROR(VLOOKUP((CONCATENATE(AG160,AI160)),Listados!$U$3:$V$11,2,FALSE),"")</f>
        <v>Fuerte</v>
      </c>
      <c r="AK160" s="235">
        <f t="shared" si="241"/>
        <v>100</v>
      </c>
      <c r="AL160" s="484"/>
      <c r="AM160" s="484"/>
      <c r="AN160" s="484"/>
      <c r="AO160" s="484"/>
      <c r="AP160" s="489"/>
      <c r="AQ160" s="489"/>
      <c r="AR160" s="484"/>
      <c r="AS160" s="484"/>
      <c r="AT160" s="484"/>
      <c r="AU160" s="484"/>
    </row>
    <row r="161" spans="1:47" ht="16" thickBot="1" x14ac:dyDescent="0.25">
      <c r="A161" s="534"/>
      <c r="B161" s="535"/>
      <c r="C161" s="536"/>
      <c r="D161" s="535"/>
      <c r="E161" s="535"/>
      <c r="F161" s="535"/>
      <c r="G161" s="342"/>
      <c r="H161" s="411"/>
      <c r="I161" s="411"/>
      <c r="J161" s="535"/>
      <c r="K161" s="477"/>
      <c r="L161" s="481"/>
      <c r="M161" s="477"/>
      <c r="N161" s="477"/>
      <c r="O161" s="412"/>
      <c r="P161" s="444"/>
      <c r="Q161" s="413"/>
      <c r="R161" s="164"/>
      <c r="S161" s="163" t="str">
        <f t="shared" si="231"/>
        <v>0</v>
      </c>
      <c r="T161" s="164"/>
      <c r="U161" s="163" t="str">
        <f t="shared" si="232"/>
        <v>0</v>
      </c>
      <c r="V161" s="164"/>
      <c r="W161" s="163" t="str">
        <f t="shared" si="233"/>
        <v>0</v>
      </c>
      <c r="X161" s="164"/>
      <c r="Y161" s="163" t="str">
        <f t="shared" si="234"/>
        <v>0</v>
      </c>
      <c r="Z161" s="164"/>
      <c r="AA161" s="163" t="str">
        <f t="shared" si="235"/>
        <v>0</v>
      </c>
      <c r="AB161" s="164"/>
      <c r="AC161" s="163" t="str">
        <f t="shared" si="236"/>
        <v>0</v>
      </c>
      <c r="AD161" s="164"/>
      <c r="AE161" s="163" t="str">
        <f t="shared" si="237"/>
        <v>0</v>
      </c>
      <c r="AF161" s="163" t="str">
        <f t="shared" si="238"/>
        <v/>
      </c>
      <c r="AG161" s="163" t="str">
        <f t="shared" si="239"/>
        <v/>
      </c>
      <c r="AH161" s="164"/>
      <c r="AI161" s="163" t="str">
        <f t="shared" si="240"/>
        <v/>
      </c>
      <c r="AJ161" s="163" t="str">
        <f>IFERROR(VLOOKUP((CONCATENATE(AG161,AI161)),Listados!$U$3:$V$11,2,FALSE),"")</f>
        <v/>
      </c>
      <c r="AK161" s="163" t="str">
        <f t="shared" si="241"/>
        <v/>
      </c>
      <c r="AL161" s="477"/>
      <c r="AM161" s="477"/>
      <c r="AN161" s="477"/>
      <c r="AO161" s="477"/>
      <c r="AP161" s="489"/>
      <c r="AQ161" s="489"/>
      <c r="AR161" s="477"/>
      <c r="AS161" s="477"/>
      <c r="AT161" s="477"/>
      <c r="AU161" s="477"/>
    </row>
    <row r="162" spans="1:47" ht="214" customHeight="1" x14ac:dyDescent="0.2">
      <c r="A162" s="532">
        <v>39</v>
      </c>
      <c r="B162" s="502" t="s">
        <v>418</v>
      </c>
      <c r="C162" s="528" t="s">
        <v>425</v>
      </c>
      <c r="D162" s="502" t="s">
        <v>426</v>
      </c>
      <c r="E162" s="502" t="s">
        <v>82</v>
      </c>
      <c r="F162" s="502" t="s">
        <v>65</v>
      </c>
      <c r="G162" s="326" t="s">
        <v>427</v>
      </c>
      <c r="H162" s="323" t="s">
        <v>67</v>
      </c>
      <c r="I162" s="326" t="s">
        <v>428</v>
      </c>
      <c r="J162" s="502" t="s">
        <v>136</v>
      </c>
      <c r="K162" s="483">
        <f>+VLOOKUP(J162,Listados!$K$8:$L$12,2,0)</f>
        <v>2</v>
      </c>
      <c r="L162" s="530" t="s">
        <v>236</v>
      </c>
      <c r="M162" s="483">
        <f>+VLOOKUP(L162,Listados!$K$13:$L$17,2,0)</f>
        <v>4</v>
      </c>
      <c r="N162" s="483" t="str">
        <f>IF(AND(J162&lt;&gt;"",L162&lt;&gt;""),VLOOKUP(J162&amp;L162,Listados!$M$3:$N$27,2,FALSE),"")</f>
        <v>Alto</v>
      </c>
      <c r="O162" s="351" t="s">
        <v>429</v>
      </c>
      <c r="P162" s="327" t="s">
        <v>427</v>
      </c>
      <c r="Q162" s="359" t="s">
        <v>72</v>
      </c>
      <c r="R162" s="95" t="s">
        <v>73</v>
      </c>
      <c r="S162" s="87">
        <f t="shared" si="231"/>
        <v>15</v>
      </c>
      <c r="T162" s="95" t="s">
        <v>73</v>
      </c>
      <c r="U162" s="87">
        <f t="shared" si="232"/>
        <v>15</v>
      </c>
      <c r="V162" s="95" t="s">
        <v>73</v>
      </c>
      <c r="W162" s="87">
        <f t="shared" si="233"/>
        <v>15</v>
      </c>
      <c r="X162" s="95" t="s">
        <v>72</v>
      </c>
      <c r="Y162" s="87">
        <f t="shared" si="234"/>
        <v>15</v>
      </c>
      <c r="Z162" s="95" t="s">
        <v>73</v>
      </c>
      <c r="AA162" s="87">
        <f t="shared" si="235"/>
        <v>15</v>
      </c>
      <c r="AB162" s="95" t="s">
        <v>73</v>
      </c>
      <c r="AC162" s="87">
        <f t="shared" si="236"/>
        <v>15</v>
      </c>
      <c r="AD162" s="95" t="s">
        <v>74</v>
      </c>
      <c r="AE162" s="87">
        <f t="shared" si="237"/>
        <v>10</v>
      </c>
      <c r="AF162" s="87">
        <f t="shared" si="238"/>
        <v>100</v>
      </c>
      <c r="AG162" s="87" t="str">
        <f t="shared" si="239"/>
        <v>Fuerte</v>
      </c>
      <c r="AH162" s="95" t="s">
        <v>75</v>
      </c>
      <c r="AI162" s="87" t="str">
        <f t="shared" si="240"/>
        <v>Fuerte</v>
      </c>
      <c r="AJ162" s="87" t="str">
        <f>IFERROR(VLOOKUP((CONCATENATE(AG162,AI162)),Listados!$U$3:$V$11,2,FALSE),"")</f>
        <v>Fuerte</v>
      </c>
      <c r="AK162" s="87">
        <f t="shared" si="241"/>
        <v>100</v>
      </c>
      <c r="AL162" s="483">
        <f t="shared" ref="AL162" si="278">AVERAGE(AK162:AK165)</f>
        <v>100</v>
      </c>
      <c r="AM162" s="483" t="str">
        <f t="shared" ref="AM162" si="279">IF(AL162&lt;=50,"Débil",IF(AL162&lt;=99,"Moderado",IF(AL162=100,"fuerte","")))</f>
        <v>fuerte</v>
      </c>
      <c r="AN162" s="483">
        <f t="shared" ref="AN162" si="280">+IF(AND(Q162="Preventivo",AM162="Fuerte"),2,IF(AND(Q162="Preventivo",AM162="Moderado"),1,0))</f>
        <v>2</v>
      </c>
      <c r="AO162" s="483">
        <f t="shared" ref="AO162" si="281">+IF(AND(Q162="Detectivo",$AM162="Fuerte"),2,IF(AND(Q162="Detectivo",$AM162="Moderado"),1,IF(AND(Q162="Preventivo",$AM162="Fuerte"),1,0)))</f>
        <v>1</v>
      </c>
      <c r="AP162" s="488">
        <f t="shared" ref="AP162" si="282">+K162-AN162</f>
        <v>0</v>
      </c>
      <c r="AQ162" s="488">
        <f t="shared" ref="AQ162" si="283">+M162-AO162</f>
        <v>3</v>
      </c>
      <c r="AR162" s="483" t="str">
        <f>+VLOOKUP(MIN(AP162),Listados!$J$18:$K$24,2,TRUE)</f>
        <v>Rara Vez</v>
      </c>
      <c r="AS162" s="483" t="str">
        <f>+VLOOKUP(MIN(AQ162),Listados!$J$26:$K$32,2,TRUE)</f>
        <v>Moderado</v>
      </c>
      <c r="AT162" s="483" t="str">
        <f>IF(AND(AR162&lt;&gt;"",AS162&lt;&gt;""),VLOOKUP(AR162&amp;AS162,Listados!$M$3:$N$27,2,FALSE),"")</f>
        <v>Moderado</v>
      </c>
      <c r="AU162" s="483" t="str">
        <f>+VLOOKUP(AT162,Listados!$P$3:$Q$6,2,FALSE)</f>
        <v>Asumir el riesgo</v>
      </c>
    </row>
    <row r="163" spans="1:47" ht="180" customHeight="1" x14ac:dyDescent="0.2">
      <c r="A163" s="533"/>
      <c r="B163" s="501"/>
      <c r="C163" s="509"/>
      <c r="D163" s="501"/>
      <c r="E163" s="501"/>
      <c r="F163" s="501"/>
      <c r="G163" s="329" t="s">
        <v>430</v>
      </c>
      <c r="H163" s="320" t="s">
        <v>67</v>
      </c>
      <c r="I163" s="329" t="s">
        <v>431</v>
      </c>
      <c r="J163" s="501"/>
      <c r="K163" s="484"/>
      <c r="L163" s="510"/>
      <c r="M163" s="484"/>
      <c r="N163" s="484"/>
      <c r="O163" s="352" t="s">
        <v>432</v>
      </c>
      <c r="P163" s="354" t="s">
        <v>430</v>
      </c>
      <c r="Q163" s="364" t="s">
        <v>72</v>
      </c>
      <c r="R163" s="236" t="s">
        <v>73</v>
      </c>
      <c r="S163" s="235">
        <f t="shared" si="231"/>
        <v>15</v>
      </c>
      <c r="T163" s="236" t="s">
        <v>73</v>
      </c>
      <c r="U163" s="235">
        <f t="shared" si="232"/>
        <v>15</v>
      </c>
      <c r="V163" s="236" t="s">
        <v>73</v>
      </c>
      <c r="W163" s="235">
        <f t="shared" si="233"/>
        <v>15</v>
      </c>
      <c r="X163" s="236" t="s">
        <v>72</v>
      </c>
      <c r="Y163" s="235">
        <f t="shared" si="234"/>
        <v>15</v>
      </c>
      <c r="Z163" s="236" t="s">
        <v>73</v>
      </c>
      <c r="AA163" s="235">
        <f t="shared" si="235"/>
        <v>15</v>
      </c>
      <c r="AB163" s="236" t="s">
        <v>73</v>
      </c>
      <c r="AC163" s="235">
        <f t="shared" si="236"/>
        <v>15</v>
      </c>
      <c r="AD163" s="236" t="s">
        <v>74</v>
      </c>
      <c r="AE163" s="235">
        <f t="shared" si="237"/>
        <v>10</v>
      </c>
      <c r="AF163" s="235">
        <f t="shared" si="238"/>
        <v>100</v>
      </c>
      <c r="AG163" s="235" t="str">
        <f t="shared" si="239"/>
        <v>Fuerte</v>
      </c>
      <c r="AH163" s="236" t="s">
        <v>75</v>
      </c>
      <c r="AI163" s="235" t="str">
        <f t="shared" si="240"/>
        <v>Fuerte</v>
      </c>
      <c r="AJ163" s="235" t="str">
        <f>IFERROR(VLOOKUP((CONCATENATE(AG163,AI163)),Listados!$U$3:$V$11,2,FALSE),"")</f>
        <v>Fuerte</v>
      </c>
      <c r="AK163" s="235">
        <f t="shared" si="241"/>
        <v>100</v>
      </c>
      <c r="AL163" s="484"/>
      <c r="AM163" s="484"/>
      <c r="AN163" s="484"/>
      <c r="AO163" s="484"/>
      <c r="AP163" s="489"/>
      <c r="AQ163" s="489"/>
      <c r="AR163" s="484"/>
      <c r="AS163" s="484"/>
      <c r="AT163" s="484"/>
      <c r="AU163" s="484"/>
    </row>
    <row r="164" spans="1:47" ht="105.75" customHeight="1" x14ac:dyDescent="0.2">
      <c r="A164" s="533"/>
      <c r="B164" s="501"/>
      <c r="C164" s="509"/>
      <c r="D164" s="501"/>
      <c r="E164" s="501"/>
      <c r="F164" s="501"/>
      <c r="G164" s="342" t="s">
        <v>433</v>
      </c>
      <c r="H164" s="325" t="s">
        <v>67</v>
      </c>
      <c r="I164" s="342" t="s">
        <v>434</v>
      </c>
      <c r="J164" s="501"/>
      <c r="K164" s="484"/>
      <c r="L164" s="510"/>
      <c r="M164" s="484"/>
      <c r="N164" s="484"/>
      <c r="O164" s="363" t="s">
        <v>435</v>
      </c>
      <c r="P164" s="444" t="s">
        <v>433</v>
      </c>
      <c r="Q164" s="413" t="s">
        <v>72</v>
      </c>
      <c r="R164" s="164" t="s">
        <v>73</v>
      </c>
      <c r="S164" s="163">
        <f t="shared" si="231"/>
        <v>15</v>
      </c>
      <c r="T164" s="164" t="s">
        <v>73</v>
      </c>
      <c r="U164" s="163">
        <f t="shared" si="232"/>
        <v>15</v>
      </c>
      <c r="V164" s="164" t="s">
        <v>73</v>
      </c>
      <c r="W164" s="163">
        <f t="shared" si="233"/>
        <v>15</v>
      </c>
      <c r="X164" s="164" t="s">
        <v>72</v>
      </c>
      <c r="Y164" s="163">
        <f t="shared" si="234"/>
        <v>15</v>
      </c>
      <c r="Z164" s="164" t="s">
        <v>73</v>
      </c>
      <c r="AA164" s="163">
        <f t="shared" si="235"/>
        <v>15</v>
      </c>
      <c r="AB164" s="164" t="s">
        <v>73</v>
      </c>
      <c r="AC164" s="163">
        <f t="shared" si="236"/>
        <v>15</v>
      </c>
      <c r="AD164" s="164" t="s">
        <v>74</v>
      </c>
      <c r="AE164" s="163">
        <f t="shared" si="237"/>
        <v>10</v>
      </c>
      <c r="AF164" s="163">
        <f t="shared" si="238"/>
        <v>100</v>
      </c>
      <c r="AG164" s="163" t="str">
        <f t="shared" si="239"/>
        <v>Fuerte</v>
      </c>
      <c r="AH164" s="164" t="s">
        <v>75</v>
      </c>
      <c r="AI164" s="163" t="str">
        <f t="shared" si="240"/>
        <v>Fuerte</v>
      </c>
      <c r="AJ164" s="163" t="str">
        <f>IFERROR(VLOOKUP((CONCATENATE(AG164,AI164)),Listados!$U$3:$V$11,2,FALSE),"")</f>
        <v>Fuerte</v>
      </c>
      <c r="AK164" s="163">
        <f t="shared" si="241"/>
        <v>100</v>
      </c>
      <c r="AL164" s="484"/>
      <c r="AM164" s="484"/>
      <c r="AN164" s="484"/>
      <c r="AO164" s="484"/>
      <c r="AP164" s="489"/>
      <c r="AQ164" s="489"/>
      <c r="AR164" s="484"/>
      <c r="AS164" s="484"/>
      <c r="AT164" s="484"/>
      <c r="AU164" s="484"/>
    </row>
    <row r="165" spans="1:47" s="476" customFormat="1" ht="96" customHeight="1" thickBot="1" x14ac:dyDescent="0.25">
      <c r="A165" s="534"/>
      <c r="B165" s="535"/>
      <c r="C165" s="536"/>
      <c r="D165" s="535"/>
      <c r="E165" s="535"/>
      <c r="F165" s="535"/>
      <c r="G165" s="329" t="s">
        <v>436</v>
      </c>
      <c r="H165" s="320" t="s">
        <v>67</v>
      </c>
      <c r="I165" s="329" t="s">
        <v>437</v>
      </c>
      <c r="J165" s="535"/>
      <c r="K165" s="477"/>
      <c r="L165" s="481"/>
      <c r="M165" s="477"/>
      <c r="N165" s="477"/>
      <c r="O165" s="352" t="s">
        <v>438</v>
      </c>
      <c r="P165" s="331" t="s">
        <v>436</v>
      </c>
      <c r="Q165" s="266" t="s">
        <v>72</v>
      </c>
      <c r="R165" s="236" t="s">
        <v>73</v>
      </c>
      <c r="S165" s="235">
        <f t="shared" si="231"/>
        <v>15</v>
      </c>
      <c r="T165" s="236" t="s">
        <v>73</v>
      </c>
      <c r="U165" s="235">
        <f t="shared" si="232"/>
        <v>15</v>
      </c>
      <c r="V165" s="236" t="s">
        <v>73</v>
      </c>
      <c r="W165" s="235">
        <f t="shared" si="233"/>
        <v>15</v>
      </c>
      <c r="X165" s="236" t="s">
        <v>72</v>
      </c>
      <c r="Y165" s="235">
        <f t="shared" si="234"/>
        <v>15</v>
      </c>
      <c r="Z165" s="236" t="s">
        <v>73</v>
      </c>
      <c r="AA165" s="235">
        <f t="shared" si="235"/>
        <v>15</v>
      </c>
      <c r="AB165" s="236" t="s">
        <v>73</v>
      </c>
      <c r="AC165" s="235">
        <f t="shared" si="236"/>
        <v>15</v>
      </c>
      <c r="AD165" s="236" t="s">
        <v>74</v>
      </c>
      <c r="AE165" s="235">
        <f t="shared" si="237"/>
        <v>10</v>
      </c>
      <c r="AF165" s="235">
        <f t="shared" si="238"/>
        <v>100</v>
      </c>
      <c r="AG165" s="235" t="str">
        <f t="shared" si="239"/>
        <v>Fuerte</v>
      </c>
      <c r="AH165" s="236" t="s">
        <v>75</v>
      </c>
      <c r="AI165" s="235" t="str">
        <f t="shared" si="240"/>
        <v>Fuerte</v>
      </c>
      <c r="AJ165" s="235" t="str">
        <f>IFERROR(VLOOKUP((CONCATENATE(AG165,AI165)),Listados!$U$3:$V$11,2,FALSE),"")</f>
        <v>Fuerte</v>
      </c>
      <c r="AK165" s="235">
        <f t="shared" si="241"/>
        <v>100</v>
      </c>
      <c r="AL165" s="477"/>
      <c r="AM165" s="477"/>
      <c r="AN165" s="477"/>
      <c r="AO165" s="477"/>
      <c r="AP165" s="489"/>
      <c r="AQ165" s="489"/>
      <c r="AR165" s="477"/>
      <c r="AS165" s="477"/>
      <c r="AT165" s="477"/>
      <c r="AU165" s="477"/>
    </row>
    <row r="166" spans="1:47" ht="111" customHeight="1" thickBot="1" x14ac:dyDescent="0.25">
      <c r="A166" s="532">
        <v>40</v>
      </c>
      <c r="B166" s="502" t="s">
        <v>439</v>
      </c>
      <c r="C166" s="528" t="s">
        <v>440</v>
      </c>
      <c r="D166" s="502" t="s">
        <v>441</v>
      </c>
      <c r="E166" s="502" t="s">
        <v>214</v>
      </c>
      <c r="F166" s="502" t="s">
        <v>65</v>
      </c>
      <c r="G166" s="330" t="s">
        <v>442</v>
      </c>
      <c r="H166" s="322" t="s">
        <v>67</v>
      </c>
      <c r="I166" s="330" t="s">
        <v>443</v>
      </c>
      <c r="J166" s="502" t="s">
        <v>85</v>
      </c>
      <c r="K166" s="483">
        <f>+VLOOKUP(J166,Listados!$K$8:$L$12,2,0)</f>
        <v>3</v>
      </c>
      <c r="L166" s="530" t="s">
        <v>86</v>
      </c>
      <c r="M166" s="483">
        <f>+VLOOKUP(L166,Listados!$K$13:$L$17,2,0)</f>
        <v>3</v>
      </c>
      <c r="N166" s="483" t="str">
        <f>IF(AND(J166&lt;&gt;"",L166&lt;&gt;""),VLOOKUP(J166&amp;L166,Listados!$M$3:$N$27,2,FALSE),"")</f>
        <v>Alto</v>
      </c>
      <c r="O166" s="361" t="s">
        <v>444</v>
      </c>
      <c r="P166" s="420" t="s">
        <v>442</v>
      </c>
      <c r="Q166" s="362" t="s">
        <v>72</v>
      </c>
      <c r="R166" s="71" t="s">
        <v>73</v>
      </c>
      <c r="S166" s="70">
        <f t="shared" si="231"/>
        <v>15</v>
      </c>
      <c r="T166" s="71" t="s">
        <v>73</v>
      </c>
      <c r="U166" s="70">
        <f t="shared" si="232"/>
        <v>15</v>
      </c>
      <c r="V166" s="71" t="s">
        <v>73</v>
      </c>
      <c r="W166" s="70">
        <f t="shared" si="233"/>
        <v>15</v>
      </c>
      <c r="X166" s="71" t="s">
        <v>72</v>
      </c>
      <c r="Y166" s="70">
        <f t="shared" si="234"/>
        <v>15</v>
      </c>
      <c r="Z166" s="71" t="s">
        <v>73</v>
      </c>
      <c r="AA166" s="70">
        <f t="shared" si="235"/>
        <v>15</v>
      </c>
      <c r="AB166" s="71" t="s">
        <v>73</v>
      </c>
      <c r="AC166" s="70">
        <f t="shared" si="236"/>
        <v>15</v>
      </c>
      <c r="AD166" s="71" t="s">
        <v>74</v>
      </c>
      <c r="AE166" s="70">
        <f t="shared" si="237"/>
        <v>10</v>
      </c>
      <c r="AF166" s="70">
        <f>IF((SUM(S166,U166,W166,Y166,AA166,AC166,AE166)=0),"",(SUM(S166,U166,W166,Y166,AA166,AC166,AE166)))</f>
        <v>100</v>
      </c>
      <c r="AG166" s="70" t="str">
        <f t="shared" si="239"/>
        <v>Fuerte</v>
      </c>
      <c r="AH166" s="71" t="s">
        <v>445</v>
      </c>
      <c r="AI166" s="70" t="str">
        <f t="shared" si="240"/>
        <v>Moderado</v>
      </c>
      <c r="AJ166" s="70" t="str">
        <f>IFERROR(VLOOKUP((CONCATENATE(AG166,AI166)),Listados!$U$3:$V$11,2,FALSE),"")</f>
        <v>Moderado</v>
      </c>
      <c r="AK166" s="70">
        <f>IF(AJ166="","",IF(AJ166="Débil", 0, IF(AJ166="Moderado",50,100)))</f>
        <v>50</v>
      </c>
      <c r="AL166" s="483">
        <f t="shared" ref="AL166" si="284">AVERAGE(AK166:AK169)</f>
        <v>50</v>
      </c>
      <c r="AM166" s="483" t="str">
        <f t="shared" ref="AM166" si="285">IF(AL166&lt;=50,"Débil",IF(AL166&lt;=99,"Moderado",IF(AL166=100,"fuerte","")))</f>
        <v>Débil</v>
      </c>
      <c r="AN166" s="483">
        <f t="shared" ref="AN166" si="286">+IF(AND(Q166="Preventivo",AM166="Fuerte"),2,IF(AND(Q166="Preventivo",AM166="Moderado"),1,0))</f>
        <v>0</v>
      </c>
      <c r="AO166" s="483">
        <f t="shared" ref="AO166" si="287">+IF(AND(Q166="Detectivo",$AM166="Fuerte"),2,IF(AND(Q166="Detectivo",$AM166="Moderado"),1,IF(AND(Q166="Preventivo",$AM166="Fuerte"),1,0)))</f>
        <v>0</v>
      </c>
      <c r="AP166" s="488">
        <f t="shared" ref="AP166" si="288">+K166-AN166</f>
        <v>3</v>
      </c>
      <c r="AQ166" s="488">
        <f t="shared" ref="AQ166" si="289">+M166-AO166</f>
        <v>3</v>
      </c>
      <c r="AR166" s="483" t="str">
        <f>+VLOOKUP(MIN(AP166),Listados!$J$18:$K$24,2,TRUE)</f>
        <v>Posible</v>
      </c>
      <c r="AS166" s="483" t="str">
        <f>+VLOOKUP(MIN(AQ166),Listados!$J$26:$K$32,2,TRUE)</f>
        <v>Moderado</v>
      </c>
      <c r="AT166" s="483" t="str">
        <f>IF(AND(AR166&lt;&gt;"",AS166&lt;&gt;""),VLOOKUP(AR166&amp;AS166,Listados!$M$3:$N$27,2,FALSE),"")</f>
        <v>Alto</v>
      </c>
      <c r="AU166" s="483" t="str">
        <f>+VLOOKUP(AT166,Listados!$P$3:$Q$6,2,FALSE)</f>
        <v>Reducir el riesgo</v>
      </c>
    </row>
    <row r="167" spans="1:47" ht="94.5" customHeight="1" x14ac:dyDescent="0.2">
      <c r="A167" s="533"/>
      <c r="B167" s="501"/>
      <c r="C167" s="509"/>
      <c r="D167" s="501"/>
      <c r="E167" s="501"/>
      <c r="F167" s="501"/>
      <c r="G167" s="329" t="s">
        <v>446</v>
      </c>
      <c r="H167" s="320" t="s">
        <v>67</v>
      </c>
      <c r="I167" s="329" t="s">
        <v>447</v>
      </c>
      <c r="J167" s="501"/>
      <c r="K167" s="484"/>
      <c r="L167" s="510"/>
      <c r="M167" s="484"/>
      <c r="N167" s="484"/>
      <c r="O167" s="351" t="s">
        <v>448</v>
      </c>
      <c r="P167" s="346" t="s">
        <v>446</v>
      </c>
      <c r="Q167" s="364" t="s">
        <v>72</v>
      </c>
      <c r="R167" s="236" t="s">
        <v>73</v>
      </c>
      <c r="S167" s="235">
        <f t="shared" si="231"/>
        <v>15</v>
      </c>
      <c r="T167" s="236" t="s">
        <v>73</v>
      </c>
      <c r="U167" s="235">
        <f t="shared" si="232"/>
        <v>15</v>
      </c>
      <c r="V167" s="236" t="s">
        <v>73</v>
      </c>
      <c r="W167" s="235">
        <f t="shared" si="233"/>
        <v>15</v>
      </c>
      <c r="X167" s="236" t="s">
        <v>72</v>
      </c>
      <c r="Y167" s="235">
        <f t="shared" si="234"/>
        <v>15</v>
      </c>
      <c r="Z167" s="236" t="s">
        <v>73</v>
      </c>
      <c r="AA167" s="235">
        <f t="shared" si="235"/>
        <v>15</v>
      </c>
      <c r="AB167" s="236" t="s">
        <v>73</v>
      </c>
      <c r="AC167" s="235">
        <f t="shared" si="236"/>
        <v>15</v>
      </c>
      <c r="AD167" s="236" t="s">
        <v>74</v>
      </c>
      <c r="AE167" s="235">
        <f t="shared" si="237"/>
        <v>10</v>
      </c>
      <c r="AF167" s="235">
        <f t="shared" si="238"/>
        <v>100</v>
      </c>
      <c r="AG167" s="235" t="str">
        <f t="shared" si="239"/>
        <v>Fuerte</v>
      </c>
      <c r="AH167" s="236" t="s">
        <v>445</v>
      </c>
      <c r="AI167" s="235" t="str">
        <f t="shared" si="240"/>
        <v>Moderado</v>
      </c>
      <c r="AJ167" s="235" t="str">
        <f>IFERROR(VLOOKUP((CONCATENATE(AG167,AI167)),Listados!$U$3:$V$11,2,FALSE),"")</f>
        <v>Moderado</v>
      </c>
      <c r="AK167" s="235">
        <f t="shared" si="241"/>
        <v>50</v>
      </c>
      <c r="AL167" s="484"/>
      <c r="AM167" s="484"/>
      <c r="AN167" s="484"/>
      <c r="AO167" s="484"/>
      <c r="AP167" s="489"/>
      <c r="AQ167" s="489"/>
      <c r="AR167" s="484"/>
      <c r="AS167" s="484"/>
      <c r="AT167" s="484"/>
      <c r="AU167" s="484"/>
    </row>
    <row r="168" spans="1:47" x14ac:dyDescent="0.2">
      <c r="A168" s="533"/>
      <c r="B168" s="501"/>
      <c r="C168" s="509"/>
      <c r="D168" s="501"/>
      <c r="E168" s="501"/>
      <c r="F168" s="501"/>
      <c r="G168" s="329"/>
      <c r="H168" s="333"/>
      <c r="I168" s="333"/>
      <c r="J168" s="501"/>
      <c r="K168" s="484"/>
      <c r="L168" s="510"/>
      <c r="M168" s="484"/>
      <c r="N168" s="484"/>
      <c r="O168" s="355"/>
      <c r="P168" s="354"/>
      <c r="Q168" s="266"/>
      <c r="R168" s="236"/>
      <c r="S168" s="235" t="str">
        <f t="shared" si="231"/>
        <v>0</v>
      </c>
      <c r="T168" s="236"/>
      <c r="U168" s="235" t="str">
        <f t="shared" si="232"/>
        <v>0</v>
      </c>
      <c r="V168" s="236"/>
      <c r="W168" s="235" t="str">
        <f t="shared" si="233"/>
        <v>0</v>
      </c>
      <c r="X168" s="236"/>
      <c r="Y168" s="235" t="str">
        <f t="shared" si="234"/>
        <v>0</v>
      </c>
      <c r="Z168" s="236"/>
      <c r="AA168" s="235" t="str">
        <f t="shared" si="235"/>
        <v>0</v>
      </c>
      <c r="AB168" s="236"/>
      <c r="AC168" s="235" t="str">
        <f t="shared" si="236"/>
        <v>0</v>
      </c>
      <c r="AD168" s="236"/>
      <c r="AE168" s="235" t="str">
        <f t="shared" si="237"/>
        <v>0</v>
      </c>
      <c r="AF168" s="235" t="str">
        <f t="shared" si="238"/>
        <v/>
      </c>
      <c r="AG168" s="235" t="str">
        <f t="shared" si="239"/>
        <v/>
      </c>
      <c r="AH168" s="236"/>
      <c r="AI168" s="235" t="str">
        <f t="shared" si="240"/>
        <v/>
      </c>
      <c r="AJ168" s="235" t="str">
        <f>IFERROR(VLOOKUP((CONCATENATE(AG168,AI168)),Listados!$U$3:$V$11,2,FALSE),"")</f>
        <v/>
      </c>
      <c r="AK168" s="235" t="str">
        <f t="shared" si="241"/>
        <v/>
      </c>
      <c r="AL168" s="484"/>
      <c r="AM168" s="484"/>
      <c r="AN168" s="484"/>
      <c r="AO168" s="484"/>
      <c r="AP168" s="489"/>
      <c r="AQ168" s="489"/>
      <c r="AR168" s="484"/>
      <c r="AS168" s="484"/>
      <c r="AT168" s="484"/>
      <c r="AU168" s="484"/>
    </row>
    <row r="169" spans="1:47" ht="16" thickBot="1" x14ac:dyDescent="0.25">
      <c r="A169" s="540"/>
      <c r="B169" s="503"/>
      <c r="C169" s="529"/>
      <c r="D169" s="503"/>
      <c r="E169" s="503"/>
      <c r="F169" s="503"/>
      <c r="G169" s="335"/>
      <c r="H169" s="336"/>
      <c r="I169" s="336"/>
      <c r="J169" s="503"/>
      <c r="K169" s="485"/>
      <c r="L169" s="531"/>
      <c r="M169" s="485"/>
      <c r="N169" s="485"/>
      <c r="O169" s="337"/>
      <c r="P169" s="357"/>
      <c r="Q169" s="194"/>
      <c r="R169" s="180"/>
      <c r="S169" s="179" t="str">
        <f t="shared" si="231"/>
        <v>0</v>
      </c>
      <c r="T169" s="180"/>
      <c r="U169" s="179" t="str">
        <f t="shared" si="232"/>
        <v>0</v>
      </c>
      <c r="V169" s="180"/>
      <c r="W169" s="179" t="str">
        <f t="shared" si="233"/>
        <v>0</v>
      </c>
      <c r="X169" s="180"/>
      <c r="Y169" s="179" t="str">
        <f t="shared" si="234"/>
        <v>0</v>
      </c>
      <c r="Z169" s="180"/>
      <c r="AA169" s="179" t="str">
        <f t="shared" si="235"/>
        <v>0</v>
      </c>
      <c r="AB169" s="180"/>
      <c r="AC169" s="179" t="str">
        <f t="shared" si="236"/>
        <v>0</v>
      </c>
      <c r="AD169" s="180"/>
      <c r="AE169" s="179" t="str">
        <f t="shared" si="237"/>
        <v>0</v>
      </c>
      <c r="AF169" s="179" t="str">
        <f t="shared" si="238"/>
        <v/>
      </c>
      <c r="AG169" s="179" t="str">
        <f t="shared" si="239"/>
        <v/>
      </c>
      <c r="AH169" s="180"/>
      <c r="AI169" s="179" t="str">
        <f t="shared" si="240"/>
        <v/>
      </c>
      <c r="AJ169" s="179" t="str">
        <f>IFERROR(VLOOKUP((CONCATENATE(AG169,AI169)),Listados!$U$3:$V$11,2,FALSE),"")</f>
        <v/>
      </c>
      <c r="AK169" s="179" t="str">
        <f t="shared" si="241"/>
        <v/>
      </c>
      <c r="AL169" s="485"/>
      <c r="AM169" s="485"/>
      <c r="AN169" s="485"/>
      <c r="AO169" s="485"/>
      <c r="AP169" s="478"/>
      <c r="AQ169" s="478"/>
      <c r="AR169" s="485"/>
      <c r="AS169" s="485"/>
      <c r="AT169" s="485"/>
      <c r="AU169" s="485"/>
    </row>
    <row r="170" spans="1:47" ht="111" customHeight="1" x14ac:dyDescent="0.2">
      <c r="A170" s="532">
        <v>41</v>
      </c>
      <c r="B170" s="502" t="s">
        <v>449</v>
      </c>
      <c r="C170" s="528" t="s">
        <v>450</v>
      </c>
      <c r="D170" s="502" t="s">
        <v>451</v>
      </c>
      <c r="E170" s="502" t="s">
        <v>452</v>
      </c>
      <c r="F170" s="537" t="s">
        <v>453</v>
      </c>
      <c r="G170" s="326" t="s">
        <v>454</v>
      </c>
      <c r="H170" s="323" t="s">
        <v>67</v>
      </c>
      <c r="I170" s="445" t="s">
        <v>455</v>
      </c>
      <c r="J170" s="502" t="s">
        <v>100</v>
      </c>
      <c r="K170" s="483">
        <f>+VLOOKUP(J170,Listados!$K$8:$L$12,2,0)</f>
        <v>4</v>
      </c>
      <c r="L170" s="530" t="s">
        <v>70</v>
      </c>
      <c r="M170" s="483">
        <f>+VLOOKUP(L170,Listados!$K$13:$L$17,2,0)</f>
        <v>2</v>
      </c>
      <c r="N170" s="483" t="str">
        <f>IF(AND(J170&lt;&gt;"",L170&lt;&gt;""),VLOOKUP(J170&amp;L170,Listados!$M$3:$N$27,2,FALSE),"")</f>
        <v>Alto</v>
      </c>
      <c r="O170" s="445" t="s">
        <v>1280</v>
      </c>
      <c r="P170" s="446" t="s">
        <v>454</v>
      </c>
      <c r="Q170" s="359" t="s">
        <v>72</v>
      </c>
      <c r="R170" s="95" t="s">
        <v>73</v>
      </c>
      <c r="S170" s="87">
        <f t="shared" si="231"/>
        <v>15</v>
      </c>
      <c r="T170" s="95" t="s">
        <v>73</v>
      </c>
      <c r="U170" s="87">
        <f t="shared" si="232"/>
        <v>15</v>
      </c>
      <c r="V170" s="95" t="s">
        <v>73</v>
      </c>
      <c r="W170" s="87">
        <f t="shared" si="233"/>
        <v>15</v>
      </c>
      <c r="X170" s="95" t="s">
        <v>72</v>
      </c>
      <c r="Y170" s="87">
        <f t="shared" si="234"/>
        <v>15</v>
      </c>
      <c r="Z170" s="95" t="s">
        <v>73</v>
      </c>
      <c r="AA170" s="87">
        <f t="shared" si="235"/>
        <v>15</v>
      </c>
      <c r="AB170" s="95" t="s">
        <v>73</v>
      </c>
      <c r="AC170" s="87">
        <f t="shared" si="236"/>
        <v>15</v>
      </c>
      <c r="AD170" s="95" t="s">
        <v>74</v>
      </c>
      <c r="AE170" s="87">
        <f t="shared" si="237"/>
        <v>10</v>
      </c>
      <c r="AF170" s="87">
        <f t="shared" si="238"/>
        <v>100</v>
      </c>
      <c r="AG170" s="87" t="str">
        <f t="shared" si="239"/>
        <v>Fuerte</v>
      </c>
      <c r="AH170" s="95" t="s">
        <v>75</v>
      </c>
      <c r="AI170" s="87" t="str">
        <f t="shared" si="240"/>
        <v>Fuerte</v>
      </c>
      <c r="AJ170" s="87" t="str">
        <f>IFERROR(VLOOKUP((CONCATENATE(AG170,AI170)),Listados!$U$3:$V$11,2,FALSE),"")</f>
        <v>Fuerte</v>
      </c>
      <c r="AK170" s="87">
        <f t="shared" si="241"/>
        <v>100</v>
      </c>
      <c r="AL170" s="483">
        <f t="shared" ref="AL170" si="290">AVERAGE(AK170:AK173)</f>
        <v>100</v>
      </c>
      <c r="AM170" s="483" t="str">
        <f t="shared" ref="AM170" si="291">IF(AL170&lt;=50,"Débil",IF(AL170&lt;=99,"Moderado",IF(AL170=100,"fuerte","")))</f>
        <v>fuerte</v>
      </c>
      <c r="AN170" s="483">
        <f t="shared" ref="AN170" si="292">+IF(AND(Q170="Preventivo",AM170="Fuerte"),2,IF(AND(Q170="Preventivo",AM170="Moderado"),1,0))</f>
        <v>2</v>
      </c>
      <c r="AO170" s="483">
        <f t="shared" ref="AO170" si="293">+IF(AND(Q170="Detectivo",$AM170="Fuerte"),2,IF(AND(Q170="Detectivo",$AM170="Moderado"),1,IF(AND(Q170="Preventivo",$AM170="Fuerte"),1,0)))</f>
        <v>1</v>
      </c>
      <c r="AP170" s="488">
        <f t="shared" ref="AP170" si="294">+K170-AN170</f>
        <v>2</v>
      </c>
      <c r="AQ170" s="488">
        <f t="shared" ref="AQ170" si="295">+M170-AO170</f>
        <v>1</v>
      </c>
      <c r="AR170" s="483" t="str">
        <f>+VLOOKUP(MIN(AP170),Listados!$J$18:$K$24,2,TRUE)</f>
        <v>Improbable</v>
      </c>
      <c r="AS170" s="483" t="str">
        <f>+VLOOKUP(MIN(AQ170),Listados!$J$26:$K$32,2,TRUE)</f>
        <v>Insignificante</v>
      </c>
      <c r="AT170" s="483" t="str">
        <f>IF(AND(AR170&lt;&gt;"",AS170&lt;&gt;""),VLOOKUP(AR170&amp;AS170,Listados!$M$3:$N$27,2,FALSE),"")</f>
        <v>Bajo</v>
      </c>
      <c r="AU170" s="483" t="str">
        <f>+VLOOKUP(AT170,Listados!$P$3:$Q$6,2,FALSE)</f>
        <v>Asumir el riesgo</v>
      </c>
    </row>
    <row r="171" spans="1:47" ht="103.5" customHeight="1" x14ac:dyDescent="0.2">
      <c r="A171" s="533"/>
      <c r="B171" s="501"/>
      <c r="C171" s="509"/>
      <c r="D171" s="501"/>
      <c r="E171" s="501"/>
      <c r="F171" s="538"/>
      <c r="G171" s="447" t="s">
        <v>456</v>
      </c>
      <c r="H171" s="320" t="s">
        <v>67</v>
      </c>
      <c r="I171" s="447" t="s">
        <v>457</v>
      </c>
      <c r="J171" s="501"/>
      <c r="K171" s="484"/>
      <c r="L171" s="510"/>
      <c r="M171" s="484"/>
      <c r="N171" s="484"/>
      <c r="O171" s="447" t="s">
        <v>1278</v>
      </c>
      <c r="P171" s="448" t="s">
        <v>456</v>
      </c>
      <c r="Q171" s="364" t="s">
        <v>72</v>
      </c>
      <c r="R171" s="236" t="s">
        <v>73</v>
      </c>
      <c r="S171" s="235">
        <f t="shared" si="231"/>
        <v>15</v>
      </c>
      <c r="T171" s="236" t="s">
        <v>73</v>
      </c>
      <c r="U171" s="235">
        <f t="shared" si="232"/>
        <v>15</v>
      </c>
      <c r="V171" s="236" t="s">
        <v>73</v>
      </c>
      <c r="W171" s="235">
        <f t="shared" si="233"/>
        <v>15</v>
      </c>
      <c r="X171" s="236" t="s">
        <v>72</v>
      </c>
      <c r="Y171" s="235">
        <f t="shared" si="234"/>
        <v>15</v>
      </c>
      <c r="Z171" s="236" t="s">
        <v>73</v>
      </c>
      <c r="AA171" s="235">
        <f t="shared" si="235"/>
        <v>15</v>
      </c>
      <c r="AB171" s="236" t="s">
        <v>73</v>
      </c>
      <c r="AC171" s="235">
        <f t="shared" si="236"/>
        <v>15</v>
      </c>
      <c r="AD171" s="236" t="s">
        <v>74</v>
      </c>
      <c r="AE171" s="235">
        <f t="shared" si="237"/>
        <v>10</v>
      </c>
      <c r="AF171" s="235">
        <f t="shared" si="238"/>
        <v>100</v>
      </c>
      <c r="AG171" s="235" t="str">
        <f t="shared" si="239"/>
        <v>Fuerte</v>
      </c>
      <c r="AH171" s="236" t="s">
        <v>75</v>
      </c>
      <c r="AI171" s="235" t="str">
        <f t="shared" si="240"/>
        <v>Fuerte</v>
      </c>
      <c r="AJ171" s="235" t="str">
        <f>IFERROR(VLOOKUP((CONCATENATE(AG171,AI171)),Listados!$U$3:$V$11,2,FALSE),"")</f>
        <v>Fuerte</v>
      </c>
      <c r="AK171" s="235">
        <f t="shared" si="241"/>
        <v>100</v>
      </c>
      <c r="AL171" s="484"/>
      <c r="AM171" s="484"/>
      <c r="AN171" s="484"/>
      <c r="AO171" s="484"/>
      <c r="AP171" s="489"/>
      <c r="AQ171" s="489"/>
      <c r="AR171" s="484"/>
      <c r="AS171" s="484"/>
      <c r="AT171" s="484"/>
      <c r="AU171" s="484"/>
    </row>
    <row r="172" spans="1:47" x14ac:dyDescent="0.2">
      <c r="A172" s="533"/>
      <c r="B172" s="501"/>
      <c r="C172" s="509"/>
      <c r="D172" s="501"/>
      <c r="E172" s="501"/>
      <c r="F172" s="538"/>
      <c r="G172" s="329"/>
      <c r="H172" s="333"/>
      <c r="I172" s="333"/>
      <c r="J172" s="501"/>
      <c r="K172" s="484"/>
      <c r="L172" s="510"/>
      <c r="M172" s="484"/>
      <c r="N172" s="484"/>
      <c r="O172" s="355"/>
      <c r="P172" s="354"/>
      <c r="Q172" s="266"/>
      <c r="R172" s="236"/>
      <c r="S172" s="235" t="str">
        <f t="shared" si="231"/>
        <v>0</v>
      </c>
      <c r="T172" s="236"/>
      <c r="U172" s="235" t="str">
        <f t="shared" si="232"/>
        <v>0</v>
      </c>
      <c r="V172" s="236"/>
      <c r="W172" s="235" t="str">
        <f t="shared" si="233"/>
        <v>0</v>
      </c>
      <c r="X172" s="236"/>
      <c r="Y172" s="235" t="str">
        <f t="shared" si="234"/>
        <v>0</v>
      </c>
      <c r="Z172" s="236"/>
      <c r="AA172" s="235" t="str">
        <f t="shared" si="235"/>
        <v>0</v>
      </c>
      <c r="AB172" s="236"/>
      <c r="AC172" s="235" t="str">
        <f t="shared" si="236"/>
        <v>0</v>
      </c>
      <c r="AD172" s="236"/>
      <c r="AE172" s="235" t="str">
        <f t="shared" si="237"/>
        <v>0</v>
      </c>
      <c r="AF172" s="235" t="str">
        <f t="shared" si="238"/>
        <v/>
      </c>
      <c r="AG172" s="235" t="str">
        <f t="shared" si="239"/>
        <v/>
      </c>
      <c r="AH172" s="236"/>
      <c r="AI172" s="235" t="str">
        <f t="shared" si="240"/>
        <v/>
      </c>
      <c r="AJ172" s="235" t="str">
        <f>IFERROR(VLOOKUP((CONCATENATE(AG172,AI172)),Listados!$U$3:$V$11,2,FALSE),"")</f>
        <v/>
      </c>
      <c r="AK172" s="235" t="str">
        <f t="shared" si="241"/>
        <v/>
      </c>
      <c r="AL172" s="484"/>
      <c r="AM172" s="484"/>
      <c r="AN172" s="484"/>
      <c r="AO172" s="484"/>
      <c r="AP172" s="489"/>
      <c r="AQ172" s="489"/>
      <c r="AR172" s="484"/>
      <c r="AS172" s="484"/>
      <c r="AT172" s="484"/>
      <c r="AU172" s="484"/>
    </row>
    <row r="173" spans="1:47" ht="21" customHeight="1" thickBot="1" x14ac:dyDescent="0.25">
      <c r="A173" s="534"/>
      <c r="B173" s="535"/>
      <c r="C173" s="536"/>
      <c r="D173" s="535"/>
      <c r="E173" s="535"/>
      <c r="F173" s="539"/>
      <c r="G173" s="342"/>
      <c r="H173" s="411"/>
      <c r="I173" s="411"/>
      <c r="J173" s="535"/>
      <c r="K173" s="477"/>
      <c r="L173" s="481"/>
      <c r="M173" s="477"/>
      <c r="N173" s="477"/>
      <c r="O173" s="412"/>
      <c r="P173" s="444"/>
      <c r="Q173" s="413"/>
      <c r="R173" s="164"/>
      <c r="S173" s="163" t="str">
        <f t="shared" si="231"/>
        <v>0</v>
      </c>
      <c r="T173" s="164"/>
      <c r="U173" s="163" t="str">
        <f t="shared" si="232"/>
        <v>0</v>
      </c>
      <c r="V173" s="164"/>
      <c r="W173" s="163" t="str">
        <f t="shared" si="233"/>
        <v>0</v>
      </c>
      <c r="X173" s="164"/>
      <c r="Y173" s="163" t="str">
        <f t="shared" si="234"/>
        <v>0</v>
      </c>
      <c r="Z173" s="164"/>
      <c r="AA173" s="163" t="str">
        <f t="shared" si="235"/>
        <v>0</v>
      </c>
      <c r="AB173" s="164"/>
      <c r="AC173" s="163" t="str">
        <f t="shared" si="236"/>
        <v>0</v>
      </c>
      <c r="AD173" s="164"/>
      <c r="AE173" s="163" t="str">
        <f t="shared" si="237"/>
        <v>0</v>
      </c>
      <c r="AF173" s="163" t="str">
        <f t="shared" si="238"/>
        <v/>
      </c>
      <c r="AG173" s="163" t="str">
        <f t="shared" si="239"/>
        <v/>
      </c>
      <c r="AH173" s="164"/>
      <c r="AI173" s="163" t="str">
        <f t="shared" si="240"/>
        <v/>
      </c>
      <c r="AJ173" s="163" t="str">
        <f>IFERROR(VLOOKUP((CONCATENATE(AG173,AI173)),Listados!$U$3:$V$11,2,FALSE),"")</f>
        <v/>
      </c>
      <c r="AK173" s="163" t="str">
        <f t="shared" si="241"/>
        <v/>
      </c>
      <c r="AL173" s="477"/>
      <c r="AM173" s="477"/>
      <c r="AN173" s="477"/>
      <c r="AO173" s="477"/>
      <c r="AP173" s="489"/>
      <c r="AQ173" s="489"/>
      <c r="AR173" s="477"/>
      <c r="AS173" s="477"/>
      <c r="AT173" s="477"/>
      <c r="AU173" s="477"/>
    </row>
    <row r="174" spans="1:47" ht="73.5" customHeight="1" x14ac:dyDescent="0.2">
      <c r="A174" s="511">
        <v>42</v>
      </c>
      <c r="B174" s="504" t="s">
        <v>458</v>
      </c>
      <c r="C174" s="514" t="s">
        <v>459</v>
      </c>
      <c r="D174" s="504" t="s">
        <v>460</v>
      </c>
      <c r="E174" s="504" t="s">
        <v>169</v>
      </c>
      <c r="F174" s="504" t="s">
        <v>65</v>
      </c>
      <c r="G174" s="449" t="s">
        <v>461</v>
      </c>
      <c r="H174" s="449" t="s">
        <v>67</v>
      </c>
      <c r="I174" s="449" t="s">
        <v>462</v>
      </c>
      <c r="J174" s="504" t="s">
        <v>69</v>
      </c>
      <c r="K174" s="506">
        <f>+VLOOKUP(J174,Listados!$K$8:$L$12,2,0)</f>
        <v>5</v>
      </c>
      <c r="L174" s="516" t="s">
        <v>86</v>
      </c>
      <c r="M174" s="506">
        <f>+VLOOKUP(L174,Listados!$K$13:$L$17,2,0)</f>
        <v>3</v>
      </c>
      <c r="N174" s="506" t="str">
        <f>IF(AND(J174&lt;&gt;"",L174&lt;&gt;""),VLOOKUP(J174&amp;L174,Listados!$M$3:$N$27,2,FALSE),"")</f>
        <v>Extremo</v>
      </c>
      <c r="O174" s="450" t="s">
        <v>463</v>
      </c>
      <c r="P174" s="451" t="s">
        <v>464</v>
      </c>
      <c r="Q174" s="452" t="s">
        <v>72</v>
      </c>
      <c r="R174" s="317" t="s">
        <v>73</v>
      </c>
      <c r="S174" s="316">
        <f t="shared" si="231"/>
        <v>15</v>
      </c>
      <c r="T174" s="317" t="s">
        <v>73</v>
      </c>
      <c r="U174" s="316">
        <f t="shared" si="232"/>
        <v>15</v>
      </c>
      <c r="V174" s="317" t="s">
        <v>73</v>
      </c>
      <c r="W174" s="316">
        <f t="shared" si="233"/>
        <v>15</v>
      </c>
      <c r="X174" s="317" t="s">
        <v>72</v>
      </c>
      <c r="Y174" s="316">
        <f t="shared" si="234"/>
        <v>15</v>
      </c>
      <c r="Z174" s="317" t="s">
        <v>73</v>
      </c>
      <c r="AA174" s="316">
        <f t="shared" si="235"/>
        <v>15</v>
      </c>
      <c r="AB174" s="317" t="s">
        <v>73</v>
      </c>
      <c r="AC174" s="316">
        <f t="shared" si="236"/>
        <v>15</v>
      </c>
      <c r="AD174" s="317" t="s">
        <v>74</v>
      </c>
      <c r="AE174" s="316">
        <f t="shared" si="237"/>
        <v>10</v>
      </c>
      <c r="AF174" s="316">
        <f t="shared" si="238"/>
        <v>100</v>
      </c>
      <c r="AG174" s="316" t="str">
        <f t="shared" si="239"/>
        <v>Fuerte</v>
      </c>
      <c r="AH174" s="317" t="s">
        <v>75</v>
      </c>
      <c r="AI174" s="316" t="str">
        <f t="shared" si="240"/>
        <v>Fuerte</v>
      </c>
      <c r="AJ174" s="316" t="str">
        <f>IFERROR(VLOOKUP((CONCATENATE(AG174,AI174)),Listados!$U$3:$V$11,2,FALSE),"")</f>
        <v>Fuerte</v>
      </c>
      <c r="AK174" s="316">
        <f t="shared" si="241"/>
        <v>100</v>
      </c>
      <c r="AL174" s="506">
        <f t="shared" ref="AL174" si="296">AVERAGE(AK174:AK177)</f>
        <v>100</v>
      </c>
      <c r="AM174" s="506" t="str">
        <f t="shared" ref="AM174" si="297">IF(AL174&lt;=50,"Débil",IF(AL174&lt;=99,"Moderado",IF(AL174=100,"fuerte","")))</f>
        <v>fuerte</v>
      </c>
      <c r="AN174" s="506">
        <f t="shared" ref="AN174" si="298">+IF(AND(Q174="Preventivo",AM174="Fuerte"),2,IF(AND(Q174="Preventivo",AM174="Moderado"),1,0))</f>
        <v>2</v>
      </c>
      <c r="AO174" s="506">
        <f t="shared" ref="AO174" si="299">+IF(AND(Q174="Detectivo",$AM174="Fuerte"),2,IF(AND(Q174="Detectivo",$AM174="Moderado"),1,IF(AND(Q174="Preventivo",$AM174="Fuerte"),1,0)))</f>
        <v>1</v>
      </c>
      <c r="AP174" s="651">
        <f t="shared" ref="AP174" si="300">+K174-AN174</f>
        <v>3</v>
      </c>
      <c r="AQ174" s="651">
        <f t="shared" ref="AQ174" si="301">+M174-AO174</f>
        <v>2</v>
      </c>
      <c r="AR174" s="506" t="str">
        <f>+VLOOKUP(MIN(AP174),Listados!$J$18:$K$24,2,TRUE)</f>
        <v>Posible</v>
      </c>
      <c r="AS174" s="506" t="str">
        <f>+VLOOKUP(MIN(AQ174),Listados!$J$26:$K$32,2,TRUE)</f>
        <v>Menor</v>
      </c>
      <c r="AT174" s="506" t="str">
        <f>IF(AND(AR174&lt;&gt;"",AS174&lt;&gt;""),VLOOKUP(AR174&amp;AS174,Listados!$M$3:$N$27,2,FALSE),"")</f>
        <v>Moderado</v>
      </c>
      <c r="AU174" s="506" t="str">
        <f>+VLOOKUP(AT174,Listados!$P$3:$Q$6,2,FALSE)</f>
        <v>Asumir el riesgo</v>
      </c>
    </row>
    <row r="175" spans="1:47" ht="60.75" customHeight="1" x14ac:dyDescent="0.2">
      <c r="A175" s="512"/>
      <c r="B175" s="501"/>
      <c r="C175" s="509"/>
      <c r="D175" s="501"/>
      <c r="E175" s="501"/>
      <c r="F175" s="501"/>
      <c r="G175" s="329" t="s">
        <v>467</v>
      </c>
      <c r="H175" s="329" t="s">
        <v>67</v>
      </c>
      <c r="I175" s="329" t="s">
        <v>462</v>
      </c>
      <c r="J175" s="501"/>
      <c r="K175" s="484"/>
      <c r="L175" s="510"/>
      <c r="M175" s="484"/>
      <c r="N175" s="484"/>
      <c r="O175" s="407"/>
      <c r="P175" s="331"/>
      <c r="Q175" s="364"/>
      <c r="R175" s="236"/>
      <c r="S175" s="235" t="str">
        <f t="shared" si="231"/>
        <v>0</v>
      </c>
      <c r="T175" s="236"/>
      <c r="U175" s="235" t="str">
        <f t="shared" si="232"/>
        <v>0</v>
      </c>
      <c r="V175" s="236"/>
      <c r="W175" s="235" t="str">
        <f t="shared" si="233"/>
        <v>0</v>
      </c>
      <c r="X175" s="236"/>
      <c r="Y175" s="235" t="str">
        <f t="shared" si="234"/>
        <v>0</v>
      </c>
      <c r="Z175" s="236"/>
      <c r="AA175" s="235" t="str">
        <f t="shared" si="235"/>
        <v>0</v>
      </c>
      <c r="AB175" s="236"/>
      <c r="AC175" s="235" t="str">
        <f t="shared" si="236"/>
        <v>0</v>
      </c>
      <c r="AD175" s="236"/>
      <c r="AE175" s="235" t="str">
        <f t="shared" si="237"/>
        <v>0</v>
      </c>
      <c r="AF175" s="235" t="str">
        <f t="shared" si="238"/>
        <v/>
      </c>
      <c r="AG175" s="235" t="str">
        <f t="shared" si="239"/>
        <v/>
      </c>
      <c r="AH175" s="236"/>
      <c r="AI175" s="235" t="str">
        <f t="shared" si="240"/>
        <v/>
      </c>
      <c r="AJ175" s="235" t="str">
        <f>IFERROR(VLOOKUP((CONCATENATE(AG175,AI175)),Listados!$U$3:$V$11,2,FALSE),"")</f>
        <v/>
      </c>
      <c r="AK175" s="235" t="str">
        <f t="shared" si="241"/>
        <v/>
      </c>
      <c r="AL175" s="484"/>
      <c r="AM175" s="484"/>
      <c r="AN175" s="484"/>
      <c r="AO175" s="484"/>
      <c r="AP175" s="489"/>
      <c r="AQ175" s="489"/>
      <c r="AR175" s="484"/>
      <c r="AS175" s="484"/>
      <c r="AT175" s="484"/>
      <c r="AU175" s="484"/>
    </row>
    <row r="176" spans="1:47" ht="36" customHeight="1" x14ac:dyDescent="0.2">
      <c r="A176" s="512"/>
      <c r="B176" s="501"/>
      <c r="C176" s="509"/>
      <c r="D176" s="501"/>
      <c r="E176" s="501"/>
      <c r="F176" s="501"/>
      <c r="G176" s="329"/>
      <c r="H176" s="333"/>
      <c r="I176" s="333"/>
      <c r="J176" s="501"/>
      <c r="K176" s="484"/>
      <c r="L176" s="510"/>
      <c r="M176" s="484"/>
      <c r="N176" s="484"/>
      <c r="O176" s="355"/>
      <c r="P176" s="334"/>
      <c r="Q176" s="266"/>
      <c r="R176" s="236"/>
      <c r="S176" s="235" t="str">
        <f t="shared" si="231"/>
        <v>0</v>
      </c>
      <c r="T176" s="236"/>
      <c r="U176" s="235" t="str">
        <f t="shared" si="232"/>
        <v>0</v>
      </c>
      <c r="V176" s="236"/>
      <c r="W176" s="235" t="str">
        <f t="shared" si="233"/>
        <v>0</v>
      </c>
      <c r="X176" s="236"/>
      <c r="Y176" s="235" t="str">
        <f t="shared" si="234"/>
        <v>0</v>
      </c>
      <c r="Z176" s="236"/>
      <c r="AA176" s="235" t="str">
        <f t="shared" si="235"/>
        <v>0</v>
      </c>
      <c r="AB176" s="236"/>
      <c r="AC176" s="235" t="str">
        <f t="shared" si="236"/>
        <v>0</v>
      </c>
      <c r="AD176" s="236"/>
      <c r="AE176" s="235" t="str">
        <f t="shared" si="237"/>
        <v>0</v>
      </c>
      <c r="AF176" s="235" t="str">
        <f t="shared" si="238"/>
        <v/>
      </c>
      <c r="AG176" s="235" t="str">
        <f t="shared" si="239"/>
        <v/>
      </c>
      <c r="AH176" s="236"/>
      <c r="AI176" s="235" t="str">
        <f t="shared" si="240"/>
        <v/>
      </c>
      <c r="AJ176" s="235" t="str">
        <f>IFERROR(VLOOKUP((CONCATENATE(AG176,AI176)),Listados!$U$3:$V$11,2,FALSE),"")</f>
        <v/>
      </c>
      <c r="AK176" s="235" t="str">
        <f t="shared" si="241"/>
        <v/>
      </c>
      <c r="AL176" s="484"/>
      <c r="AM176" s="484"/>
      <c r="AN176" s="484"/>
      <c r="AO176" s="484"/>
      <c r="AP176" s="489"/>
      <c r="AQ176" s="489"/>
      <c r="AR176" s="484"/>
      <c r="AS176" s="484"/>
      <c r="AT176" s="484"/>
      <c r="AU176" s="484"/>
    </row>
    <row r="177" spans="1:47" ht="27" customHeight="1" thickBot="1" x14ac:dyDescent="0.25">
      <c r="A177" s="513"/>
      <c r="B177" s="505"/>
      <c r="C177" s="515"/>
      <c r="D177" s="505"/>
      <c r="E177" s="505"/>
      <c r="F177" s="505"/>
      <c r="G177" s="453"/>
      <c r="H177" s="454"/>
      <c r="I177" s="454"/>
      <c r="J177" s="505"/>
      <c r="K177" s="507"/>
      <c r="L177" s="517"/>
      <c r="M177" s="507"/>
      <c r="N177" s="507"/>
      <c r="O177" s="455"/>
      <c r="P177" s="456"/>
      <c r="Q177" s="457"/>
      <c r="R177" s="319"/>
      <c r="S177" s="318" t="str">
        <f t="shared" si="231"/>
        <v>0</v>
      </c>
      <c r="T177" s="319"/>
      <c r="U177" s="318" t="str">
        <f t="shared" si="232"/>
        <v>0</v>
      </c>
      <c r="V177" s="319"/>
      <c r="W177" s="318" t="str">
        <f t="shared" si="233"/>
        <v>0</v>
      </c>
      <c r="X177" s="319"/>
      <c r="Y177" s="318" t="str">
        <f t="shared" si="234"/>
        <v>0</v>
      </c>
      <c r="Z177" s="319"/>
      <c r="AA177" s="318" t="str">
        <f t="shared" si="235"/>
        <v>0</v>
      </c>
      <c r="AB177" s="319"/>
      <c r="AC177" s="318" t="str">
        <f t="shared" si="236"/>
        <v>0</v>
      </c>
      <c r="AD177" s="319"/>
      <c r="AE177" s="318" t="str">
        <f t="shared" si="237"/>
        <v>0</v>
      </c>
      <c r="AF177" s="318" t="str">
        <f t="shared" si="238"/>
        <v/>
      </c>
      <c r="AG177" s="318" t="str">
        <f t="shared" si="239"/>
        <v/>
      </c>
      <c r="AH177" s="319"/>
      <c r="AI177" s="318" t="str">
        <f t="shared" si="240"/>
        <v/>
      </c>
      <c r="AJ177" s="318" t="str">
        <f>IFERROR(VLOOKUP((CONCATENATE(AG177,AI177)),Listados!$U$3:$V$11,2,FALSE),"")</f>
        <v/>
      </c>
      <c r="AK177" s="318" t="str">
        <f t="shared" si="241"/>
        <v/>
      </c>
      <c r="AL177" s="507"/>
      <c r="AM177" s="507"/>
      <c r="AN177" s="507"/>
      <c r="AO177" s="507"/>
      <c r="AP177" s="652"/>
      <c r="AQ177" s="652"/>
      <c r="AR177" s="507"/>
      <c r="AS177" s="507"/>
      <c r="AT177" s="507"/>
      <c r="AU177" s="507"/>
    </row>
    <row r="178" spans="1:47" ht="92.25" customHeight="1" x14ac:dyDescent="0.2">
      <c r="A178" s="518">
        <v>43</v>
      </c>
      <c r="B178" s="520" t="s">
        <v>468</v>
      </c>
      <c r="C178" s="522" t="s">
        <v>469</v>
      </c>
      <c r="D178" s="520" t="s">
        <v>470</v>
      </c>
      <c r="E178" s="520" t="s">
        <v>169</v>
      </c>
      <c r="F178" s="520" t="s">
        <v>65</v>
      </c>
      <c r="G178" s="361" t="s">
        <v>471</v>
      </c>
      <c r="H178" s="423" t="s">
        <v>67</v>
      </c>
      <c r="I178" s="423" t="s">
        <v>472</v>
      </c>
      <c r="J178" s="520" t="s">
        <v>275</v>
      </c>
      <c r="K178" s="494">
        <f>+VLOOKUP(J178,Listados!$K$8:$L$12,2,0)</f>
        <v>1</v>
      </c>
      <c r="L178" s="584" t="s">
        <v>236</v>
      </c>
      <c r="M178" s="494">
        <f>+VLOOKUP(L178,Listados!$K$13:$L$17,2,0)</f>
        <v>4</v>
      </c>
      <c r="N178" s="489" t="str">
        <f>IF(AND(J178&lt;&gt;"",L178&lt;&gt;""),VLOOKUP(J178&amp;L178,Listados!$M$3:$N$27,2,FALSE),"")</f>
        <v>Alto</v>
      </c>
      <c r="O178" s="361" t="s">
        <v>473</v>
      </c>
      <c r="P178" s="420" t="s">
        <v>471</v>
      </c>
      <c r="Q178" s="362" t="s">
        <v>80</v>
      </c>
      <c r="R178" s="71" t="s">
        <v>73</v>
      </c>
      <c r="S178" s="70">
        <f t="shared" si="231"/>
        <v>15</v>
      </c>
      <c r="T178" s="71" t="s">
        <v>73</v>
      </c>
      <c r="U178" s="70">
        <f t="shared" si="232"/>
        <v>15</v>
      </c>
      <c r="V178" s="71" t="s">
        <v>73</v>
      </c>
      <c r="W178" s="70">
        <f t="shared" si="233"/>
        <v>15</v>
      </c>
      <c r="X178" s="71" t="s">
        <v>80</v>
      </c>
      <c r="Y178" s="70">
        <f t="shared" si="234"/>
        <v>10</v>
      </c>
      <c r="Z178" s="71" t="s">
        <v>73</v>
      </c>
      <c r="AA178" s="70">
        <f t="shared" si="235"/>
        <v>15</v>
      </c>
      <c r="AB178" s="71" t="s">
        <v>73</v>
      </c>
      <c r="AC178" s="70">
        <f t="shared" si="236"/>
        <v>15</v>
      </c>
      <c r="AD178" s="71" t="s">
        <v>74</v>
      </c>
      <c r="AE178" s="70">
        <f t="shared" si="237"/>
        <v>10</v>
      </c>
      <c r="AF178" s="70">
        <f t="shared" si="238"/>
        <v>95</v>
      </c>
      <c r="AG178" s="70" t="str">
        <f t="shared" si="239"/>
        <v>Moderado</v>
      </c>
      <c r="AH178" s="71" t="s">
        <v>75</v>
      </c>
      <c r="AI178" s="70" t="str">
        <f t="shared" si="240"/>
        <v>Fuerte</v>
      </c>
      <c r="AJ178" s="70" t="str">
        <f>IFERROR(VLOOKUP((CONCATENATE(AG178,AI178)),Listados!$U$3:$V$11,2,FALSE),"")</f>
        <v>Moderado</v>
      </c>
      <c r="AK178" s="70">
        <f t="shared" si="241"/>
        <v>50</v>
      </c>
      <c r="AL178" s="489">
        <f>AVERAGE(AK178:AK182)</f>
        <v>90</v>
      </c>
      <c r="AM178" s="489" t="str">
        <f t="shared" ref="AM178" si="302">IF(AL178&lt;=50,"Débil",IF(AL178&lt;=99,"Moderado",IF(AL178=100,"fuerte","")))</f>
        <v>Moderado</v>
      </c>
      <c r="AN178" s="489">
        <f t="shared" ref="AN178" si="303">+IF(AND(Q178="Preventivo",AM178="Fuerte"),2,IF(AND(Q178="Preventivo",AM178="Moderado"),1,0))</f>
        <v>0</v>
      </c>
      <c r="AO178" s="489">
        <f t="shared" ref="AO178" si="304">+IF(AND(Q178="Detectivo",$AM178="Fuerte"),2,IF(AND(Q178="Detectivo",$AM178="Moderado"),1,IF(AND(Q178="Preventivo",$AM178="Fuerte"),1,0)))</f>
        <v>1</v>
      </c>
      <c r="AP178" s="489">
        <f t="shared" ref="AP178" si="305">+K178-AN178</f>
        <v>1</v>
      </c>
      <c r="AQ178" s="489">
        <f t="shared" ref="AQ178" si="306">+M178-AO178</f>
        <v>3</v>
      </c>
      <c r="AR178" s="489" t="str">
        <f>+VLOOKUP(MIN(AP178),Listados!$J$18:$K$24,2,TRUE)</f>
        <v>Rara Vez</v>
      </c>
      <c r="AS178" s="489" t="str">
        <f>+VLOOKUP(MIN(AQ178),Listados!$J$26:$K$32,2,TRUE)</f>
        <v>Moderado</v>
      </c>
      <c r="AT178" s="489" t="str">
        <f>IF(AND(AR178&lt;&gt;"",AS178&lt;&gt;""),VLOOKUP(AR178&amp;AS178,Listados!$M$3:$N$27,2,FALSE),"")</f>
        <v>Moderado</v>
      </c>
      <c r="AU178" s="489" t="str">
        <f>+VLOOKUP(AT178,Listados!$P$3:$Q$6,2,FALSE)</f>
        <v>Asumir el riesgo</v>
      </c>
    </row>
    <row r="179" spans="1:47" ht="52" x14ac:dyDescent="0.2">
      <c r="A179" s="518"/>
      <c r="B179" s="520"/>
      <c r="C179" s="522"/>
      <c r="D179" s="520"/>
      <c r="E179" s="520"/>
      <c r="F179" s="520"/>
      <c r="G179" s="352" t="s">
        <v>474</v>
      </c>
      <c r="H179" s="423" t="s">
        <v>67</v>
      </c>
      <c r="I179" s="333" t="s">
        <v>475</v>
      </c>
      <c r="J179" s="520"/>
      <c r="K179" s="484"/>
      <c r="L179" s="584"/>
      <c r="M179" s="484"/>
      <c r="N179" s="489"/>
      <c r="O179" s="333" t="s">
        <v>476</v>
      </c>
      <c r="P179" s="347" t="s">
        <v>474</v>
      </c>
      <c r="Q179" s="364" t="s">
        <v>72</v>
      </c>
      <c r="R179" s="71" t="s">
        <v>73</v>
      </c>
      <c r="S179" s="235">
        <f t="shared" si="231"/>
        <v>15</v>
      </c>
      <c r="T179" s="71" t="s">
        <v>73</v>
      </c>
      <c r="U179" s="235">
        <f t="shared" si="232"/>
        <v>15</v>
      </c>
      <c r="V179" s="71" t="s">
        <v>73</v>
      </c>
      <c r="W179" s="235">
        <f t="shared" si="233"/>
        <v>15</v>
      </c>
      <c r="X179" s="236" t="s">
        <v>72</v>
      </c>
      <c r="Y179" s="235">
        <f t="shared" si="234"/>
        <v>15</v>
      </c>
      <c r="Z179" s="71" t="s">
        <v>73</v>
      </c>
      <c r="AA179" s="235">
        <f t="shared" si="235"/>
        <v>15</v>
      </c>
      <c r="AB179" s="71" t="s">
        <v>73</v>
      </c>
      <c r="AC179" s="235">
        <f t="shared" si="236"/>
        <v>15</v>
      </c>
      <c r="AD179" s="71" t="s">
        <v>74</v>
      </c>
      <c r="AE179" s="235">
        <f t="shared" si="237"/>
        <v>10</v>
      </c>
      <c r="AF179" s="235">
        <f t="shared" si="238"/>
        <v>100</v>
      </c>
      <c r="AG179" s="235" t="str">
        <f t="shared" si="239"/>
        <v>Fuerte</v>
      </c>
      <c r="AH179" s="71" t="s">
        <v>75</v>
      </c>
      <c r="AI179" s="235" t="str">
        <f t="shared" si="240"/>
        <v>Fuerte</v>
      </c>
      <c r="AJ179" s="235" t="str">
        <f>IFERROR(VLOOKUP((CONCATENATE(AG179,AI179)),Listados!$U$3:$V$11,2,FALSE),"")</f>
        <v>Fuerte</v>
      </c>
      <c r="AK179" s="235">
        <f t="shared" si="241"/>
        <v>100</v>
      </c>
      <c r="AL179" s="489"/>
      <c r="AM179" s="489"/>
      <c r="AN179" s="489"/>
      <c r="AO179" s="489"/>
      <c r="AP179" s="489"/>
      <c r="AQ179" s="489"/>
      <c r="AR179" s="489"/>
      <c r="AS179" s="489"/>
      <c r="AT179" s="489"/>
      <c r="AU179" s="489"/>
    </row>
    <row r="180" spans="1:47" ht="70.5" customHeight="1" x14ac:dyDescent="0.2">
      <c r="A180" s="518"/>
      <c r="B180" s="520"/>
      <c r="C180" s="522"/>
      <c r="D180" s="520"/>
      <c r="E180" s="520"/>
      <c r="F180" s="520"/>
      <c r="G180" s="352" t="s">
        <v>479</v>
      </c>
      <c r="H180" s="423" t="s">
        <v>67</v>
      </c>
      <c r="I180" s="333" t="s">
        <v>480</v>
      </c>
      <c r="J180" s="520"/>
      <c r="K180" s="484"/>
      <c r="L180" s="584"/>
      <c r="M180" s="484"/>
      <c r="N180" s="489"/>
      <c r="O180" s="333" t="s">
        <v>481</v>
      </c>
      <c r="P180" s="458" t="s">
        <v>479</v>
      </c>
      <c r="Q180" s="364" t="s">
        <v>72</v>
      </c>
      <c r="R180" s="71" t="s">
        <v>73</v>
      </c>
      <c r="S180" s="235">
        <f t="shared" si="231"/>
        <v>15</v>
      </c>
      <c r="T180" s="71" t="s">
        <v>73</v>
      </c>
      <c r="U180" s="235">
        <f t="shared" si="232"/>
        <v>15</v>
      </c>
      <c r="V180" s="71" t="s">
        <v>73</v>
      </c>
      <c r="W180" s="235">
        <f t="shared" si="233"/>
        <v>15</v>
      </c>
      <c r="X180" s="236" t="s">
        <v>72</v>
      </c>
      <c r="Y180" s="235">
        <f t="shared" si="234"/>
        <v>15</v>
      </c>
      <c r="Z180" s="71" t="s">
        <v>73</v>
      </c>
      <c r="AA180" s="235">
        <f t="shared" si="235"/>
        <v>15</v>
      </c>
      <c r="AB180" s="71" t="s">
        <v>73</v>
      </c>
      <c r="AC180" s="235">
        <f t="shared" si="236"/>
        <v>15</v>
      </c>
      <c r="AD180" s="71" t="s">
        <v>74</v>
      </c>
      <c r="AE180" s="235">
        <f t="shared" si="237"/>
        <v>10</v>
      </c>
      <c r="AF180" s="235">
        <f t="shared" si="238"/>
        <v>100</v>
      </c>
      <c r="AG180" s="235" t="str">
        <f t="shared" si="239"/>
        <v>Fuerte</v>
      </c>
      <c r="AH180" s="71" t="s">
        <v>75</v>
      </c>
      <c r="AI180" s="235" t="str">
        <f t="shared" si="240"/>
        <v>Fuerte</v>
      </c>
      <c r="AJ180" s="235" t="str">
        <f>IFERROR(VLOOKUP((CONCATENATE(AG180,AI180)),Listados!$U$3:$V$11,2,FALSE),"")</f>
        <v>Fuerte</v>
      </c>
      <c r="AK180" s="235">
        <f t="shared" si="241"/>
        <v>100</v>
      </c>
      <c r="AL180" s="489"/>
      <c r="AM180" s="489"/>
      <c r="AN180" s="489"/>
      <c r="AO180" s="489"/>
      <c r="AP180" s="489"/>
      <c r="AQ180" s="489"/>
      <c r="AR180" s="489"/>
      <c r="AS180" s="489"/>
      <c r="AT180" s="489"/>
      <c r="AU180" s="489"/>
    </row>
    <row r="181" spans="1:47" ht="117" customHeight="1" x14ac:dyDescent="0.2">
      <c r="A181" s="518"/>
      <c r="B181" s="520"/>
      <c r="C181" s="522"/>
      <c r="D181" s="520"/>
      <c r="E181" s="520"/>
      <c r="F181" s="520"/>
      <c r="G181" s="352" t="s">
        <v>482</v>
      </c>
      <c r="H181" s="423" t="s">
        <v>67</v>
      </c>
      <c r="I181" s="333" t="s">
        <v>483</v>
      </c>
      <c r="J181" s="520"/>
      <c r="K181" s="484"/>
      <c r="L181" s="584"/>
      <c r="M181" s="484"/>
      <c r="N181" s="489"/>
      <c r="O181" s="333" t="s">
        <v>484</v>
      </c>
      <c r="P181" s="458" t="s">
        <v>482</v>
      </c>
      <c r="Q181" s="364" t="s">
        <v>72</v>
      </c>
      <c r="R181" s="71" t="s">
        <v>73</v>
      </c>
      <c r="S181" s="235">
        <f t="shared" si="231"/>
        <v>15</v>
      </c>
      <c r="T181" s="71" t="s">
        <v>73</v>
      </c>
      <c r="U181" s="235">
        <f t="shared" si="232"/>
        <v>15</v>
      </c>
      <c r="V181" s="71" t="s">
        <v>73</v>
      </c>
      <c r="W181" s="235">
        <f t="shared" si="233"/>
        <v>15</v>
      </c>
      <c r="X181" s="236" t="s">
        <v>72</v>
      </c>
      <c r="Y181" s="235">
        <f t="shared" si="234"/>
        <v>15</v>
      </c>
      <c r="Z181" s="71" t="s">
        <v>73</v>
      </c>
      <c r="AA181" s="235">
        <f t="shared" si="235"/>
        <v>15</v>
      </c>
      <c r="AB181" s="71" t="s">
        <v>73</v>
      </c>
      <c r="AC181" s="235">
        <f t="shared" si="236"/>
        <v>15</v>
      </c>
      <c r="AD181" s="71" t="s">
        <v>74</v>
      </c>
      <c r="AE181" s="235">
        <f t="shared" si="237"/>
        <v>10</v>
      </c>
      <c r="AF181" s="235">
        <f t="shared" si="238"/>
        <v>100</v>
      </c>
      <c r="AG181" s="235" t="str">
        <f t="shared" si="239"/>
        <v>Fuerte</v>
      </c>
      <c r="AH181" s="71" t="s">
        <v>75</v>
      </c>
      <c r="AI181" s="235" t="str">
        <f t="shared" si="240"/>
        <v>Fuerte</v>
      </c>
      <c r="AJ181" s="235" t="str">
        <f>IFERROR(VLOOKUP((CONCATENATE(AG181,AI181)),Listados!$U$3:$V$11,2,FALSE),"")</f>
        <v>Fuerte</v>
      </c>
      <c r="AK181" s="235">
        <f t="shared" si="241"/>
        <v>100</v>
      </c>
      <c r="AL181" s="489"/>
      <c r="AM181" s="489"/>
      <c r="AN181" s="489"/>
      <c r="AO181" s="489"/>
      <c r="AP181" s="494"/>
      <c r="AQ181" s="494"/>
      <c r="AR181" s="489"/>
      <c r="AS181" s="489"/>
      <c r="AT181" s="489"/>
      <c r="AU181" s="489"/>
    </row>
    <row r="182" spans="1:47" ht="113.25" customHeight="1" thickBot="1" x14ac:dyDescent="0.25">
      <c r="A182" s="519"/>
      <c r="B182" s="521"/>
      <c r="C182" s="523"/>
      <c r="D182" s="521"/>
      <c r="E182" s="521"/>
      <c r="F182" s="521"/>
      <c r="G182" s="356" t="s">
        <v>485</v>
      </c>
      <c r="H182" s="459" t="s">
        <v>67</v>
      </c>
      <c r="I182" s="336" t="s">
        <v>486</v>
      </c>
      <c r="J182" s="521"/>
      <c r="K182" s="179"/>
      <c r="L182" s="482"/>
      <c r="M182" s="179"/>
      <c r="N182" s="478"/>
      <c r="O182" s="336" t="s">
        <v>487</v>
      </c>
      <c r="P182" s="460" t="s">
        <v>485</v>
      </c>
      <c r="Q182" s="461" t="s">
        <v>72</v>
      </c>
      <c r="R182" s="94" t="s">
        <v>73</v>
      </c>
      <c r="S182" s="179">
        <f t="shared" si="231"/>
        <v>15</v>
      </c>
      <c r="T182" s="94" t="s">
        <v>73</v>
      </c>
      <c r="U182" s="179">
        <f t="shared" si="232"/>
        <v>15</v>
      </c>
      <c r="V182" s="94" t="s">
        <v>73</v>
      </c>
      <c r="W182" s="179">
        <f t="shared" si="233"/>
        <v>15</v>
      </c>
      <c r="X182" s="180" t="s">
        <v>72</v>
      </c>
      <c r="Y182" s="179">
        <f t="shared" si="234"/>
        <v>15</v>
      </c>
      <c r="Z182" s="94" t="s">
        <v>73</v>
      </c>
      <c r="AA182" s="179">
        <f t="shared" si="235"/>
        <v>15</v>
      </c>
      <c r="AB182" s="94" t="s">
        <v>73</v>
      </c>
      <c r="AC182" s="179">
        <f t="shared" si="236"/>
        <v>15</v>
      </c>
      <c r="AD182" s="94" t="s">
        <v>74</v>
      </c>
      <c r="AE182" s="179">
        <f t="shared" si="237"/>
        <v>10</v>
      </c>
      <c r="AF182" s="179">
        <f t="shared" si="238"/>
        <v>100</v>
      </c>
      <c r="AG182" s="179" t="str">
        <f t="shared" si="239"/>
        <v>Fuerte</v>
      </c>
      <c r="AH182" s="94" t="s">
        <v>75</v>
      </c>
      <c r="AI182" s="179" t="str">
        <f t="shared" si="240"/>
        <v>Fuerte</v>
      </c>
      <c r="AJ182" s="179" t="str">
        <f>IFERROR(VLOOKUP((CONCATENATE(AG182,AI182)),Listados!$U$3:$V$11,2,FALSE),"")</f>
        <v>Fuerte</v>
      </c>
      <c r="AK182" s="179">
        <f t="shared" si="241"/>
        <v>100</v>
      </c>
      <c r="AL182" s="478"/>
      <c r="AM182" s="478"/>
      <c r="AN182" s="478"/>
      <c r="AO182" s="478"/>
      <c r="AP182" s="93"/>
      <c r="AQ182" s="93"/>
      <c r="AR182" s="478"/>
      <c r="AS182" s="478"/>
      <c r="AT182" s="478"/>
      <c r="AU182" s="478"/>
    </row>
    <row r="183" spans="1:47" ht="92.25" customHeight="1" x14ac:dyDescent="0.2">
      <c r="A183" s="526">
        <v>44</v>
      </c>
      <c r="B183" s="502" t="s">
        <v>468</v>
      </c>
      <c r="C183" s="528" t="s">
        <v>469</v>
      </c>
      <c r="D183" s="502" t="s">
        <v>488</v>
      </c>
      <c r="E183" s="502" t="s">
        <v>82</v>
      </c>
      <c r="F183" s="502" t="s">
        <v>65</v>
      </c>
      <c r="G183" s="351" t="s">
        <v>489</v>
      </c>
      <c r="H183" s="371" t="s">
        <v>67</v>
      </c>
      <c r="I183" s="371" t="s">
        <v>486</v>
      </c>
      <c r="J183" s="502" t="s">
        <v>136</v>
      </c>
      <c r="K183" s="483">
        <f>+VLOOKUP(J183,Listados!$K$8:$L$12,2,0)</f>
        <v>2</v>
      </c>
      <c r="L183" s="530" t="s">
        <v>236</v>
      </c>
      <c r="M183" s="483">
        <f>+VLOOKUP(L183,Listados!$K$13:$L$17,2,0)</f>
        <v>4</v>
      </c>
      <c r="N183" s="483" t="str">
        <f>IF(AND(J183&lt;&gt;"",L183&lt;&gt;""),VLOOKUP(J183&amp;L183,Listados!$M$3:$N$27,2,FALSE),"")</f>
        <v>Alto</v>
      </c>
      <c r="O183" s="371" t="s">
        <v>490</v>
      </c>
      <c r="P183" s="345" t="s">
        <v>489</v>
      </c>
      <c r="Q183" s="359" t="s">
        <v>72</v>
      </c>
      <c r="R183" s="95" t="s">
        <v>73</v>
      </c>
      <c r="S183" s="87">
        <f t="shared" si="231"/>
        <v>15</v>
      </c>
      <c r="T183" s="95" t="s">
        <v>73</v>
      </c>
      <c r="U183" s="87">
        <f t="shared" si="232"/>
        <v>15</v>
      </c>
      <c r="V183" s="95" t="s">
        <v>73</v>
      </c>
      <c r="W183" s="87">
        <f t="shared" si="233"/>
        <v>15</v>
      </c>
      <c r="X183" s="95" t="s">
        <v>72</v>
      </c>
      <c r="Y183" s="87">
        <f t="shared" si="234"/>
        <v>15</v>
      </c>
      <c r="Z183" s="95" t="s">
        <v>73</v>
      </c>
      <c r="AA183" s="87">
        <f t="shared" si="235"/>
        <v>15</v>
      </c>
      <c r="AB183" s="95" t="s">
        <v>73</v>
      </c>
      <c r="AC183" s="87">
        <f t="shared" si="236"/>
        <v>15</v>
      </c>
      <c r="AD183" s="95" t="s">
        <v>74</v>
      </c>
      <c r="AE183" s="87">
        <f t="shared" si="237"/>
        <v>10</v>
      </c>
      <c r="AF183" s="87">
        <f t="shared" si="238"/>
        <v>100</v>
      </c>
      <c r="AG183" s="87" t="str">
        <f t="shared" si="239"/>
        <v>Fuerte</v>
      </c>
      <c r="AH183" s="95" t="s">
        <v>75</v>
      </c>
      <c r="AI183" s="87" t="str">
        <f t="shared" si="240"/>
        <v>Fuerte</v>
      </c>
      <c r="AJ183" s="87" t="str">
        <f>IFERROR(VLOOKUP((CONCATENATE(AG183,AI183)),Listados!$U$3:$V$11,2,FALSE),"")</f>
        <v>Fuerte</v>
      </c>
      <c r="AK183" s="87">
        <f t="shared" si="241"/>
        <v>100</v>
      </c>
      <c r="AL183" s="483">
        <f t="shared" ref="AL183" si="307">AVERAGE(AK183:AK186)</f>
        <v>87.5</v>
      </c>
      <c r="AM183" s="483" t="str">
        <f t="shared" ref="AM183" si="308">IF(AL183&lt;=50,"Débil",IF(AL183&lt;=99,"Moderado",IF(AL183=100,"fuerte","")))</f>
        <v>Moderado</v>
      </c>
      <c r="AN183" s="483">
        <f t="shared" ref="AN183" si="309">+IF(AND(Q183="Preventivo",AM183="Fuerte"),2,IF(AND(Q183="Preventivo",AM183="Moderado"),1,0))</f>
        <v>1</v>
      </c>
      <c r="AO183" s="483">
        <f t="shared" ref="AO183" si="310">+IF(AND(Q183="Detectivo",$AM183="Fuerte"),2,IF(AND(Q183="Detectivo",$AM183="Moderado"),1,IF(AND(Q183="Preventivo",$AM183="Fuerte"),1,0)))</f>
        <v>0</v>
      </c>
      <c r="AP183" s="488">
        <f t="shared" ref="AP183" si="311">+K183-AN183</f>
        <v>1</v>
      </c>
      <c r="AQ183" s="488">
        <f t="shared" ref="AQ183" si="312">+M183-AO183</f>
        <v>4</v>
      </c>
      <c r="AR183" s="483" t="str">
        <f>+VLOOKUP(MIN(AP183),Listados!$J$18:$K$24,2,TRUE)</f>
        <v>Rara Vez</v>
      </c>
      <c r="AS183" s="483" t="str">
        <f>+VLOOKUP(MIN(AQ183),Listados!$J$26:$K$32,2,TRUE)</f>
        <v>Mayor</v>
      </c>
      <c r="AT183" s="483" t="str">
        <f>IF(AND(AR183&lt;&gt;"",AS183&lt;&gt;""),VLOOKUP(AR183&amp;AS183,Listados!$M$3:$N$27,2,FALSE),"")</f>
        <v>Alto</v>
      </c>
      <c r="AU183" s="483" t="str">
        <f>+VLOOKUP(AT183,Listados!$P$3:$Q$6,2,FALSE)</f>
        <v>Reducir el riesgo</v>
      </c>
    </row>
    <row r="184" spans="1:47" ht="66" x14ac:dyDescent="0.2">
      <c r="A184" s="508"/>
      <c r="B184" s="501"/>
      <c r="C184" s="509"/>
      <c r="D184" s="501"/>
      <c r="E184" s="501"/>
      <c r="F184" s="501"/>
      <c r="G184" s="352" t="s">
        <v>492</v>
      </c>
      <c r="H184" s="333" t="s">
        <v>125</v>
      </c>
      <c r="I184" s="333" t="s">
        <v>493</v>
      </c>
      <c r="J184" s="501"/>
      <c r="K184" s="484"/>
      <c r="L184" s="510"/>
      <c r="M184" s="484"/>
      <c r="N184" s="484"/>
      <c r="O184" s="407" t="s">
        <v>494</v>
      </c>
      <c r="P184" s="420" t="s">
        <v>492</v>
      </c>
      <c r="Q184" s="362" t="s">
        <v>72</v>
      </c>
      <c r="R184" s="71" t="s">
        <v>73</v>
      </c>
      <c r="S184" s="235">
        <f t="shared" si="231"/>
        <v>15</v>
      </c>
      <c r="T184" s="71" t="s">
        <v>73</v>
      </c>
      <c r="U184" s="235">
        <f t="shared" si="232"/>
        <v>15</v>
      </c>
      <c r="V184" s="71" t="s">
        <v>73</v>
      </c>
      <c r="W184" s="235">
        <f t="shared" si="233"/>
        <v>15</v>
      </c>
      <c r="X184" s="71" t="s">
        <v>72</v>
      </c>
      <c r="Y184" s="235">
        <f t="shared" si="234"/>
        <v>15</v>
      </c>
      <c r="Z184" s="71" t="s">
        <v>73</v>
      </c>
      <c r="AA184" s="235">
        <f t="shared" si="235"/>
        <v>15</v>
      </c>
      <c r="AB184" s="71" t="s">
        <v>73</v>
      </c>
      <c r="AC184" s="235">
        <f t="shared" si="236"/>
        <v>15</v>
      </c>
      <c r="AD184" s="71" t="s">
        <v>74</v>
      </c>
      <c r="AE184" s="235">
        <f t="shared" si="237"/>
        <v>10</v>
      </c>
      <c r="AF184" s="235">
        <f t="shared" si="238"/>
        <v>100</v>
      </c>
      <c r="AG184" s="235" t="str">
        <f t="shared" si="239"/>
        <v>Fuerte</v>
      </c>
      <c r="AH184" s="71" t="s">
        <v>75</v>
      </c>
      <c r="AI184" s="235" t="str">
        <f t="shared" si="240"/>
        <v>Fuerte</v>
      </c>
      <c r="AJ184" s="235" t="str">
        <f>IFERROR(VLOOKUP((CONCATENATE(AG184,AI184)),Listados!$U$3:$V$11,2,FALSE),"")</f>
        <v>Fuerte</v>
      </c>
      <c r="AK184" s="235">
        <f t="shared" si="241"/>
        <v>100</v>
      </c>
      <c r="AL184" s="484"/>
      <c r="AM184" s="484"/>
      <c r="AN184" s="484"/>
      <c r="AO184" s="484"/>
      <c r="AP184" s="489"/>
      <c r="AQ184" s="489"/>
      <c r="AR184" s="484"/>
      <c r="AS184" s="484"/>
      <c r="AT184" s="484"/>
      <c r="AU184" s="484"/>
    </row>
    <row r="185" spans="1:47" ht="79" x14ac:dyDescent="0.2">
      <c r="A185" s="508"/>
      <c r="B185" s="501"/>
      <c r="C185" s="509"/>
      <c r="D185" s="501"/>
      <c r="E185" s="501"/>
      <c r="F185" s="501"/>
      <c r="G185" s="352" t="s">
        <v>495</v>
      </c>
      <c r="H185" s="333" t="s">
        <v>67</v>
      </c>
      <c r="I185" s="333" t="s">
        <v>496</v>
      </c>
      <c r="J185" s="501"/>
      <c r="K185" s="484"/>
      <c r="L185" s="510"/>
      <c r="M185" s="484"/>
      <c r="N185" s="484"/>
      <c r="O185" s="407" t="s">
        <v>497</v>
      </c>
      <c r="P185" s="420" t="s">
        <v>495</v>
      </c>
      <c r="Q185" s="362" t="s">
        <v>72</v>
      </c>
      <c r="R185" s="71" t="s">
        <v>73</v>
      </c>
      <c r="S185" s="235">
        <f t="shared" si="231"/>
        <v>15</v>
      </c>
      <c r="T185" s="71" t="s">
        <v>73</v>
      </c>
      <c r="U185" s="235">
        <f t="shared" si="232"/>
        <v>15</v>
      </c>
      <c r="V185" s="71" t="s">
        <v>73</v>
      </c>
      <c r="W185" s="235">
        <f t="shared" si="233"/>
        <v>15</v>
      </c>
      <c r="X185" s="71" t="s">
        <v>72</v>
      </c>
      <c r="Y185" s="235">
        <f t="shared" si="234"/>
        <v>15</v>
      </c>
      <c r="Z185" s="71" t="s">
        <v>73</v>
      </c>
      <c r="AA185" s="235">
        <f t="shared" si="235"/>
        <v>15</v>
      </c>
      <c r="AB185" s="71" t="s">
        <v>73</v>
      </c>
      <c r="AC185" s="235">
        <f t="shared" si="236"/>
        <v>15</v>
      </c>
      <c r="AD185" s="71" t="s">
        <v>74</v>
      </c>
      <c r="AE185" s="235">
        <f t="shared" si="237"/>
        <v>10</v>
      </c>
      <c r="AF185" s="235">
        <f t="shared" si="238"/>
        <v>100</v>
      </c>
      <c r="AG185" s="235" t="str">
        <f t="shared" si="239"/>
        <v>Fuerte</v>
      </c>
      <c r="AH185" s="71" t="s">
        <v>75</v>
      </c>
      <c r="AI185" s="235" t="str">
        <f t="shared" si="240"/>
        <v>Fuerte</v>
      </c>
      <c r="AJ185" s="235" t="str">
        <f>IFERROR(VLOOKUP((CONCATENATE(AG185,AI185)),Listados!$U$3:$V$11,2,FALSE),"")</f>
        <v>Fuerte</v>
      </c>
      <c r="AK185" s="235">
        <f t="shared" si="241"/>
        <v>100</v>
      </c>
      <c r="AL185" s="484"/>
      <c r="AM185" s="484"/>
      <c r="AN185" s="484"/>
      <c r="AO185" s="484"/>
      <c r="AP185" s="489"/>
      <c r="AQ185" s="489"/>
      <c r="AR185" s="484"/>
      <c r="AS185" s="484"/>
      <c r="AT185" s="484"/>
      <c r="AU185" s="484"/>
    </row>
    <row r="186" spans="1:47" ht="80" thickBot="1" x14ac:dyDescent="0.25">
      <c r="A186" s="527"/>
      <c r="B186" s="503"/>
      <c r="C186" s="529"/>
      <c r="D186" s="503"/>
      <c r="E186" s="503"/>
      <c r="F186" s="503"/>
      <c r="G186" s="356" t="s">
        <v>498</v>
      </c>
      <c r="H186" s="336" t="s">
        <v>67</v>
      </c>
      <c r="I186" s="336" t="s">
        <v>499</v>
      </c>
      <c r="J186" s="503"/>
      <c r="K186" s="485"/>
      <c r="L186" s="531"/>
      <c r="M186" s="485"/>
      <c r="N186" s="485"/>
      <c r="O186" s="462" t="s">
        <v>500</v>
      </c>
      <c r="P186" s="421" t="s">
        <v>498</v>
      </c>
      <c r="Q186" s="463" t="s">
        <v>80</v>
      </c>
      <c r="R186" s="94" t="s">
        <v>73</v>
      </c>
      <c r="S186" s="179">
        <f t="shared" si="231"/>
        <v>15</v>
      </c>
      <c r="T186" s="94" t="s">
        <v>73</v>
      </c>
      <c r="U186" s="179">
        <f t="shared" si="232"/>
        <v>15</v>
      </c>
      <c r="V186" s="94" t="s">
        <v>73</v>
      </c>
      <c r="W186" s="179">
        <f t="shared" si="233"/>
        <v>15</v>
      </c>
      <c r="X186" s="180" t="s">
        <v>80</v>
      </c>
      <c r="Y186" s="179">
        <f t="shared" si="234"/>
        <v>10</v>
      </c>
      <c r="Z186" s="94" t="s">
        <v>73</v>
      </c>
      <c r="AA186" s="179">
        <f t="shared" si="235"/>
        <v>15</v>
      </c>
      <c r="AB186" s="94" t="s">
        <v>73</v>
      </c>
      <c r="AC186" s="179">
        <f t="shared" si="236"/>
        <v>15</v>
      </c>
      <c r="AD186" s="94" t="s">
        <v>74</v>
      </c>
      <c r="AE186" s="179">
        <f t="shared" si="237"/>
        <v>10</v>
      </c>
      <c r="AF186" s="179">
        <f t="shared" si="238"/>
        <v>95</v>
      </c>
      <c r="AG186" s="179" t="str">
        <f t="shared" si="239"/>
        <v>Moderado</v>
      </c>
      <c r="AH186" s="94" t="s">
        <v>75</v>
      </c>
      <c r="AI186" s="179" t="str">
        <f t="shared" si="240"/>
        <v>Fuerte</v>
      </c>
      <c r="AJ186" s="179" t="str">
        <f>IFERROR(VLOOKUP((CONCATENATE(AG186,AI186)),Listados!$U$3:$V$11,2,FALSE),"")</f>
        <v>Moderado</v>
      </c>
      <c r="AK186" s="179">
        <f t="shared" si="241"/>
        <v>50</v>
      </c>
      <c r="AL186" s="485"/>
      <c r="AM186" s="485"/>
      <c r="AN186" s="485"/>
      <c r="AO186" s="485"/>
      <c r="AP186" s="478"/>
      <c r="AQ186" s="478"/>
      <c r="AR186" s="485"/>
      <c r="AS186" s="485"/>
      <c r="AT186" s="485"/>
      <c r="AU186" s="485"/>
    </row>
    <row r="187" spans="1:47" x14ac:dyDescent="0.2">
      <c r="A187" s="524">
        <v>50</v>
      </c>
      <c r="B187" s="500"/>
      <c r="C187" s="525"/>
      <c r="D187" s="500"/>
      <c r="E187" s="500"/>
      <c r="F187" s="500"/>
      <c r="G187" s="330"/>
      <c r="H187" s="423"/>
      <c r="I187" s="423"/>
      <c r="J187" s="500"/>
      <c r="K187" s="494" t="e">
        <f>+VLOOKUP(J187,Listados!$K$8:$L$12,2,0)</f>
        <v>#N/A</v>
      </c>
      <c r="L187" s="496"/>
      <c r="M187" s="494" t="e">
        <f>+VLOOKUP(L187,Listados!$K$13:$L$17,2,0)</f>
        <v>#N/A</v>
      </c>
      <c r="N187" s="494" t="str">
        <f>IF(AND(J187&lt;&gt;"",L187&lt;&gt;""),VLOOKUP(J187&amp;L187,Listados!$M$3:$N$27,2,FALSE),"")</f>
        <v/>
      </c>
      <c r="O187" s="464"/>
      <c r="P187" s="354"/>
      <c r="Q187" s="362"/>
      <c r="R187" s="71"/>
      <c r="S187" s="70" t="str">
        <f t="shared" si="231"/>
        <v>0</v>
      </c>
      <c r="T187" s="71"/>
      <c r="U187" s="70" t="str">
        <f t="shared" si="232"/>
        <v>0</v>
      </c>
      <c r="V187" s="71"/>
      <c r="W187" s="70" t="str">
        <f t="shared" si="233"/>
        <v>0</v>
      </c>
      <c r="X187" s="71"/>
      <c r="Y187" s="70" t="str">
        <f t="shared" si="234"/>
        <v>0</v>
      </c>
      <c r="Z187" s="71"/>
      <c r="AA187" s="70" t="str">
        <f t="shared" si="235"/>
        <v>0</v>
      </c>
      <c r="AB187" s="71"/>
      <c r="AC187" s="70" t="str">
        <f t="shared" si="236"/>
        <v>0</v>
      </c>
      <c r="AD187" s="71"/>
      <c r="AE187" s="70" t="str">
        <f t="shared" si="237"/>
        <v>0</v>
      </c>
      <c r="AF187" s="70" t="str">
        <f t="shared" si="238"/>
        <v/>
      </c>
      <c r="AG187" s="70" t="str">
        <f t="shared" si="239"/>
        <v/>
      </c>
      <c r="AH187" s="71"/>
      <c r="AI187" s="70" t="str">
        <f t="shared" si="240"/>
        <v/>
      </c>
      <c r="AJ187" s="70" t="str">
        <f>IFERROR(VLOOKUP((CONCATENATE(AG187,AI187)),Listados!$U$3:$V$11,2,FALSE),"")</f>
        <v/>
      </c>
      <c r="AK187" s="70" t="str">
        <f t="shared" si="241"/>
        <v/>
      </c>
      <c r="AL187" s="494" t="e">
        <f t="shared" ref="AL187" si="313">AVERAGE(AK187:AK190)</f>
        <v>#DIV/0!</v>
      </c>
      <c r="AM187" s="494" t="e">
        <f t="shared" ref="AM187" si="314">IF(AL187&lt;=50,"Débil",IF(AL187&lt;=99,"Moderado",IF(AL187=100,"fuerte","")))</f>
        <v>#DIV/0!</v>
      </c>
      <c r="AN187" s="494" t="e">
        <f t="shared" ref="AN187" si="315">+IF(AND(Q187="Preventivo",AM187="Fuerte"),2,IF(AND(Q187="Preventivo",AM187="Moderado"),1,0))</f>
        <v>#DIV/0!</v>
      </c>
      <c r="AO187" s="494" t="e">
        <f t="shared" ref="AO187" si="316">+IF(AND(Q187="Detectivo",$AM187="Fuerte"),2,IF(AND(Q187="Detectivo",$AM187="Moderado"),1,IF(AND(Q187="Preventivo",$AM187="Fuerte"),1,0)))</f>
        <v>#DIV/0!</v>
      </c>
      <c r="AP187" s="489" t="e">
        <f t="shared" ref="AP187" si="317">+K187-AN187</f>
        <v>#N/A</v>
      </c>
      <c r="AQ187" s="489" t="e">
        <f t="shared" ref="AQ187" si="318">+M187-AO187</f>
        <v>#N/A</v>
      </c>
      <c r="AR187" s="494" t="e">
        <f>+VLOOKUP(MIN(AP187),Listados!$J$18:$K$24,2,TRUE)</f>
        <v>#N/A</v>
      </c>
      <c r="AS187" s="494" t="e">
        <f>+VLOOKUP(MIN(AQ187),Listados!$J$26:$K$32,2,TRUE)</f>
        <v>#N/A</v>
      </c>
      <c r="AT187" s="494" t="e">
        <f>IF(AND(AR187&lt;&gt;"",AS187&lt;&gt;""),VLOOKUP(AR187&amp;AS187,Listados!$M$3:$N$27,2,FALSE),"")</f>
        <v>#N/A</v>
      </c>
      <c r="AU187" s="494" t="e">
        <f>+VLOOKUP(AT187,Listados!$P$3:$Q$6,2,FALSE)</f>
        <v>#N/A</v>
      </c>
    </row>
    <row r="188" spans="1:47" x14ac:dyDescent="0.2">
      <c r="A188" s="508"/>
      <c r="B188" s="501"/>
      <c r="C188" s="509"/>
      <c r="D188" s="501"/>
      <c r="E188" s="501"/>
      <c r="F188" s="501"/>
      <c r="G188" s="329"/>
      <c r="H188" s="333"/>
      <c r="I188" s="333"/>
      <c r="J188" s="501"/>
      <c r="K188" s="484"/>
      <c r="L188" s="510"/>
      <c r="M188" s="484"/>
      <c r="N188" s="484"/>
      <c r="O188" s="407"/>
      <c r="P188" s="331"/>
      <c r="Q188" s="364"/>
      <c r="R188" s="236"/>
      <c r="S188" s="235" t="str">
        <f t="shared" ref="S188:S230" si="319">+IF(R188="si",15,"0")</f>
        <v>0</v>
      </c>
      <c r="T188" s="236"/>
      <c r="U188" s="235" t="str">
        <f t="shared" ref="U188:U230" si="320">+IF(T188="si",15,"0")</f>
        <v>0</v>
      </c>
      <c r="V188" s="236"/>
      <c r="W188" s="235" t="str">
        <f t="shared" ref="W188:W230" si="321">+IF(V188="si",15,"0")</f>
        <v>0</v>
      </c>
      <c r="X188" s="236"/>
      <c r="Y188" s="235" t="str">
        <f t="shared" ref="Y188:Y230" si="322">+IF(X188="Preventivo",15,IF(X188="Detectivo",10,"0"))</f>
        <v>0</v>
      </c>
      <c r="Z188" s="236"/>
      <c r="AA188" s="235" t="str">
        <f t="shared" ref="AA188:AA230" si="323">+IF(Z188="si",15,"0")</f>
        <v>0</v>
      </c>
      <c r="AB188" s="236"/>
      <c r="AC188" s="235" t="str">
        <f t="shared" ref="AC188:AC230" si="324">+IF(AB188="si",15,"0")</f>
        <v>0</v>
      </c>
      <c r="AD188" s="236"/>
      <c r="AE188" s="235" t="str">
        <f t="shared" ref="AE188:AE230" si="325">+IF(AD188="Completa",10,IF(AD188="Incompleta",5,"0"))</f>
        <v>0</v>
      </c>
      <c r="AF188" s="235" t="str">
        <f t="shared" ref="AF188:AF189" si="326">IF((SUM(S188,U188,W188,Y188,AA188,AC188,AE188)=0),"",(SUM(S188,U188,W188,Y188,AA188,AC188,AE188)))</f>
        <v/>
      </c>
      <c r="AG188" s="235" t="str">
        <f t="shared" ref="AG188:AG230" si="327">IF(AF188&lt;=85,"Débil",IF(AF188&lt;=95,"Moderado",IF(AF188=100,"Fuerte","")))</f>
        <v/>
      </c>
      <c r="AH188" s="236"/>
      <c r="AI188" s="235" t="str">
        <f t="shared" ref="AI188:AI230" si="328">+IF(AH188="siempre","Fuerte",IF(AH188="Algunas veces","Moderado",IF(AH188="No se ejecuta","Débil","")))</f>
        <v/>
      </c>
      <c r="AJ188" s="235" t="str">
        <f>IFERROR(VLOOKUP((CONCATENATE(AG188,AI188)),Listados!$U$3:$V$11,2,FALSE),"")</f>
        <v/>
      </c>
      <c r="AK188" s="235" t="str">
        <f t="shared" ref="AK188:AK230" si="329">IF(AJ188="","",IF(AJ188="Débil", 0, IF(AJ188="Moderado",50,100)))</f>
        <v/>
      </c>
      <c r="AL188" s="484"/>
      <c r="AM188" s="484"/>
      <c r="AN188" s="484"/>
      <c r="AO188" s="484"/>
      <c r="AP188" s="489"/>
      <c r="AQ188" s="489"/>
      <c r="AR188" s="484"/>
      <c r="AS188" s="484"/>
      <c r="AT188" s="484"/>
      <c r="AU188" s="484"/>
    </row>
    <row r="189" spans="1:47" x14ac:dyDescent="0.2">
      <c r="A189" s="508"/>
      <c r="B189" s="501"/>
      <c r="C189" s="509"/>
      <c r="D189" s="501"/>
      <c r="E189" s="501"/>
      <c r="F189" s="501"/>
      <c r="G189" s="329"/>
      <c r="H189" s="333"/>
      <c r="I189" s="333"/>
      <c r="J189" s="501"/>
      <c r="K189" s="484"/>
      <c r="L189" s="510"/>
      <c r="M189" s="484"/>
      <c r="N189" s="484"/>
      <c r="O189" s="355"/>
      <c r="P189" s="334"/>
      <c r="Q189" s="266"/>
      <c r="R189" s="236"/>
      <c r="S189" s="235" t="str">
        <f t="shared" si="319"/>
        <v>0</v>
      </c>
      <c r="T189" s="236"/>
      <c r="U189" s="235" t="str">
        <f t="shared" si="320"/>
        <v>0</v>
      </c>
      <c r="V189" s="236"/>
      <c r="W189" s="235" t="str">
        <f t="shared" si="321"/>
        <v>0</v>
      </c>
      <c r="X189" s="236"/>
      <c r="Y189" s="235" t="str">
        <f t="shared" si="322"/>
        <v>0</v>
      </c>
      <c r="Z189" s="236"/>
      <c r="AA189" s="235" t="str">
        <f t="shared" si="323"/>
        <v>0</v>
      </c>
      <c r="AB189" s="236"/>
      <c r="AC189" s="235" t="str">
        <f t="shared" si="324"/>
        <v>0</v>
      </c>
      <c r="AD189" s="236"/>
      <c r="AE189" s="235" t="str">
        <f t="shared" si="325"/>
        <v>0</v>
      </c>
      <c r="AF189" s="235" t="str">
        <f t="shared" si="326"/>
        <v/>
      </c>
      <c r="AG189" s="235" t="str">
        <f t="shared" si="327"/>
        <v/>
      </c>
      <c r="AH189" s="236"/>
      <c r="AI189" s="235" t="str">
        <f t="shared" si="328"/>
        <v/>
      </c>
      <c r="AJ189" s="235" t="str">
        <f>IFERROR(VLOOKUP((CONCATENATE(AG189,AI189)),Listados!$U$3:$V$11,2,FALSE),"")</f>
        <v/>
      </c>
      <c r="AK189" s="235" t="str">
        <f t="shared" si="329"/>
        <v/>
      </c>
      <c r="AL189" s="484"/>
      <c r="AM189" s="484"/>
      <c r="AN189" s="484"/>
      <c r="AO189" s="484"/>
      <c r="AP189" s="489"/>
      <c r="AQ189" s="489"/>
      <c r="AR189" s="484"/>
      <c r="AS189" s="484"/>
      <c r="AT189" s="484"/>
      <c r="AU189" s="484"/>
    </row>
    <row r="190" spans="1:47" ht="16" thickBot="1" x14ac:dyDescent="0.25">
      <c r="A190" s="508"/>
      <c r="B190" s="501"/>
      <c r="C190" s="509"/>
      <c r="D190" s="501"/>
      <c r="E190" s="501"/>
      <c r="F190" s="501"/>
      <c r="G190" s="329"/>
      <c r="H190" s="333"/>
      <c r="I190" s="333"/>
      <c r="J190" s="501"/>
      <c r="K190" s="484"/>
      <c r="L190" s="510"/>
      <c r="M190" s="484"/>
      <c r="N190" s="484"/>
      <c r="O190" s="355"/>
      <c r="P190" s="334"/>
      <c r="Q190" s="266"/>
      <c r="R190" s="236"/>
      <c r="S190" s="235" t="str">
        <f t="shared" si="319"/>
        <v>0</v>
      </c>
      <c r="T190" s="236"/>
      <c r="U190" s="235" t="str">
        <f t="shared" si="320"/>
        <v>0</v>
      </c>
      <c r="V190" s="236"/>
      <c r="W190" s="235" t="str">
        <f t="shared" si="321"/>
        <v>0</v>
      </c>
      <c r="X190" s="236"/>
      <c r="Y190" s="235" t="str">
        <f t="shared" si="322"/>
        <v>0</v>
      </c>
      <c r="Z190" s="236"/>
      <c r="AA190" s="235" t="str">
        <f t="shared" si="323"/>
        <v>0</v>
      </c>
      <c r="AB190" s="236"/>
      <c r="AC190" s="235" t="str">
        <f t="shared" si="324"/>
        <v>0</v>
      </c>
      <c r="AD190" s="236"/>
      <c r="AE190" s="235" t="str">
        <f t="shared" si="325"/>
        <v>0</v>
      </c>
      <c r="AF190" s="235" t="str">
        <f t="shared" ref="AF190:AF230" si="330">IF((SUM(S190,U190,W190,Y190,AA190,AC190,AE190)=0),"",(SUM(S190,U190,W190,Y190,AA190,AC190,AE190)))</f>
        <v/>
      </c>
      <c r="AG190" s="235" t="str">
        <f t="shared" si="327"/>
        <v/>
      </c>
      <c r="AH190" s="236"/>
      <c r="AI190" s="235" t="str">
        <f t="shared" si="328"/>
        <v/>
      </c>
      <c r="AJ190" s="235" t="str">
        <f>IFERROR(VLOOKUP((CONCATENATE(AG190,AI190)),Listados!$U$3:$V$11,2,FALSE),"")</f>
        <v/>
      </c>
      <c r="AK190" s="235" t="str">
        <f t="shared" si="329"/>
        <v/>
      </c>
      <c r="AL190" s="484"/>
      <c r="AM190" s="484"/>
      <c r="AN190" s="484"/>
      <c r="AO190" s="484"/>
      <c r="AP190" s="494"/>
      <c r="AQ190" s="494"/>
      <c r="AR190" s="484"/>
      <c r="AS190" s="484"/>
      <c r="AT190" s="484"/>
      <c r="AU190" s="484"/>
    </row>
    <row r="191" spans="1:47" x14ac:dyDescent="0.2">
      <c r="A191" s="508">
        <v>51</v>
      </c>
      <c r="B191" s="501"/>
      <c r="C191" s="509"/>
      <c r="D191" s="501"/>
      <c r="E191" s="500"/>
      <c r="F191" s="500"/>
      <c r="G191" s="329"/>
      <c r="H191" s="333"/>
      <c r="I191" s="333"/>
      <c r="J191" s="501"/>
      <c r="K191" s="484" t="e">
        <f>+VLOOKUP(J191,Listados!$K$8:$L$12,2,0)</f>
        <v>#N/A</v>
      </c>
      <c r="L191" s="510"/>
      <c r="M191" s="484" t="e">
        <f>+VLOOKUP(L191,Listados!$K$13:$L$17,2,0)</f>
        <v>#N/A</v>
      </c>
      <c r="N191" s="484" t="str">
        <f>IF(AND(J191&lt;&gt;"",L191&lt;&gt;""),VLOOKUP(J191&amp;L191,Listados!$M$3:$N$27,2,FALSE),"")</f>
        <v/>
      </c>
      <c r="O191" s="407"/>
      <c r="P191" s="331"/>
      <c r="Q191" s="364"/>
      <c r="R191" s="236"/>
      <c r="S191" s="235" t="str">
        <f t="shared" si="319"/>
        <v>0</v>
      </c>
      <c r="T191" s="236"/>
      <c r="U191" s="235" t="str">
        <f t="shared" si="320"/>
        <v>0</v>
      </c>
      <c r="V191" s="236"/>
      <c r="W191" s="235" t="str">
        <f t="shared" si="321"/>
        <v>0</v>
      </c>
      <c r="X191" s="236"/>
      <c r="Y191" s="235" t="str">
        <f t="shared" si="322"/>
        <v>0</v>
      </c>
      <c r="Z191" s="236"/>
      <c r="AA191" s="235" t="str">
        <f t="shared" si="323"/>
        <v>0</v>
      </c>
      <c r="AB191" s="236"/>
      <c r="AC191" s="235" t="str">
        <f t="shared" si="324"/>
        <v>0</v>
      </c>
      <c r="AD191" s="236"/>
      <c r="AE191" s="235" t="str">
        <f t="shared" si="325"/>
        <v>0</v>
      </c>
      <c r="AF191" s="235" t="str">
        <f t="shared" si="330"/>
        <v/>
      </c>
      <c r="AG191" s="235" t="str">
        <f t="shared" si="327"/>
        <v/>
      </c>
      <c r="AH191" s="236"/>
      <c r="AI191" s="235" t="str">
        <f t="shared" si="328"/>
        <v/>
      </c>
      <c r="AJ191" s="235" t="str">
        <f>IFERROR(VLOOKUP((CONCATENATE(AG191,AI191)),Listados!$U$3:$V$11,2,FALSE),"")</f>
        <v/>
      </c>
      <c r="AK191" s="235" t="str">
        <f t="shared" si="329"/>
        <v/>
      </c>
      <c r="AL191" s="484" t="e">
        <f t="shared" ref="AL191" si="331">AVERAGE(AK191:AK194)</f>
        <v>#DIV/0!</v>
      </c>
      <c r="AM191" s="484" t="e">
        <f t="shared" ref="AM191" si="332">IF(AL191&lt;=50,"Débil",IF(AL191&lt;=99,"Moderado",IF(AL191=100,"fuerte","")))</f>
        <v>#DIV/0!</v>
      </c>
      <c r="AN191" s="484" t="e">
        <f t="shared" ref="AN191" si="333">+IF(AND(Q191="Preventivo",AM191="Fuerte"),2,IF(AND(Q191="Preventivo",AM191="Moderado"),1,0))</f>
        <v>#DIV/0!</v>
      </c>
      <c r="AO191" s="484" t="e">
        <f t="shared" ref="AO191" si="334">+IF(AND(Q191="Detectivo",$AM191="Fuerte"),2,IF(AND(Q191="Detectivo",$AM191="Moderado"),1,IF(AND(Q191="Preventivo",$AM191="Fuerte"),1,0)))</f>
        <v>#DIV/0!</v>
      </c>
      <c r="AP191" s="488" t="e">
        <f t="shared" ref="AP191" si="335">+K191-AN191</f>
        <v>#N/A</v>
      </c>
      <c r="AQ191" s="488" t="e">
        <f t="shared" ref="AQ191" si="336">+M191-AO191</f>
        <v>#N/A</v>
      </c>
      <c r="AR191" s="484" t="e">
        <f>+VLOOKUP(MIN(AP191),Listados!$J$18:$K$24,2,TRUE)</f>
        <v>#N/A</v>
      </c>
      <c r="AS191" s="484" t="e">
        <f>+VLOOKUP(MIN(AQ191),Listados!$J$26:$K$32,2,TRUE)</f>
        <v>#N/A</v>
      </c>
      <c r="AT191" s="484" t="e">
        <f>IF(AND(AR191&lt;&gt;"",AS191&lt;&gt;""),VLOOKUP(AR191&amp;AS191,Listados!$M$3:$N$27,2,FALSE),"")</f>
        <v>#N/A</v>
      </c>
      <c r="AU191" s="484" t="e">
        <f>+VLOOKUP(AT191,Listados!$P$3:$Q$6,2,FALSE)</f>
        <v>#N/A</v>
      </c>
    </row>
    <row r="192" spans="1:47" x14ac:dyDescent="0.2">
      <c r="A192" s="508"/>
      <c r="B192" s="501"/>
      <c r="C192" s="509"/>
      <c r="D192" s="501"/>
      <c r="E192" s="501"/>
      <c r="F192" s="501"/>
      <c r="G192" s="329"/>
      <c r="H192" s="333"/>
      <c r="I192" s="333"/>
      <c r="J192" s="501"/>
      <c r="K192" s="484"/>
      <c r="L192" s="510"/>
      <c r="M192" s="484"/>
      <c r="N192" s="484"/>
      <c r="O192" s="407"/>
      <c r="P192" s="331"/>
      <c r="Q192" s="364"/>
      <c r="R192" s="236"/>
      <c r="S192" s="235" t="str">
        <f t="shared" si="319"/>
        <v>0</v>
      </c>
      <c r="T192" s="236"/>
      <c r="U192" s="235" t="str">
        <f t="shared" si="320"/>
        <v>0</v>
      </c>
      <c r="V192" s="236"/>
      <c r="W192" s="235" t="str">
        <f t="shared" si="321"/>
        <v>0</v>
      </c>
      <c r="X192" s="236"/>
      <c r="Y192" s="235" t="str">
        <f t="shared" si="322"/>
        <v>0</v>
      </c>
      <c r="Z192" s="236"/>
      <c r="AA192" s="235" t="str">
        <f t="shared" si="323"/>
        <v>0</v>
      </c>
      <c r="AB192" s="236"/>
      <c r="AC192" s="235" t="str">
        <f t="shared" si="324"/>
        <v>0</v>
      </c>
      <c r="AD192" s="236"/>
      <c r="AE192" s="235" t="str">
        <f t="shared" si="325"/>
        <v>0</v>
      </c>
      <c r="AF192" s="235" t="str">
        <f t="shared" si="330"/>
        <v/>
      </c>
      <c r="AG192" s="235" t="str">
        <f t="shared" si="327"/>
        <v/>
      </c>
      <c r="AH192" s="236"/>
      <c r="AI192" s="235" t="str">
        <f t="shared" si="328"/>
        <v/>
      </c>
      <c r="AJ192" s="235" t="str">
        <f>IFERROR(VLOOKUP((CONCATENATE(AG192,AI192)),Listados!$U$3:$V$11,2,FALSE),"")</f>
        <v/>
      </c>
      <c r="AK192" s="235" t="str">
        <f t="shared" si="329"/>
        <v/>
      </c>
      <c r="AL192" s="484"/>
      <c r="AM192" s="484"/>
      <c r="AN192" s="484"/>
      <c r="AO192" s="484"/>
      <c r="AP192" s="489"/>
      <c r="AQ192" s="489"/>
      <c r="AR192" s="484"/>
      <c r="AS192" s="484"/>
      <c r="AT192" s="484"/>
      <c r="AU192" s="484"/>
    </row>
    <row r="193" spans="1:47" x14ac:dyDescent="0.2">
      <c r="A193" s="508"/>
      <c r="B193" s="501"/>
      <c r="C193" s="509"/>
      <c r="D193" s="501"/>
      <c r="E193" s="501"/>
      <c r="F193" s="501"/>
      <c r="G193" s="329"/>
      <c r="H193" s="333"/>
      <c r="I193" s="333"/>
      <c r="J193" s="501"/>
      <c r="K193" s="484"/>
      <c r="L193" s="510"/>
      <c r="M193" s="484"/>
      <c r="N193" s="484"/>
      <c r="O193" s="355"/>
      <c r="P193" s="334"/>
      <c r="Q193" s="266"/>
      <c r="R193" s="236"/>
      <c r="S193" s="235" t="str">
        <f t="shared" si="319"/>
        <v>0</v>
      </c>
      <c r="T193" s="236"/>
      <c r="U193" s="235" t="str">
        <f t="shared" si="320"/>
        <v>0</v>
      </c>
      <c r="V193" s="236"/>
      <c r="W193" s="235" t="str">
        <f t="shared" si="321"/>
        <v>0</v>
      </c>
      <c r="X193" s="236"/>
      <c r="Y193" s="235" t="str">
        <f t="shared" si="322"/>
        <v>0</v>
      </c>
      <c r="Z193" s="236"/>
      <c r="AA193" s="235" t="str">
        <f t="shared" si="323"/>
        <v>0</v>
      </c>
      <c r="AB193" s="236"/>
      <c r="AC193" s="235" t="str">
        <f t="shared" si="324"/>
        <v>0</v>
      </c>
      <c r="AD193" s="236"/>
      <c r="AE193" s="235" t="str">
        <f t="shared" si="325"/>
        <v>0</v>
      </c>
      <c r="AF193" s="235" t="str">
        <f t="shared" si="330"/>
        <v/>
      </c>
      <c r="AG193" s="235" t="str">
        <f t="shared" si="327"/>
        <v/>
      </c>
      <c r="AH193" s="236"/>
      <c r="AI193" s="235" t="str">
        <f t="shared" si="328"/>
        <v/>
      </c>
      <c r="AJ193" s="235" t="str">
        <f>IFERROR(VLOOKUP((CONCATENATE(AG193,AI193)),Listados!$U$3:$V$11,2,FALSE),"")</f>
        <v/>
      </c>
      <c r="AK193" s="235" t="str">
        <f t="shared" si="329"/>
        <v/>
      </c>
      <c r="AL193" s="484"/>
      <c r="AM193" s="484"/>
      <c r="AN193" s="484"/>
      <c r="AO193" s="484"/>
      <c r="AP193" s="489"/>
      <c r="AQ193" s="489"/>
      <c r="AR193" s="484"/>
      <c r="AS193" s="484"/>
      <c r="AT193" s="484"/>
      <c r="AU193" s="484"/>
    </row>
    <row r="194" spans="1:47" ht="16" thickBot="1" x14ac:dyDescent="0.25">
      <c r="A194" s="508"/>
      <c r="B194" s="501"/>
      <c r="C194" s="509"/>
      <c r="D194" s="501"/>
      <c r="E194" s="501"/>
      <c r="F194" s="501"/>
      <c r="G194" s="329"/>
      <c r="H194" s="333"/>
      <c r="I194" s="333"/>
      <c r="J194" s="501"/>
      <c r="K194" s="484"/>
      <c r="L194" s="510"/>
      <c r="M194" s="484"/>
      <c r="N194" s="484"/>
      <c r="O194" s="355"/>
      <c r="P194" s="334"/>
      <c r="Q194" s="266"/>
      <c r="R194" s="236"/>
      <c r="S194" s="235" t="str">
        <f t="shared" si="319"/>
        <v>0</v>
      </c>
      <c r="T194" s="236"/>
      <c r="U194" s="235" t="str">
        <f t="shared" si="320"/>
        <v>0</v>
      </c>
      <c r="V194" s="236"/>
      <c r="W194" s="235" t="str">
        <f t="shared" si="321"/>
        <v>0</v>
      </c>
      <c r="X194" s="236"/>
      <c r="Y194" s="235" t="str">
        <f t="shared" si="322"/>
        <v>0</v>
      </c>
      <c r="Z194" s="236"/>
      <c r="AA194" s="235" t="str">
        <f t="shared" si="323"/>
        <v>0</v>
      </c>
      <c r="AB194" s="236"/>
      <c r="AC194" s="235" t="str">
        <f t="shared" si="324"/>
        <v>0</v>
      </c>
      <c r="AD194" s="236"/>
      <c r="AE194" s="235" t="str">
        <f t="shared" si="325"/>
        <v>0</v>
      </c>
      <c r="AF194" s="235" t="str">
        <f t="shared" si="330"/>
        <v/>
      </c>
      <c r="AG194" s="235" t="str">
        <f t="shared" si="327"/>
        <v/>
      </c>
      <c r="AH194" s="236"/>
      <c r="AI194" s="235" t="str">
        <f t="shared" si="328"/>
        <v/>
      </c>
      <c r="AJ194" s="235" t="str">
        <f>IFERROR(VLOOKUP((CONCATENATE(AG194,AI194)),Listados!$U$3:$V$11,2,FALSE),"")</f>
        <v/>
      </c>
      <c r="AK194" s="235" t="str">
        <f t="shared" si="329"/>
        <v/>
      </c>
      <c r="AL194" s="484"/>
      <c r="AM194" s="484"/>
      <c r="AN194" s="484"/>
      <c r="AO194" s="484"/>
      <c r="AP194" s="494"/>
      <c r="AQ194" s="494"/>
      <c r="AR194" s="484"/>
      <c r="AS194" s="484"/>
      <c r="AT194" s="484"/>
      <c r="AU194" s="484"/>
    </row>
    <row r="195" spans="1:47" x14ac:dyDescent="0.2">
      <c r="A195" s="508">
        <v>52</v>
      </c>
      <c r="B195" s="501"/>
      <c r="C195" s="509"/>
      <c r="D195" s="501"/>
      <c r="E195" s="500"/>
      <c r="F195" s="500"/>
      <c r="G195" s="329"/>
      <c r="H195" s="333"/>
      <c r="I195" s="333"/>
      <c r="J195" s="501"/>
      <c r="K195" s="484" t="e">
        <f>+VLOOKUP(J195,Listados!$K$8:$L$12,2,0)</f>
        <v>#N/A</v>
      </c>
      <c r="L195" s="510"/>
      <c r="M195" s="484" t="e">
        <f>+VLOOKUP(L195,Listados!$K$13:$L$17,2,0)</f>
        <v>#N/A</v>
      </c>
      <c r="N195" s="484" t="str">
        <f>IF(AND(J195&lt;&gt;"",L195&lt;&gt;""),VLOOKUP(J195&amp;L195,Listados!$M$3:$N$27,2,FALSE),"")</f>
        <v/>
      </c>
      <c r="O195" s="407"/>
      <c r="P195" s="331"/>
      <c r="Q195" s="364"/>
      <c r="R195" s="236"/>
      <c r="S195" s="235" t="str">
        <f t="shared" si="319"/>
        <v>0</v>
      </c>
      <c r="T195" s="236"/>
      <c r="U195" s="235" t="str">
        <f t="shared" si="320"/>
        <v>0</v>
      </c>
      <c r="V195" s="236"/>
      <c r="W195" s="235" t="str">
        <f t="shared" si="321"/>
        <v>0</v>
      </c>
      <c r="X195" s="236"/>
      <c r="Y195" s="235" t="str">
        <f t="shared" si="322"/>
        <v>0</v>
      </c>
      <c r="Z195" s="236"/>
      <c r="AA195" s="235" t="str">
        <f t="shared" si="323"/>
        <v>0</v>
      </c>
      <c r="AB195" s="236"/>
      <c r="AC195" s="235" t="str">
        <f t="shared" si="324"/>
        <v>0</v>
      </c>
      <c r="AD195" s="236"/>
      <c r="AE195" s="235" t="str">
        <f t="shared" si="325"/>
        <v>0</v>
      </c>
      <c r="AF195" s="235" t="str">
        <f t="shared" si="330"/>
        <v/>
      </c>
      <c r="AG195" s="235" t="str">
        <f t="shared" si="327"/>
        <v/>
      </c>
      <c r="AH195" s="236"/>
      <c r="AI195" s="235" t="str">
        <f t="shared" si="328"/>
        <v/>
      </c>
      <c r="AJ195" s="235" t="str">
        <f>IFERROR(VLOOKUP((CONCATENATE(AG195,AI195)),Listados!$U$3:$V$11,2,FALSE),"")</f>
        <v/>
      </c>
      <c r="AK195" s="235" t="str">
        <f t="shared" si="329"/>
        <v/>
      </c>
      <c r="AL195" s="484" t="e">
        <f t="shared" ref="AL195" si="337">AVERAGE(AK195:AK198)</f>
        <v>#DIV/0!</v>
      </c>
      <c r="AM195" s="484" t="e">
        <f t="shared" ref="AM195" si="338">IF(AL195&lt;=50,"Débil",IF(AL195&lt;=99,"Moderado",IF(AL195=100,"fuerte","")))</f>
        <v>#DIV/0!</v>
      </c>
      <c r="AN195" s="484" t="e">
        <f t="shared" ref="AN195" si="339">+IF(AND(Q195="Preventivo",AM195="Fuerte"),2,IF(AND(Q195="Preventivo",AM195="Moderado"),1,0))</f>
        <v>#DIV/0!</v>
      </c>
      <c r="AO195" s="484" t="e">
        <f t="shared" ref="AO195" si="340">+IF(AND(Q195="Detectivo",$AM195="Fuerte"),2,IF(AND(Q195="Detectivo",$AM195="Moderado"),1,IF(AND(Q195="Preventivo",$AM195="Fuerte"),1,0)))</f>
        <v>#DIV/0!</v>
      </c>
      <c r="AP195" s="488" t="e">
        <f t="shared" ref="AP195" si="341">+K195-AN195</f>
        <v>#N/A</v>
      </c>
      <c r="AQ195" s="488" t="e">
        <f t="shared" ref="AQ195" si="342">+M195-AO195</f>
        <v>#N/A</v>
      </c>
      <c r="AR195" s="484" t="e">
        <f>+VLOOKUP(MIN(AP195),Listados!$J$18:$K$24,2,TRUE)</f>
        <v>#N/A</v>
      </c>
      <c r="AS195" s="484" t="e">
        <f>+VLOOKUP(MIN(AQ195),Listados!$J$26:$K$32,2,TRUE)</f>
        <v>#N/A</v>
      </c>
      <c r="AT195" s="484" t="e">
        <f>IF(AND(AR195&lt;&gt;"",AS195&lt;&gt;""),VLOOKUP(AR195&amp;AS195,Listados!$M$3:$N$27,2,FALSE),"")</f>
        <v>#N/A</v>
      </c>
      <c r="AU195" s="484" t="e">
        <f>+VLOOKUP(AT195,Listados!$P$3:$Q$6,2,FALSE)</f>
        <v>#N/A</v>
      </c>
    </row>
    <row r="196" spans="1:47" x14ac:dyDescent="0.2">
      <c r="A196" s="508"/>
      <c r="B196" s="501"/>
      <c r="C196" s="509"/>
      <c r="D196" s="501"/>
      <c r="E196" s="501"/>
      <c r="F196" s="501"/>
      <c r="G196" s="329"/>
      <c r="H196" s="333"/>
      <c r="I196" s="333"/>
      <c r="J196" s="501"/>
      <c r="K196" s="484"/>
      <c r="L196" s="510"/>
      <c r="M196" s="484"/>
      <c r="N196" s="484"/>
      <c r="O196" s="407"/>
      <c r="P196" s="331"/>
      <c r="Q196" s="364"/>
      <c r="R196" s="236"/>
      <c r="S196" s="235" t="str">
        <f t="shared" si="319"/>
        <v>0</v>
      </c>
      <c r="T196" s="236"/>
      <c r="U196" s="235" t="str">
        <f t="shared" si="320"/>
        <v>0</v>
      </c>
      <c r="V196" s="236"/>
      <c r="W196" s="235" t="str">
        <f t="shared" si="321"/>
        <v>0</v>
      </c>
      <c r="X196" s="236"/>
      <c r="Y196" s="235" t="str">
        <f t="shared" si="322"/>
        <v>0</v>
      </c>
      <c r="Z196" s="236"/>
      <c r="AA196" s="235" t="str">
        <f t="shared" si="323"/>
        <v>0</v>
      </c>
      <c r="AB196" s="236"/>
      <c r="AC196" s="235" t="str">
        <f t="shared" si="324"/>
        <v>0</v>
      </c>
      <c r="AD196" s="236"/>
      <c r="AE196" s="235" t="str">
        <f t="shared" si="325"/>
        <v>0</v>
      </c>
      <c r="AF196" s="235" t="str">
        <f t="shared" si="330"/>
        <v/>
      </c>
      <c r="AG196" s="235" t="str">
        <f t="shared" si="327"/>
        <v/>
      </c>
      <c r="AH196" s="236"/>
      <c r="AI196" s="235" t="str">
        <f t="shared" si="328"/>
        <v/>
      </c>
      <c r="AJ196" s="235" t="str">
        <f>IFERROR(VLOOKUP((CONCATENATE(AG196,AI196)),Listados!$U$3:$V$11,2,FALSE),"")</f>
        <v/>
      </c>
      <c r="AK196" s="235" t="str">
        <f t="shared" si="329"/>
        <v/>
      </c>
      <c r="AL196" s="484"/>
      <c r="AM196" s="484"/>
      <c r="AN196" s="484"/>
      <c r="AO196" s="484"/>
      <c r="AP196" s="489"/>
      <c r="AQ196" s="489"/>
      <c r="AR196" s="484"/>
      <c r="AS196" s="484"/>
      <c r="AT196" s="484"/>
      <c r="AU196" s="484"/>
    </row>
    <row r="197" spans="1:47" x14ac:dyDescent="0.2">
      <c r="A197" s="508"/>
      <c r="B197" s="501"/>
      <c r="C197" s="509"/>
      <c r="D197" s="501"/>
      <c r="E197" s="501"/>
      <c r="F197" s="501"/>
      <c r="G197" s="329"/>
      <c r="H197" s="333"/>
      <c r="I197" s="333"/>
      <c r="J197" s="501"/>
      <c r="K197" s="484"/>
      <c r="L197" s="510"/>
      <c r="M197" s="484"/>
      <c r="N197" s="484"/>
      <c r="O197" s="355"/>
      <c r="P197" s="334"/>
      <c r="Q197" s="266"/>
      <c r="R197" s="236"/>
      <c r="S197" s="235" t="str">
        <f t="shared" si="319"/>
        <v>0</v>
      </c>
      <c r="T197" s="236"/>
      <c r="U197" s="235" t="str">
        <f t="shared" si="320"/>
        <v>0</v>
      </c>
      <c r="V197" s="236"/>
      <c r="W197" s="235" t="str">
        <f t="shared" si="321"/>
        <v>0</v>
      </c>
      <c r="X197" s="236"/>
      <c r="Y197" s="235" t="str">
        <f t="shared" si="322"/>
        <v>0</v>
      </c>
      <c r="Z197" s="236"/>
      <c r="AA197" s="235" t="str">
        <f t="shared" si="323"/>
        <v>0</v>
      </c>
      <c r="AB197" s="236"/>
      <c r="AC197" s="235" t="str">
        <f t="shared" si="324"/>
        <v>0</v>
      </c>
      <c r="AD197" s="236"/>
      <c r="AE197" s="235" t="str">
        <f t="shared" si="325"/>
        <v>0</v>
      </c>
      <c r="AF197" s="235" t="str">
        <f t="shared" si="330"/>
        <v/>
      </c>
      <c r="AG197" s="235" t="str">
        <f t="shared" si="327"/>
        <v/>
      </c>
      <c r="AH197" s="236"/>
      <c r="AI197" s="235" t="str">
        <f t="shared" si="328"/>
        <v/>
      </c>
      <c r="AJ197" s="235" t="str">
        <f>IFERROR(VLOOKUP((CONCATENATE(AG197,AI197)),Listados!$U$3:$V$11,2,FALSE),"")</f>
        <v/>
      </c>
      <c r="AK197" s="235" t="str">
        <f t="shared" si="329"/>
        <v/>
      </c>
      <c r="AL197" s="484"/>
      <c r="AM197" s="484"/>
      <c r="AN197" s="484"/>
      <c r="AO197" s="484"/>
      <c r="AP197" s="489"/>
      <c r="AQ197" s="489"/>
      <c r="AR197" s="484"/>
      <c r="AS197" s="484"/>
      <c r="AT197" s="484"/>
      <c r="AU197" s="484"/>
    </row>
    <row r="198" spans="1:47" ht="16" thickBot="1" x14ac:dyDescent="0.25">
      <c r="A198" s="508"/>
      <c r="B198" s="501"/>
      <c r="C198" s="509"/>
      <c r="D198" s="501"/>
      <c r="E198" s="501"/>
      <c r="F198" s="501"/>
      <c r="G198" s="329"/>
      <c r="H198" s="333"/>
      <c r="I198" s="333"/>
      <c r="J198" s="501"/>
      <c r="K198" s="484"/>
      <c r="L198" s="510"/>
      <c r="M198" s="484"/>
      <c r="N198" s="484"/>
      <c r="O198" s="355"/>
      <c r="P198" s="334"/>
      <c r="Q198" s="266"/>
      <c r="R198" s="236"/>
      <c r="S198" s="235" t="str">
        <f t="shared" si="319"/>
        <v>0</v>
      </c>
      <c r="T198" s="236"/>
      <c r="U198" s="235" t="str">
        <f t="shared" si="320"/>
        <v>0</v>
      </c>
      <c r="V198" s="236"/>
      <c r="W198" s="235" t="str">
        <f t="shared" si="321"/>
        <v>0</v>
      </c>
      <c r="X198" s="236"/>
      <c r="Y198" s="235" t="str">
        <f t="shared" si="322"/>
        <v>0</v>
      </c>
      <c r="Z198" s="236"/>
      <c r="AA198" s="235" t="str">
        <f t="shared" si="323"/>
        <v>0</v>
      </c>
      <c r="AB198" s="236"/>
      <c r="AC198" s="235" t="str">
        <f t="shared" si="324"/>
        <v>0</v>
      </c>
      <c r="AD198" s="236"/>
      <c r="AE198" s="235" t="str">
        <f t="shared" si="325"/>
        <v>0</v>
      </c>
      <c r="AF198" s="235" t="str">
        <f t="shared" si="330"/>
        <v/>
      </c>
      <c r="AG198" s="235" t="str">
        <f t="shared" si="327"/>
        <v/>
      </c>
      <c r="AH198" s="236"/>
      <c r="AI198" s="235" t="str">
        <f t="shared" si="328"/>
        <v/>
      </c>
      <c r="AJ198" s="235" t="str">
        <f>IFERROR(VLOOKUP((CONCATENATE(AG198,AI198)),Listados!$U$3:$V$11,2,FALSE),"")</f>
        <v/>
      </c>
      <c r="AK198" s="235" t="str">
        <f t="shared" si="329"/>
        <v/>
      </c>
      <c r="AL198" s="484"/>
      <c r="AM198" s="484"/>
      <c r="AN198" s="484"/>
      <c r="AO198" s="484"/>
      <c r="AP198" s="494"/>
      <c r="AQ198" s="494"/>
      <c r="AR198" s="484"/>
      <c r="AS198" s="484"/>
      <c r="AT198" s="484"/>
      <c r="AU198" s="484"/>
    </row>
    <row r="199" spans="1:47" x14ac:dyDescent="0.2">
      <c r="A199" s="508">
        <v>53</v>
      </c>
      <c r="B199" s="501"/>
      <c r="C199" s="509"/>
      <c r="D199" s="501"/>
      <c r="E199" s="500"/>
      <c r="F199" s="500"/>
      <c r="G199" s="329"/>
      <c r="H199" s="333"/>
      <c r="I199" s="333"/>
      <c r="J199" s="501"/>
      <c r="K199" s="484" t="e">
        <f>+VLOOKUP(J199,Listados!$K$8:$L$12,2,0)</f>
        <v>#N/A</v>
      </c>
      <c r="L199" s="510"/>
      <c r="M199" s="484" t="e">
        <f>+VLOOKUP(L199,Listados!$K$13:$L$17,2,0)</f>
        <v>#N/A</v>
      </c>
      <c r="N199" s="484" t="str">
        <f>IF(AND(J199&lt;&gt;"",L199&lt;&gt;""),VLOOKUP(J199&amp;L199,Listados!$M$3:$N$27,2,FALSE),"")</f>
        <v/>
      </c>
      <c r="O199" s="407"/>
      <c r="P199" s="331"/>
      <c r="Q199" s="364"/>
      <c r="R199" s="236"/>
      <c r="S199" s="235" t="str">
        <f t="shared" si="319"/>
        <v>0</v>
      </c>
      <c r="T199" s="236"/>
      <c r="U199" s="235" t="str">
        <f t="shared" si="320"/>
        <v>0</v>
      </c>
      <c r="V199" s="236"/>
      <c r="W199" s="235" t="str">
        <f t="shared" si="321"/>
        <v>0</v>
      </c>
      <c r="X199" s="236"/>
      <c r="Y199" s="235" t="str">
        <f t="shared" si="322"/>
        <v>0</v>
      </c>
      <c r="Z199" s="236"/>
      <c r="AA199" s="235" t="str">
        <f t="shared" si="323"/>
        <v>0</v>
      </c>
      <c r="AB199" s="236"/>
      <c r="AC199" s="235" t="str">
        <f t="shared" si="324"/>
        <v>0</v>
      </c>
      <c r="AD199" s="236"/>
      <c r="AE199" s="235" t="str">
        <f t="shared" si="325"/>
        <v>0</v>
      </c>
      <c r="AF199" s="235" t="str">
        <f t="shared" si="330"/>
        <v/>
      </c>
      <c r="AG199" s="235" t="str">
        <f t="shared" si="327"/>
        <v/>
      </c>
      <c r="AH199" s="236"/>
      <c r="AI199" s="235" t="str">
        <f t="shared" si="328"/>
        <v/>
      </c>
      <c r="AJ199" s="235" t="str">
        <f>IFERROR(VLOOKUP((CONCATENATE(AG199,AI199)),Listados!$U$3:$V$11,2,FALSE),"")</f>
        <v/>
      </c>
      <c r="AK199" s="235" t="str">
        <f t="shared" si="329"/>
        <v/>
      </c>
      <c r="AL199" s="484" t="e">
        <f t="shared" ref="AL199" si="343">AVERAGE(AK199:AK202)</f>
        <v>#DIV/0!</v>
      </c>
      <c r="AM199" s="484" t="e">
        <f t="shared" ref="AM199" si="344">IF(AL199&lt;=50,"Débil",IF(AL199&lt;=99,"Moderado",IF(AL199=100,"fuerte","")))</f>
        <v>#DIV/0!</v>
      </c>
      <c r="AN199" s="484" t="e">
        <f t="shared" ref="AN199" si="345">+IF(AND(Q199="Preventivo",AM199="Fuerte"),2,IF(AND(Q199="Preventivo",AM199="Moderado"),1,0))</f>
        <v>#DIV/0!</v>
      </c>
      <c r="AO199" s="484" t="e">
        <f t="shared" ref="AO199" si="346">+IF(AND(Q199="Detectivo",$AM199="Fuerte"),2,IF(AND(Q199="Detectivo",$AM199="Moderado"),1,IF(AND(Q199="Preventivo",$AM199="Fuerte"),1,0)))</f>
        <v>#DIV/0!</v>
      </c>
      <c r="AP199" s="488" t="e">
        <f t="shared" ref="AP199" si="347">+K199-AN199</f>
        <v>#N/A</v>
      </c>
      <c r="AQ199" s="488" t="e">
        <f t="shared" ref="AQ199" si="348">+M199-AO199</f>
        <v>#N/A</v>
      </c>
      <c r="AR199" s="484" t="e">
        <f>+VLOOKUP(MIN(AP199),Listados!$J$18:$K$24,2,TRUE)</f>
        <v>#N/A</v>
      </c>
      <c r="AS199" s="484" t="e">
        <f>+VLOOKUP(MIN(AQ199),Listados!$J$26:$K$32,2,TRUE)</f>
        <v>#N/A</v>
      </c>
      <c r="AT199" s="484" t="e">
        <f>IF(AND(AR199&lt;&gt;"",AS199&lt;&gt;""),VLOOKUP(AR199&amp;AS199,Listados!$M$3:$N$27,2,FALSE),"")</f>
        <v>#N/A</v>
      </c>
      <c r="AU199" s="484" t="e">
        <f>+VLOOKUP(AT199,Listados!$P$3:$Q$6,2,FALSE)</f>
        <v>#N/A</v>
      </c>
    </row>
    <row r="200" spans="1:47" x14ac:dyDescent="0.2">
      <c r="A200" s="508"/>
      <c r="B200" s="501"/>
      <c r="C200" s="509"/>
      <c r="D200" s="501"/>
      <c r="E200" s="501"/>
      <c r="F200" s="501"/>
      <c r="G200" s="329"/>
      <c r="H200" s="333"/>
      <c r="I200" s="333"/>
      <c r="J200" s="501"/>
      <c r="K200" s="484"/>
      <c r="L200" s="510"/>
      <c r="M200" s="484"/>
      <c r="N200" s="484"/>
      <c r="O200" s="407"/>
      <c r="P200" s="331"/>
      <c r="Q200" s="364"/>
      <c r="R200" s="236"/>
      <c r="S200" s="235" t="str">
        <f t="shared" si="319"/>
        <v>0</v>
      </c>
      <c r="T200" s="236"/>
      <c r="U200" s="235" t="str">
        <f t="shared" si="320"/>
        <v>0</v>
      </c>
      <c r="V200" s="236"/>
      <c r="W200" s="235" t="str">
        <f t="shared" si="321"/>
        <v>0</v>
      </c>
      <c r="X200" s="236"/>
      <c r="Y200" s="235" t="str">
        <f t="shared" si="322"/>
        <v>0</v>
      </c>
      <c r="Z200" s="236"/>
      <c r="AA200" s="235" t="str">
        <f t="shared" si="323"/>
        <v>0</v>
      </c>
      <c r="AB200" s="236"/>
      <c r="AC200" s="235" t="str">
        <f t="shared" si="324"/>
        <v>0</v>
      </c>
      <c r="AD200" s="236"/>
      <c r="AE200" s="235" t="str">
        <f t="shared" si="325"/>
        <v>0</v>
      </c>
      <c r="AF200" s="235" t="str">
        <f t="shared" si="330"/>
        <v/>
      </c>
      <c r="AG200" s="235" t="str">
        <f t="shared" si="327"/>
        <v/>
      </c>
      <c r="AH200" s="236"/>
      <c r="AI200" s="235" t="str">
        <f t="shared" si="328"/>
        <v/>
      </c>
      <c r="AJ200" s="235" t="str">
        <f>IFERROR(VLOOKUP((CONCATENATE(AG200,AI200)),Listados!$U$3:$V$11,2,FALSE),"")</f>
        <v/>
      </c>
      <c r="AK200" s="235" t="str">
        <f t="shared" si="329"/>
        <v/>
      </c>
      <c r="AL200" s="484"/>
      <c r="AM200" s="484"/>
      <c r="AN200" s="484"/>
      <c r="AO200" s="484"/>
      <c r="AP200" s="489"/>
      <c r="AQ200" s="489"/>
      <c r="AR200" s="484"/>
      <c r="AS200" s="484"/>
      <c r="AT200" s="484"/>
      <c r="AU200" s="484"/>
    </row>
    <row r="201" spans="1:47" x14ac:dyDescent="0.2">
      <c r="A201" s="508"/>
      <c r="B201" s="501"/>
      <c r="C201" s="509"/>
      <c r="D201" s="501"/>
      <c r="E201" s="501"/>
      <c r="F201" s="501"/>
      <c r="G201" s="329"/>
      <c r="H201" s="333"/>
      <c r="I201" s="333"/>
      <c r="J201" s="501"/>
      <c r="K201" s="484"/>
      <c r="L201" s="510"/>
      <c r="M201" s="484"/>
      <c r="N201" s="484"/>
      <c r="O201" s="355"/>
      <c r="P201" s="334"/>
      <c r="Q201" s="266"/>
      <c r="R201" s="236"/>
      <c r="S201" s="235" t="str">
        <f t="shared" si="319"/>
        <v>0</v>
      </c>
      <c r="T201" s="236"/>
      <c r="U201" s="235" t="str">
        <f t="shared" si="320"/>
        <v>0</v>
      </c>
      <c r="V201" s="236"/>
      <c r="W201" s="235" t="str">
        <f t="shared" si="321"/>
        <v>0</v>
      </c>
      <c r="X201" s="236"/>
      <c r="Y201" s="235" t="str">
        <f t="shared" si="322"/>
        <v>0</v>
      </c>
      <c r="Z201" s="236"/>
      <c r="AA201" s="235" t="str">
        <f t="shared" si="323"/>
        <v>0</v>
      </c>
      <c r="AB201" s="236"/>
      <c r="AC201" s="235" t="str">
        <f t="shared" si="324"/>
        <v>0</v>
      </c>
      <c r="AD201" s="236"/>
      <c r="AE201" s="235" t="str">
        <f t="shared" si="325"/>
        <v>0</v>
      </c>
      <c r="AF201" s="235" t="str">
        <f t="shared" si="330"/>
        <v/>
      </c>
      <c r="AG201" s="235" t="str">
        <f t="shared" si="327"/>
        <v/>
      </c>
      <c r="AH201" s="236"/>
      <c r="AI201" s="235" t="str">
        <f t="shared" si="328"/>
        <v/>
      </c>
      <c r="AJ201" s="235" t="str">
        <f>IFERROR(VLOOKUP((CONCATENATE(AG201,AI201)),Listados!$U$3:$V$11,2,FALSE),"")</f>
        <v/>
      </c>
      <c r="AK201" s="235" t="str">
        <f t="shared" si="329"/>
        <v/>
      </c>
      <c r="AL201" s="484"/>
      <c r="AM201" s="484"/>
      <c r="AN201" s="484"/>
      <c r="AO201" s="484"/>
      <c r="AP201" s="489"/>
      <c r="AQ201" s="489"/>
      <c r="AR201" s="484"/>
      <c r="AS201" s="484"/>
      <c r="AT201" s="484"/>
      <c r="AU201" s="484"/>
    </row>
    <row r="202" spans="1:47" ht="16" thickBot="1" x14ac:dyDescent="0.25">
      <c r="A202" s="508"/>
      <c r="B202" s="501"/>
      <c r="C202" s="509"/>
      <c r="D202" s="501"/>
      <c r="E202" s="501"/>
      <c r="F202" s="501"/>
      <c r="G202" s="329"/>
      <c r="H202" s="333"/>
      <c r="I202" s="333"/>
      <c r="J202" s="501"/>
      <c r="K202" s="484"/>
      <c r="L202" s="510"/>
      <c r="M202" s="484"/>
      <c r="N202" s="484"/>
      <c r="O202" s="355"/>
      <c r="P202" s="334"/>
      <c r="Q202" s="266"/>
      <c r="R202" s="236"/>
      <c r="S202" s="235" t="str">
        <f t="shared" si="319"/>
        <v>0</v>
      </c>
      <c r="T202" s="236"/>
      <c r="U202" s="235" t="str">
        <f t="shared" si="320"/>
        <v>0</v>
      </c>
      <c r="V202" s="236"/>
      <c r="W202" s="235" t="str">
        <f t="shared" si="321"/>
        <v>0</v>
      </c>
      <c r="X202" s="236"/>
      <c r="Y202" s="235" t="str">
        <f t="shared" si="322"/>
        <v>0</v>
      </c>
      <c r="Z202" s="236"/>
      <c r="AA202" s="235" t="str">
        <f t="shared" si="323"/>
        <v>0</v>
      </c>
      <c r="AB202" s="236"/>
      <c r="AC202" s="235" t="str">
        <f t="shared" si="324"/>
        <v>0</v>
      </c>
      <c r="AD202" s="236"/>
      <c r="AE202" s="235" t="str">
        <f t="shared" si="325"/>
        <v>0</v>
      </c>
      <c r="AF202" s="235" t="str">
        <f t="shared" si="330"/>
        <v/>
      </c>
      <c r="AG202" s="235" t="str">
        <f t="shared" si="327"/>
        <v/>
      </c>
      <c r="AH202" s="236"/>
      <c r="AI202" s="235" t="str">
        <f t="shared" si="328"/>
        <v/>
      </c>
      <c r="AJ202" s="235" t="str">
        <f>IFERROR(VLOOKUP((CONCATENATE(AG202,AI202)),Listados!$U$3:$V$11,2,FALSE),"")</f>
        <v/>
      </c>
      <c r="AK202" s="235" t="str">
        <f t="shared" si="329"/>
        <v/>
      </c>
      <c r="AL202" s="484"/>
      <c r="AM202" s="484"/>
      <c r="AN202" s="484"/>
      <c r="AO202" s="484"/>
      <c r="AP202" s="494"/>
      <c r="AQ202" s="494"/>
      <c r="AR202" s="484"/>
      <c r="AS202" s="484"/>
      <c r="AT202" s="484"/>
      <c r="AU202" s="484"/>
    </row>
    <row r="203" spans="1:47" x14ac:dyDescent="0.2">
      <c r="A203" s="508">
        <v>54</v>
      </c>
      <c r="B203" s="501"/>
      <c r="C203" s="509"/>
      <c r="D203" s="501"/>
      <c r="E203" s="500"/>
      <c r="F203" s="500"/>
      <c r="G203" s="329"/>
      <c r="H203" s="333"/>
      <c r="I203" s="333"/>
      <c r="J203" s="501"/>
      <c r="K203" s="484" t="e">
        <f>+VLOOKUP(J203,Listados!$K$8:$L$12,2,0)</f>
        <v>#N/A</v>
      </c>
      <c r="L203" s="510"/>
      <c r="M203" s="484" t="e">
        <f>+VLOOKUP(L203,Listados!$K$13:$L$17,2,0)</f>
        <v>#N/A</v>
      </c>
      <c r="N203" s="484" t="str">
        <f>IF(AND(J203&lt;&gt;"",L203&lt;&gt;""),VLOOKUP(J203&amp;L203,Listados!$M$3:$N$27,2,FALSE),"")</f>
        <v/>
      </c>
      <c r="O203" s="407"/>
      <c r="P203" s="331"/>
      <c r="Q203" s="364"/>
      <c r="R203" s="236"/>
      <c r="S203" s="235" t="str">
        <f t="shared" si="319"/>
        <v>0</v>
      </c>
      <c r="T203" s="236"/>
      <c r="U203" s="235" t="str">
        <f t="shared" si="320"/>
        <v>0</v>
      </c>
      <c r="V203" s="236"/>
      <c r="W203" s="235" t="str">
        <f t="shared" si="321"/>
        <v>0</v>
      </c>
      <c r="X203" s="236"/>
      <c r="Y203" s="235" t="str">
        <f t="shared" si="322"/>
        <v>0</v>
      </c>
      <c r="Z203" s="236"/>
      <c r="AA203" s="235" t="str">
        <f t="shared" si="323"/>
        <v>0</v>
      </c>
      <c r="AB203" s="236"/>
      <c r="AC203" s="235" t="str">
        <f t="shared" si="324"/>
        <v>0</v>
      </c>
      <c r="AD203" s="236"/>
      <c r="AE203" s="235" t="str">
        <f t="shared" si="325"/>
        <v>0</v>
      </c>
      <c r="AF203" s="235" t="str">
        <f t="shared" si="330"/>
        <v/>
      </c>
      <c r="AG203" s="235" t="str">
        <f t="shared" si="327"/>
        <v/>
      </c>
      <c r="AH203" s="236"/>
      <c r="AI203" s="235" t="str">
        <f t="shared" si="328"/>
        <v/>
      </c>
      <c r="AJ203" s="235" t="str">
        <f>IFERROR(VLOOKUP((CONCATENATE(AG203,AI203)),Listados!$U$3:$V$11,2,FALSE),"")</f>
        <v/>
      </c>
      <c r="AK203" s="235" t="str">
        <f t="shared" si="329"/>
        <v/>
      </c>
      <c r="AL203" s="484" t="e">
        <f t="shared" ref="AL203" si="349">AVERAGE(AK203:AK206)</f>
        <v>#DIV/0!</v>
      </c>
      <c r="AM203" s="484" t="e">
        <f t="shared" ref="AM203" si="350">IF(AL203&lt;=50,"Débil",IF(AL203&lt;=99,"Moderado",IF(AL203=100,"fuerte","")))</f>
        <v>#DIV/0!</v>
      </c>
      <c r="AN203" s="484" t="e">
        <f t="shared" ref="AN203" si="351">+IF(AND(Q203="Preventivo",AM203="Fuerte"),2,IF(AND(Q203="Preventivo",AM203="Moderado"),1,0))</f>
        <v>#DIV/0!</v>
      </c>
      <c r="AO203" s="484" t="e">
        <f t="shared" ref="AO203" si="352">+IF(AND(Q203="Detectivo",$AM203="Fuerte"),2,IF(AND(Q203="Detectivo",$AM203="Moderado"),1,IF(AND(Q203="Preventivo",$AM203="Fuerte"),1,0)))</f>
        <v>#DIV/0!</v>
      </c>
      <c r="AP203" s="488" t="e">
        <f t="shared" ref="AP203" si="353">+K203-AN203</f>
        <v>#N/A</v>
      </c>
      <c r="AQ203" s="488" t="e">
        <f t="shared" ref="AQ203" si="354">+M203-AO203</f>
        <v>#N/A</v>
      </c>
      <c r="AR203" s="484" t="e">
        <f>+VLOOKUP(MIN(AP203),Listados!$J$18:$K$24,2,TRUE)</f>
        <v>#N/A</v>
      </c>
      <c r="AS203" s="484" t="e">
        <f>+VLOOKUP(MIN(AQ203),Listados!$J$26:$K$32,2,TRUE)</f>
        <v>#N/A</v>
      </c>
      <c r="AT203" s="484" t="e">
        <f>IF(AND(AR203&lt;&gt;"",AS203&lt;&gt;""),VLOOKUP(AR203&amp;AS203,Listados!$M$3:$N$27,2,FALSE),"")</f>
        <v>#N/A</v>
      </c>
      <c r="AU203" s="484" t="e">
        <f>+VLOOKUP(AT203,Listados!$P$3:$Q$6,2,FALSE)</f>
        <v>#N/A</v>
      </c>
    </row>
    <row r="204" spans="1:47" x14ac:dyDescent="0.2">
      <c r="A204" s="508"/>
      <c r="B204" s="501"/>
      <c r="C204" s="509"/>
      <c r="D204" s="501"/>
      <c r="E204" s="501"/>
      <c r="F204" s="501"/>
      <c r="G204" s="329"/>
      <c r="H204" s="333"/>
      <c r="I204" s="333"/>
      <c r="J204" s="501"/>
      <c r="K204" s="484"/>
      <c r="L204" s="510"/>
      <c r="M204" s="484"/>
      <c r="N204" s="484"/>
      <c r="O204" s="407"/>
      <c r="P204" s="331"/>
      <c r="Q204" s="364"/>
      <c r="R204" s="236"/>
      <c r="S204" s="235" t="str">
        <f t="shared" si="319"/>
        <v>0</v>
      </c>
      <c r="T204" s="236"/>
      <c r="U204" s="235" t="str">
        <f t="shared" si="320"/>
        <v>0</v>
      </c>
      <c r="V204" s="236"/>
      <c r="W204" s="235" t="str">
        <f t="shared" si="321"/>
        <v>0</v>
      </c>
      <c r="X204" s="236"/>
      <c r="Y204" s="235" t="str">
        <f t="shared" si="322"/>
        <v>0</v>
      </c>
      <c r="Z204" s="236"/>
      <c r="AA204" s="235" t="str">
        <f t="shared" si="323"/>
        <v>0</v>
      </c>
      <c r="AB204" s="236"/>
      <c r="AC204" s="235" t="str">
        <f t="shared" si="324"/>
        <v>0</v>
      </c>
      <c r="AD204" s="236"/>
      <c r="AE204" s="235" t="str">
        <f t="shared" si="325"/>
        <v>0</v>
      </c>
      <c r="AF204" s="235" t="str">
        <f t="shared" si="330"/>
        <v/>
      </c>
      <c r="AG204" s="235" t="str">
        <f t="shared" si="327"/>
        <v/>
      </c>
      <c r="AH204" s="236"/>
      <c r="AI204" s="235" t="str">
        <f t="shared" si="328"/>
        <v/>
      </c>
      <c r="AJ204" s="235" t="str">
        <f>IFERROR(VLOOKUP((CONCATENATE(AG204,AI204)),Listados!$U$3:$V$11,2,FALSE),"")</f>
        <v/>
      </c>
      <c r="AK204" s="235" t="str">
        <f t="shared" si="329"/>
        <v/>
      </c>
      <c r="AL204" s="484"/>
      <c r="AM204" s="484"/>
      <c r="AN204" s="484"/>
      <c r="AO204" s="484"/>
      <c r="AP204" s="489"/>
      <c r="AQ204" s="489"/>
      <c r="AR204" s="484"/>
      <c r="AS204" s="484"/>
      <c r="AT204" s="484"/>
      <c r="AU204" s="484"/>
    </row>
    <row r="205" spans="1:47" x14ac:dyDescent="0.2">
      <c r="A205" s="508"/>
      <c r="B205" s="501"/>
      <c r="C205" s="509"/>
      <c r="D205" s="501"/>
      <c r="E205" s="501"/>
      <c r="F205" s="501"/>
      <c r="G205" s="329"/>
      <c r="H205" s="333"/>
      <c r="I205" s="333"/>
      <c r="J205" s="501"/>
      <c r="K205" s="484"/>
      <c r="L205" s="510"/>
      <c r="M205" s="484"/>
      <c r="N205" s="484"/>
      <c r="O205" s="355"/>
      <c r="P205" s="334"/>
      <c r="Q205" s="266"/>
      <c r="R205" s="236"/>
      <c r="S205" s="235" t="str">
        <f t="shared" si="319"/>
        <v>0</v>
      </c>
      <c r="T205" s="236"/>
      <c r="U205" s="235" t="str">
        <f t="shared" si="320"/>
        <v>0</v>
      </c>
      <c r="V205" s="236"/>
      <c r="W205" s="235" t="str">
        <f t="shared" si="321"/>
        <v>0</v>
      </c>
      <c r="X205" s="236"/>
      <c r="Y205" s="235" t="str">
        <f t="shared" si="322"/>
        <v>0</v>
      </c>
      <c r="Z205" s="236"/>
      <c r="AA205" s="235" t="str">
        <f t="shared" si="323"/>
        <v>0</v>
      </c>
      <c r="AB205" s="236"/>
      <c r="AC205" s="235" t="str">
        <f t="shared" si="324"/>
        <v>0</v>
      </c>
      <c r="AD205" s="236"/>
      <c r="AE205" s="235" t="str">
        <f t="shared" si="325"/>
        <v>0</v>
      </c>
      <c r="AF205" s="235" t="str">
        <f t="shared" si="330"/>
        <v/>
      </c>
      <c r="AG205" s="235" t="str">
        <f t="shared" si="327"/>
        <v/>
      </c>
      <c r="AH205" s="236"/>
      <c r="AI205" s="235" t="str">
        <f t="shared" si="328"/>
        <v/>
      </c>
      <c r="AJ205" s="235" t="str">
        <f>IFERROR(VLOOKUP((CONCATENATE(AG205,AI205)),Listados!$U$3:$V$11,2,FALSE),"")</f>
        <v/>
      </c>
      <c r="AK205" s="235" t="str">
        <f t="shared" si="329"/>
        <v/>
      </c>
      <c r="AL205" s="484"/>
      <c r="AM205" s="484"/>
      <c r="AN205" s="484"/>
      <c r="AO205" s="484"/>
      <c r="AP205" s="489"/>
      <c r="AQ205" s="489"/>
      <c r="AR205" s="484"/>
      <c r="AS205" s="484"/>
      <c r="AT205" s="484"/>
      <c r="AU205" s="484"/>
    </row>
    <row r="206" spans="1:47" ht="16" thickBot="1" x14ac:dyDescent="0.25">
      <c r="A206" s="508"/>
      <c r="B206" s="501"/>
      <c r="C206" s="509"/>
      <c r="D206" s="501"/>
      <c r="E206" s="501"/>
      <c r="F206" s="501"/>
      <c r="G206" s="329"/>
      <c r="H206" s="333"/>
      <c r="I206" s="333"/>
      <c r="J206" s="501"/>
      <c r="K206" s="484"/>
      <c r="L206" s="510"/>
      <c r="M206" s="484"/>
      <c r="N206" s="484"/>
      <c r="O206" s="355"/>
      <c r="P206" s="334"/>
      <c r="Q206" s="266"/>
      <c r="R206" s="236"/>
      <c r="S206" s="235" t="str">
        <f t="shared" si="319"/>
        <v>0</v>
      </c>
      <c r="T206" s="236"/>
      <c r="U206" s="235" t="str">
        <f t="shared" si="320"/>
        <v>0</v>
      </c>
      <c r="V206" s="236"/>
      <c r="W206" s="235" t="str">
        <f t="shared" si="321"/>
        <v>0</v>
      </c>
      <c r="X206" s="236"/>
      <c r="Y206" s="235" t="str">
        <f t="shared" si="322"/>
        <v>0</v>
      </c>
      <c r="Z206" s="236"/>
      <c r="AA206" s="235" t="str">
        <f t="shared" si="323"/>
        <v>0</v>
      </c>
      <c r="AB206" s="236"/>
      <c r="AC206" s="235" t="str">
        <f t="shared" si="324"/>
        <v>0</v>
      </c>
      <c r="AD206" s="236"/>
      <c r="AE206" s="235" t="str">
        <f t="shared" si="325"/>
        <v>0</v>
      </c>
      <c r="AF206" s="235" t="str">
        <f t="shared" si="330"/>
        <v/>
      </c>
      <c r="AG206" s="235" t="str">
        <f t="shared" si="327"/>
        <v/>
      </c>
      <c r="AH206" s="236"/>
      <c r="AI206" s="235" t="str">
        <f t="shared" si="328"/>
        <v/>
      </c>
      <c r="AJ206" s="235" t="str">
        <f>IFERROR(VLOOKUP((CONCATENATE(AG206,AI206)),Listados!$U$3:$V$11,2,FALSE),"")</f>
        <v/>
      </c>
      <c r="AK206" s="235" t="str">
        <f t="shared" si="329"/>
        <v/>
      </c>
      <c r="AL206" s="484"/>
      <c r="AM206" s="484"/>
      <c r="AN206" s="484"/>
      <c r="AO206" s="484"/>
      <c r="AP206" s="494"/>
      <c r="AQ206" s="494"/>
      <c r="AR206" s="484"/>
      <c r="AS206" s="484"/>
      <c r="AT206" s="484"/>
      <c r="AU206" s="484"/>
    </row>
    <row r="207" spans="1:47" x14ac:dyDescent="0.2">
      <c r="A207" s="508">
        <v>55</v>
      </c>
      <c r="B207" s="501"/>
      <c r="C207" s="509"/>
      <c r="D207" s="501"/>
      <c r="E207" s="500"/>
      <c r="F207" s="500"/>
      <c r="G207" s="329"/>
      <c r="H207" s="333"/>
      <c r="I207" s="333"/>
      <c r="J207" s="501"/>
      <c r="K207" s="484" t="e">
        <f>+VLOOKUP(J207,Listados!$K$8:$L$12,2,0)</f>
        <v>#N/A</v>
      </c>
      <c r="L207" s="510"/>
      <c r="M207" s="484" t="e">
        <f>+VLOOKUP(L207,Listados!$K$13:$L$17,2,0)</f>
        <v>#N/A</v>
      </c>
      <c r="N207" s="484" t="str">
        <f>IF(AND(J207&lt;&gt;"",L207&lt;&gt;""),VLOOKUP(J207&amp;L207,Listados!$M$3:$N$27,2,FALSE),"")</f>
        <v/>
      </c>
      <c r="O207" s="407"/>
      <c r="P207" s="331"/>
      <c r="Q207" s="364"/>
      <c r="R207" s="236"/>
      <c r="S207" s="235" t="str">
        <f t="shared" si="319"/>
        <v>0</v>
      </c>
      <c r="T207" s="236"/>
      <c r="U207" s="235" t="str">
        <f t="shared" si="320"/>
        <v>0</v>
      </c>
      <c r="V207" s="236"/>
      <c r="W207" s="235" t="str">
        <f t="shared" si="321"/>
        <v>0</v>
      </c>
      <c r="X207" s="236"/>
      <c r="Y207" s="235" t="str">
        <f t="shared" si="322"/>
        <v>0</v>
      </c>
      <c r="Z207" s="236"/>
      <c r="AA207" s="235" t="str">
        <f t="shared" si="323"/>
        <v>0</v>
      </c>
      <c r="AB207" s="236"/>
      <c r="AC207" s="235" t="str">
        <f t="shared" si="324"/>
        <v>0</v>
      </c>
      <c r="AD207" s="236"/>
      <c r="AE207" s="235" t="str">
        <f t="shared" si="325"/>
        <v>0</v>
      </c>
      <c r="AF207" s="235" t="str">
        <f t="shared" si="330"/>
        <v/>
      </c>
      <c r="AG207" s="235" t="str">
        <f t="shared" si="327"/>
        <v/>
      </c>
      <c r="AH207" s="236"/>
      <c r="AI207" s="235" t="str">
        <f t="shared" si="328"/>
        <v/>
      </c>
      <c r="AJ207" s="235" t="str">
        <f>IFERROR(VLOOKUP((CONCATENATE(AG207,AI207)),Listados!$U$3:$V$11,2,FALSE),"")</f>
        <v/>
      </c>
      <c r="AK207" s="235" t="str">
        <f t="shared" si="329"/>
        <v/>
      </c>
      <c r="AL207" s="484" t="e">
        <f t="shared" ref="AL207" si="355">AVERAGE(AK207:AK210)</f>
        <v>#DIV/0!</v>
      </c>
      <c r="AM207" s="484" t="e">
        <f t="shared" ref="AM207" si="356">IF(AL207&lt;=50,"Débil",IF(AL207&lt;=99,"Moderado",IF(AL207=100,"fuerte","")))</f>
        <v>#DIV/0!</v>
      </c>
      <c r="AN207" s="484" t="e">
        <f t="shared" ref="AN207" si="357">+IF(AND(Q207="Preventivo",AM207="Fuerte"),2,IF(AND(Q207="Preventivo",AM207="Moderado"),1,0))</f>
        <v>#DIV/0!</v>
      </c>
      <c r="AO207" s="484" t="e">
        <f t="shared" ref="AO207" si="358">+IF(AND(Q207="Detectivo",$AM207="Fuerte"),2,IF(AND(Q207="Detectivo",$AM207="Moderado"),1,IF(AND(Q207="Preventivo",$AM207="Fuerte"),1,0)))</f>
        <v>#DIV/0!</v>
      </c>
      <c r="AP207" s="488" t="e">
        <f t="shared" ref="AP207" si="359">+K207-AN207</f>
        <v>#N/A</v>
      </c>
      <c r="AQ207" s="488" t="e">
        <f t="shared" ref="AQ207" si="360">+M207-AO207</f>
        <v>#N/A</v>
      </c>
      <c r="AR207" s="484" t="e">
        <f>+VLOOKUP(MIN(AP207),Listados!$J$18:$K$24,2,TRUE)</f>
        <v>#N/A</v>
      </c>
      <c r="AS207" s="484" t="e">
        <f>+VLOOKUP(MIN(AQ207),Listados!$J$26:$K$32,2,TRUE)</f>
        <v>#N/A</v>
      </c>
      <c r="AT207" s="484" t="e">
        <f>IF(AND(AR207&lt;&gt;"",AS207&lt;&gt;""),VLOOKUP(AR207&amp;AS207,Listados!$M$3:$N$27,2,FALSE),"")</f>
        <v>#N/A</v>
      </c>
      <c r="AU207" s="484" t="e">
        <f>+VLOOKUP(AT207,Listados!$P$3:$Q$6,2,FALSE)</f>
        <v>#N/A</v>
      </c>
    </row>
    <row r="208" spans="1:47" x14ac:dyDescent="0.2">
      <c r="A208" s="508"/>
      <c r="B208" s="501"/>
      <c r="C208" s="509"/>
      <c r="D208" s="501"/>
      <c r="E208" s="501"/>
      <c r="F208" s="501"/>
      <c r="G208" s="329"/>
      <c r="H208" s="333"/>
      <c r="I208" s="333"/>
      <c r="J208" s="501"/>
      <c r="K208" s="484"/>
      <c r="L208" s="510"/>
      <c r="M208" s="484"/>
      <c r="N208" s="484"/>
      <c r="O208" s="407"/>
      <c r="P208" s="331"/>
      <c r="Q208" s="364"/>
      <c r="R208" s="236"/>
      <c r="S208" s="235" t="str">
        <f t="shared" si="319"/>
        <v>0</v>
      </c>
      <c r="T208" s="236"/>
      <c r="U208" s="235" t="str">
        <f t="shared" si="320"/>
        <v>0</v>
      </c>
      <c r="V208" s="236"/>
      <c r="W208" s="235" t="str">
        <f t="shared" si="321"/>
        <v>0</v>
      </c>
      <c r="X208" s="236"/>
      <c r="Y208" s="235" t="str">
        <f t="shared" si="322"/>
        <v>0</v>
      </c>
      <c r="Z208" s="236"/>
      <c r="AA208" s="235" t="str">
        <f t="shared" si="323"/>
        <v>0</v>
      </c>
      <c r="AB208" s="236"/>
      <c r="AC208" s="235" t="str">
        <f t="shared" si="324"/>
        <v>0</v>
      </c>
      <c r="AD208" s="236"/>
      <c r="AE208" s="235" t="str">
        <f t="shared" si="325"/>
        <v>0</v>
      </c>
      <c r="AF208" s="235" t="str">
        <f t="shared" si="330"/>
        <v/>
      </c>
      <c r="AG208" s="235" t="str">
        <f t="shared" si="327"/>
        <v/>
      </c>
      <c r="AH208" s="236"/>
      <c r="AI208" s="235" t="str">
        <f t="shared" si="328"/>
        <v/>
      </c>
      <c r="AJ208" s="235" t="str">
        <f>IFERROR(VLOOKUP((CONCATENATE(AG208,AI208)),Listados!$U$3:$V$11,2,FALSE),"")</f>
        <v/>
      </c>
      <c r="AK208" s="235" t="str">
        <f t="shared" si="329"/>
        <v/>
      </c>
      <c r="AL208" s="484"/>
      <c r="AM208" s="484"/>
      <c r="AN208" s="484"/>
      <c r="AO208" s="484"/>
      <c r="AP208" s="489"/>
      <c r="AQ208" s="489"/>
      <c r="AR208" s="484"/>
      <c r="AS208" s="484"/>
      <c r="AT208" s="484"/>
      <c r="AU208" s="484"/>
    </row>
    <row r="209" spans="1:47" x14ac:dyDescent="0.2">
      <c r="A209" s="508"/>
      <c r="B209" s="501"/>
      <c r="C209" s="509"/>
      <c r="D209" s="501"/>
      <c r="E209" s="501"/>
      <c r="F209" s="501"/>
      <c r="G209" s="329"/>
      <c r="H209" s="333"/>
      <c r="I209" s="333"/>
      <c r="J209" s="501"/>
      <c r="K209" s="484"/>
      <c r="L209" s="510"/>
      <c r="M209" s="484"/>
      <c r="N209" s="484"/>
      <c r="O209" s="355"/>
      <c r="P209" s="334"/>
      <c r="Q209" s="266"/>
      <c r="R209" s="236"/>
      <c r="S209" s="235" t="str">
        <f t="shared" si="319"/>
        <v>0</v>
      </c>
      <c r="T209" s="236"/>
      <c r="U209" s="235" t="str">
        <f t="shared" si="320"/>
        <v>0</v>
      </c>
      <c r="V209" s="236"/>
      <c r="W209" s="235" t="str">
        <f t="shared" si="321"/>
        <v>0</v>
      </c>
      <c r="X209" s="236"/>
      <c r="Y209" s="235" t="str">
        <f t="shared" si="322"/>
        <v>0</v>
      </c>
      <c r="Z209" s="236"/>
      <c r="AA209" s="235" t="str">
        <f t="shared" si="323"/>
        <v>0</v>
      </c>
      <c r="AB209" s="236"/>
      <c r="AC209" s="235" t="str">
        <f t="shared" si="324"/>
        <v>0</v>
      </c>
      <c r="AD209" s="236"/>
      <c r="AE209" s="235" t="str">
        <f t="shared" si="325"/>
        <v>0</v>
      </c>
      <c r="AF209" s="235" t="str">
        <f t="shared" si="330"/>
        <v/>
      </c>
      <c r="AG209" s="235" t="str">
        <f t="shared" si="327"/>
        <v/>
      </c>
      <c r="AH209" s="236"/>
      <c r="AI209" s="235" t="str">
        <f t="shared" si="328"/>
        <v/>
      </c>
      <c r="AJ209" s="235" t="str">
        <f>IFERROR(VLOOKUP((CONCATENATE(AG209,AI209)),Listados!$U$3:$V$11,2,FALSE),"")</f>
        <v/>
      </c>
      <c r="AK209" s="235" t="str">
        <f t="shared" si="329"/>
        <v/>
      </c>
      <c r="AL209" s="484"/>
      <c r="AM209" s="484"/>
      <c r="AN209" s="484"/>
      <c r="AO209" s="484"/>
      <c r="AP209" s="489"/>
      <c r="AQ209" s="489"/>
      <c r="AR209" s="484"/>
      <c r="AS209" s="484"/>
      <c r="AT209" s="484"/>
      <c r="AU209" s="484"/>
    </row>
    <row r="210" spans="1:47" ht="16" thickBot="1" x14ac:dyDescent="0.25">
      <c r="A210" s="508"/>
      <c r="B210" s="501"/>
      <c r="C210" s="509"/>
      <c r="D210" s="501"/>
      <c r="E210" s="501"/>
      <c r="F210" s="501"/>
      <c r="G210" s="329"/>
      <c r="H210" s="333"/>
      <c r="I210" s="333"/>
      <c r="J210" s="501"/>
      <c r="K210" s="484"/>
      <c r="L210" s="510"/>
      <c r="M210" s="484"/>
      <c r="N210" s="484"/>
      <c r="O210" s="355"/>
      <c r="P210" s="334"/>
      <c r="Q210" s="266"/>
      <c r="R210" s="236"/>
      <c r="S210" s="235" t="str">
        <f t="shared" si="319"/>
        <v>0</v>
      </c>
      <c r="T210" s="236"/>
      <c r="U210" s="235" t="str">
        <f t="shared" si="320"/>
        <v>0</v>
      </c>
      <c r="V210" s="236"/>
      <c r="W210" s="235" t="str">
        <f t="shared" si="321"/>
        <v>0</v>
      </c>
      <c r="X210" s="236"/>
      <c r="Y210" s="235" t="str">
        <f t="shared" si="322"/>
        <v>0</v>
      </c>
      <c r="Z210" s="236"/>
      <c r="AA210" s="235" t="str">
        <f t="shared" si="323"/>
        <v>0</v>
      </c>
      <c r="AB210" s="236"/>
      <c r="AC210" s="235" t="str">
        <f t="shared" si="324"/>
        <v>0</v>
      </c>
      <c r="AD210" s="236"/>
      <c r="AE210" s="235" t="str">
        <f t="shared" si="325"/>
        <v>0</v>
      </c>
      <c r="AF210" s="235" t="str">
        <f t="shared" si="330"/>
        <v/>
      </c>
      <c r="AG210" s="235" t="str">
        <f t="shared" si="327"/>
        <v/>
      </c>
      <c r="AH210" s="236"/>
      <c r="AI210" s="235" t="str">
        <f t="shared" si="328"/>
        <v/>
      </c>
      <c r="AJ210" s="235" t="str">
        <f>IFERROR(VLOOKUP((CONCATENATE(AG210,AI210)),Listados!$U$3:$V$11,2,FALSE),"")</f>
        <v/>
      </c>
      <c r="AK210" s="235" t="str">
        <f t="shared" si="329"/>
        <v/>
      </c>
      <c r="AL210" s="484"/>
      <c r="AM210" s="484"/>
      <c r="AN210" s="484"/>
      <c r="AO210" s="484"/>
      <c r="AP210" s="494"/>
      <c r="AQ210" s="494"/>
      <c r="AR210" s="484"/>
      <c r="AS210" s="484"/>
      <c r="AT210" s="484"/>
      <c r="AU210" s="484"/>
    </row>
    <row r="211" spans="1:47" x14ac:dyDescent="0.2">
      <c r="A211" s="508">
        <v>56</v>
      </c>
      <c r="B211" s="501"/>
      <c r="C211" s="509"/>
      <c r="D211" s="501"/>
      <c r="E211" s="500"/>
      <c r="F211" s="500"/>
      <c r="G211" s="329"/>
      <c r="H211" s="333"/>
      <c r="I211" s="333"/>
      <c r="J211" s="501"/>
      <c r="K211" s="484" t="e">
        <f>+VLOOKUP(J211,Listados!$K$8:$L$12,2,0)</f>
        <v>#N/A</v>
      </c>
      <c r="L211" s="510"/>
      <c r="M211" s="484" t="e">
        <f>+VLOOKUP(L211,Listados!$K$13:$L$17,2,0)</f>
        <v>#N/A</v>
      </c>
      <c r="N211" s="484" t="str">
        <f>IF(AND(J211&lt;&gt;"",L211&lt;&gt;""),VLOOKUP(J211&amp;L211,Listados!$M$3:$N$27,2,FALSE),"")</f>
        <v/>
      </c>
      <c r="O211" s="407"/>
      <c r="P211" s="331"/>
      <c r="Q211" s="364"/>
      <c r="R211" s="236"/>
      <c r="S211" s="235" t="str">
        <f t="shared" si="319"/>
        <v>0</v>
      </c>
      <c r="T211" s="236"/>
      <c r="U211" s="235" t="str">
        <f t="shared" si="320"/>
        <v>0</v>
      </c>
      <c r="V211" s="236"/>
      <c r="W211" s="235" t="str">
        <f t="shared" si="321"/>
        <v>0</v>
      </c>
      <c r="X211" s="236"/>
      <c r="Y211" s="235" t="str">
        <f t="shared" si="322"/>
        <v>0</v>
      </c>
      <c r="Z211" s="236"/>
      <c r="AA211" s="235" t="str">
        <f t="shared" si="323"/>
        <v>0</v>
      </c>
      <c r="AB211" s="236"/>
      <c r="AC211" s="235" t="str">
        <f t="shared" si="324"/>
        <v>0</v>
      </c>
      <c r="AD211" s="236"/>
      <c r="AE211" s="235" t="str">
        <f t="shared" si="325"/>
        <v>0</v>
      </c>
      <c r="AF211" s="235" t="str">
        <f t="shared" si="330"/>
        <v/>
      </c>
      <c r="AG211" s="235" t="str">
        <f t="shared" si="327"/>
        <v/>
      </c>
      <c r="AH211" s="236"/>
      <c r="AI211" s="235" t="str">
        <f t="shared" si="328"/>
        <v/>
      </c>
      <c r="AJ211" s="235" t="str">
        <f>IFERROR(VLOOKUP((CONCATENATE(AG211,AI211)),Listados!$U$3:$V$11,2,FALSE),"")</f>
        <v/>
      </c>
      <c r="AK211" s="235" t="str">
        <f t="shared" si="329"/>
        <v/>
      </c>
      <c r="AL211" s="484" t="e">
        <f t="shared" ref="AL211" si="361">AVERAGE(AK211:AK214)</f>
        <v>#DIV/0!</v>
      </c>
      <c r="AM211" s="484" t="e">
        <f t="shared" ref="AM211" si="362">IF(AL211&lt;=50,"Débil",IF(AL211&lt;=99,"Moderado",IF(AL211=100,"fuerte","")))</f>
        <v>#DIV/0!</v>
      </c>
      <c r="AN211" s="484" t="e">
        <f t="shared" ref="AN211" si="363">+IF(AND(Q211="Preventivo",AM211="Fuerte"),2,IF(AND(Q211="Preventivo",AM211="Moderado"),1,0))</f>
        <v>#DIV/0!</v>
      </c>
      <c r="AO211" s="484" t="e">
        <f t="shared" ref="AO211" si="364">+IF(AND(Q211="Detectivo",$AM211="Fuerte"),2,IF(AND(Q211="Detectivo",$AM211="Moderado"),1,IF(AND(Q211="Preventivo",$AM211="Fuerte"),1,0)))</f>
        <v>#DIV/0!</v>
      </c>
      <c r="AP211" s="488" t="e">
        <f t="shared" ref="AP211" si="365">+K211-AN211</f>
        <v>#N/A</v>
      </c>
      <c r="AQ211" s="488" t="e">
        <f t="shared" ref="AQ211" si="366">+M211-AO211</f>
        <v>#N/A</v>
      </c>
      <c r="AR211" s="484" t="e">
        <f>+VLOOKUP(MIN(AP211),Listados!$J$18:$K$24,2,TRUE)</f>
        <v>#N/A</v>
      </c>
      <c r="AS211" s="484" t="e">
        <f>+VLOOKUP(MIN(AQ211),Listados!$J$26:$K$32,2,TRUE)</f>
        <v>#N/A</v>
      </c>
      <c r="AT211" s="484" t="e">
        <f>IF(AND(AR211&lt;&gt;"",AS211&lt;&gt;""),VLOOKUP(AR211&amp;AS211,Listados!$M$3:$N$27,2,FALSE),"")</f>
        <v>#N/A</v>
      </c>
      <c r="AU211" s="484" t="e">
        <f>+VLOOKUP(AT211,Listados!$P$3:$Q$6,2,FALSE)</f>
        <v>#N/A</v>
      </c>
    </row>
    <row r="212" spans="1:47" x14ac:dyDescent="0.2">
      <c r="A212" s="508"/>
      <c r="B212" s="501"/>
      <c r="C212" s="509"/>
      <c r="D212" s="501"/>
      <c r="E212" s="501"/>
      <c r="F212" s="501"/>
      <c r="G212" s="329"/>
      <c r="H212" s="333"/>
      <c r="I212" s="333"/>
      <c r="J212" s="501"/>
      <c r="K212" s="484"/>
      <c r="L212" s="510"/>
      <c r="M212" s="484"/>
      <c r="N212" s="484"/>
      <c r="O212" s="407"/>
      <c r="P212" s="331"/>
      <c r="Q212" s="364"/>
      <c r="R212" s="236"/>
      <c r="S212" s="235" t="str">
        <f t="shared" si="319"/>
        <v>0</v>
      </c>
      <c r="T212" s="236"/>
      <c r="U212" s="235" t="str">
        <f t="shared" si="320"/>
        <v>0</v>
      </c>
      <c r="V212" s="236"/>
      <c r="W212" s="235" t="str">
        <f t="shared" si="321"/>
        <v>0</v>
      </c>
      <c r="X212" s="236"/>
      <c r="Y212" s="235" t="str">
        <f t="shared" si="322"/>
        <v>0</v>
      </c>
      <c r="Z212" s="236"/>
      <c r="AA212" s="235" t="str">
        <f t="shared" si="323"/>
        <v>0</v>
      </c>
      <c r="AB212" s="236"/>
      <c r="AC212" s="235" t="str">
        <f t="shared" si="324"/>
        <v>0</v>
      </c>
      <c r="AD212" s="236"/>
      <c r="AE212" s="235" t="str">
        <f t="shared" si="325"/>
        <v>0</v>
      </c>
      <c r="AF212" s="235" t="str">
        <f t="shared" si="330"/>
        <v/>
      </c>
      <c r="AG212" s="235" t="str">
        <f t="shared" si="327"/>
        <v/>
      </c>
      <c r="AH212" s="236"/>
      <c r="AI212" s="235" t="str">
        <f t="shared" si="328"/>
        <v/>
      </c>
      <c r="AJ212" s="235" t="str">
        <f>IFERROR(VLOOKUP((CONCATENATE(AG212,AI212)),Listados!$U$3:$V$11,2,FALSE),"")</f>
        <v/>
      </c>
      <c r="AK212" s="235" t="str">
        <f t="shared" si="329"/>
        <v/>
      </c>
      <c r="AL212" s="484"/>
      <c r="AM212" s="484"/>
      <c r="AN212" s="484"/>
      <c r="AO212" s="484"/>
      <c r="AP212" s="489"/>
      <c r="AQ212" s="489"/>
      <c r="AR212" s="484"/>
      <c r="AS212" s="484"/>
      <c r="AT212" s="484"/>
      <c r="AU212" s="484"/>
    </row>
    <row r="213" spans="1:47" x14ac:dyDescent="0.2">
      <c r="A213" s="508"/>
      <c r="B213" s="501"/>
      <c r="C213" s="509"/>
      <c r="D213" s="501"/>
      <c r="E213" s="501"/>
      <c r="F213" s="501"/>
      <c r="G213" s="329"/>
      <c r="H213" s="333"/>
      <c r="I213" s="333"/>
      <c r="J213" s="501"/>
      <c r="K213" s="484"/>
      <c r="L213" s="510"/>
      <c r="M213" s="484"/>
      <c r="N213" s="484"/>
      <c r="O213" s="355"/>
      <c r="P213" s="334"/>
      <c r="Q213" s="266"/>
      <c r="R213" s="236"/>
      <c r="S213" s="235" t="str">
        <f t="shared" si="319"/>
        <v>0</v>
      </c>
      <c r="T213" s="236"/>
      <c r="U213" s="235" t="str">
        <f t="shared" si="320"/>
        <v>0</v>
      </c>
      <c r="V213" s="236"/>
      <c r="W213" s="235" t="str">
        <f t="shared" si="321"/>
        <v>0</v>
      </c>
      <c r="X213" s="236"/>
      <c r="Y213" s="235" t="str">
        <f t="shared" si="322"/>
        <v>0</v>
      </c>
      <c r="Z213" s="236"/>
      <c r="AA213" s="235" t="str">
        <f t="shared" si="323"/>
        <v>0</v>
      </c>
      <c r="AB213" s="236"/>
      <c r="AC213" s="235" t="str">
        <f t="shared" si="324"/>
        <v>0</v>
      </c>
      <c r="AD213" s="236"/>
      <c r="AE213" s="235" t="str">
        <f t="shared" si="325"/>
        <v>0</v>
      </c>
      <c r="AF213" s="235" t="str">
        <f t="shared" si="330"/>
        <v/>
      </c>
      <c r="AG213" s="235" t="str">
        <f t="shared" si="327"/>
        <v/>
      </c>
      <c r="AH213" s="236"/>
      <c r="AI213" s="235" t="str">
        <f t="shared" si="328"/>
        <v/>
      </c>
      <c r="AJ213" s="235" t="str">
        <f>IFERROR(VLOOKUP((CONCATENATE(AG213,AI213)),Listados!$U$3:$V$11,2,FALSE),"")</f>
        <v/>
      </c>
      <c r="AK213" s="235" t="str">
        <f t="shared" si="329"/>
        <v/>
      </c>
      <c r="AL213" s="484"/>
      <c r="AM213" s="484"/>
      <c r="AN213" s="484"/>
      <c r="AO213" s="484"/>
      <c r="AP213" s="489"/>
      <c r="AQ213" s="489"/>
      <c r="AR213" s="484"/>
      <c r="AS213" s="484"/>
      <c r="AT213" s="484"/>
      <c r="AU213" s="484"/>
    </row>
    <row r="214" spans="1:47" ht="16" thickBot="1" x14ac:dyDescent="0.25">
      <c r="A214" s="508"/>
      <c r="B214" s="501"/>
      <c r="C214" s="509"/>
      <c r="D214" s="501"/>
      <c r="E214" s="501"/>
      <c r="F214" s="501"/>
      <c r="G214" s="329"/>
      <c r="H214" s="333"/>
      <c r="I214" s="333"/>
      <c r="J214" s="501"/>
      <c r="K214" s="484"/>
      <c r="L214" s="510"/>
      <c r="M214" s="484"/>
      <c r="N214" s="484"/>
      <c r="O214" s="355"/>
      <c r="P214" s="334"/>
      <c r="Q214" s="266"/>
      <c r="R214" s="236"/>
      <c r="S214" s="235" t="str">
        <f t="shared" si="319"/>
        <v>0</v>
      </c>
      <c r="T214" s="236"/>
      <c r="U214" s="235" t="str">
        <f t="shared" si="320"/>
        <v>0</v>
      </c>
      <c r="V214" s="236"/>
      <c r="W214" s="235" t="str">
        <f t="shared" si="321"/>
        <v>0</v>
      </c>
      <c r="X214" s="236"/>
      <c r="Y214" s="235" t="str">
        <f t="shared" si="322"/>
        <v>0</v>
      </c>
      <c r="Z214" s="236"/>
      <c r="AA214" s="235" t="str">
        <f t="shared" si="323"/>
        <v>0</v>
      </c>
      <c r="AB214" s="236"/>
      <c r="AC214" s="235" t="str">
        <f t="shared" si="324"/>
        <v>0</v>
      </c>
      <c r="AD214" s="236"/>
      <c r="AE214" s="235" t="str">
        <f t="shared" si="325"/>
        <v>0</v>
      </c>
      <c r="AF214" s="235" t="str">
        <f t="shared" si="330"/>
        <v/>
      </c>
      <c r="AG214" s="235" t="str">
        <f t="shared" si="327"/>
        <v/>
      </c>
      <c r="AH214" s="236"/>
      <c r="AI214" s="235" t="str">
        <f t="shared" si="328"/>
        <v/>
      </c>
      <c r="AJ214" s="235" t="str">
        <f>IFERROR(VLOOKUP((CONCATENATE(AG214,AI214)),Listados!$U$3:$V$11,2,FALSE),"")</f>
        <v/>
      </c>
      <c r="AK214" s="235" t="str">
        <f t="shared" si="329"/>
        <v/>
      </c>
      <c r="AL214" s="484"/>
      <c r="AM214" s="484"/>
      <c r="AN214" s="484"/>
      <c r="AO214" s="484"/>
      <c r="AP214" s="494"/>
      <c r="AQ214" s="494"/>
      <c r="AR214" s="484"/>
      <c r="AS214" s="484"/>
      <c r="AT214" s="484"/>
      <c r="AU214" s="484"/>
    </row>
    <row r="215" spans="1:47" x14ac:dyDescent="0.2">
      <c r="A215" s="508">
        <v>57</v>
      </c>
      <c r="B215" s="501"/>
      <c r="C215" s="509"/>
      <c r="D215" s="501"/>
      <c r="E215" s="500"/>
      <c r="F215" s="500"/>
      <c r="G215" s="329"/>
      <c r="H215" s="333"/>
      <c r="I215" s="333"/>
      <c r="J215" s="501"/>
      <c r="K215" s="484" t="e">
        <f>+VLOOKUP(J215,Listados!$K$8:$L$12,2,0)</f>
        <v>#N/A</v>
      </c>
      <c r="L215" s="510"/>
      <c r="M215" s="484" t="e">
        <f>+VLOOKUP(L215,Listados!$K$13:$L$17,2,0)</f>
        <v>#N/A</v>
      </c>
      <c r="N215" s="484" t="str">
        <f>IF(AND(J215&lt;&gt;"",L215&lt;&gt;""),VLOOKUP(J215&amp;L215,Listados!$M$3:$N$27,2,FALSE),"")</f>
        <v/>
      </c>
      <c r="O215" s="407"/>
      <c r="P215" s="331"/>
      <c r="Q215" s="364"/>
      <c r="R215" s="236"/>
      <c r="S215" s="235" t="str">
        <f t="shared" si="319"/>
        <v>0</v>
      </c>
      <c r="T215" s="236"/>
      <c r="U215" s="235" t="str">
        <f t="shared" si="320"/>
        <v>0</v>
      </c>
      <c r="V215" s="236"/>
      <c r="W215" s="235" t="str">
        <f t="shared" si="321"/>
        <v>0</v>
      </c>
      <c r="X215" s="236"/>
      <c r="Y215" s="235" t="str">
        <f t="shared" si="322"/>
        <v>0</v>
      </c>
      <c r="Z215" s="236"/>
      <c r="AA215" s="235" t="str">
        <f t="shared" si="323"/>
        <v>0</v>
      </c>
      <c r="AB215" s="236"/>
      <c r="AC215" s="235" t="str">
        <f t="shared" si="324"/>
        <v>0</v>
      </c>
      <c r="AD215" s="236"/>
      <c r="AE215" s="235" t="str">
        <f t="shared" si="325"/>
        <v>0</v>
      </c>
      <c r="AF215" s="235" t="str">
        <f t="shared" si="330"/>
        <v/>
      </c>
      <c r="AG215" s="235" t="str">
        <f t="shared" si="327"/>
        <v/>
      </c>
      <c r="AH215" s="236"/>
      <c r="AI215" s="235" t="str">
        <f t="shared" si="328"/>
        <v/>
      </c>
      <c r="AJ215" s="235" t="str">
        <f>IFERROR(VLOOKUP((CONCATENATE(AG215,AI215)),Listados!$U$3:$V$11,2,FALSE),"")</f>
        <v/>
      </c>
      <c r="AK215" s="235" t="str">
        <f t="shared" si="329"/>
        <v/>
      </c>
      <c r="AL215" s="484" t="e">
        <f t="shared" ref="AL215" si="367">AVERAGE(AK215:AK218)</f>
        <v>#DIV/0!</v>
      </c>
      <c r="AM215" s="484" t="e">
        <f t="shared" ref="AM215" si="368">IF(AL215&lt;=50,"Débil",IF(AL215&lt;=99,"Moderado",IF(AL215=100,"fuerte","")))</f>
        <v>#DIV/0!</v>
      </c>
      <c r="AN215" s="484" t="e">
        <f t="shared" ref="AN215" si="369">+IF(AND(Q215="Preventivo",AM215="Fuerte"),2,IF(AND(Q215="Preventivo",AM215="Moderado"),1,0))</f>
        <v>#DIV/0!</v>
      </c>
      <c r="AO215" s="484" t="e">
        <f t="shared" ref="AO215" si="370">+IF(AND(Q215="Detectivo",$AM215="Fuerte"),2,IF(AND(Q215="Detectivo",$AM215="Moderado"),1,IF(AND(Q215="Preventivo",$AM215="Fuerte"),1,0)))</f>
        <v>#DIV/0!</v>
      </c>
      <c r="AP215" s="488" t="e">
        <f t="shared" ref="AP215" si="371">+K215-AN215</f>
        <v>#N/A</v>
      </c>
      <c r="AQ215" s="488" t="e">
        <f t="shared" ref="AQ215" si="372">+M215-AO215</f>
        <v>#N/A</v>
      </c>
      <c r="AR215" s="484" t="e">
        <f>+VLOOKUP(MIN(AP215),Listados!$J$18:$K$24,2,TRUE)</f>
        <v>#N/A</v>
      </c>
      <c r="AS215" s="484" t="e">
        <f>+VLOOKUP(MIN(AQ215),Listados!$J$26:$K$32,2,TRUE)</f>
        <v>#N/A</v>
      </c>
      <c r="AT215" s="484" t="e">
        <f>IF(AND(AR215&lt;&gt;"",AS215&lt;&gt;""),VLOOKUP(AR215&amp;AS215,Listados!$M$3:$N$27,2,FALSE),"")</f>
        <v>#N/A</v>
      </c>
      <c r="AU215" s="484" t="e">
        <f>+VLOOKUP(AT215,Listados!$P$3:$Q$6,2,FALSE)</f>
        <v>#N/A</v>
      </c>
    </row>
    <row r="216" spans="1:47" x14ac:dyDescent="0.2">
      <c r="A216" s="508"/>
      <c r="B216" s="501"/>
      <c r="C216" s="509"/>
      <c r="D216" s="501"/>
      <c r="E216" s="501"/>
      <c r="F216" s="501"/>
      <c r="G216" s="329"/>
      <c r="H216" s="333"/>
      <c r="I216" s="333"/>
      <c r="J216" s="501"/>
      <c r="K216" s="484"/>
      <c r="L216" s="510"/>
      <c r="M216" s="484"/>
      <c r="N216" s="484"/>
      <c r="O216" s="407"/>
      <c r="P216" s="331"/>
      <c r="Q216" s="364"/>
      <c r="R216" s="236"/>
      <c r="S216" s="235" t="str">
        <f t="shared" si="319"/>
        <v>0</v>
      </c>
      <c r="T216" s="236"/>
      <c r="U216" s="235" t="str">
        <f t="shared" si="320"/>
        <v>0</v>
      </c>
      <c r="V216" s="236"/>
      <c r="W216" s="235" t="str">
        <f t="shared" si="321"/>
        <v>0</v>
      </c>
      <c r="X216" s="236"/>
      <c r="Y216" s="235" t="str">
        <f t="shared" si="322"/>
        <v>0</v>
      </c>
      <c r="Z216" s="236"/>
      <c r="AA216" s="235" t="str">
        <f t="shared" si="323"/>
        <v>0</v>
      </c>
      <c r="AB216" s="236"/>
      <c r="AC216" s="235" t="str">
        <f t="shared" si="324"/>
        <v>0</v>
      </c>
      <c r="AD216" s="236"/>
      <c r="AE216" s="235" t="str">
        <f t="shared" si="325"/>
        <v>0</v>
      </c>
      <c r="AF216" s="235" t="str">
        <f t="shared" si="330"/>
        <v/>
      </c>
      <c r="AG216" s="235" t="str">
        <f t="shared" si="327"/>
        <v/>
      </c>
      <c r="AH216" s="236"/>
      <c r="AI216" s="235" t="str">
        <f t="shared" si="328"/>
        <v/>
      </c>
      <c r="AJ216" s="235" t="str">
        <f>IFERROR(VLOOKUP((CONCATENATE(AG216,AI216)),Listados!$U$3:$V$11,2,FALSE),"")</f>
        <v/>
      </c>
      <c r="AK216" s="235" t="str">
        <f t="shared" si="329"/>
        <v/>
      </c>
      <c r="AL216" s="484"/>
      <c r="AM216" s="484"/>
      <c r="AN216" s="484"/>
      <c r="AO216" s="484"/>
      <c r="AP216" s="489"/>
      <c r="AQ216" s="489"/>
      <c r="AR216" s="484"/>
      <c r="AS216" s="484"/>
      <c r="AT216" s="484"/>
      <c r="AU216" s="484"/>
    </row>
    <row r="217" spans="1:47" x14ac:dyDescent="0.2">
      <c r="A217" s="508"/>
      <c r="B217" s="501"/>
      <c r="C217" s="509"/>
      <c r="D217" s="501"/>
      <c r="E217" s="501"/>
      <c r="F217" s="501"/>
      <c r="G217" s="329"/>
      <c r="H217" s="333"/>
      <c r="I217" s="333"/>
      <c r="J217" s="501"/>
      <c r="K217" s="484"/>
      <c r="L217" s="510"/>
      <c r="M217" s="484"/>
      <c r="N217" s="484"/>
      <c r="O217" s="355"/>
      <c r="P217" s="334"/>
      <c r="Q217" s="266"/>
      <c r="R217" s="236"/>
      <c r="S217" s="235" t="str">
        <f t="shared" si="319"/>
        <v>0</v>
      </c>
      <c r="T217" s="236"/>
      <c r="U217" s="235" t="str">
        <f t="shared" si="320"/>
        <v>0</v>
      </c>
      <c r="V217" s="236"/>
      <c r="W217" s="235" t="str">
        <f t="shared" si="321"/>
        <v>0</v>
      </c>
      <c r="X217" s="236"/>
      <c r="Y217" s="235" t="str">
        <f t="shared" si="322"/>
        <v>0</v>
      </c>
      <c r="Z217" s="236"/>
      <c r="AA217" s="235" t="str">
        <f t="shared" si="323"/>
        <v>0</v>
      </c>
      <c r="AB217" s="236"/>
      <c r="AC217" s="235" t="str">
        <f t="shared" si="324"/>
        <v>0</v>
      </c>
      <c r="AD217" s="236"/>
      <c r="AE217" s="235" t="str">
        <f t="shared" si="325"/>
        <v>0</v>
      </c>
      <c r="AF217" s="235" t="str">
        <f t="shared" si="330"/>
        <v/>
      </c>
      <c r="AG217" s="235" t="str">
        <f t="shared" si="327"/>
        <v/>
      </c>
      <c r="AH217" s="236"/>
      <c r="AI217" s="235" t="str">
        <f t="shared" si="328"/>
        <v/>
      </c>
      <c r="AJ217" s="235" t="str">
        <f>IFERROR(VLOOKUP((CONCATENATE(AG217,AI217)),Listados!$U$3:$V$11,2,FALSE),"")</f>
        <v/>
      </c>
      <c r="AK217" s="235" t="str">
        <f t="shared" si="329"/>
        <v/>
      </c>
      <c r="AL217" s="484"/>
      <c r="AM217" s="484"/>
      <c r="AN217" s="484"/>
      <c r="AO217" s="484"/>
      <c r="AP217" s="489"/>
      <c r="AQ217" s="489"/>
      <c r="AR217" s="484"/>
      <c r="AS217" s="484"/>
      <c r="AT217" s="484"/>
      <c r="AU217" s="484"/>
    </row>
    <row r="218" spans="1:47" ht="16" thickBot="1" x14ac:dyDescent="0.25">
      <c r="A218" s="508"/>
      <c r="B218" s="501"/>
      <c r="C218" s="509"/>
      <c r="D218" s="501"/>
      <c r="E218" s="501"/>
      <c r="F218" s="501"/>
      <c r="G218" s="329"/>
      <c r="H218" s="333"/>
      <c r="I218" s="333"/>
      <c r="J218" s="501"/>
      <c r="K218" s="484"/>
      <c r="L218" s="510"/>
      <c r="M218" s="484"/>
      <c r="N218" s="484"/>
      <c r="O218" s="355"/>
      <c r="P218" s="334"/>
      <c r="Q218" s="266"/>
      <c r="R218" s="236"/>
      <c r="S218" s="235" t="str">
        <f t="shared" si="319"/>
        <v>0</v>
      </c>
      <c r="T218" s="236"/>
      <c r="U218" s="235" t="str">
        <f t="shared" si="320"/>
        <v>0</v>
      </c>
      <c r="V218" s="236"/>
      <c r="W218" s="235" t="str">
        <f t="shared" si="321"/>
        <v>0</v>
      </c>
      <c r="X218" s="236"/>
      <c r="Y218" s="235" t="str">
        <f t="shared" si="322"/>
        <v>0</v>
      </c>
      <c r="Z218" s="236"/>
      <c r="AA218" s="235" t="str">
        <f t="shared" si="323"/>
        <v>0</v>
      </c>
      <c r="AB218" s="236"/>
      <c r="AC218" s="235" t="str">
        <f t="shared" si="324"/>
        <v>0</v>
      </c>
      <c r="AD218" s="236"/>
      <c r="AE218" s="235" t="str">
        <f t="shared" si="325"/>
        <v>0</v>
      </c>
      <c r="AF218" s="235" t="str">
        <f t="shared" si="330"/>
        <v/>
      </c>
      <c r="AG218" s="235" t="str">
        <f t="shared" si="327"/>
        <v/>
      </c>
      <c r="AH218" s="236"/>
      <c r="AI218" s="235" t="str">
        <f t="shared" si="328"/>
        <v/>
      </c>
      <c r="AJ218" s="235" t="str">
        <f>IFERROR(VLOOKUP((CONCATENATE(AG218,AI218)),Listados!$U$3:$V$11,2,FALSE),"")</f>
        <v/>
      </c>
      <c r="AK218" s="235" t="str">
        <f t="shared" si="329"/>
        <v/>
      </c>
      <c r="AL218" s="484"/>
      <c r="AM218" s="484"/>
      <c r="AN218" s="484"/>
      <c r="AO218" s="484"/>
      <c r="AP218" s="494"/>
      <c r="AQ218" s="494"/>
      <c r="AR218" s="484"/>
      <c r="AS218" s="484"/>
      <c r="AT218" s="484"/>
      <c r="AU218" s="484"/>
    </row>
    <row r="219" spans="1:47" x14ac:dyDescent="0.2">
      <c r="A219" s="508">
        <v>58</v>
      </c>
      <c r="B219" s="501"/>
      <c r="C219" s="509"/>
      <c r="D219" s="501"/>
      <c r="E219" s="500"/>
      <c r="F219" s="500"/>
      <c r="G219" s="329"/>
      <c r="H219" s="333"/>
      <c r="I219" s="333"/>
      <c r="J219" s="501"/>
      <c r="K219" s="484" t="e">
        <f>+VLOOKUP(J219,Listados!$K$8:$L$12,2,0)</f>
        <v>#N/A</v>
      </c>
      <c r="L219" s="510"/>
      <c r="M219" s="484" t="e">
        <f>+VLOOKUP(L219,Listados!$K$13:$L$17,2,0)</f>
        <v>#N/A</v>
      </c>
      <c r="N219" s="484" t="str">
        <f>IF(AND(J219&lt;&gt;"",L219&lt;&gt;""),VLOOKUP(J219&amp;L219,Listados!$M$3:$N$27,2,FALSE),"")</f>
        <v/>
      </c>
      <c r="O219" s="407"/>
      <c r="P219" s="331"/>
      <c r="Q219" s="364"/>
      <c r="R219" s="236"/>
      <c r="S219" s="235" t="str">
        <f t="shared" si="319"/>
        <v>0</v>
      </c>
      <c r="T219" s="236"/>
      <c r="U219" s="235" t="str">
        <f t="shared" si="320"/>
        <v>0</v>
      </c>
      <c r="V219" s="236"/>
      <c r="W219" s="235" t="str">
        <f t="shared" si="321"/>
        <v>0</v>
      </c>
      <c r="X219" s="236"/>
      <c r="Y219" s="235" t="str">
        <f t="shared" si="322"/>
        <v>0</v>
      </c>
      <c r="Z219" s="236"/>
      <c r="AA219" s="235" t="str">
        <f t="shared" si="323"/>
        <v>0</v>
      </c>
      <c r="AB219" s="236"/>
      <c r="AC219" s="235" t="str">
        <f t="shared" si="324"/>
        <v>0</v>
      </c>
      <c r="AD219" s="236"/>
      <c r="AE219" s="235" t="str">
        <f t="shared" si="325"/>
        <v>0</v>
      </c>
      <c r="AF219" s="235" t="str">
        <f t="shared" si="330"/>
        <v/>
      </c>
      <c r="AG219" s="235" t="str">
        <f t="shared" si="327"/>
        <v/>
      </c>
      <c r="AH219" s="236"/>
      <c r="AI219" s="235" t="str">
        <f t="shared" si="328"/>
        <v/>
      </c>
      <c r="AJ219" s="235" t="str">
        <f>IFERROR(VLOOKUP((CONCATENATE(AG219,AI219)),Listados!$U$3:$V$11,2,FALSE),"")</f>
        <v/>
      </c>
      <c r="AK219" s="235" t="str">
        <f t="shared" si="329"/>
        <v/>
      </c>
      <c r="AL219" s="484" t="e">
        <f t="shared" ref="AL219" si="373">AVERAGE(AK219:AK222)</f>
        <v>#DIV/0!</v>
      </c>
      <c r="AM219" s="484" t="e">
        <f t="shared" ref="AM219" si="374">IF(AL219&lt;=50,"Débil",IF(AL219&lt;=99,"Moderado",IF(AL219=100,"fuerte","")))</f>
        <v>#DIV/0!</v>
      </c>
      <c r="AN219" s="484" t="e">
        <f t="shared" ref="AN219" si="375">+IF(AND(Q219="Preventivo",AM219="Fuerte"),2,IF(AND(Q219="Preventivo",AM219="Moderado"),1,0))</f>
        <v>#DIV/0!</v>
      </c>
      <c r="AO219" s="484" t="e">
        <f t="shared" ref="AO219" si="376">+IF(AND(Q219="Detectivo",$AM219="Fuerte"),2,IF(AND(Q219="Detectivo",$AM219="Moderado"),1,IF(AND(Q219="Preventivo",$AM219="Fuerte"),1,0)))</f>
        <v>#DIV/0!</v>
      </c>
      <c r="AP219" s="488" t="e">
        <f t="shared" ref="AP219" si="377">+K219-AN219</f>
        <v>#N/A</v>
      </c>
      <c r="AQ219" s="488" t="e">
        <f t="shared" ref="AQ219" si="378">+M219-AO219</f>
        <v>#N/A</v>
      </c>
      <c r="AR219" s="484" t="e">
        <f>+VLOOKUP(MIN(AP219),Listados!$J$18:$K$24,2,TRUE)</f>
        <v>#N/A</v>
      </c>
      <c r="AS219" s="484" t="e">
        <f>+VLOOKUP(MIN(AQ219),Listados!$J$26:$K$32,2,TRUE)</f>
        <v>#N/A</v>
      </c>
      <c r="AT219" s="484" t="e">
        <f>IF(AND(AR219&lt;&gt;"",AS219&lt;&gt;""),VLOOKUP(AR219&amp;AS219,Listados!$M$3:$N$27,2,FALSE),"")</f>
        <v>#N/A</v>
      </c>
      <c r="AU219" s="484" t="e">
        <f>+VLOOKUP(AT219,Listados!$P$3:$Q$6,2,FALSE)</f>
        <v>#N/A</v>
      </c>
    </row>
    <row r="220" spans="1:47" x14ac:dyDescent="0.2">
      <c r="A220" s="508"/>
      <c r="B220" s="501"/>
      <c r="C220" s="509"/>
      <c r="D220" s="501"/>
      <c r="E220" s="501"/>
      <c r="F220" s="501"/>
      <c r="G220" s="329"/>
      <c r="H220" s="333"/>
      <c r="I220" s="333"/>
      <c r="J220" s="501"/>
      <c r="K220" s="484"/>
      <c r="L220" s="510"/>
      <c r="M220" s="484"/>
      <c r="N220" s="484"/>
      <c r="O220" s="407"/>
      <c r="P220" s="331"/>
      <c r="Q220" s="364"/>
      <c r="R220" s="236"/>
      <c r="S220" s="235" t="str">
        <f t="shared" si="319"/>
        <v>0</v>
      </c>
      <c r="T220" s="236"/>
      <c r="U220" s="235" t="str">
        <f t="shared" si="320"/>
        <v>0</v>
      </c>
      <c r="V220" s="236"/>
      <c r="W220" s="235" t="str">
        <f t="shared" si="321"/>
        <v>0</v>
      </c>
      <c r="X220" s="236"/>
      <c r="Y220" s="235" t="str">
        <f t="shared" si="322"/>
        <v>0</v>
      </c>
      <c r="Z220" s="236"/>
      <c r="AA220" s="235" t="str">
        <f t="shared" si="323"/>
        <v>0</v>
      </c>
      <c r="AB220" s="236"/>
      <c r="AC220" s="235" t="str">
        <f t="shared" si="324"/>
        <v>0</v>
      </c>
      <c r="AD220" s="236"/>
      <c r="AE220" s="235" t="str">
        <f t="shared" si="325"/>
        <v>0</v>
      </c>
      <c r="AF220" s="235" t="str">
        <f t="shared" si="330"/>
        <v/>
      </c>
      <c r="AG220" s="235" t="str">
        <f t="shared" si="327"/>
        <v/>
      </c>
      <c r="AH220" s="236"/>
      <c r="AI220" s="235" t="str">
        <f t="shared" si="328"/>
        <v/>
      </c>
      <c r="AJ220" s="235" t="str">
        <f>IFERROR(VLOOKUP((CONCATENATE(AG220,AI220)),Listados!$U$3:$V$11,2,FALSE),"")</f>
        <v/>
      </c>
      <c r="AK220" s="235" t="str">
        <f t="shared" si="329"/>
        <v/>
      </c>
      <c r="AL220" s="484"/>
      <c r="AM220" s="484"/>
      <c r="AN220" s="484"/>
      <c r="AO220" s="484"/>
      <c r="AP220" s="489"/>
      <c r="AQ220" s="489"/>
      <c r="AR220" s="484"/>
      <c r="AS220" s="484"/>
      <c r="AT220" s="484"/>
      <c r="AU220" s="484"/>
    </row>
    <row r="221" spans="1:47" x14ac:dyDescent="0.2">
      <c r="A221" s="508"/>
      <c r="B221" s="501"/>
      <c r="C221" s="509"/>
      <c r="D221" s="501"/>
      <c r="E221" s="501"/>
      <c r="F221" s="501"/>
      <c r="G221" s="329"/>
      <c r="H221" s="333"/>
      <c r="I221" s="333"/>
      <c r="J221" s="501"/>
      <c r="K221" s="484"/>
      <c r="L221" s="510"/>
      <c r="M221" s="484"/>
      <c r="N221" s="484"/>
      <c r="O221" s="355"/>
      <c r="P221" s="334"/>
      <c r="Q221" s="266"/>
      <c r="R221" s="236"/>
      <c r="S221" s="235" t="str">
        <f t="shared" si="319"/>
        <v>0</v>
      </c>
      <c r="T221" s="236"/>
      <c r="U221" s="235" t="str">
        <f t="shared" si="320"/>
        <v>0</v>
      </c>
      <c r="V221" s="236"/>
      <c r="W221" s="235" t="str">
        <f t="shared" si="321"/>
        <v>0</v>
      </c>
      <c r="X221" s="236"/>
      <c r="Y221" s="235" t="str">
        <f t="shared" si="322"/>
        <v>0</v>
      </c>
      <c r="Z221" s="236"/>
      <c r="AA221" s="235" t="str">
        <f t="shared" si="323"/>
        <v>0</v>
      </c>
      <c r="AB221" s="236"/>
      <c r="AC221" s="235" t="str">
        <f t="shared" si="324"/>
        <v>0</v>
      </c>
      <c r="AD221" s="236"/>
      <c r="AE221" s="235" t="str">
        <f t="shared" si="325"/>
        <v>0</v>
      </c>
      <c r="AF221" s="235" t="str">
        <f t="shared" si="330"/>
        <v/>
      </c>
      <c r="AG221" s="235" t="str">
        <f t="shared" si="327"/>
        <v/>
      </c>
      <c r="AH221" s="236"/>
      <c r="AI221" s="235" t="str">
        <f t="shared" si="328"/>
        <v/>
      </c>
      <c r="AJ221" s="235" t="str">
        <f>IFERROR(VLOOKUP((CONCATENATE(AG221,AI221)),Listados!$U$3:$V$11,2,FALSE),"")</f>
        <v/>
      </c>
      <c r="AK221" s="235" t="str">
        <f t="shared" si="329"/>
        <v/>
      </c>
      <c r="AL221" s="484"/>
      <c r="AM221" s="484"/>
      <c r="AN221" s="484"/>
      <c r="AO221" s="484"/>
      <c r="AP221" s="489"/>
      <c r="AQ221" s="489"/>
      <c r="AR221" s="484"/>
      <c r="AS221" s="484"/>
      <c r="AT221" s="484"/>
      <c r="AU221" s="484"/>
    </row>
    <row r="222" spans="1:47" ht="16" thickBot="1" x14ac:dyDescent="0.25">
      <c r="A222" s="508"/>
      <c r="B222" s="501"/>
      <c r="C222" s="509"/>
      <c r="D222" s="501"/>
      <c r="E222" s="501"/>
      <c r="F222" s="501"/>
      <c r="G222" s="329"/>
      <c r="H222" s="333"/>
      <c r="I222" s="333"/>
      <c r="J222" s="501"/>
      <c r="K222" s="484"/>
      <c r="L222" s="510"/>
      <c r="M222" s="484"/>
      <c r="N222" s="484"/>
      <c r="O222" s="355"/>
      <c r="P222" s="334"/>
      <c r="Q222" s="266"/>
      <c r="R222" s="236"/>
      <c r="S222" s="235" t="str">
        <f t="shared" si="319"/>
        <v>0</v>
      </c>
      <c r="T222" s="236"/>
      <c r="U222" s="235" t="str">
        <f t="shared" si="320"/>
        <v>0</v>
      </c>
      <c r="V222" s="236"/>
      <c r="W222" s="235" t="str">
        <f t="shared" si="321"/>
        <v>0</v>
      </c>
      <c r="X222" s="236"/>
      <c r="Y222" s="235" t="str">
        <f t="shared" si="322"/>
        <v>0</v>
      </c>
      <c r="Z222" s="236"/>
      <c r="AA222" s="235" t="str">
        <f t="shared" si="323"/>
        <v>0</v>
      </c>
      <c r="AB222" s="236"/>
      <c r="AC222" s="235" t="str">
        <f t="shared" si="324"/>
        <v>0</v>
      </c>
      <c r="AD222" s="236"/>
      <c r="AE222" s="235" t="str">
        <f t="shared" si="325"/>
        <v>0</v>
      </c>
      <c r="AF222" s="235" t="str">
        <f t="shared" si="330"/>
        <v/>
      </c>
      <c r="AG222" s="235" t="str">
        <f t="shared" si="327"/>
        <v/>
      </c>
      <c r="AH222" s="236"/>
      <c r="AI222" s="235" t="str">
        <f t="shared" si="328"/>
        <v/>
      </c>
      <c r="AJ222" s="235" t="str">
        <f>IFERROR(VLOOKUP((CONCATENATE(AG222,AI222)),Listados!$U$3:$V$11,2,FALSE),"")</f>
        <v/>
      </c>
      <c r="AK222" s="235" t="str">
        <f t="shared" si="329"/>
        <v/>
      </c>
      <c r="AL222" s="484"/>
      <c r="AM222" s="484"/>
      <c r="AN222" s="484"/>
      <c r="AO222" s="484"/>
      <c r="AP222" s="494"/>
      <c r="AQ222" s="494"/>
      <c r="AR222" s="484"/>
      <c r="AS222" s="484"/>
      <c r="AT222" s="484"/>
      <c r="AU222" s="484"/>
    </row>
    <row r="223" spans="1:47" x14ac:dyDescent="0.2">
      <c r="A223" s="508">
        <v>59</v>
      </c>
      <c r="B223" s="501"/>
      <c r="C223" s="509"/>
      <c r="D223" s="501"/>
      <c r="E223" s="500"/>
      <c r="F223" s="500"/>
      <c r="G223" s="329"/>
      <c r="H223" s="333"/>
      <c r="I223" s="333"/>
      <c r="J223" s="501"/>
      <c r="K223" s="484" t="e">
        <f>+VLOOKUP(J223,Listados!$K$8:$L$12,2,0)</f>
        <v>#N/A</v>
      </c>
      <c r="L223" s="510"/>
      <c r="M223" s="484" t="e">
        <f>+VLOOKUP(L223,Listados!$K$13:$L$17,2,0)</f>
        <v>#N/A</v>
      </c>
      <c r="N223" s="484" t="str">
        <f>IF(AND(J223&lt;&gt;"",L223&lt;&gt;""),VLOOKUP(J223&amp;L223,Listados!$M$3:$N$27,2,FALSE),"")</f>
        <v/>
      </c>
      <c r="O223" s="407"/>
      <c r="P223" s="331"/>
      <c r="Q223" s="364"/>
      <c r="R223" s="236"/>
      <c r="S223" s="235" t="str">
        <f t="shared" si="319"/>
        <v>0</v>
      </c>
      <c r="T223" s="236"/>
      <c r="U223" s="235" t="str">
        <f t="shared" si="320"/>
        <v>0</v>
      </c>
      <c r="V223" s="236"/>
      <c r="W223" s="235" t="str">
        <f t="shared" si="321"/>
        <v>0</v>
      </c>
      <c r="X223" s="236"/>
      <c r="Y223" s="235" t="str">
        <f t="shared" si="322"/>
        <v>0</v>
      </c>
      <c r="Z223" s="236"/>
      <c r="AA223" s="235" t="str">
        <f t="shared" si="323"/>
        <v>0</v>
      </c>
      <c r="AB223" s="236"/>
      <c r="AC223" s="235" t="str">
        <f t="shared" si="324"/>
        <v>0</v>
      </c>
      <c r="AD223" s="236"/>
      <c r="AE223" s="235" t="str">
        <f t="shared" si="325"/>
        <v>0</v>
      </c>
      <c r="AF223" s="235" t="str">
        <f t="shared" si="330"/>
        <v/>
      </c>
      <c r="AG223" s="235" t="str">
        <f t="shared" si="327"/>
        <v/>
      </c>
      <c r="AH223" s="236"/>
      <c r="AI223" s="235" t="str">
        <f t="shared" si="328"/>
        <v/>
      </c>
      <c r="AJ223" s="235" t="str">
        <f>IFERROR(VLOOKUP((CONCATENATE(AG223,AI223)),Listados!$U$3:$V$11,2,FALSE),"")</f>
        <v/>
      </c>
      <c r="AK223" s="235" t="str">
        <f t="shared" si="329"/>
        <v/>
      </c>
      <c r="AL223" s="484" t="e">
        <f t="shared" ref="AL223" si="379">AVERAGE(AK223:AK226)</f>
        <v>#DIV/0!</v>
      </c>
      <c r="AM223" s="484" t="e">
        <f t="shared" ref="AM223" si="380">IF(AL223&lt;=50,"Débil",IF(AL223&lt;=99,"Moderado",IF(AL223=100,"fuerte","")))</f>
        <v>#DIV/0!</v>
      </c>
      <c r="AN223" s="484" t="e">
        <f t="shared" ref="AN223" si="381">+IF(AND(Q223="Preventivo",AM223="Fuerte"),2,IF(AND(Q223="Preventivo",AM223="Moderado"),1,0))</f>
        <v>#DIV/0!</v>
      </c>
      <c r="AO223" s="484" t="e">
        <f t="shared" ref="AO223" si="382">+IF(AND(Q223="Detectivo",$AM223="Fuerte"),2,IF(AND(Q223="Detectivo",$AM223="Moderado"),1,IF(AND(Q223="Preventivo",$AM223="Fuerte"),1,0)))</f>
        <v>#DIV/0!</v>
      </c>
      <c r="AP223" s="488" t="e">
        <f t="shared" ref="AP223" si="383">+K223-AN223</f>
        <v>#N/A</v>
      </c>
      <c r="AQ223" s="488" t="e">
        <f t="shared" ref="AQ223" si="384">+M223-AO223</f>
        <v>#N/A</v>
      </c>
      <c r="AR223" s="484" t="e">
        <f>+VLOOKUP(MIN(AP223),Listados!$J$18:$K$24,2,TRUE)</f>
        <v>#N/A</v>
      </c>
      <c r="AS223" s="484" t="e">
        <f>+VLOOKUP(MIN(AQ223),Listados!$J$26:$K$32,2,TRUE)</f>
        <v>#N/A</v>
      </c>
      <c r="AT223" s="484" t="e">
        <f>IF(AND(AR223&lt;&gt;"",AS223&lt;&gt;""),VLOOKUP(AR223&amp;AS223,Listados!$M$3:$N$27,2,FALSE),"")</f>
        <v>#N/A</v>
      </c>
      <c r="AU223" s="484" t="e">
        <f>+VLOOKUP(AT223,Listados!$P$3:$Q$6,2,FALSE)</f>
        <v>#N/A</v>
      </c>
    </row>
    <row r="224" spans="1:47" x14ac:dyDescent="0.2">
      <c r="A224" s="508"/>
      <c r="B224" s="501"/>
      <c r="C224" s="509"/>
      <c r="D224" s="501"/>
      <c r="E224" s="501"/>
      <c r="F224" s="501"/>
      <c r="G224" s="329"/>
      <c r="H224" s="333"/>
      <c r="I224" s="333"/>
      <c r="J224" s="501"/>
      <c r="K224" s="484"/>
      <c r="L224" s="510"/>
      <c r="M224" s="484"/>
      <c r="N224" s="484"/>
      <c r="O224" s="407"/>
      <c r="P224" s="331"/>
      <c r="Q224" s="364"/>
      <c r="R224" s="236"/>
      <c r="S224" s="235" t="str">
        <f t="shared" si="319"/>
        <v>0</v>
      </c>
      <c r="T224" s="236"/>
      <c r="U224" s="235" t="str">
        <f t="shared" si="320"/>
        <v>0</v>
      </c>
      <c r="V224" s="236"/>
      <c r="W224" s="235" t="str">
        <f t="shared" si="321"/>
        <v>0</v>
      </c>
      <c r="X224" s="236"/>
      <c r="Y224" s="235" t="str">
        <f t="shared" si="322"/>
        <v>0</v>
      </c>
      <c r="Z224" s="236"/>
      <c r="AA224" s="235" t="str">
        <f t="shared" si="323"/>
        <v>0</v>
      </c>
      <c r="AB224" s="236"/>
      <c r="AC224" s="235" t="str">
        <f t="shared" si="324"/>
        <v>0</v>
      </c>
      <c r="AD224" s="236"/>
      <c r="AE224" s="235" t="str">
        <f t="shared" si="325"/>
        <v>0</v>
      </c>
      <c r="AF224" s="235" t="str">
        <f t="shared" si="330"/>
        <v/>
      </c>
      <c r="AG224" s="235" t="str">
        <f t="shared" si="327"/>
        <v/>
      </c>
      <c r="AH224" s="236"/>
      <c r="AI224" s="235" t="str">
        <f t="shared" si="328"/>
        <v/>
      </c>
      <c r="AJ224" s="235" t="str">
        <f>IFERROR(VLOOKUP((CONCATENATE(AG224,AI224)),Listados!$U$3:$V$11,2,FALSE),"")</f>
        <v/>
      </c>
      <c r="AK224" s="235" t="str">
        <f t="shared" si="329"/>
        <v/>
      </c>
      <c r="AL224" s="484"/>
      <c r="AM224" s="484"/>
      <c r="AN224" s="484"/>
      <c r="AO224" s="484"/>
      <c r="AP224" s="489"/>
      <c r="AQ224" s="489"/>
      <c r="AR224" s="484"/>
      <c r="AS224" s="484"/>
      <c r="AT224" s="484"/>
      <c r="AU224" s="484"/>
    </row>
    <row r="225" spans="1:47" x14ac:dyDescent="0.2">
      <c r="A225" s="508"/>
      <c r="B225" s="501"/>
      <c r="C225" s="509"/>
      <c r="D225" s="501"/>
      <c r="E225" s="501"/>
      <c r="F225" s="501"/>
      <c r="G225" s="329"/>
      <c r="H225" s="333"/>
      <c r="I225" s="333"/>
      <c r="J225" s="501"/>
      <c r="K225" s="484"/>
      <c r="L225" s="510"/>
      <c r="M225" s="484"/>
      <c r="N225" s="484"/>
      <c r="O225" s="355"/>
      <c r="P225" s="334"/>
      <c r="Q225" s="266"/>
      <c r="R225" s="236"/>
      <c r="S225" s="235" t="str">
        <f t="shared" si="319"/>
        <v>0</v>
      </c>
      <c r="T225" s="236"/>
      <c r="U225" s="235" t="str">
        <f t="shared" si="320"/>
        <v>0</v>
      </c>
      <c r="V225" s="236"/>
      <c r="W225" s="235" t="str">
        <f t="shared" si="321"/>
        <v>0</v>
      </c>
      <c r="X225" s="236"/>
      <c r="Y225" s="235" t="str">
        <f t="shared" si="322"/>
        <v>0</v>
      </c>
      <c r="Z225" s="236"/>
      <c r="AA225" s="235" t="str">
        <f t="shared" si="323"/>
        <v>0</v>
      </c>
      <c r="AB225" s="236"/>
      <c r="AC225" s="235" t="str">
        <f t="shared" si="324"/>
        <v>0</v>
      </c>
      <c r="AD225" s="236"/>
      <c r="AE225" s="235" t="str">
        <f t="shared" si="325"/>
        <v>0</v>
      </c>
      <c r="AF225" s="235" t="str">
        <f t="shared" si="330"/>
        <v/>
      </c>
      <c r="AG225" s="235" t="str">
        <f t="shared" si="327"/>
        <v/>
      </c>
      <c r="AH225" s="236"/>
      <c r="AI225" s="235" t="str">
        <f t="shared" si="328"/>
        <v/>
      </c>
      <c r="AJ225" s="235" t="str">
        <f>IFERROR(VLOOKUP((CONCATENATE(AG225,AI225)),Listados!$U$3:$V$11,2,FALSE),"")</f>
        <v/>
      </c>
      <c r="AK225" s="235" t="str">
        <f t="shared" si="329"/>
        <v/>
      </c>
      <c r="AL225" s="484"/>
      <c r="AM225" s="484"/>
      <c r="AN225" s="484"/>
      <c r="AO225" s="484"/>
      <c r="AP225" s="489"/>
      <c r="AQ225" s="489"/>
      <c r="AR225" s="484"/>
      <c r="AS225" s="484"/>
      <c r="AT225" s="484"/>
      <c r="AU225" s="484"/>
    </row>
    <row r="226" spans="1:47" ht="16" thickBot="1" x14ac:dyDescent="0.25">
      <c r="A226" s="508"/>
      <c r="B226" s="501"/>
      <c r="C226" s="509"/>
      <c r="D226" s="501"/>
      <c r="E226" s="501"/>
      <c r="F226" s="501"/>
      <c r="G226" s="329"/>
      <c r="H226" s="333"/>
      <c r="I226" s="333"/>
      <c r="J226" s="501"/>
      <c r="K226" s="484"/>
      <c r="L226" s="510"/>
      <c r="M226" s="484"/>
      <c r="N226" s="484"/>
      <c r="O226" s="355"/>
      <c r="P226" s="334"/>
      <c r="Q226" s="266"/>
      <c r="R226" s="236"/>
      <c r="S226" s="235" t="str">
        <f t="shared" si="319"/>
        <v>0</v>
      </c>
      <c r="T226" s="236"/>
      <c r="U226" s="235" t="str">
        <f t="shared" si="320"/>
        <v>0</v>
      </c>
      <c r="V226" s="236"/>
      <c r="W226" s="235" t="str">
        <f t="shared" si="321"/>
        <v>0</v>
      </c>
      <c r="X226" s="236"/>
      <c r="Y226" s="235" t="str">
        <f t="shared" si="322"/>
        <v>0</v>
      </c>
      <c r="Z226" s="236"/>
      <c r="AA226" s="235" t="str">
        <f t="shared" si="323"/>
        <v>0</v>
      </c>
      <c r="AB226" s="236"/>
      <c r="AC226" s="235" t="str">
        <f t="shared" si="324"/>
        <v>0</v>
      </c>
      <c r="AD226" s="236"/>
      <c r="AE226" s="235" t="str">
        <f t="shared" si="325"/>
        <v>0</v>
      </c>
      <c r="AF226" s="235" t="str">
        <f t="shared" si="330"/>
        <v/>
      </c>
      <c r="AG226" s="235" t="str">
        <f t="shared" si="327"/>
        <v/>
      </c>
      <c r="AH226" s="236"/>
      <c r="AI226" s="235" t="str">
        <f t="shared" si="328"/>
        <v/>
      </c>
      <c r="AJ226" s="235" t="str">
        <f>IFERROR(VLOOKUP((CONCATENATE(AG226,AI226)),Listados!$U$3:$V$11,2,FALSE),"")</f>
        <v/>
      </c>
      <c r="AK226" s="235" t="str">
        <f t="shared" si="329"/>
        <v/>
      </c>
      <c r="AL226" s="484"/>
      <c r="AM226" s="484"/>
      <c r="AN226" s="484"/>
      <c r="AO226" s="484"/>
      <c r="AP226" s="494"/>
      <c r="AQ226" s="494"/>
      <c r="AR226" s="484"/>
      <c r="AS226" s="484"/>
      <c r="AT226" s="484"/>
      <c r="AU226" s="484"/>
    </row>
    <row r="227" spans="1:47" x14ac:dyDescent="0.2">
      <c r="A227" s="508">
        <v>60</v>
      </c>
      <c r="B227" s="501"/>
      <c r="C227" s="509"/>
      <c r="D227" s="501"/>
      <c r="E227" s="500"/>
      <c r="F227" s="500"/>
      <c r="G227" s="329"/>
      <c r="H227" s="333"/>
      <c r="I227" s="333"/>
      <c r="J227" s="501"/>
      <c r="K227" s="484" t="e">
        <f>+VLOOKUP(J227,Listados!$K$8:$L$12,2,0)</f>
        <v>#N/A</v>
      </c>
      <c r="L227" s="510"/>
      <c r="M227" s="484" t="e">
        <f>+VLOOKUP(L227,Listados!$K$13:$L$17,2,0)</f>
        <v>#N/A</v>
      </c>
      <c r="N227" s="484" t="str">
        <f>IF(AND(J227&lt;&gt;"",L227&lt;&gt;""),VLOOKUP(J227&amp;L227,Listados!$M$3:$N$27,2,FALSE),"")</f>
        <v/>
      </c>
      <c r="O227" s="407"/>
      <c r="P227" s="331"/>
      <c r="Q227" s="364"/>
      <c r="R227" s="236"/>
      <c r="S227" s="235" t="str">
        <f t="shared" si="319"/>
        <v>0</v>
      </c>
      <c r="T227" s="236"/>
      <c r="U227" s="235" t="str">
        <f t="shared" si="320"/>
        <v>0</v>
      </c>
      <c r="V227" s="236"/>
      <c r="W227" s="235" t="str">
        <f t="shared" si="321"/>
        <v>0</v>
      </c>
      <c r="X227" s="236"/>
      <c r="Y227" s="235" t="str">
        <f t="shared" si="322"/>
        <v>0</v>
      </c>
      <c r="Z227" s="236"/>
      <c r="AA227" s="235" t="str">
        <f t="shared" si="323"/>
        <v>0</v>
      </c>
      <c r="AB227" s="236"/>
      <c r="AC227" s="235" t="str">
        <f t="shared" si="324"/>
        <v>0</v>
      </c>
      <c r="AD227" s="236"/>
      <c r="AE227" s="235" t="str">
        <f t="shared" si="325"/>
        <v>0</v>
      </c>
      <c r="AF227" s="235" t="str">
        <f t="shared" si="330"/>
        <v/>
      </c>
      <c r="AG227" s="235" t="str">
        <f t="shared" si="327"/>
        <v/>
      </c>
      <c r="AH227" s="236"/>
      <c r="AI227" s="235" t="str">
        <f t="shared" si="328"/>
        <v/>
      </c>
      <c r="AJ227" s="235" t="str">
        <f>IFERROR(VLOOKUP((CONCATENATE(AG227,AI227)),Listados!$U$3:$V$11,2,FALSE),"")</f>
        <v/>
      </c>
      <c r="AK227" s="235" t="str">
        <f t="shared" si="329"/>
        <v/>
      </c>
      <c r="AL227" s="484" t="e">
        <f t="shared" ref="AL227" si="385">AVERAGE(AK227:AK230)</f>
        <v>#DIV/0!</v>
      </c>
      <c r="AM227" s="484" t="e">
        <f t="shared" ref="AM227" si="386">IF(AL227&lt;=50,"Débil",IF(AL227&lt;=99,"Moderado",IF(AL227=100,"fuerte","")))</f>
        <v>#DIV/0!</v>
      </c>
      <c r="AN227" s="484" t="e">
        <f t="shared" ref="AN227" si="387">+IF(AND(Q227="Preventivo",AM227="Fuerte"),2,IF(AND(Q227="Preventivo",AM227="Moderado"),1,0))</f>
        <v>#DIV/0!</v>
      </c>
      <c r="AO227" s="484" t="e">
        <f t="shared" ref="AO227" si="388">+IF(AND(Q227="Detectivo",$AM227="Fuerte"),2,IF(AND(Q227="Detectivo",$AM227="Moderado"),1,IF(AND(Q227="Preventivo",$AM227="Fuerte"),1,0)))</f>
        <v>#DIV/0!</v>
      </c>
      <c r="AP227" s="488" t="e">
        <f t="shared" ref="AP227" si="389">+K227-AN227</f>
        <v>#N/A</v>
      </c>
      <c r="AQ227" s="488" t="e">
        <f t="shared" ref="AQ227" si="390">+M227-AO227</f>
        <v>#N/A</v>
      </c>
      <c r="AR227" s="484" t="e">
        <f>+VLOOKUP(MIN(AP227),Listados!$J$18:$K$24,2,TRUE)</f>
        <v>#N/A</v>
      </c>
      <c r="AS227" s="484" t="e">
        <f>+VLOOKUP(MIN(AQ227),Listados!$J$26:$K$32,2,TRUE)</f>
        <v>#N/A</v>
      </c>
      <c r="AT227" s="484" t="e">
        <f>IF(AND(AR227&lt;&gt;"",AS227&lt;&gt;""),VLOOKUP(AR227&amp;AS227,Listados!$M$3:$N$27,2,FALSE),"")</f>
        <v>#N/A</v>
      </c>
      <c r="AU227" s="484" t="e">
        <f>+VLOOKUP(AT227,Listados!$P$3:$Q$6,2,FALSE)</f>
        <v>#N/A</v>
      </c>
    </row>
    <row r="228" spans="1:47" x14ac:dyDescent="0.2">
      <c r="A228" s="508"/>
      <c r="B228" s="501"/>
      <c r="C228" s="509"/>
      <c r="D228" s="501"/>
      <c r="E228" s="501"/>
      <c r="F228" s="501"/>
      <c r="G228" s="329"/>
      <c r="H228" s="333"/>
      <c r="I228" s="333"/>
      <c r="J228" s="501"/>
      <c r="K228" s="484"/>
      <c r="L228" s="510"/>
      <c r="M228" s="484"/>
      <c r="N228" s="484"/>
      <c r="O228" s="407"/>
      <c r="P228" s="331"/>
      <c r="Q228" s="364"/>
      <c r="R228" s="236"/>
      <c r="S228" s="235" t="str">
        <f t="shared" si="319"/>
        <v>0</v>
      </c>
      <c r="T228" s="236"/>
      <c r="U228" s="235" t="str">
        <f t="shared" si="320"/>
        <v>0</v>
      </c>
      <c r="V228" s="236"/>
      <c r="W228" s="235" t="str">
        <f t="shared" si="321"/>
        <v>0</v>
      </c>
      <c r="X228" s="236"/>
      <c r="Y228" s="235" t="str">
        <f t="shared" si="322"/>
        <v>0</v>
      </c>
      <c r="Z228" s="236"/>
      <c r="AA228" s="235" t="str">
        <f t="shared" si="323"/>
        <v>0</v>
      </c>
      <c r="AB228" s="236"/>
      <c r="AC228" s="235" t="str">
        <f t="shared" si="324"/>
        <v>0</v>
      </c>
      <c r="AD228" s="236"/>
      <c r="AE228" s="235" t="str">
        <f t="shared" si="325"/>
        <v>0</v>
      </c>
      <c r="AF228" s="235" t="str">
        <f t="shared" si="330"/>
        <v/>
      </c>
      <c r="AG228" s="235" t="str">
        <f t="shared" si="327"/>
        <v/>
      </c>
      <c r="AH228" s="236"/>
      <c r="AI228" s="235" t="str">
        <f t="shared" si="328"/>
        <v/>
      </c>
      <c r="AJ228" s="235" t="str">
        <f>IFERROR(VLOOKUP((CONCATENATE(AG228,AI228)),Listados!$U$3:$V$11,2,FALSE),"")</f>
        <v/>
      </c>
      <c r="AK228" s="235" t="str">
        <f t="shared" si="329"/>
        <v/>
      </c>
      <c r="AL228" s="484"/>
      <c r="AM228" s="484"/>
      <c r="AN228" s="484"/>
      <c r="AO228" s="484"/>
      <c r="AP228" s="489"/>
      <c r="AQ228" s="489"/>
      <c r="AR228" s="484"/>
      <c r="AS228" s="484"/>
      <c r="AT228" s="484"/>
      <c r="AU228" s="484"/>
    </row>
    <row r="229" spans="1:47" x14ac:dyDescent="0.2">
      <c r="A229" s="508"/>
      <c r="B229" s="501"/>
      <c r="C229" s="509"/>
      <c r="D229" s="501"/>
      <c r="E229" s="501"/>
      <c r="F229" s="501"/>
      <c r="G229" s="329"/>
      <c r="H229" s="333"/>
      <c r="I229" s="333"/>
      <c r="J229" s="501"/>
      <c r="K229" s="484"/>
      <c r="L229" s="510"/>
      <c r="M229" s="484"/>
      <c r="N229" s="484"/>
      <c r="O229" s="355"/>
      <c r="P229" s="334"/>
      <c r="Q229" s="266"/>
      <c r="R229" s="236"/>
      <c r="S229" s="235" t="str">
        <f t="shared" si="319"/>
        <v>0</v>
      </c>
      <c r="T229" s="236"/>
      <c r="U229" s="235" t="str">
        <f t="shared" si="320"/>
        <v>0</v>
      </c>
      <c r="V229" s="236"/>
      <c r="W229" s="235" t="str">
        <f t="shared" si="321"/>
        <v>0</v>
      </c>
      <c r="X229" s="236"/>
      <c r="Y229" s="235" t="str">
        <f t="shared" si="322"/>
        <v>0</v>
      </c>
      <c r="Z229" s="236"/>
      <c r="AA229" s="235" t="str">
        <f t="shared" si="323"/>
        <v>0</v>
      </c>
      <c r="AB229" s="236"/>
      <c r="AC229" s="235" t="str">
        <f t="shared" si="324"/>
        <v>0</v>
      </c>
      <c r="AD229" s="236"/>
      <c r="AE229" s="235" t="str">
        <f t="shared" si="325"/>
        <v>0</v>
      </c>
      <c r="AF229" s="235" t="str">
        <f t="shared" si="330"/>
        <v/>
      </c>
      <c r="AG229" s="235" t="str">
        <f t="shared" si="327"/>
        <v/>
      </c>
      <c r="AH229" s="236"/>
      <c r="AI229" s="235" t="str">
        <f t="shared" si="328"/>
        <v/>
      </c>
      <c r="AJ229" s="235" t="str">
        <f>IFERROR(VLOOKUP((CONCATENATE(AG229,AI229)),Listados!$U$3:$V$11,2,FALSE),"")</f>
        <v/>
      </c>
      <c r="AK229" s="235" t="str">
        <f t="shared" si="329"/>
        <v/>
      </c>
      <c r="AL229" s="484"/>
      <c r="AM229" s="484"/>
      <c r="AN229" s="484"/>
      <c r="AO229" s="484"/>
      <c r="AP229" s="489"/>
      <c r="AQ229" s="489"/>
      <c r="AR229" s="484"/>
      <c r="AS229" s="484"/>
      <c r="AT229" s="484"/>
      <c r="AU229" s="484"/>
    </row>
    <row r="230" spans="1:47" x14ac:dyDescent="0.2">
      <c r="A230" s="508"/>
      <c r="B230" s="501"/>
      <c r="C230" s="509"/>
      <c r="D230" s="501"/>
      <c r="E230" s="501"/>
      <c r="F230" s="501"/>
      <c r="G230" s="329"/>
      <c r="H230" s="333"/>
      <c r="I230" s="333"/>
      <c r="J230" s="501"/>
      <c r="K230" s="484"/>
      <c r="L230" s="510"/>
      <c r="M230" s="484"/>
      <c r="N230" s="484"/>
      <c r="O230" s="355"/>
      <c r="P230" s="334"/>
      <c r="Q230" s="266"/>
      <c r="R230" s="236"/>
      <c r="S230" s="235" t="str">
        <f t="shared" si="319"/>
        <v>0</v>
      </c>
      <c r="T230" s="236"/>
      <c r="U230" s="235" t="str">
        <f t="shared" si="320"/>
        <v>0</v>
      </c>
      <c r="V230" s="236"/>
      <c r="W230" s="235" t="str">
        <f t="shared" si="321"/>
        <v>0</v>
      </c>
      <c r="X230" s="236"/>
      <c r="Y230" s="235" t="str">
        <f t="shared" si="322"/>
        <v>0</v>
      </c>
      <c r="Z230" s="236"/>
      <c r="AA230" s="235" t="str">
        <f t="shared" si="323"/>
        <v>0</v>
      </c>
      <c r="AB230" s="236"/>
      <c r="AC230" s="235" t="str">
        <f t="shared" si="324"/>
        <v>0</v>
      </c>
      <c r="AD230" s="236"/>
      <c r="AE230" s="235" t="str">
        <f t="shared" si="325"/>
        <v>0</v>
      </c>
      <c r="AF230" s="235" t="str">
        <f t="shared" si="330"/>
        <v/>
      </c>
      <c r="AG230" s="235" t="str">
        <f t="shared" si="327"/>
        <v/>
      </c>
      <c r="AH230" s="236"/>
      <c r="AI230" s="235" t="str">
        <f t="shared" si="328"/>
        <v/>
      </c>
      <c r="AJ230" s="235" t="str">
        <f>IFERROR(VLOOKUP((CONCATENATE(AG230,AI230)),Listados!$U$3:$V$11,2,FALSE),"")</f>
        <v/>
      </c>
      <c r="AK230" s="235" t="str">
        <f t="shared" si="329"/>
        <v/>
      </c>
      <c r="AL230" s="484"/>
      <c r="AM230" s="484"/>
      <c r="AN230" s="484"/>
      <c r="AO230" s="484"/>
      <c r="AP230" s="494"/>
      <c r="AQ230" s="494"/>
      <c r="AR230" s="484"/>
      <c r="AS230" s="484"/>
      <c r="AT230" s="484"/>
      <c r="AU230" s="484"/>
    </row>
  </sheetData>
  <sheetProtection selectLockedCells="1"/>
  <mergeCells count="1268">
    <mergeCell ref="H29:H30"/>
    <mergeCell ref="O28:O29"/>
    <mergeCell ref="Q28:Q29"/>
    <mergeCell ref="R28:R29"/>
    <mergeCell ref="S28:S29"/>
    <mergeCell ref="T28:T29"/>
    <mergeCell ref="U28:U29"/>
    <mergeCell ref="V28:V29"/>
    <mergeCell ref="W28:W29"/>
    <mergeCell ref="X28:X29"/>
    <mergeCell ref="Y28:Y29"/>
    <mergeCell ref="Z28:Z29"/>
    <mergeCell ref="AA28:AA29"/>
    <mergeCell ref="AB28:AB29"/>
    <mergeCell ref="AC28:AC29"/>
    <mergeCell ref="AD28:AD29"/>
    <mergeCell ref="AM227:AM230"/>
    <mergeCell ref="AM199:AM202"/>
    <mergeCell ref="AM191:AM194"/>
    <mergeCell ref="AM183:AM186"/>
    <mergeCell ref="AM174:AM177"/>
    <mergeCell ref="AM166:AM169"/>
    <mergeCell ref="AM154:AM157"/>
    <mergeCell ref="AM146:AM149"/>
    <mergeCell ref="AM138:AM141"/>
    <mergeCell ref="AM130:AM133"/>
    <mergeCell ref="AM122:AM125"/>
    <mergeCell ref="AM114:AM117"/>
    <mergeCell ref="AM106:AM109"/>
    <mergeCell ref="AM98:AM101"/>
    <mergeCell ref="AM90:AM93"/>
    <mergeCell ref="AM82:AM85"/>
    <mergeCell ref="AN227:AN230"/>
    <mergeCell ref="AO227:AO230"/>
    <mergeCell ref="AR227:AR230"/>
    <mergeCell ref="M223:M226"/>
    <mergeCell ref="N223:N226"/>
    <mergeCell ref="AM223:AM226"/>
    <mergeCell ref="AN223:AN226"/>
    <mergeCell ref="AO223:AO226"/>
    <mergeCell ref="AR223:AR226"/>
    <mergeCell ref="AS223:AS226"/>
    <mergeCell ref="AT223:AT226"/>
    <mergeCell ref="AU223:AU226"/>
    <mergeCell ref="AP223:AP226"/>
    <mergeCell ref="AP227:AP230"/>
    <mergeCell ref="AQ223:AQ226"/>
    <mergeCell ref="AN11:AN12"/>
    <mergeCell ref="AO11:AO12"/>
    <mergeCell ref="AP11:AP12"/>
    <mergeCell ref="AQ11:AQ12"/>
    <mergeCell ref="AE28:AE29"/>
    <mergeCell ref="AF28:AF29"/>
    <mergeCell ref="AG28:AG29"/>
    <mergeCell ref="AM16:AM22"/>
    <mergeCell ref="M11:M15"/>
    <mergeCell ref="N11:N15"/>
    <mergeCell ref="AM11:AM15"/>
    <mergeCell ref="V11:V12"/>
    <mergeCell ref="AQ227:AQ230"/>
    <mergeCell ref="AM215:AM218"/>
    <mergeCell ref="AN215:AN218"/>
    <mergeCell ref="AO215:AO218"/>
    <mergeCell ref="AS215:AS218"/>
    <mergeCell ref="AT215:AT218"/>
    <mergeCell ref="AU215:AU218"/>
    <mergeCell ref="J219:J222"/>
    <mergeCell ref="K219:K222"/>
    <mergeCell ref="L219:L222"/>
    <mergeCell ref="M219:M222"/>
    <mergeCell ref="N219:N222"/>
    <mergeCell ref="AM219:AM222"/>
    <mergeCell ref="AN219:AN222"/>
    <mergeCell ref="AO219:AO222"/>
    <mergeCell ref="AR219:AR222"/>
    <mergeCell ref="AS219:AS222"/>
    <mergeCell ref="AT219:AT222"/>
    <mergeCell ref="AU219:AU222"/>
    <mergeCell ref="AP215:AP218"/>
    <mergeCell ref="AP219:AP222"/>
    <mergeCell ref="AQ215:AQ218"/>
    <mergeCell ref="AQ219:AQ222"/>
    <mergeCell ref="AS227:AS230"/>
    <mergeCell ref="AT227:AT230"/>
    <mergeCell ref="AU227:AU230"/>
    <mergeCell ref="J227:J230"/>
    <mergeCell ref="K227:K230"/>
    <mergeCell ref="L227:L230"/>
    <mergeCell ref="M227:M230"/>
    <mergeCell ref="N227:N230"/>
    <mergeCell ref="AU207:AU210"/>
    <mergeCell ref="J211:J214"/>
    <mergeCell ref="K211:K214"/>
    <mergeCell ref="L211:L214"/>
    <mergeCell ref="M211:M214"/>
    <mergeCell ref="N211:N214"/>
    <mergeCell ref="AM211:AM214"/>
    <mergeCell ref="AN211:AN214"/>
    <mergeCell ref="AO211:AO214"/>
    <mergeCell ref="AR211:AR214"/>
    <mergeCell ref="AS211:AS214"/>
    <mergeCell ref="AT211:AT214"/>
    <mergeCell ref="AU211:AU214"/>
    <mergeCell ref="AP207:AP210"/>
    <mergeCell ref="AP211:AP214"/>
    <mergeCell ref="AQ207:AQ210"/>
    <mergeCell ref="AQ211:AQ214"/>
    <mergeCell ref="AM207:AM210"/>
    <mergeCell ref="AN207:AN210"/>
    <mergeCell ref="AO207:AO210"/>
    <mergeCell ref="AR207:AR210"/>
    <mergeCell ref="AS207:AS210"/>
    <mergeCell ref="AT207:AT210"/>
    <mergeCell ref="AR215:AR218"/>
    <mergeCell ref="AN199:AN202"/>
    <mergeCell ref="AO199:AO202"/>
    <mergeCell ref="AR199:AR202"/>
    <mergeCell ref="AS199:AS202"/>
    <mergeCell ref="AT199:AT202"/>
    <mergeCell ref="AU199:AU202"/>
    <mergeCell ref="J203:J206"/>
    <mergeCell ref="K203:K206"/>
    <mergeCell ref="L203:L206"/>
    <mergeCell ref="M203:M206"/>
    <mergeCell ref="N203:N206"/>
    <mergeCell ref="AM203:AM206"/>
    <mergeCell ref="AN203:AN206"/>
    <mergeCell ref="AO203:AO206"/>
    <mergeCell ref="AR203:AR206"/>
    <mergeCell ref="AS203:AS206"/>
    <mergeCell ref="AT203:AT206"/>
    <mergeCell ref="AU203:AU206"/>
    <mergeCell ref="AP199:AP202"/>
    <mergeCell ref="AP203:AP206"/>
    <mergeCell ref="AQ199:AQ202"/>
    <mergeCell ref="AQ203:AQ206"/>
    <mergeCell ref="AN191:AN194"/>
    <mergeCell ref="AO191:AO194"/>
    <mergeCell ref="AR191:AR194"/>
    <mergeCell ref="AS191:AS194"/>
    <mergeCell ref="AT191:AT194"/>
    <mergeCell ref="AU191:AU194"/>
    <mergeCell ref="J195:J198"/>
    <mergeCell ref="K195:K198"/>
    <mergeCell ref="L195:L198"/>
    <mergeCell ref="M195:M198"/>
    <mergeCell ref="N195:N198"/>
    <mergeCell ref="AM195:AM198"/>
    <mergeCell ref="AN195:AN198"/>
    <mergeCell ref="AO195:AO198"/>
    <mergeCell ref="AR195:AR198"/>
    <mergeCell ref="AS195:AS198"/>
    <mergeCell ref="AT195:AT198"/>
    <mergeCell ref="AU195:AU198"/>
    <mergeCell ref="AP191:AP194"/>
    <mergeCell ref="AP195:AP198"/>
    <mergeCell ref="AQ191:AQ194"/>
    <mergeCell ref="AQ195:AQ198"/>
    <mergeCell ref="AN183:AN186"/>
    <mergeCell ref="AO183:AO186"/>
    <mergeCell ref="AR183:AR186"/>
    <mergeCell ref="AS183:AS186"/>
    <mergeCell ref="AT183:AT186"/>
    <mergeCell ref="AU183:AU186"/>
    <mergeCell ref="J187:J190"/>
    <mergeCell ref="K187:K190"/>
    <mergeCell ref="L187:L190"/>
    <mergeCell ref="M187:M190"/>
    <mergeCell ref="N187:N190"/>
    <mergeCell ref="AM187:AM190"/>
    <mergeCell ref="AN187:AN190"/>
    <mergeCell ref="AO187:AO190"/>
    <mergeCell ref="AR187:AR190"/>
    <mergeCell ref="AS187:AS190"/>
    <mergeCell ref="AT187:AT190"/>
    <mergeCell ref="AU187:AU190"/>
    <mergeCell ref="AP183:AP186"/>
    <mergeCell ref="AP187:AP190"/>
    <mergeCell ref="AQ183:AQ186"/>
    <mergeCell ref="AQ187:AQ190"/>
    <mergeCell ref="AL187:AL190"/>
    <mergeCell ref="AN174:AN177"/>
    <mergeCell ref="AO174:AO177"/>
    <mergeCell ref="AR174:AR177"/>
    <mergeCell ref="AS174:AS177"/>
    <mergeCell ref="AT174:AT177"/>
    <mergeCell ref="AU174:AU177"/>
    <mergeCell ref="K178:K181"/>
    <mergeCell ref="M178:M181"/>
    <mergeCell ref="AP174:AP177"/>
    <mergeCell ref="AP178:AP181"/>
    <mergeCell ref="AQ174:AQ177"/>
    <mergeCell ref="AQ178:AQ181"/>
    <mergeCell ref="J178:J182"/>
    <mergeCell ref="L178:L182"/>
    <mergeCell ref="N178:N182"/>
    <mergeCell ref="AL178:AL182"/>
    <mergeCell ref="AM178:AM182"/>
    <mergeCell ref="AN178:AN182"/>
    <mergeCell ref="AO178:AO182"/>
    <mergeCell ref="AR178:AR182"/>
    <mergeCell ref="AS178:AS182"/>
    <mergeCell ref="AT178:AT182"/>
    <mergeCell ref="AU178:AU182"/>
    <mergeCell ref="AN166:AN169"/>
    <mergeCell ref="AO166:AO169"/>
    <mergeCell ref="AR166:AR169"/>
    <mergeCell ref="AS166:AS169"/>
    <mergeCell ref="AT166:AT169"/>
    <mergeCell ref="AU166:AU169"/>
    <mergeCell ref="J170:J173"/>
    <mergeCell ref="K170:K173"/>
    <mergeCell ref="L170:L173"/>
    <mergeCell ref="M170:M173"/>
    <mergeCell ref="N170:N173"/>
    <mergeCell ref="AM170:AM173"/>
    <mergeCell ref="AN170:AN173"/>
    <mergeCell ref="AO170:AO173"/>
    <mergeCell ref="AR170:AR173"/>
    <mergeCell ref="AS170:AS173"/>
    <mergeCell ref="AT170:AT173"/>
    <mergeCell ref="AU170:AU173"/>
    <mergeCell ref="AP166:AP169"/>
    <mergeCell ref="AP170:AP173"/>
    <mergeCell ref="AQ166:AQ169"/>
    <mergeCell ref="AQ170:AQ173"/>
    <mergeCell ref="AN154:AN157"/>
    <mergeCell ref="AO154:AO157"/>
    <mergeCell ref="AR154:AR157"/>
    <mergeCell ref="AS154:AS157"/>
    <mergeCell ref="AT154:AT157"/>
    <mergeCell ref="AU154:AU157"/>
    <mergeCell ref="AP154:AP157"/>
    <mergeCell ref="AQ154:AQ157"/>
    <mergeCell ref="AM158:AM161"/>
    <mergeCell ref="AN158:AN161"/>
    <mergeCell ref="AO158:AO161"/>
    <mergeCell ref="AR158:AR161"/>
    <mergeCell ref="AS158:AS161"/>
    <mergeCell ref="AT158:AT161"/>
    <mergeCell ref="AU158:AU161"/>
    <mergeCell ref="J162:J165"/>
    <mergeCell ref="K162:K165"/>
    <mergeCell ref="L162:L165"/>
    <mergeCell ref="M162:M165"/>
    <mergeCell ref="N162:N165"/>
    <mergeCell ref="AM162:AM165"/>
    <mergeCell ref="AN162:AN165"/>
    <mergeCell ref="AO162:AO165"/>
    <mergeCell ref="AR162:AR165"/>
    <mergeCell ref="AS162:AS165"/>
    <mergeCell ref="AT162:AT165"/>
    <mergeCell ref="AU162:AU165"/>
    <mergeCell ref="AP158:AP161"/>
    <mergeCell ref="AP162:AP165"/>
    <mergeCell ref="AQ158:AQ161"/>
    <mergeCell ref="AQ162:AQ165"/>
    <mergeCell ref="AN146:AN149"/>
    <mergeCell ref="AO146:AO149"/>
    <mergeCell ref="AR146:AR149"/>
    <mergeCell ref="AS146:AS149"/>
    <mergeCell ref="AT146:AT149"/>
    <mergeCell ref="AU146:AU149"/>
    <mergeCell ref="J150:J153"/>
    <mergeCell ref="K150:K153"/>
    <mergeCell ref="L150:L153"/>
    <mergeCell ref="M150:M153"/>
    <mergeCell ref="N150:N153"/>
    <mergeCell ref="AM150:AM153"/>
    <mergeCell ref="AN150:AN153"/>
    <mergeCell ref="AO150:AO153"/>
    <mergeCell ref="AR150:AR153"/>
    <mergeCell ref="AS150:AS153"/>
    <mergeCell ref="AT150:AT153"/>
    <mergeCell ref="AU150:AU153"/>
    <mergeCell ref="AP146:AP149"/>
    <mergeCell ref="AP150:AP153"/>
    <mergeCell ref="AQ146:AQ149"/>
    <mergeCell ref="AQ150:AQ153"/>
    <mergeCell ref="AN138:AN141"/>
    <mergeCell ref="AO138:AO141"/>
    <mergeCell ref="AR138:AR141"/>
    <mergeCell ref="AS138:AS141"/>
    <mergeCell ref="AT138:AT141"/>
    <mergeCell ref="AU138:AU141"/>
    <mergeCell ref="J142:J145"/>
    <mergeCell ref="K142:K145"/>
    <mergeCell ref="L142:L145"/>
    <mergeCell ref="M142:M145"/>
    <mergeCell ref="N142:N145"/>
    <mergeCell ref="AM142:AM145"/>
    <mergeCell ref="AN142:AN145"/>
    <mergeCell ref="AO142:AO145"/>
    <mergeCell ref="AR142:AR145"/>
    <mergeCell ref="AS142:AS145"/>
    <mergeCell ref="AT142:AT145"/>
    <mergeCell ref="AU142:AU145"/>
    <mergeCell ref="AP138:AP141"/>
    <mergeCell ref="AP142:AP145"/>
    <mergeCell ref="AQ138:AQ141"/>
    <mergeCell ref="AQ142:AQ145"/>
    <mergeCell ref="AN130:AN133"/>
    <mergeCell ref="AO130:AO133"/>
    <mergeCell ref="AR130:AR133"/>
    <mergeCell ref="AS130:AS133"/>
    <mergeCell ref="AT130:AT133"/>
    <mergeCell ref="AU130:AU133"/>
    <mergeCell ref="J134:J137"/>
    <mergeCell ref="K134:K137"/>
    <mergeCell ref="L134:L137"/>
    <mergeCell ref="M134:M137"/>
    <mergeCell ref="N134:N137"/>
    <mergeCell ref="AM134:AM137"/>
    <mergeCell ref="AN134:AN137"/>
    <mergeCell ref="AO134:AO137"/>
    <mergeCell ref="AR134:AR137"/>
    <mergeCell ref="AS134:AS137"/>
    <mergeCell ref="AT134:AT137"/>
    <mergeCell ref="AU134:AU137"/>
    <mergeCell ref="AP130:AP133"/>
    <mergeCell ref="AP134:AP137"/>
    <mergeCell ref="AQ130:AQ133"/>
    <mergeCell ref="AQ134:AQ137"/>
    <mergeCell ref="AN122:AN125"/>
    <mergeCell ref="AO122:AO125"/>
    <mergeCell ref="AR122:AR125"/>
    <mergeCell ref="AS122:AS125"/>
    <mergeCell ref="AT122:AT125"/>
    <mergeCell ref="AU122:AU125"/>
    <mergeCell ref="J126:J129"/>
    <mergeCell ref="K126:K129"/>
    <mergeCell ref="L126:L129"/>
    <mergeCell ref="M126:M129"/>
    <mergeCell ref="N126:N129"/>
    <mergeCell ref="AM126:AM129"/>
    <mergeCell ref="AN126:AN129"/>
    <mergeCell ref="AO126:AO129"/>
    <mergeCell ref="AR126:AR129"/>
    <mergeCell ref="AS126:AS129"/>
    <mergeCell ref="AT126:AT129"/>
    <mergeCell ref="AU126:AU129"/>
    <mergeCell ref="AP122:AP125"/>
    <mergeCell ref="AP126:AP129"/>
    <mergeCell ref="AQ122:AQ125"/>
    <mergeCell ref="AQ126:AQ129"/>
    <mergeCell ref="AN114:AN117"/>
    <mergeCell ref="AO114:AO117"/>
    <mergeCell ref="AR114:AR117"/>
    <mergeCell ref="AS114:AS117"/>
    <mergeCell ref="AT114:AT117"/>
    <mergeCell ref="AU114:AU117"/>
    <mergeCell ref="J118:J121"/>
    <mergeCell ref="K118:K121"/>
    <mergeCell ref="L118:L121"/>
    <mergeCell ref="M118:M121"/>
    <mergeCell ref="N118:N121"/>
    <mergeCell ref="AM118:AM121"/>
    <mergeCell ref="AN118:AN121"/>
    <mergeCell ref="AO118:AO121"/>
    <mergeCell ref="AR118:AR121"/>
    <mergeCell ref="AS118:AS121"/>
    <mergeCell ref="AT118:AT121"/>
    <mergeCell ref="AU118:AU121"/>
    <mergeCell ref="AP114:AP117"/>
    <mergeCell ref="AP118:AP121"/>
    <mergeCell ref="AQ114:AQ117"/>
    <mergeCell ref="AQ118:AQ121"/>
    <mergeCell ref="AN106:AN109"/>
    <mergeCell ref="AO106:AO109"/>
    <mergeCell ref="AR106:AR109"/>
    <mergeCell ref="AS106:AS109"/>
    <mergeCell ref="AT106:AT109"/>
    <mergeCell ref="AU106:AU109"/>
    <mergeCell ref="J110:J113"/>
    <mergeCell ref="K110:K113"/>
    <mergeCell ref="L110:L113"/>
    <mergeCell ref="M110:M113"/>
    <mergeCell ref="N110:N113"/>
    <mergeCell ref="AM110:AM113"/>
    <mergeCell ref="AN110:AN113"/>
    <mergeCell ref="AO110:AO113"/>
    <mergeCell ref="AR110:AR113"/>
    <mergeCell ref="AS110:AS113"/>
    <mergeCell ref="AT110:AT113"/>
    <mergeCell ref="AU110:AU113"/>
    <mergeCell ref="AP106:AP109"/>
    <mergeCell ref="AP110:AP113"/>
    <mergeCell ref="AQ106:AQ109"/>
    <mergeCell ref="AQ110:AQ113"/>
    <mergeCell ref="AN98:AN101"/>
    <mergeCell ref="AO98:AO101"/>
    <mergeCell ref="AR98:AR101"/>
    <mergeCell ref="AS98:AS101"/>
    <mergeCell ref="AT98:AT101"/>
    <mergeCell ref="AU98:AU101"/>
    <mergeCell ref="J102:J105"/>
    <mergeCell ref="K102:K105"/>
    <mergeCell ref="L102:L105"/>
    <mergeCell ref="M102:M105"/>
    <mergeCell ref="N102:N105"/>
    <mergeCell ref="AM102:AM105"/>
    <mergeCell ref="AN102:AN105"/>
    <mergeCell ref="AO102:AO105"/>
    <mergeCell ref="AR102:AR105"/>
    <mergeCell ref="AS102:AS105"/>
    <mergeCell ref="AT102:AT105"/>
    <mergeCell ref="AU102:AU105"/>
    <mergeCell ref="AP98:AP101"/>
    <mergeCell ref="AP102:AP105"/>
    <mergeCell ref="AQ98:AQ101"/>
    <mergeCell ref="AQ102:AQ105"/>
    <mergeCell ref="AN90:AN93"/>
    <mergeCell ref="AO90:AO93"/>
    <mergeCell ref="AR90:AR93"/>
    <mergeCell ref="AS90:AS93"/>
    <mergeCell ref="AT90:AT93"/>
    <mergeCell ref="AU90:AU93"/>
    <mergeCell ref="J94:J97"/>
    <mergeCell ref="K94:K97"/>
    <mergeCell ref="L94:L97"/>
    <mergeCell ref="M94:M97"/>
    <mergeCell ref="N94:N97"/>
    <mergeCell ref="AM94:AM97"/>
    <mergeCell ref="AN94:AN97"/>
    <mergeCell ref="AO94:AO97"/>
    <mergeCell ref="AR94:AR97"/>
    <mergeCell ref="AS94:AS97"/>
    <mergeCell ref="AT94:AT97"/>
    <mergeCell ref="AU94:AU97"/>
    <mergeCell ref="AP90:AP93"/>
    <mergeCell ref="AP94:AP97"/>
    <mergeCell ref="AQ90:AQ93"/>
    <mergeCell ref="AQ94:AQ97"/>
    <mergeCell ref="AN82:AN85"/>
    <mergeCell ref="AO82:AO85"/>
    <mergeCell ref="AR82:AR85"/>
    <mergeCell ref="AS82:AS85"/>
    <mergeCell ref="AT82:AT85"/>
    <mergeCell ref="AU82:AU85"/>
    <mergeCell ref="J86:J89"/>
    <mergeCell ref="K86:K89"/>
    <mergeCell ref="L86:L89"/>
    <mergeCell ref="M86:M89"/>
    <mergeCell ref="N86:N89"/>
    <mergeCell ref="AM86:AM89"/>
    <mergeCell ref="AN86:AN89"/>
    <mergeCell ref="AO86:AO89"/>
    <mergeCell ref="AR86:AR89"/>
    <mergeCell ref="AS86:AS89"/>
    <mergeCell ref="AT86:AT89"/>
    <mergeCell ref="AU86:AU89"/>
    <mergeCell ref="AP82:AP85"/>
    <mergeCell ref="AP86:AP89"/>
    <mergeCell ref="AQ82:AQ85"/>
    <mergeCell ref="AQ86:AQ89"/>
    <mergeCell ref="K74:K77"/>
    <mergeCell ref="L74:L77"/>
    <mergeCell ref="M74:M77"/>
    <mergeCell ref="N74:N77"/>
    <mergeCell ref="AM74:AM77"/>
    <mergeCell ref="AN74:AN77"/>
    <mergeCell ref="AO74:AO77"/>
    <mergeCell ref="AR74:AR77"/>
    <mergeCell ref="AS74:AS77"/>
    <mergeCell ref="AT74:AT77"/>
    <mergeCell ref="AU74:AU77"/>
    <mergeCell ref="AP70:AP73"/>
    <mergeCell ref="AP74:AP77"/>
    <mergeCell ref="AQ70:AQ73"/>
    <mergeCell ref="AQ74:AQ77"/>
    <mergeCell ref="AM78:AM81"/>
    <mergeCell ref="AN78:AN81"/>
    <mergeCell ref="AO78:AO81"/>
    <mergeCell ref="AR78:AR81"/>
    <mergeCell ref="AS78:AS81"/>
    <mergeCell ref="AT78:AT81"/>
    <mergeCell ref="AU78:AU81"/>
    <mergeCell ref="AP78:AP81"/>
    <mergeCell ref="AQ78:AQ81"/>
    <mergeCell ref="AM66:AM69"/>
    <mergeCell ref="AN66:AN69"/>
    <mergeCell ref="AO66:AO69"/>
    <mergeCell ref="AR66:AR69"/>
    <mergeCell ref="AS66:AS69"/>
    <mergeCell ref="AT66:AT69"/>
    <mergeCell ref="AU66:AU69"/>
    <mergeCell ref="AP66:AP69"/>
    <mergeCell ref="AQ66:AQ69"/>
    <mergeCell ref="AM58:AM61"/>
    <mergeCell ref="AN58:AN61"/>
    <mergeCell ref="AO58:AO61"/>
    <mergeCell ref="AR58:AR61"/>
    <mergeCell ref="AM70:AM73"/>
    <mergeCell ref="AN70:AN73"/>
    <mergeCell ref="AO70:AO73"/>
    <mergeCell ref="AR70:AR73"/>
    <mergeCell ref="AS70:AS73"/>
    <mergeCell ref="AT70:AT73"/>
    <mergeCell ref="AU70:AU73"/>
    <mergeCell ref="AO62:AO65"/>
    <mergeCell ref="AR62:AR65"/>
    <mergeCell ref="AS62:AS65"/>
    <mergeCell ref="AT62:AT65"/>
    <mergeCell ref="AU62:AU65"/>
    <mergeCell ref="AP58:AP61"/>
    <mergeCell ref="AP62:AP65"/>
    <mergeCell ref="AQ58:AQ61"/>
    <mergeCell ref="AQ62:AQ65"/>
    <mergeCell ref="J31:J34"/>
    <mergeCell ref="K31:K34"/>
    <mergeCell ref="L31:L34"/>
    <mergeCell ref="M31:M34"/>
    <mergeCell ref="N31:N34"/>
    <mergeCell ref="AM31:AM34"/>
    <mergeCell ref="AN31:AN34"/>
    <mergeCell ref="AO31:AO34"/>
    <mergeCell ref="AR31:AR34"/>
    <mergeCell ref="AS31:AS34"/>
    <mergeCell ref="AT31:AT34"/>
    <mergeCell ref="AU31:AU34"/>
    <mergeCell ref="O32:O34"/>
    <mergeCell ref="Q32:Q34"/>
    <mergeCell ref="R32:R34"/>
    <mergeCell ref="S32:S34"/>
    <mergeCell ref="T32:T34"/>
    <mergeCell ref="U32:U34"/>
    <mergeCell ref="V32:V34"/>
    <mergeCell ref="W32:W34"/>
    <mergeCell ref="X32:X34"/>
    <mergeCell ref="AD32:AD34"/>
    <mergeCell ref="AE32:AE34"/>
    <mergeCell ref="AF32:AF34"/>
    <mergeCell ref="AG32:AG34"/>
    <mergeCell ref="AH32:AH34"/>
    <mergeCell ref="AI32:AI34"/>
    <mergeCell ref="AJ32:AJ34"/>
    <mergeCell ref="AI28:AI29"/>
    <mergeCell ref="AJ28:AJ29"/>
    <mergeCell ref="AK28:AK29"/>
    <mergeCell ref="AM27:AM30"/>
    <mergeCell ref="AN27:AN30"/>
    <mergeCell ref="AO27:AO30"/>
    <mergeCell ref="AM51:AM54"/>
    <mergeCell ref="AN51:AN54"/>
    <mergeCell ref="AO51:AO54"/>
    <mergeCell ref="A1:F3"/>
    <mergeCell ref="G1:AU3"/>
    <mergeCell ref="AU4:AU5"/>
    <mergeCell ref="J5:N5"/>
    <mergeCell ref="O5:Q5"/>
    <mergeCell ref="R5:AG5"/>
    <mergeCell ref="AH5:AI5"/>
    <mergeCell ref="AJ5:AK5"/>
    <mergeCell ref="AL5:AM5"/>
    <mergeCell ref="AR5:AT5"/>
    <mergeCell ref="A4:I5"/>
    <mergeCell ref="J4:N4"/>
    <mergeCell ref="O4:AT4"/>
    <mergeCell ref="I11:I13"/>
    <mergeCell ref="G14:G15"/>
    <mergeCell ref="H14:H15"/>
    <mergeCell ref="O11:O12"/>
    <mergeCell ref="O14:O15"/>
    <mergeCell ref="P14:P15"/>
    <mergeCell ref="Q11:Q12"/>
    <mergeCell ref="W14:W15"/>
    <mergeCell ref="X14:X15"/>
    <mergeCell ref="G29:G30"/>
    <mergeCell ref="R11:R12"/>
    <mergeCell ref="T11:T12"/>
    <mergeCell ref="S11:S12"/>
    <mergeCell ref="Q14:Q15"/>
    <mergeCell ref="R14:R15"/>
    <mergeCell ref="S14:S15"/>
    <mergeCell ref="J11:J15"/>
    <mergeCell ref="K11:K15"/>
    <mergeCell ref="L11:L15"/>
    <mergeCell ref="U11:U12"/>
    <mergeCell ref="A7:A10"/>
    <mergeCell ref="A11:A15"/>
    <mergeCell ref="B7:B10"/>
    <mergeCell ref="C7:C10"/>
    <mergeCell ref="D7:D10"/>
    <mergeCell ref="E7:E10"/>
    <mergeCell ref="F7:F10"/>
    <mergeCell ref="AL7:AL10"/>
    <mergeCell ref="B11:B15"/>
    <mergeCell ref="C11:C15"/>
    <mergeCell ref="D11:D15"/>
    <mergeCell ref="E11:E15"/>
    <mergeCell ref="F11:F15"/>
    <mergeCell ref="AL11:AL15"/>
    <mergeCell ref="J7:J10"/>
    <mergeCell ref="L7:L10"/>
    <mergeCell ref="K7:K10"/>
    <mergeCell ref="M7:M10"/>
    <mergeCell ref="N7:N10"/>
    <mergeCell ref="AM7:AM10"/>
    <mergeCell ref="AR7:AR10"/>
    <mergeCell ref="AS7:AS10"/>
    <mergeCell ref="AT7:AT10"/>
    <mergeCell ref="AU7:AU10"/>
    <mergeCell ref="F16:F22"/>
    <mergeCell ref="AL16:AL22"/>
    <mergeCell ref="A23:A26"/>
    <mergeCell ref="B23:B26"/>
    <mergeCell ref="C23:C26"/>
    <mergeCell ref="D23:D26"/>
    <mergeCell ref="E23:E26"/>
    <mergeCell ref="F23:F26"/>
    <mergeCell ref="AL23:AL26"/>
    <mergeCell ref="A16:A22"/>
    <mergeCell ref="B16:B22"/>
    <mergeCell ref="C16:C22"/>
    <mergeCell ref="D16:D22"/>
    <mergeCell ref="E16:E22"/>
    <mergeCell ref="J16:J22"/>
    <mergeCell ref="K16:K22"/>
    <mergeCell ref="L16:L22"/>
    <mergeCell ref="M16:M22"/>
    <mergeCell ref="N16:N22"/>
    <mergeCell ref="G18:G19"/>
    <mergeCell ref="H18:H19"/>
    <mergeCell ref="I18:I19"/>
    <mergeCell ref="G21:G22"/>
    <mergeCell ref="H21:H22"/>
    <mergeCell ref="I21:I22"/>
    <mergeCell ref="J23:J26"/>
    <mergeCell ref="K23:K26"/>
    <mergeCell ref="L23:L26"/>
    <mergeCell ref="M23:M26"/>
    <mergeCell ref="N23:N26"/>
    <mergeCell ref="F27:F30"/>
    <mergeCell ref="AL27:AL30"/>
    <mergeCell ref="A31:A34"/>
    <mergeCell ref="B31:B34"/>
    <mergeCell ref="C31:C34"/>
    <mergeCell ref="D31:D34"/>
    <mergeCell ref="E31:E34"/>
    <mergeCell ref="F31:F34"/>
    <mergeCell ref="AL31:AL34"/>
    <mergeCell ref="A27:A30"/>
    <mergeCell ref="B27:B30"/>
    <mergeCell ref="C27:C30"/>
    <mergeCell ref="D27:D30"/>
    <mergeCell ref="E27:E30"/>
    <mergeCell ref="J27:J30"/>
    <mergeCell ref="K27:K30"/>
    <mergeCell ref="L27:L30"/>
    <mergeCell ref="M27:M30"/>
    <mergeCell ref="N27:N30"/>
    <mergeCell ref="Y32:Y34"/>
    <mergeCell ref="Z32:Z34"/>
    <mergeCell ref="AA32:AA34"/>
    <mergeCell ref="AB32:AB34"/>
    <mergeCell ref="AC32:AC34"/>
    <mergeCell ref="F35:F38"/>
    <mergeCell ref="AL35:AL38"/>
    <mergeCell ref="A39:A42"/>
    <mergeCell ref="B39:B42"/>
    <mergeCell ref="C39:C42"/>
    <mergeCell ref="D39:D42"/>
    <mergeCell ref="E39:E42"/>
    <mergeCell ref="F39:F42"/>
    <mergeCell ref="AL39:AL42"/>
    <mergeCell ref="A35:A38"/>
    <mergeCell ref="B35:B38"/>
    <mergeCell ref="C35:C38"/>
    <mergeCell ref="D35:D38"/>
    <mergeCell ref="E35:E38"/>
    <mergeCell ref="J35:J38"/>
    <mergeCell ref="K35:K38"/>
    <mergeCell ref="L35:L38"/>
    <mergeCell ref="M35:M38"/>
    <mergeCell ref="N35:N38"/>
    <mergeCell ref="J39:J42"/>
    <mergeCell ref="K39:K42"/>
    <mergeCell ref="L39:L42"/>
    <mergeCell ref="M39:M42"/>
    <mergeCell ref="N39:N42"/>
    <mergeCell ref="F43:F46"/>
    <mergeCell ref="AL43:AL46"/>
    <mergeCell ref="A47:A50"/>
    <mergeCell ref="B47:B50"/>
    <mergeCell ref="C47:C50"/>
    <mergeCell ref="D47:D50"/>
    <mergeCell ref="E47:E50"/>
    <mergeCell ref="F47:F50"/>
    <mergeCell ref="AL47:AL50"/>
    <mergeCell ref="A43:A46"/>
    <mergeCell ref="B43:B46"/>
    <mergeCell ref="C43:C46"/>
    <mergeCell ref="D43:D46"/>
    <mergeCell ref="E43:E46"/>
    <mergeCell ref="J43:J46"/>
    <mergeCell ref="K43:K46"/>
    <mergeCell ref="L43:L46"/>
    <mergeCell ref="M43:M46"/>
    <mergeCell ref="N43:N46"/>
    <mergeCell ref="J47:J50"/>
    <mergeCell ref="K47:K50"/>
    <mergeCell ref="L47:L50"/>
    <mergeCell ref="M47:M50"/>
    <mergeCell ref="N47:N50"/>
    <mergeCell ref="F51:F54"/>
    <mergeCell ref="AL51:AL54"/>
    <mergeCell ref="A55:A57"/>
    <mergeCell ref="B55:B57"/>
    <mergeCell ref="C55:C57"/>
    <mergeCell ref="D55:D57"/>
    <mergeCell ref="E55:E57"/>
    <mergeCell ref="F55:F57"/>
    <mergeCell ref="AL55:AL57"/>
    <mergeCell ref="A51:A54"/>
    <mergeCell ref="B51:B54"/>
    <mergeCell ref="C51:C54"/>
    <mergeCell ref="D51:D54"/>
    <mergeCell ref="E51:E54"/>
    <mergeCell ref="J51:J54"/>
    <mergeCell ref="K51:K54"/>
    <mergeCell ref="L51:L54"/>
    <mergeCell ref="M51:M54"/>
    <mergeCell ref="N51:N54"/>
    <mergeCell ref="J55:J57"/>
    <mergeCell ref="K55:K57"/>
    <mergeCell ref="L55:L57"/>
    <mergeCell ref="M55:M57"/>
    <mergeCell ref="N55:N57"/>
    <mergeCell ref="F58:F61"/>
    <mergeCell ref="AL58:AL61"/>
    <mergeCell ref="A62:A65"/>
    <mergeCell ref="B62:B65"/>
    <mergeCell ref="C62:C65"/>
    <mergeCell ref="D62:D65"/>
    <mergeCell ref="E62:E65"/>
    <mergeCell ref="F62:F65"/>
    <mergeCell ref="AL62:AL65"/>
    <mergeCell ref="A58:A61"/>
    <mergeCell ref="B58:B61"/>
    <mergeCell ref="C58:C61"/>
    <mergeCell ref="D58:D61"/>
    <mergeCell ref="E58:E61"/>
    <mergeCell ref="J58:J61"/>
    <mergeCell ref="K58:K61"/>
    <mergeCell ref="L58:L61"/>
    <mergeCell ref="M58:M61"/>
    <mergeCell ref="N58:N61"/>
    <mergeCell ref="J62:J65"/>
    <mergeCell ref="K62:K65"/>
    <mergeCell ref="L62:L65"/>
    <mergeCell ref="M62:M65"/>
    <mergeCell ref="N62:N65"/>
    <mergeCell ref="A66:A69"/>
    <mergeCell ref="B66:B69"/>
    <mergeCell ref="C66:C69"/>
    <mergeCell ref="D66:D69"/>
    <mergeCell ref="E66:E69"/>
    <mergeCell ref="F66:F69"/>
    <mergeCell ref="AL66:AL69"/>
    <mergeCell ref="J66:J69"/>
    <mergeCell ref="K66:K69"/>
    <mergeCell ref="L66:L69"/>
    <mergeCell ref="M66:M69"/>
    <mergeCell ref="N66:N69"/>
    <mergeCell ref="F78:F81"/>
    <mergeCell ref="AL78:AL81"/>
    <mergeCell ref="A78:A81"/>
    <mergeCell ref="B78:B81"/>
    <mergeCell ref="C78:C81"/>
    <mergeCell ref="D78:D81"/>
    <mergeCell ref="E78:E81"/>
    <mergeCell ref="J78:J81"/>
    <mergeCell ref="K78:K81"/>
    <mergeCell ref="L78:L81"/>
    <mergeCell ref="M78:M81"/>
    <mergeCell ref="N78:N81"/>
    <mergeCell ref="F70:F73"/>
    <mergeCell ref="AL70:AL73"/>
    <mergeCell ref="A74:A77"/>
    <mergeCell ref="B74:B77"/>
    <mergeCell ref="C74:C77"/>
    <mergeCell ref="D74:D77"/>
    <mergeCell ref="E74:E77"/>
    <mergeCell ref="F74:F77"/>
    <mergeCell ref="AL74:AL77"/>
    <mergeCell ref="A70:A73"/>
    <mergeCell ref="B70:B73"/>
    <mergeCell ref="C70:C73"/>
    <mergeCell ref="D70:D73"/>
    <mergeCell ref="E70:E73"/>
    <mergeCell ref="J70:J73"/>
    <mergeCell ref="K70:K73"/>
    <mergeCell ref="L70:L73"/>
    <mergeCell ref="M70:M73"/>
    <mergeCell ref="N70:N73"/>
    <mergeCell ref="J74:J77"/>
    <mergeCell ref="F82:F85"/>
    <mergeCell ref="AL82:AL85"/>
    <mergeCell ref="A86:A89"/>
    <mergeCell ref="B86:B89"/>
    <mergeCell ref="C86:C89"/>
    <mergeCell ref="D86:D89"/>
    <mergeCell ref="E86:E89"/>
    <mergeCell ref="F86:F89"/>
    <mergeCell ref="AL86:AL89"/>
    <mergeCell ref="A82:A85"/>
    <mergeCell ref="B82:B85"/>
    <mergeCell ref="C82:C85"/>
    <mergeCell ref="D82:D85"/>
    <mergeCell ref="E82:E85"/>
    <mergeCell ref="J82:J85"/>
    <mergeCell ref="K82:K85"/>
    <mergeCell ref="L82:L85"/>
    <mergeCell ref="M82:M85"/>
    <mergeCell ref="N82:N85"/>
    <mergeCell ref="F90:F93"/>
    <mergeCell ref="AL90:AL93"/>
    <mergeCell ref="A94:A97"/>
    <mergeCell ref="B94:B97"/>
    <mergeCell ref="C94:C97"/>
    <mergeCell ref="D94:D97"/>
    <mergeCell ref="E94:E97"/>
    <mergeCell ref="F94:F97"/>
    <mergeCell ref="AL94:AL97"/>
    <mergeCell ref="A90:A93"/>
    <mergeCell ref="B90:B93"/>
    <mergeCell ref="C90:C93"/>
    <mergeCell ref="D90:D93"/>
    <mergeCell ref="E90:E93"/>
    <mergeCell ref="J90:J93"/>
    <mergeCell ref="K90:K93"/>
    <mergeCell ref="L90:L93"/>
    <mergeCell ref="M90:M93"/>
    <mergeCell ref="N90:N93"/>
    <mergeCell ref="F98:F101"/>
    <mergeCell ref="AL98:AL101"/>
    <mergeCell ref="A102:A105"/>
    <mergeCell ref="B102:B105"/>
    <mergeCell ref="C102:C105"/>
    <mergeCell ref="D102:D105"/>
    <mergeCell ref="E102:E105"/>
    <mergeCell ref="F102:F105"/>
    <mergeCell ref="AL102:AL105"/>
    <mergeCell ref="A98:A101"/>
    <mergeCell ref="B98:B101"/>
    <mergeCell ref="C98:C101"/>
    <mergeCell ref="D98:D101"/>
    <mergeCell ref="E98:E101"/>
    <mergeCell ref="J98:J101"/>
    <mergeCell ref="K98:K101"/>
    <mergeCell ref="L98:L101"/>
    <mergeCell ref="M98:M101"/>
    <mergeCell ref="N98:N101"/>
    <mergeCell ref="G102:G105"/>
    <mergeCell ref="O102:O105"/>
    <mergeCell ref="P102:P105"/>
    <mergeCell ref="Q102:Q105"/>
    <mergeCell ref="R102:R105"/>
    <mergeCell ref="F106:F109"/>
    <mergeCell ref="AL106:AL109"/>
    <mergeCell ref="A110:A113"/>
    <mergeCell ref="B110:B113"/>
    <mergeCell ref="C110:C113"/>
    <mergeCell ref="D110:D113"/>
    <mergeCell ref="E110:E113"/>
    <mergeCell ref="F110:F113"/>
    <mergeCell ref="AL110:AL113"/>
    <mergeCell ref="A106:A109"/>
    <mergeCell ref="B106:B109"/>
    <mergeCell ref="C106:C109"/>
    <mergeCell ref="D106:D109"/>
    <mergeCell ref="E106:E109"/>
    <mergeCell ref="J106:J109"/>
    <mergeCell ref="K106:K109"/>
    <mergeCell ref="L106:L109"/>
    <mergeCell ref="M106:M109"/>
    <mergeCell ref="N106:N109"/>
    <mergeCell ref="F114:F117"/>
    <mergeCell ref="AL114:AL117"/>
    <mergeCell ref="A118:A121"/>
    <mergeCell ref="B118:B121"/>
    <mergeCell ref="C118:C121"/>
    <mergeCell ref="E118:E121"/>
    <mergeCell ref="F118:F121"/>
    <mergeCell ref="AL118:AL121"/>
    <mergeCell ref="A114:A117"/>
    <mergeCell ref="B114:B117"/>
    <mergeCell ref="C114:C117"/>
    <mergeCell ref="E114:E117"/>
    <mergeCell ref="J114:J117"/>
    <mergeCell ref="K114:K117"/>
    <mergeCell ref="L114:L117"/>
    <mergeCell ref="M114:M117"/>
    <mergeCell ref="N114:N117"/>
    <mergeCell ref="D114:D118"/>
    <mergeCell ref="D119:D121"/>
    <mergeCell ref="F122:F125"/>
    <mergeCell ref="AL122:AL125"/>
    <mergeCell ref="A126:A129"/>
    <mergeCell ref="B126:B129"/>
    <mergeCell ref="C126:C129"/>
    <mergeCell ref="D126:D129"/>
    <mergeCell ref="E126:E129"/>
    <mergeCell ref="F126:F129"/>
    <mergeCell ref="AL126:AL129"/>
    <mergeCell ref="A122:A125"/>
    <mergeCell ref="B122:B125"/>
    <mergeCell ref="C122:C125"/>
    <mergeCell ref="D122:D125"/>
    <mergeCell ref="E122:E125"/>
    <mergeCell ref="J122:J125"/>
    <mergeCell ref="K122:K125"/>
    <mergeCell ref="L122:L125"/>
    <mergeCell ref="M122:M125"/>
    <mergeCell ref="N122:N125"/>
    <mergeCell ref="F130:F133"/>
    <mergeCell ref="AL130:AL133"/>
    <mergeCell ref="A134:A137"/>
    <mergeCell ref="B134:B137"/>
    <mergeCell ref="C134:C137"/>
    <mergeCell ref="D134:D137"/>
    <mergeCell ref="E134:E137"/>
    <mergeCell ref="F134:F137"/>
    <mergeCell ref="AL134:AL137"/>
    <mergeCell ref="A130:A133"/>
    <mergeCell ref="B130:B133"/>
    <mergeCell ref="C130:C133"/>
    <mergeCell ref="D130:D133"/>
    <mergeCell ref="E130:E133"/>
    <mergeCell ref="J130:J133"/>
    <mergeCell ref="K130:K133"/>
    <mergeCell ref="L130:L133"/>
    <mergeCell ref="M130:M133"/>
    <mergeCell ref="N130:N133"/>
    <mergeCell ref="F138:F141"/>
    <mergeCell ref="AL138:AL141"/>
    <mergeCell ref="A142:A145"/>
    <mergeCell ref="B142:B145"/>
    <mergeCell ref="C142:C145"/>
    <mergeCell ref="D142:D145"/>
    <mergeCell ref="E142:E145"/>
    <mergeCell ref="F142:F145"/>
    <mergeCell ref="AL142:AL145"/>
    <mergeCell ref="A138:A141"/>
    <mergeCell ref="B138:B141"/>
    <mergeCell ref="C138:C141"/>
    <mergeCell ref="D138:D141"/>
    <mergeCell ref="E138:E141"/>
    <mergeCell ref="J138:J141"/>
    <mergeCell ref="K138:K141"/>
    <mergeCell ref="L138:L141"/>
    <mergeCell ref="M138:M141"/>
    <mergeCell ref="N138:N141"/>
    <mergeCell ref="F154:F157"/>
    <mergeCell ref="AL154:AL157"/>
    <mergeCell ref="A154:A157"/>
    <mergeCell ref="B154:B157"/>
    <mergeCell ref="C154:C157"/>
    <mergeCell ref="D154:D157"/>
    <mergeCell ref="E154:E157"/>
    <mergeCell ref="J154:J157"/>
    <mergeCell ref="K154:K157"/>
    <mergeCell ref="L154:L157"/>
    <mergeCell ref="M154:M157"/>
    <mergeCell ref="N154:N157"/>
    <mergeCell ref="F146:F149"/>
    <mergeCell ref="AL146:AL149"/>
    <mergeCell ref="A150:A153"/>
    <mergeCell ref="B150:B153"/>
    <mergeCell ref="C150:C153"/>
    <mergeCell ref="D150:D153"/>
    <mergeCell ref="E150:E153"/>
    <mergeCell ref="F150:F153"/>
    <mergeCell ref="AL150:AL153"/>
    <mergeCell ref="A146:A149"/>
    <mergeCell ref="B146:B149"/>
    <mergeCell ref="C146:C149"/>
    <mergeCell ref="D146:D149"/>
    <mergeCell ref="E146:E149"/>
    <mergeCell ref="J146:J149"/>
    <mergeCell ref="K146:K149"/>
    <mergeCell ref="L146:L149"/>
    <mergeCell ref="M146:M149"/>
    <mergeCell ref="N146:N149"/>
    <mergeCell ref="F158:F161"/>
    <mergeCell ref="AL158:AL161"/>
    <mergeCell ref="A162:A165"/>
    <mergeCell ref="B162:B165"/>
    <mergeCell ref="C162:C165"/>
    <mergeCell ref="D162:D165"/>
    <mergeCell ref="E162:E165"/>
    <mergeCell ref="F162:F165"/>
    <mergeCell ref="AL162:AL165"/>
    <mergeCell ref="A158:A161"/>
    <mergeCell ref="B158:B161"/>
    <mergeCell ref="C158:C161"/>
    <mergeCell ref="D158:D161"/>
    <mergeCell ref="E158:E161"/>
    <mergeCell ref="J158:J161"/>
    <mergeCell ref="K158:K161"/>
    <mergeCell ref="L158:L161"/>
    <mergeCell ref="M158:M161"/>
    <mergeCell ref="N158:N161"/>
    <mergeCell ref="G159:G160"/>
    <mergeCell ref="I159:I160"/>
    <mergeCell ref="H159:H160"/>
    <mergeCell ref="A170:A173"/>
    <mergeCell ref="B170:B173"/>
    <mergeCell ref="C170:C173"/>
    <mergeCell ref="D170:D173"/>
    <mergeCell ref="E170:E173"/>
    <mergeCell ref="F170:F173"/>
    <mergeCell ref="AL170:AL173"/>
    <mergeCell ref="A166:A169"/>
    <mergeCell ref="B166:B169"/>
    <mergeCell ref="C166:C169"/>
    <mergeCell ref="D166:D169"/>
    <mergeCell ref="E166:E169"/>
    <mergeCell ref="J166:J169"/>
    <mergeCell ref="K166:K169"/>
    <mergeCell ref="L166:L169"/>
    <mergeCell ref="M166:M169"/>
    <mergeCell ref="N166:N169"/>
    <mergeCell ref="A174:A177"/>
    <mergeCell ref="B174:B177"/>
    <mergeCell ref="C174:C177"/>
    <mergeCell ref="D174:D177"/>
    <mergeCell ref="E174:E177"/>
    <mergeCell ref="J174:J177"/>
    <mergeCell ref="K174:K177"/>
    <mergeCell ref="L174:L177"/>
    <mergeCell ref="M174:M177"/>
    <mergeCell ref="N174:N177"/>
    <mergeCell ref="A178:A182"/>
    <mergeCell ref="B178:B182"/>
    <mergeCell ref="C178:C182"/>
    <mergeCell ref="D178:D182"/>
    <mergeCell ref="E178:E182"/>
    <mergeCell ref="F178:F182"/>
    <mergeCell ref="A187:A190"/>
    <mergeCell ref="B187:B190"/>
    <mergeCell ref="C187:C190"/>
    <mergeCell ref="D187:D190"/>
    <mergeCell ref="E187:E190"/>
    <mergeCell ref="F187:F190"/>
    <mergeCell ref="A183:A186"/>
    <mergeCell ref="B183:B186"/>
    <mergeCell ref="C183:C186"/>
    <mergeCell ref="D183:D186"/>
    <mergeCell ref="E183:E186"/>
    <mergeCell ref="J183:J186"/>
    <mergeCell ref="K183:K186"/>
    <mergeCell ref="L183:L186"/>
    <mergeCell ref="M183:M186"/>
    <mergeCell ref="N183:N186"/>
    <mergeCell ref="A195:A198"/>
    <mergeCell ref="B195:B198"/>
    <mergeCell ref="C195:C198"/>
    <mergeCell ref="D195:D198"/>
    <mergeCell ref="E195:E198"/>
    <mergeCell ref="F195:F198"/>
    <mergeCell ref="AL195:AL198"/>
    <mergeCell ref="A191:A194"/>
    <mergeCell ref="B191:B194"/>
    <mergeCell ref="C191:C194"/>
    <mergeCell ref="D191:D194"/>
    <mergeCell ref="E191:E194"/>
    <mergeCell ref="J191:J194"/>
    <mergeCell ref="K191:K194"/>
    <mergeCell ref="L191:L194"/>
    <mergeCell ref="M191:M194"/>
    <mergeCell ref="N191:N194"/>
    <mergeCell ref="A203:A206"/>
    <mergeCell ref="B203:B206"/>
    <mergeCell ref="C203:C206"/>
    <mergeCell ref="D203:D206"/>
    <mergeCell ref="E203:E206"/>
    <mergeCell ref="F203:F206"/>
    <mergeCell ref="AL203:AL206"/>
    <mergeCell ref="A199:A202"/>
    <mergeCell ref="B199:B202"/>
    <mergeCell ref="C199:C202"/>
    <mergeCell ref="D199:D202"/>
    <mergeCell ref="E199:E202"/>
    <mergeCell ref="J199:J202"/>
    <mergeCell ref="K199:K202"/>
    <mergeCell ref="L199:L202"/>
    <mergeCell ref="M199:M202"/>
    <mergeCell ref="N199:N202"/>
    <mergeCell ref="A211:A214"/>
    <mergeCell ref="B211:B214"/>
    <mergeCell ref="C211:C214"/>
    <mergeCell ref="D211:D214"/>
    <mergeCell ref="E211:E214"/>
    <mergeCell ref="F211:F214"/>
    <mergeCell ref="AL211:AL214"/>
    <mergeCell ref="A207:A210"/>
    <mergeCell ref="B207:B210"/>
    <mergeCell ref="C207:C210"/>
    <mergeCell ref="D207:D210"/>
    <mergeCell ref="E207:E210"/>
    <mergeCell ref="J207:J210"/>
    <mergeCell ref="K207:K210"/>
    <mergeCell ref="L207:L210"/>
    <mergeCell ref="M207:M210"/>
    <mergeCell ref="N207:N210"/>
    <mergeCell ref="A227:A230"/>
    <mergeCell ref="B227:B230"/>
    <mergeCell ref="C227:C230"/>
    <mergeCell ref="D227:D230"/>
    <mergeCell ref="E227:E230"/>
    <mergeCell ref="F227:F230"/>
    <mergeCell ref="AL227:AL230"/>
    <mergeCell ref="A223:A226"/>
    <mergeCell ref="B223:B226"/>
    <mergeCell ref="C223:C226"/>
    <mergeCell ref="D223:D226"/>
    <mergeCell ref="E223:E226"/>
    <mergeCell ref="J223:J226"/>
    <mergeCell ref="K223:K226"/>
    <mergeCell ref="L223:L226"/>
    <mergeCell ref="F215:F218"/>
    <mergeCell ref="AL215:AL218"/>
    <mergeCell ref="A219:A222"/>
    <mergeCell ref="B219:B222"/>
    <mergeCell ref="C219:C222"/>
    <mergeCell ref="D219:D222"/>
    <mergeCell ref="E219:E222"/>
    <mergeCell ref="F219:F222"/>
    <mergeCell ref="AL219:AL222"/>
    <mergeCell ref="A215:A218"/>
    <mergeCell ref="B215:B218"/>
    <mergeCell ref="C215:C218"/>
    <mergeCell ref="D215:D218"/>
    <mergeCell ref="E215:E218"/>
    <mergeCell ref="J215:J218"/>
    <mergeCell ref="K215:K218"/>
    <mergeCell ref="L215:L218"/>
    <mergeCell ref="F223:F226"/>
    <mergeCell ref="AL223:AL226"/>
    <mergeCell ref="M215:M218"/>
    <mergeCell ref="N215:N218"/>
    <mergeCell ref="F207:F210"/>
    <mergeCell ref="AL207:AL210"/>
    <mergeCell ref="F199:F202"/>
    <mergeCell ref="AL199:AL202"/>
    <mergeCell ref="F191:F194"/>
    <mergeCell ref="AL191:AL194"/>
    <mergeCell ref="F183:F186"/>
    <mergeCell ref="AL183:AL186"/>
    <mergeCell ref="F174:F177"/>
    <mergeCell ref="AL174:AL177"/>
    <mergeCell ref="F166:F169"/>
    <mergeCell ref="AL166:AL169"/>
    <mergeCell ref="AT11:AT15"/>
    <mergeCell ref="AU11:AU15"/>
    <mergeCell ref="AN23:AN26"/>
    <mergeCell ref="AO23:AO26"/>
    <mergeCell ref="AR23:AR26"/>
    <mergeCell ref="AS23:AS26"/>
    <mergeCell ref="AI11:AI12"/>
    <mergeCell ref="AJ11:AJ12"/>
    <mergeCell ref="AK11:AK12"/>
    <mergeCell ref="AI14:AI15"/>
    <mergeCell ref="AJ14:AJ15"/>
    <mergeCell ref="AK14:AK15"/>
    <mergeCell ref="AT27:AT30"/>
    <mergeCell ref="AU27:AU30"/>
    <mergeCell ref="AM35:AM38"/>
    <mergeCell ref="AN35:AN38"/>
    <mergeCell ref="AO35:AO38"/>
    <mergeCell ref="AT51:AT54"/>
    <mergeCell ref="AU51:AU54"/>
    <mergeCell ref="AM55:AM57"/>
    <mergeCell ref="AN55:AN57"/>
    <mergeCell ref="AO55:AO57"/>
    <mergeCell ref="AR55:AR57"/>
    <mergeCell ref="AS55:AS57"/>
    <mergeCell ref="AT55:AT57"/>
    <mergeCell ref="AU55:AU57"/>
    <mergeCell ref="AP51:AP54"/>
    <mergeCell ref="AP55:AP57"/>
    <mergeCell ref="AQ51:AQ54"/>
    <mergeCell ref="AQ55:AQ57"/>
    <mergeCell ref="W11:W12"/>
    <mergeCell ref="X11:X12"/>
    <mergeCell ref="Y11:Y12"/>
    <mergeCell ref="Z11:Z12"/>
    <mergeCell ref="AA11:AA12"/>
    <mergeCell ref="AB11:AB12"/>
    <mergeCell ref="AC11:AC12"/>
    <mergeCell ref="AD11:AD12"/>
    <mergeCell ref="AE11:AE12"/>
    <mergeCell ref="AF11:AF12"/>
    <mergeCell ref="AG11:AG12"/>
    <mergeCell ref="T14:T15"/>
    <mergeCell ref="U14:U15"/>
    <mergeCell ref="V14:V15"/>
    <mergeCell ref="AH11:AH12"/>
    <mergeCell ref="AR39:AR42"/>
    <mergeCell ref="AS39:AS42"/>
    <mergeCell ref="AH14:AH15"/>
    <mergeCell ref="AR11:AR15"/>
    <mergeCell ref="AS11:AS15"/>
    <mergeCell ref="AN39:AN42"/>
    <mergeCell ref="AO39:AO42"/>
    <mergeCell ref="AP23:AP26"/>
    <mergeCell ref="AQ23:AQ26"/>
    <mergeCell ref="AR27:AR30"/>
    <mergeCell ref="AS27:AS30"/>
    <mergeCell ref="AP27:AP30"/>
    <mergeCell ref="AP31:AP34"/>
    <mergeCell ref="AQ27:AQ30"/>
    <mergeCell ref="AQ31:AQ34"/>
    <mergeCell ref="AK32:AK34"/>
    <mergeCell ref="AH28:AH29"/>
    <mergeCell ref="AR16:AR22"/>
    <mergeCell ref="AS16:AS22"/>
    <mergeCell ref="AT16:AT22"/>
    <mergeCell ref="AU16:AU22"/>
    <mergeCell ref="AM23:AM26"/>
    <mergeCell ref="AU39:AU42"/>
    <mergeCell ref="AP35:AP38"/>
    <mergeCell ref="AP39:AP42"/>
    <mergeCell ref="AQ35:AQ38"/>
    <mergeCell ref="AQ39:AQ42"/>
    <mergeCell ref="AM43:AM46"/>
    <mergeCell ref="AN43:AN46"/>
    <mergeCell ref="AO43:AO46"/>
    <mergeCell ref="AR43:AR46"/>
    <mergeCell ref="AM39:AM42"/>
    <mergeCell ref="AT39:AT42"/>
    <mergeCell ref="AQ47:AQ50"/>
    <mergeCell ref="AR35:AR38"/>
    <mergeCell ref="AS35:AS38"/>
    <mergeCell ref="AT35:AT38"/>
    <mergeCell ref="AU35:AU38"/>
    <mergeCell ref="AS58:AS61"/>
    <mergeCell ref="AT58:AT61"/>
    <mergeCell ref="AU58:AU61"/>
    <mergeCell ref="AM62:AM65"/>
    <mergeCell ref="AN62:AN65"/>
    <mergeCell ref="AR51:AR54"/>
    <mergeCell ref="AS51:AS54"/>
    <mergeCell ref="Y14:Y15"/>
    <mergeCell ref="Z14:Z15"/>
    <mergeCell ref="AA14:AA15"/>
    <mergeCell ref="AB14:AB15"/>
    <mergeCell ref="AC14:AC15"/>
    <mergeCell ref="AD14:AD15"/>
    <mergeCell ref="AE14:AE15"/>
    <mergeCell ref="AF14:AF15"/>
    <mergeCell ref="AG14:AG15"/>
    <mergeCell ref="AS43:AS46"/>
    <mergeCell ref="AT43:AT46"/>
    <mergeCell ref="AU43:AU46"/>
    <mergeCell ref="AM47:AM50"/>
    <mergeCell ref="AN47:AN50"/>
    <mergeCell ref="AO47:AO50"/>
    <mergeCell ref="AR47:AR50"/>
    <mergeCell ref="AS47:AS50"/>
    <mergeCell ref="AT47:AT50"/>
    <mergeCell ref="AU47:AU50"/>
    <mergeCell ref="AP43:AP46"/>
    <mergeCell ref="AP47:AP50"/>
    <mergeCell ref="AQ43:AQ46"/>
    <mergeCell ref="AT23:AT26"/>
    <mergeCell ref="AU23:AU26"/>
  </mergeCells>
  <conditionalFormatting sqref="N7 N11 N16 N23 N27 N31 N35 N39 N43 N47 N51 N55 N58 N62 N66 N70 N74 N78 N82 N86 N90 N94 N98 N102 N106 N110 N114 N118 N122 N126 N130 N134 N138 N142 N146 N150 N154 N158 N162 N166 N170 N174 N178 N183 N187 N191 N195 N199 N203 N207 N211 N215 N219 N223 N227">
    <cfRule type="cellIs" dxfId="147" priority="15" operator="equal">
      <formula>"Extremo"</formula>
    </cfRule>
    <cfRule type="cellIs" dxfId="146" priority="16" operator="equal">
      <formula>"Alto"</formula>
    </cfRule>
    <cfRule type="cellIs" dxfId="145" priority="17" operator="equal">
      <formula>"Moderado"</formula>
    </cfRule>
    <cfRule type="cellIs" dxfId="144" priority="18" operator="equal">
      <formula>"Bajo"</formula>
    </cfRule>
  </conditionalFormatting>
  <conditionalFormatting sqref="AT7 AT11 AT16 AT23 AT27 AT31 AT35 AT39 AT43 AT47 AT51 AT55 AT58 AT62 AT66 AT70 AT74 AT78 AT82 AT86 AT90 AT94 AT98 AT102 AT106 AT110 AT114 AT118 AT122 AT126 AT130 AT134 AT138 AT142 AT146 AT150 AT154 AT158 AT162 AT166 AT170 AT174 AT178 AT183 AT187 AT191 AT195 AT199 AT203 AT207 AT211 AT215 AT219 AT223 AT227">
    <cfRule type="cellIs" dxfId="143" priority="11" operator="equal">
      <formula>"Extremo"</formula>
    </cfRule>
    <cfRule type="cellIs" dxfId="142" priority="12" operator="equal">
      <formula>"Alto"</formula>
    </cfRule>
    <cfRule type="cellIs" dxfId="141" priority="13" operator="equal">
      <formula>"Moderado"</formula>
    </cfRule>
    <cfRule type="cellIs" dxfId="140" priority="14" operator="equal">
      <formula>"Bajo"</formula>
    </cfRule>
  </conditionalFormatting>
  <dataValidations xWindow="715" yWindow="474" count="63">
    <dataValidation type="list" allowBlank="1" showInputMessage="1" showErrorMessage="1" sqref="P7:P12 P42 P53:P54 P65 P80:P81 P101 P187:P230 P129 P131:P133 P137 P141 P145 P147:P149 P175:P177 P121 P170:P171" xr:uid="{00000000-0002-0000-0000-000000000000}">
      <formula1>$G$7:$G$12</formula1>
    </dataValidation>
    <dataValidation allowBlank="1" showInputMessage="1" showErrorMessage="1" prompt="Casi Seguro (5): Se espera que evento ocurra en la mayoría _x000a_Probable (4): Es viable que el evento ocurra en la mayoría_x000a_Posible (3): Puede ocurrir en algún momento. Últimos 2 años_x000a_Improbable (2): Puede Ocurrir en algún momento. Últimos 5 años_x000a_Rara Vez (1)" sqref="J6" xr:uid="{00000000-0002-0000-0000-000001000000}"/>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K6:M6" xr:uid="{00000000-0002-0000-0000-000002000000}"/>
    <dataValidation allowBlank="1" showInputMessage="1" showErrorMessage="1" prompt="Si el resultado de las calificaciones del control o promedio en el diseño de los controles, está por debajo de 96%, se debe establecer un plan de acción que permita tener un control bien diseñado" sqref="AF6" xr:uid="{00000000-0002-0000-0000-000003000000}"/>
    <dataValidation allowBlank="1" showInputMessage="1" showErrorMessage="1" prompt="Fuerte+Fuerte=Fuerte_x000a_Fuerte+Moderado=Moderado_x000a_Fuerte+Débil=Débil_x000a_Moderado+Fuerte=Moderado_x000a_Moderado+Moderado=Moderado_x000a_Moderado+Débil=Débil_x000a_Débil+Fuerte=Débil_x000a_Débil+Moderado=Débil_x000a_Débil+Débil=Débil" sqref="AJ6" xr:uid="{00000000-0002-0000-0000-000004000000}"/>
    <dataValidation allowBlank="1" showInputMessage="1" showErrorMessage="1" prompt="Promedio entre el diseño Total de Control y Total Solidez Individual " sqref="AL6" xr:uid="{00000000-0002-0000-0000-000005000000}"/>
    <dataValidation allowBlank="1" showInputMessage="1" showErrorMessage="1" prompt="- Adecuado (15)_x000a__x000a_- Inadecuado (0)_x000a_" sqref="T6:U6" xr:uid="{00000000-0002-0000-0000-000006000000}"/>
    <dataValidation allowBlank="1" showInputMessage="1" showErrorMessage="1" prompt="- Se investigan y se resuelven Oportunamente (15)_x000a__x000a_- No se investigan y resuelven Oportunamente (0)_x000a_" sqref="AB6:AC6" xr:uid="{00000000-0002-0000-0000-000007000000}"/>
    <dataValidation allowBlank="1" showInputMessage="1" showErrorMessage="1" prompt="Completa (10)_x000a__x000a_Incompleta (5)_x000a__x000a_No esxiste (0)" sqref="AD6:AE6" xr:uid="{00000000-0002-0000-0000-000008000000}"/>
    <dataValidation allowBlank="1" showInputMessage="1" showErrorMessage="1" prompt="Preventivo: Diseñados para evitar un evento no deseado en el momento que se produce, es decir intenta evitar la ocurrencia_x000a__x000a_Detectivos: Diseñados para identificar un evento o resultado no previsto después de que se haya producido, es decir corregir " sqref="Q6" xr:uid="{00000000-0002-0000-0000-000009000000}"/>
    <dataValidation allowBlank="1" showInputMessage="1" showErrorMessage="1" prompt="- Asignado (15)_x000a__x000a_- No Asignado (0)" sqref="R6:S6" xr:uid="{00000000-0002-0000-0000-00000A000000}"/>
    <dataValidation allowBlank="1" showInputMessage="1" showErrorMessage="1" prompt="- Oportuna (15)_x000a__x000a_- Inoportuna (0)_x000a_" sqref="V6:W6" xr:uid="{00000000-0002-0000-0000-00000B000000}"/>
    <dataValidation allowBlank="1" showInputMessage="1" showErrorMessage="1" prompt="- Prevenir (15)_x000a__x000a_- Detectar (10)_x000a__x000a_- No es un Control (0)" sqref="X6:Y6" xr:uid="{00000000-0002-0000-0000-00000C000000}"/>
    <dataValidation allowBlank="1" showInputMessage="1" showErrorMessage="1" prompt="- Confiable (15)_x000a__x000a_- No Confiable (0)_x000a_" sqref="Z6:AA6" xr:uid="{00000000-0002-0000-0000-00000D000000}"/>
    <dataValidation allowBlank="1" showInputMessage="1" showErrorMessage="1" prompt="Fuerte: Calificación entre 96 y 100_x000a__x000a_Moderado: Calificación entre 86 y 95_x000a__x000a_Débil: Calificación entre 0 y 85" sqref="AG6" xr:uid="{00000000-0002-0000-0000-00000E000000}"/>
    <dataValidation allowBlank="1" showInputMessage="1" showErrorMessage="1" prompt="Fuerte: Siempre se ejecuta_x000a__x000a_Moderado: Algunas veces_x000a__x000a_Débil: No se ejecuta " sqref="AH6:AI6" xr:uid="{00000000-0002-0000-0000-00000F000000}"/>
    <dataValidation allowBlank="1" showInputMessage="1" showErrorMessage="1" prompt="Fuerte: 100_x000a__x000a_Moderado: 50_x000a__x000a_Débil: 0" sqref="AK6" xr:uid="{00000000-0002-0000-0000-000010000000}"/>
    <dataValidation allowBlank="1" showInputMessage="1" showErrorMessage="1" prompt="Fuerte: 100_x000a__x000a_Moderado: Entre 50 y 99_x000a__x000a_Débil: Menor a 50" sqref="AM6" xr:uid="{00000000-0002-0000-0000-000011000000}"/>
    <dataValidation type="list" allowBlank="1" showInputMessage="1" showErrorMessage="1" sqref="P13:P14" xr:uid="{00000000-0002-0000-0000-000012000000}">
      <formula1>$G$11:$G$15</formula1>
    </dataValidation>
    <dataValidation type="list" allowBlank="1" showInputMessage="1" showErrorMessage="1" sqref="P16:P22" xr:uid="{00000000-0002-0000-0000-000013000000}">
      <formula1>$G$16:$G$22</formula1>
    </dataValidation>
    <dataValidation type="list" allowBlank="1" showInputMessage="1" showErrorMessage="1" sqref="P23:P26" xr:uid="{00000000-0002-0000-0000-000014000000}">
      <formula1>$G$23:$G$26</formula1>
    </dataValidation>
    <dataValidation type="list" allowBlank="1" showInputMessage="1" showErrorMessage="1" sqref="P27:P30" xr:uid="{00000000-0002-0000-0000-000015000000}">
      <formula1>$G$27:$G$30</formula1>
    </dataValidation>
    <dataValidation type="list" allowBlank="1" showInputMessage="1" showErrorMessage="1" sqref="P31:P34" xr:uid="{00000000-0002-0000-0000-000016000000}">
      <formula1>$G$31:$G$34</formula1>
    </dataValidation>
    <dataValidation type="list" allowBlank="1" showInputMessage="1" showErrorMessage="1" sqref="P35:P38" xr:uid="{00000000-0002-0000-0000-000017000000}">
      <formula1>$G$35:$G$38</formula1>
    </dataValidation>
    <dataValidation type="list" allowBlank="1" showInputMessage="1" showErrorMessage="1" sqref="P39:P41" xr:uid="{00000000-0002-0000-0000-000018000000}">
      <formula1>$G$39:$G$42</formula1>
    </dataValidation>
    <dataValidation type="list" allowBlank="1" showInputMessage="1" showErrorMessage="1" sqref="P44:P46" xr:uid="{00000000-0002-0000-0000-000019000000}">
      <formula1>$G$43:$G$46</formula1>
    </dataValidation>
    <dataValidation type="list" allowBlank="1" showInputMessage="1" showErrorMessage="1" sqref="P47:P50" xr:uid="{00000000-0002-0000-0000-00001A000000}">
      <formula1>$G$47:$G$50</formula1>
    </dataValidation>
    <dataValidation type="list" allowBlank="1" showInputMessage="1" showErrorMessage="1" sqref="P51:P52" xr:uid="{00000000-0002-0000-0000-00001B000000}">
      <formula1>$G$51:$G$54</formula1>
    </dataValidation>
    <dataValidation type="list" allowBlank="1" showInputMessage="1" showErrorMessage="1" sqref="P58:P61" xr:uid="{00000000-0002-0000-0000-00001D000000}">
      <formula1>$G$58:$G$61</formula1>
    </dataValidation>
    <dataValidation type="list" allowBlank="1" showInputMessage="1" showErrorMessage="1" sqref="P62:P64" xr:uid="{00000000-0002-0000-0000-00001E000000}">
      <formula1>$G$62:$G$65</formula1>
    </dataValidation>
    <dataValidation type="list" allowBlank="1" showInputMessage="1" showErrorMessage="1" sqref="P66:P69" xr:uid="{00000000-0002-0000-0000-00001F000000}">
      <formula1>$G$66:$G$68</formula1>
    </dataValidation>
    <dataValidation type="list" allowBlank="1" showInputMessage="1" showErrorMessage="1" sqref="P78:P79" xr:uid="{00000000-0002-0000-0000-000020000000}">
      <formula1>$G$78:$G$81</formula1>
    </dataValidation>
    <dataValidation type="list" allowBlank="1" showInputMessage="1" showErrorMessage="1" sqref="P70:P73" xr:uid="{00000000-0002-0000-0000-000021000000}">
      <formula1>$G$70:$G$73</formula1>
    </dataValidation>
    <dataValidation type="list" allowBlank="1" showInputMessage="1" showErrorMessage="1" sqref="P74:P77" xr:uid="{00000000-0002-0000-0000-000022000000}">
      <formula1>$G$74:$G$77</formula1>
    </dataValidation>
    <dataValidation type="list" allowBlank="1" showInputMessage="1" showErrorMessage="1" sqref="P94:P97" xr:uid="{00000000-0002-0000-0000-000023000000}">
      <formula1>$G$94:$G$97</formula1>
    </dataValidation>
    <dataValidation type="list" allowBlank="1" showInputMessage="1" showErrorMessage="1" sqref="P98:P100" xr:uid="{00000000-0002-0000-0000-000024000000}">
      <formula1>$G$98:$G$101</formula1>
    </dataValidation>
    <dataValidation type="list" allowBlank="1" showInputMessage="1" showErrorMessage="1" sqref="P82:P85" xr:uid="{00000000-0002-0000-0000-000025000000}">
      <formula1>$G$82:$G$85</formula1>
    </dataValidation>
    <dataValidation type="list" allowBlank="1" showInputMessage="1" showErrorMessage="1" sqref="P86:P89" xr:uid="{00000000-0002-0000-0000-000026000000}">
      <formula1>$G$86:$G$89</formula1>
    </dataValidation>
    <dataValidation type="list" allowBlank="1" showInputMessage="1" showErrorMessage="1" sqref="P90:P93" xr:uid="{00000000-0002-0000-0000-000027000000}">
      <formula1>$G$90:$G$93</formula1>
    </dataValidation>
    <dataValidation type="list" allowBlank="1" showInputMessage="1" showErrorMessage="1" sqref="P102" xr:uid="{00000000-0002-0000-0000-000028000000}">
      <formula1>$G$102:$G$105</formula1>
    </dataValidation>
    <dataValidation type="list" allowBlank="1" showInputMessage="1" showErrorMessage="1" sqref="P106:P109" xr:uid="{00000000-0002-0000-0000-000029000000}">
      <formula1>$G$106:$G$109</formula1>
    </dataValidation>
    <dataValidation type="list" allowBlank="1" showInputMessage="1" showErrorMessage="1" sqref="P110:P113" xr:uid="{00000000-0002-0000-0000-00002A000000}">
      <formula1>$G$110:$G$113</formula1>
    </dataValidation>
    <dataValidation type="list" allowBlank="1" showInputMessage="1" showErrorMessage="1" sqref="P115:P117" xr:uid="{00000000-0002-0000-0000-00002B000000}">
      <formula1>$G$114:$G$117</formula1>
    </dataValidation>
    <dataValidation type="list" allowBlank="1" showInputMessage="1" showErrorMessage="1" sqref="P118" xr:uid="{00000000-0002-0000-0000-00002C000000}">
      <formula1>$G$118:$G$121</formula1>
    </dataValidation>
    <dataValidation type="list" allowBlank="1" showInputMessage="1" showErrorMessage="1" sqref="P43" xr:uid="{00000000-0002-0000-0000-00002D000000}">
      <formula1>$G$118:$G$120</formula1>
    </dataValidation>
    <dataValidation type="list" allowBlank="1" showInputMessage="1" showErrorMessage="1" sqref="P123:P125" xr:uid="{00000000-0002-0000-0000-00002E000000}">
      <formula1>$G$122:$G$125</formula1>
    </dataValidation>
    <dataValidation type="list" allowBlank="1" showInputMessage="1" showErrorMessage="1" sqref="P126:P128" xr:uid="{00000000-0002-0000-0000-00002F000000}">
      <formula1>$G$126:$G$129</formula1>
    </dataValidation>
    <dataValidation type="list" allowBlank="1" showInputMessage="1" showErrorMessage="1" sqref="P130" xr:uid="{00000000-0002-0000-0000-000030000000}">
      <formula1>$G$130:$G$133</formula1>
    </dataValidation>
    <dataValidation type="list" allowBlank="1" showInputMessage="1" showErrorMessage="1" sqref="P134:P136" xr:uid="{00000000-0002-0000-0000-000031000000}">
      <formula1>$G$134:$G$137</formula1>
    </dataValidation>
    <dataValidation type="list" allowBlank="1" showInputMessage="1" showErrorMessage="1" sqref="P138:P140" xr:uid="{00000000-0002-0000-0000-000032000000}">
      <formula1>$G$138:$G$141</formula1>
    </dataValidation>
    <dataValidation type="list" allowBlank="1" showInputMessage="1" showErrorMessage="1" sqref="P142:P144" xr:uid="{00000000-0002-0000-0000-000033000000}">
      <formula1>$G$142:$G$145</formula1>
    </dataValidation>
    <dataValidation type="list" allowBlank="1" showInputMessage="1" showErrorMessage="1" sqref="P146" xr:uid="{00000000-0002-0000-0000-000034000000}">
      <formula1>$G$146:$G$149</formula1>
    </dataValidation>
    <dataValidation type="list" allowBlank="1" showInputMessage="1" showErrorMessage="1" sqref="P150:P153" xr:uid="{00000000-0002-0000-0000-000035000000}">
      <formula1>$G$150:$G$153</formula1>
    </dataValidation>
    <dataValidation type="list" allowBlank="1" showInputMessage="1" showErrorMessage="1" sqref="P154:P155" xr:uid="{00000000-0002-0000-0000-000036000000}">
      <formula1>$G$154:$G$157</formula1>
    </dataValidation>
    <dataValidation type="list" allowBlank="1" showInputMessage="1" showErrorMessage="1" sqref="P158:P161" xr:uid="{00000000-0002-0000-0000-000037000000}">
      <formula1>$G$158:$G$161</formula1>
    </dataValidation>
    <dataValidation type="list" allowBlank="1" showInputMessage="1" showErrorMessage="1" sqref="P162:P165" xr:uid="{00000000-0002-0000-0000-000038000000}">
      <formula1>$G$162:$G$165</formula1>
    </dataValidation>
    <dataValidation type="list" allowBlank="1" showInputMessage="1" showErrorMessage="1" sqref="P166 P168:P169" xr:uid="{00000000-0002-0000-0000-000039000000}">
      <formula1>$G$166:$G$169</formula1>
    </dataValidation>
    <dataValidation type="list" allowBlank="1" showInputMessage="1" showErrorMessage="1" sqref="P172:P173" xr:uid="{00000000-0002-0000-0000-00003A000000}">
      <formula1>$G$170:$G$173</formula1>
    </dataValidation>
    <dataValidation type="list" allowBlank="1" showInputMessage="1" showErrorMessage="1" sqref="P174" xr:uid="{00000000-0002-0000-0000-00003B000000}">
      <formula1>$G$174:$G$177</formula1>
    </dataValidation>
    <dataValidation type="list" allowBlank="1" showInputMessage="1" showErrorMessage="1" sqref="P178:P182" xr:uid="{00000000-0002-0000-0000-00003C000000}">
      <formula1>$G$178:$G$182</formula1>
    </dataValidation>
    <dataValidation type="list" allowBlank="1" showInputMessage="1" showErrorMessage="1" sqref="P183:P186" xr:uid="{00000000-0002-0000-0000-00003D000000}">
      <formula1>$G$183:$G$186</formula1>
    </dataValidation>
    <dataValidation type="list" allowBlank="1" showInputMessage="1" showErrorMessage="1" sqref="P156:P157" xr:uid="{00000000-0002-0000-0000-00003F000000}">
      <formula1>#REF!</formula1>
    </dataValidation>
    <dataValidation type="list" allowBlank="1" showInputMessage="1" showErrorMessage="1" sqref="P55 P57" xr:uid="{00000000-0002-0000-0000-00001C000000}">
      <formula1>$G$55:$G$57</formula1>
    </dataValidation>
  </dataValidations>
  <printOptions horizontalCentered="1"/>
  <pageMargins left="0" right="0" top="0.35433070866141736" bottom="0.35433070866141736" header="0.31496062992125984" footer="0.31496062992125984"/>
  <pageSetup paperSize="5" scale="50" pageOrder="overThenDown" orientation="portrait"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xWindow="715" yWindow="474" count="12">
        <x14:dataValidation type="list" allowBlank="1" showInputMessage="1" showErrorMessage="1" xr:uid="{00000000-0002-0000-0000-000040000000}">
          <x14:formula1>
            <xm:f>Listados!$E$26:$E$28</xm:f>
          </x14:formula1>
          <xm:sqref>AH7:AH11 AH13:AH14 AH16:AH28 AH30:AH32 AH35:AH230</xm:sqref>
        </x14:dataValidation>
        <x14:dataValidation type="list" allowBlank="1" showInputMessage="1" showErrorMessage="1" xr:uid="{00000000-0002-0000-0000-000041000000}">
          <x14:formula1>
            <xm:f>Listados!$C$26:$C$28</xm:f>
          </x14:formula1>
          <xm:sqref>AD7:AD11 AD13:AD14 AD16:AD28 AD30:AD32 AD35:AD230</xm:sqref>
        </x14:dataValidation>
        <x14:dataValidation type="list" allowBlank="1" showInputMessage="1" showErrorMessage="1" xr:uid="{00000000-0002-0000-0000-000042000000}">
          <x14:formula1>
            <xm:f>Listados!$G$26:$G$27</xm:f>
          </x14:formula1>
          <xm:sqref>Q7:Q11 Q13:Q14 X7:X11 X13:X14 Q16:Q28 X16:X28 Q30:Q32 X30:X32 Q106:Q230 X35:X230 Q35:Q102</xm:sqref>
        </x14:dataValidation>
        <x14:dataValidation type="list" allowBlank="1" showInputMessage="1" showErrorMessage="1" xr:uid="{00000000-0002-0000-0000-000043000000}">
          <x14:formula1>
            <xm:f>Listados!$B$3:$B$20</xm:f>
          </x14:formula1>
          <xm:sqref>B7 B11 B16 B23 B27 B31 B35 B39 B43 B47 B51 B55 B58 B62 B66 B70 B90 B78 B219 B223 B227 B94 B98 B102 B106 B110 B114 B118 B122 B126 B130 B134 B82 B86 B74 B150 B154 B138 B142 B146 B158 B162 B166 B170 B178 B183 B187 B191 B195 B199 B203 B207 B211 B215</xm:sqref>
        </x14:dataValidation>
        <x14:dataValidation type="list" allowBlank="1" showInputMessage="1" showErrorMessage="1" xr:uid="{00000000-0002-0000-0000-000044000000}">
          <x14:formula1>
            <xm:f>Corrupción!$J$3:$J$7</xm:f>
          </x14:formula1>
          <xm:sqref>J7 J11 J16 J23 J27 J31 J35 J39 J43 J47 J51 J55 J58 J62 J66 J70 J74 J78 J219 J223 J227 J94 J98 J102 J106 J110 J114 J118 J122 J126 J130 J134 J138 J142 J146 J150 J154 J158 J162 J166 J170 J174 J178 J183 J187 J191 J195 J199 J203 J207 J211 J215 J82 J86 J90</xm:sqref>
        </x14:dataValidation>
        <x14:dataValidation type="list" allowBlank="1" showInputMessage="1" showErrorMessage="1" xr:uid="{00000000-0002-0000-0000-000045000000}">
          <x14:formula1>
            <xm:f>Listados!$B$26:$B$27</xm:f>
          </x14:formula1>
          <xm:sqref>R7:R11 T7:T11 R13:R14 V7:V11 Z7:Z11 AB7:AB11 T13:T14 V13:V14 Z13:Z14 AB13:AB14 R16:R28 T16:T28 V16:V28 Z16:Z28 AB16:AB28 R30:R32 T30:T32 V30:V32 Z30:Z32 AB30:AB32 R106:R230 Z35:Z230 T35:T1048576 V35:V230 AB35:AB230 R35:R102</xm:sqref>
        </x14:dataValidation>
        <x14:dataValidation type="list" allowBlank="1" showInputMessage="1" showErrorMessage="1" xr:uid="{00000000-0002-0000-0000-000046000000}">
          <x14:formula1>
            <xm:f>Listados!$G$3:$G$7</xm:f>
          </x14:formula1>
          <xm:sqref>L7 L11 L16 L23 L27 L31 L35 L39 L43 L47 L51 L55 L58 L62 L66 L70 L74 L78 L219 L223 L227 L94 L98 L102 L106 L110 L114 L118 L122 L126 L130 L134 L138 L142 L146 L150 L154 L158 L162 L166 L170 L174 L178 L183 L187 L191 L195 L199 L203 L207 L211 L215 L82 L86 L90</xm:sqref>
        </x14:dataValidation>
        <x14:dataValidation type="list" allowBlank="1" showInputMessage="1" showErrorMessage="1" xr:uid="{00000000-0002-0000-0000-000047000000}">
          <x14:formula1>
            <xm:f>Listados!$D$3:$D$8</xm:f>
          </x14:formula1>
          <xm:sqref>E7 E11 E16</xm:sqref>
        </x14:dataValidation>
        <x14:dataValidation type="list" allowBlank="1" showInputMessage="1" showErrorMessage="1" xr:uid="{00000000-0002-0000-0000-000048000000}">
          <x14:formula1>
            <xm:f>Listados!$E$3:$E$4</xm:f>
          </x14:formula1>
          <xm:sqref>H7:H14 H16:H18 H20:H21 H23:H29 H85:H157 H161:H1048576 H31:H81</xm:sqref>
        </x14:dataValidation>
        <x14:dataValidation type="list" allowBlank="1" showInputMessage="1" showErrorMessage="1" xr:uid="{00000000-0002-0000-0000-000049000000}">
          <x14:formula1>
            <xm:f>Listados!$W$3:$W$10</xm:f>
          </x14:formula1>
          <xm:sqref>F183:F230 F7:F178</xm:sqref>
        </x14:dataValidation>
        <x14:dataValidation type="list" allowBlank="1" showInputMessage="1" showErrorMessage="1" xr:uid="{00000000-0002-0000-0000-00004A000000}">
          <x14:formula1>
            <xm:f>Listados!$D$3:$D$9</xm:f>
          </x14:formula1>
          <xm:sqref>E183:E230 E23:E178</xm:sqref>
        </x14:dataValidation>
        <x14:dataValidation type="list" allowBlank="1" showInputMessage="1" showErrorMessage="1" xr:uid="{00000000-0002-0000-0000-00004B000000}">
          <x14:formula1>
            <xm:f>Listados!$B$3:$B$21</xm:f>
          </x14:formula1>
          <xm:sqref>B174:B177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E9"/>
  <sheetViews>
    <sheetView topLeftCell="A6" zoomScale="120" zoomScaleNormal="120" workbookViewId="0">
      <selection activeCell="E16" sqref="A15:E16"/>
    </sheetView>
  </sheetViews>
  <sheetFormatPr baseColWidth="10" defaultColWidth="11.5" defaultRowHeight="15" x14ac:dyDescent="0.2"/>
  <cols>
    <col min="2" max="2" width="2.1640625" bestFit="1" customWidth="1"/>
    <col min="3" max="3" width="14.5" bestFit="1" customWidth="1"/>
    <col min="4" max="5" width="39.1640625" customWidth="1"/>
  </cols>
  <sheetData>
    <row r="2" spans="2:5" ht="16" thickBot="1" x14ac:dyDescent="0.25"/>
    <row r="3" spans="2:5" x14ac:dyDescent="0.2">
      <c r="B3" s="825" t="s">
        <v>1198</v>
      </c>
      <c r="C3" s="826"/>
      <c r="D3" s="826"/>
      <c r="E3" s="827"/>
    </row>
    <row r="4" spans="2:5" ht="16" thickBot="1" x14ac:dyDescent="0.25">
      <c r="B4" s="828" t="s">
        <v>1199</v>
      </c>
      <c r="C4" s="829"/>
      <c r="D4" s="228" t="s">
        <v>880</v>
      </c>
      <c r="E4" s="36" t="s">
        <v>1200</v>
      </c>
    </row>
    <row r="5" spans="2:5" ht="28" x14ac:dyDescent="0.2">
      <c r="B5" s="37">
        <v>5</v>
      </c>
      <c r="C5" s="38" t="s">
        <v>69</v>
      </c>
      <c r="D5" s="39" t="s">
        <v>1201</v>
      </c>
      <c r="E5" s="40" t="s">
        <v>1202</v>
      </c>
    </row>
    <row r="6" spans="2:5" ht="28" x14ac:dyDescent="0.2">
      <c r="B6" s="229">
        <v>4</v>
      </c>
      <c r="C6" s="299" t="s">
        <v>100</v>
      </c>
      <c r="D6" s="300" t="s">
        <v>1203</v>
      </c>
      <c r="E6" s="230" t="s">
        <v>1204</v>
      </c>
    </row>
    <row r="7" spans="2:5" ht="28" x14ac:dyDescent="0.2">
      <c r="B7" s="229">
        <v>3</v>
      </c>
      <c r="C7" s="299" t="s">
        <v>85</v>
      </c>
      <c r="D7" s="300" t="s">
        <v>1205</v>
      </c>
      <c r="E7" s="230" t="s">
        <v>1206</v>
      </c>
    </row>
    <row r="8" spans="2:5" ht="28" x14ac:dyDescent="0.2">
      <c r="B8" s="229">
        <v>2</v>
      </c>
      <c r="C8" s="299" t="s">
        <v>136</v>
      </c>
      <c r="D8" s="300" t="s">
        <v>1207</v>
      </c>
      <c r="E8" s="230" t="s">
        <v>1208</v>
      </c>
    </row>
    <row r="9" spans="2:5" ht="29" thickBot="1" x14ac:dyDescent="0.25">
      <c r="B9" s="301">
        <v>1</v>
      </c>
      <c r="C9" s="231" t="s">
        <v>1209</v>
      </c>
      <c r="D9" s="232" t="s">
        <v>1210</v>
      </c>
      <c r="E9" s="41" t="s">
        <v>1211</v>
      </c>
    </row>
  </sheetData>
  <mergeCells count="2">
    <mergeCell ref="B3:E3"/>
    <mergeCell ref="B4:C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P28"/>
  <sheetViews>
    <sheetView topLeftCell="J1" workbookViewId="0">
      <selection activeCell="S7" sqref="S7"/>
    </sheetView>
  </sheetViews>
  <sheetFormatPr baseColWidth="10" defaultColWidth="11.5" defaultRowHeight="15" x14ac:dyDescent="0.2"/>
  <cols>
    <col min="2" max="2" width="13.83203125" customWidth="1"/>
    <col min="3" max="3" width="11.5" customWidth="1"/>
    <col min="4" max="4" width="13.33203125" customWidth="1"/>
    <col min="5" max="5" width="12.33203125" bestFit="1" customWidth="1"/>
    <col min="6" max="6" width="23.5" customWidth="1"/>
    <col min="7" max="7" width="24.83203125" customWidth="1"/>
    <col min="8" max="8" width="17.6640625" customWidth="1"/>
    <col min="10" max="10" width="17.1640625" customWidth="1"/>
    <col min="11" max="11" width="19.5" customWidth="1"/>
    <col min="12" max="12" width="37.33203125" customWidth="1"/>
    <col min="13" max="13" width="21.5" customWidth="1"/>
  </cols>
  <sheetData>
    <row r="2" spans="2:16" x14ac:dyDescent="0.2">
      <c r="B2" s="10" t="s">
        <v>742</v>
      </c>
      <c r="C2" s="10" t="s">
        <v>742</v>
      </c>
      <c r="D2" s="10" t="s">
        <v>744</v>
      </c>
      <c r="E2" s="10" t="s">
        <v>746</v>
      </c>
      <c r="F2" s="10" t="s">
        <v>747</v>
      </c>
      <c r="G2" s="10" t="s">
        <v>748</v>
      </c>
      <c r="H2" s="10" t="s">
        <v>749</v>
      </c>
      <c r="J2" s="10" t="s">
        <v>746</v>
      </c>
      <c r="K2" s="10" t="s">
        <v>747</v>
      </c>
      <c r="L2" s="10" t="s">
        <v>750</v>
      </c>
      <c r="O2" s="10" t="s">
        <v>751</v>
      </c>
    </row>
    <row r="3" spans="2:16" x14ac:dyDescent="0.2">
      <c r="B3" t="s">
        <v>1212</v>
      </c>
      <c r="C3" t="s">
        <v>1213</v>
      </c>
      <c r="D3" t="s">
        <v>1214</v>
      </c>
      <c r="E3" s="11" t="s">
        <v>756</v>
      </c>
      <c r="F3" s="11" t="s">
        <v>392</v>
      </c>
      <c r="G3" t="s">
        <v>757</v>
      </c>
      <c r="H3" t="s">
        <v>72</v>
      </c>
      <c r="J3" s="11" t="s">
        <v>275</v>
      </c>
      <c r="K3" s="11" t="s">
        <v>392</v>
      </c>
      <c r="L3" t="s">
        <v>758</v>
      </c>
      <c r="M3" t="s">
        <v>759</v>
      </c>
      <c r="O3" t="s">
        <v>1215</v>
      </c>
      <c r="P3" t="s">
        <v>760</v>
      </c>
    </row>
    <row r="4" spans="2:16" x14ac:dyDescent="0.2">
      <c r="B4" t="s">
        <v>1216</v>
      </c>
      <c r="C4" t="s">
        <v>1217</v>
      </c>
      <c r="D4" t="s">
        <v>82</v>
      </c>
      <c r="E4" s="11" t="s">
        <v>136</v>
      </c>
      <c r="F4" s="11" t="s">
        <v>70</v>
      </c>
      <c r="G4" s="11" t="s">
        <v>764</v>
      </c>
      <c r="H4" t="s">
        <v>765</v>
      </c>
      <c r="J4" s="11" t="s">
        <v>136</v>
      </c>
      <c r="K4" s="11" t="s">
        <v>70</v>
      </c>
      <c r="L4" t="s">
        <v>766</v>
      </c>
      <c r="M4" t="s">
        <v>759</v>
      </c>
      <c r="O4" t="s">
        <v>86</v>
      </c>
      <c r="P4" t="s">
        <v>767</v>
      </c>
    </row>
    <row r="5" spans="2:16" x14ac:dyDescent="0.2">
      <c r="B5" t="s">
        <v>1218</v>
      </c>
      <c r="C5" t="s">
        <v>1219</v>
      </c>
      <c r="D5" t="s">
        <v>452</v>
      </c>
      <c r="E5" s="11" t="s">
        <v>769</v>
      </c>
      <c r="F5" s="11" t="s">
        <v>86</v>
      </c>
      <c r="G5" t="s">
        <v>770</v>
      </c>
      <c r="J5" s="11" t="s">
        <v>85</v>
      </c>
      <c r="K5" s="11" t="s">
        <v>86</v>
      </c>
      <c r="L5" t="s">
        <v>771</v>
      </c>
      <c r="M5" t="s">
        <v>86</v>
      </c>
      <c r="O5" t="s">
        <v>772</v>
      </c>
      <c r="P5" t="s">
        <v>773</v>
      </c>
    </row>
    <row r="6" spans="2:16" x14ac:dyDescent="0.2">
      <c r="B6" t="s">
        <v>1220</v>
      </c>
      <c r="C6" t="s">
        <v>1220</v>
      </c>
      <c r="D6" t="s">
        <v>408</v>
      </c>
      <c r="E6" s="11" t="s">
        <v>100</v>
      </c>
      <c r="F6" s="11" t="s">
        <v>236</v>
      </c>
      <c r="G6" t="s">
        <v>776</v>
      </c>
      <c r="J6" s="11" t="s">
        <v>100</v>
      </c>
      <c r="K6" s="11" t="s">
        <v>236</v>
      </c>
      <c r="L6" t="s">
        <v>777</v>
      </c>
      <c r="M6" t="s">
        <v>772</v>
      </c>
      <c r="O6" t="s">
        <v>778</v>
      </c>
      <c r="P6" t="s">
        <v>779</v>
      </c>
    </row>
    <row r="7" spans="2:16" x14ac:dyDescent="0.2">
      <c r="B7" t="s">
        <v>1221</v>
      </c>
      <c r="C7" t="s">
        <v>1222</v>
      </c>
      <c r="D7" t="s">
        <v>214</v>
      </c>
      <c r="E7" s="11" t="s">
        <v>69</v>
      </c>
      <c r="F7" s="11" t="s">
        <v>101</v>
      </c>
      <c r="G7" s="11"/>
      <c r="J7" s="11" t="s">
        <v>69</v>
      </c>
      <c r="K7" s="11" t="s">
        <v>101</v>
      </c>
      <c r="L7" t="s">
        <v>781</v>
      </c>
      <c r="M7" t="s">
        <v>778</v>
      </c>
    </row>
    <row r="8" spans="2:16" x14ac:dyDescent="0.2">
      <c r="B8" t="s">
        <v>1222</v>
      </c>
      <c r="C8" t="s">
        <v>1221</v>
      </c>
      <c r="D8" t="s">
        <v>64</v>
      </c>
      <c r="L8" t="s">
        <v>783</v>
      </c>
      <c r="M8" t="s">
        <v>759</v>
      </c>
    </row>
    <row r="9" spans="2:16" x14ac:dyDescent="0.2">
      <c r="B9" t="s">
        <v>1217</v>
      </c>
      <c r="C9" t="s">
        <v>1216</v>
      </c>
      <c r="D9" t="s">
        <v>169</v>
      </c>
      <c r="L9" t="s">
        <v>785</v>
      </c>
      <c r="M9" t="s">
        <v>759</v>
      </c>
    </row>
    <row r="10" spans="2:16" x14ac:dyDescent="0.2">
      <c r="B10" t="s">
        <v>1223</v>
      </c>
      <c r="C10" t="s">
        <v>1224</v>
      </c>
      <c r="L10" t="s">
        <v>788</v>
      </c>
      <c r="M10" t="s">
        <v>86</v>
      </c>
    </row>
    <row r="11" spans="2:16" x14ac:dyDescent="0.2">
      <c r="B11" t="s">
        <v>1213</v>
      </c>
      <c r="C11" t="s">
        <v>95</v>
      </c>
      <c r="L11" t="s">
        <v>789</v>
      </c>
      <c r="M11" t="s">
        <v>772</v>
      </c>
    </row>
    <row r="12" spans="2:16" x14ac:dyDescent="0.2">
      <c r="B12" t="s">
        <v>1225</v>
      </c>
      <c r="C12" t="s">
        <v>1225</v>
      </c>
      <c r="L12" t="s">
        <v>790</v>
      </c>
      <c r="M12" t="s">
        <v>778</v>
      </c>
    </row>
    <row r="13" spans="2:16" x14ac:dyDescent="0.2">
      <c r="B13" t="s">
        <v>1226</v>
      </c>
      <c r="C13" t="s">
        <v>1227</v>
      </c>
      <c r="L13" t="s">
        <v>793</v>
      </c>
      <c r="M13" t="s">
        <v>759</v>
      </c>
    </row>
    <row r="14" spans="2:16" x14ac:dyDescent="0.2">
      <c r="B14" t="s">
        <v>1219</v>
      </c>
      <c r="C14" t="s">
        <v>61</v>
      </c>
      <c r="L14" t="s">
        <v>795</v>
      </c>
      <c r="M14" t="s">
        <v>86</v>
      </c>
    </row>
    <row r="15" spans="2:16" x14ac:dyDescent="0.2">
      <c r="B15" t="s">
        <v>1227</v>
      </c>
      <c r="C15" t="s">
        <v>120</v>
      </c>
      <c r="L15" t="s">
        <v>797</v>
      </c>
      <c r="M15" t="s">
        <v>772</v>
      </c>
    </row>
    <row r="16" spans="2:16" x14ac:dyDescent="0.2">
      <c r="B16" t="s">
        <v>1228</v>
      </c>
      <c r="C16" t="s">
        <v>1229</v>
      </c>
      <c r="L16" t="s">
        <v>798</v>
      </c>
      <c r="M16" t="s">
        <v>778</v>
      </c>
    </row>
    <row r="17" spans="2:13" x14ac:dyDescent="0.2">
      <c r="B17" t="s">
        <v>61</v>
      </c>
      <c r="C17" t="s">
        <v>1230</v>
      </c>
      <c r="L17" t="s">
        <v>800</v>
      </c>
      <c r="M17" t="s">
        <v>778</v>
      </c>
    </row>
    <row r="18" spans="2:13" x14ac:dyDescent="0.2">
      <c r="B18" t="s">
        <v>1231</v>
      </c>
      <c r="C18" t="s">
        <v>1231</v>
      </c>
      <c r="L18" t="s">
        <v>802</v>
      </c>
      <c r="M18" t="s">
        <v>86</v>
      </c>
    </row>
    <row r="19" spans="2:13" x14ac:dyDescent="0.2">
      <c r="B19" t="s">
        <v>1230</v>
      </c>
      <c r="C19" t="s">
        <v>1218</v>
      </c>
      <c r="L19" t="s">
        <v>804</v>
      </c>
      <c r="M19" t="s">
        <v>772</v>
      </c>
    </row>
    <row r="20" spans="2:13" x14ac:dyDescent="0.2">
      <c r="B20" t="s">
        <v>95</v>
      </c>
      <c r="C20" t="s">
        <v>1228</v>
      </c>
      <c r="L20" t="s">
        <v>805</v>
      </c>
      <c r="M20" t="s">
        <v>772</v>
      </c>
    </row>
    <row r="21" spans="2:13" x14ac:dyDescent="0.2">
      <c r="B21" t="s">
        <v>120</v>
      </c>
      <c r="C21" t="s">
        <v>1223</v>
      </c>
      <c r="L21" t="s">
        <v>806</v>
      </c>
      <c r="M21" t="s">
        <v>778</v>
      </c>
    </row>
    <row r="22" spans="2:13" x14ac:dyDescent="0.2">
      <c r="B22" t="s">
        <v>1229</v>
      </c>
      <c r="C22" t="s">
        <v>1226</v>
      </c>
      <c r="L22" t="s">
        <v>807</v>
      </c>
      <c r="M22" t="s">
        <v>778</v>
      </c>
    </row>
    <row r="23" spans="2:13" x14ac:dyDescent="0.2">
      <c r="B23" t="s">
        <v>1224</v>
      </c>
      <c r="C23" t="s">
        <v>1212</v>
      </c>
      <c r="L23" t="s">
        <v>808</v>
      </c>
      <c r="M23" t="s">
        <v>772</v>
      </c>
    </row>
    <row r="24" spans="2:13" x14ac:dyDescent="0.2">
      <c r="L24" t="s">
        <v>809</v>
      </c>
      <c r="M24" t="s">
        <v>772</v>
      </c>
    </row>
    <row r="25" spans="2:13" x14ac:dyDescent="0.2">
      <c r="B25" s="10" t="s">
        <v>810</v>
      </c>
      <c r="D25" s="10" t="s">
        <v>12</v>
      </c>
      <c r="F25" s="10" t="s">
        <v>812</v>
      </c>
      <c r="L25" t="s">
        <v>813</v>
      </c>
      <c r="M25" t="s">
        <v>778</v>
      </c>
    </row>
    <row r="26" spans="2:13" x14ac:dyDescent="0.2">
      <c r="B26" t="s">
        <v>73</v>
      </c>
      <c r="D26" t="s">
        <v>761</v>
      </c>
      <c r="F26" t="s">
        <v>72</v>
      </c>
      <c r="L26" t="s">
        <v>814</v>
      </c>
      <c r="M26" t="s">
        <v>778</v>
      </c>
    </row>
    <row r="27" spans="2:13" x14ac:dyDescent="0.2">
      <c r="B27" t="s">
        <v>529</v>
      </c>
      <c r="D27" t="s">
        <v>86</v>
      </c>
      <c r="F27" t="s">
        <v>80</v>
      </c>
      <c r="L27" t="s">
        <v>816</v>
      </c>
      <c r="M27" t="s">
        <v>778</v>
      </c>
    </row>
    <row r="28" spans="2:13" x14ac:dyDescent="0.2">
      <c r="D28" t="s">
        <v>774</v>
      </c>
    </row>
  </sheetData>
  <sheetProtection algorithmName="SHA-512" hashValue="NPKkYXgavLSzkSgJQaknIt700GWt4nvdm9YyMBFp1mKE7NScaYdnftH9NCEixnWAF+neYR5N8Xd7AULtGR6wIw==" saltValue="W5Hho+MnLKu7AHwbVgeFAg==" spinCount="100000" sheet="1" objects="1" scenarios="1"/>
  <customSheetViews>
    <customSheetView guid="{82BC0C9B-70E2-44EC-8408-64CC9B36E280}" state="hidden" topLeftCell="C1">
      <selection activeCell="F23" sqref="F23"/>
      <pageMargins left="0" right="0" top="0" bottom="0" header="0" footer="0"/>
      <pageSetup orientation="portrait" r:id="rId1"/>
    </customSheetView>
    <customSheetView guid="{795C8354-6623-430F-B16F-866AD45BC174}" state="hidden" topLeftCell="C1">
      <selection activeCell="F23" sqref="F23"/>
      <pageMargins left="0" right="0" top="0" bottom="0" header="0" footer="0"/>
      <pageSetup orientation="portrait" r:id="rId2"/>
    </customSheetView>
    <customSheetView guid="{F8FDF2EC-A9AD-41AC-8138-AA3657B53E6D}" state="hidden" topLeftCell="C1">
      <selection activeCell="F23" sqref="F23"/>
      <pageMargins left="0" right="0" top="0" bottom="0" header="0" footer="0"/>
      <pageSetup orientation="portrait" r:id="rId3"/>
    </customSheetView>
  </customSheetViews>
  <pageMargins left="0.7" right="0.7" top="0.75" bottom="0.75" header="0.3" footer="0.3"/>
  <pageSetup orientation="portrait"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C1:AJ17"/>
  <sheetViews>
    <sheetView showGridLines="0" zoomScale="80" zoomScaleNormal="80" workbookViewId="0">
      <selection activeCell="AI6" sqref="AI6"/>
    </sheetView>
  </sheetViews>
  <sheetFormatPr baseColWidth="10" defaultColWidth="9.33203125" defaultRowHeight="15" x14ac:dyDescent="0.2"/>
  <cols>
    <col min="1" max="5" width="3.6640625" customWidth="1"/>
    <col min="6" max="6" width="1.33203125" customWidth="1"/>
    <col min="7" max="36" width="3.6640625" customWidth="1"/>
  </cols>
  <sheetData>
    <row r="1" spans="3:36" ht="18" customHeight="1" x14ac:dyDescent="0.2"/>
    <row r="3" spans="3:36" ht="51" customHeight="1" x14ac:dyDescent="0.2">
      <c r="C3" s="1"/>
      <c r="D3" s="1"/>
      <c r="E3" s="839" t="s">
        <v>1232</v>
      </c>
      <c r="F3" s="1"/>
      <c r="G3" s="831" t="s">
        <v>1233</v>
      </c>
      <c r="H3" s="831"/>
      <c r="I3" s="831"/>
      <c r="J3" s="831"/>
      <c r="K3" s="831"/>
      <c r="L3" s="831"/>
      <c r="M3" s="834"/>
      <c r="N3" s="834"/>
      <c r="O3" s="834"/>
      <c r="P3" s="834"/>
      <c r="Q3" s="834"/>
      <c r="R3" s="834"/>
      <c r="S3" s="834"/>
      <c r="T3" s="834"/>
      <c r="U3" s="830"/>
      <c r="V3" s="830"/>
      <c r="W3" s="830"/>
      <c r="X3" s="830"/>
      <c r="Y3" s="830">
        <v>3</v>
      </c>
      <c r="Z3" s="830"/>
      <c r="AA3" s="830"/>
      <c r="AB3" s="830"/>
      <c r="AC3" s="830"/>
      <c r="AD3" s="830"/>
      <c r="AE3" s="830"/>
      <c r="AF3" s="830"/>
      <c r="AG3" s="1"/>
      <c r="AH3" s="1"/>
      <c r="AI3" s="1"/>
      <c r="AJ3" s="2"/>
    </row>
    <row r="4" spans="3:36" ht="51" customHeight="1" x14ac:dyDescent="0.2">
      <c r="C4" s="1"/>
      <c r="D4" s="1"/>
      <c r="E4" s="839"/>
      <c r="F4" s="1"/>
      <c r="G4" s="831" t="s">
        <v>1234</v>
      </c>
      <c r="H4" s="831"/>
      <c r="I4" s="831"/>
      <c r="J4" s="831"/>
      <c r="K4" s="831"/>
      <c r="L4" s="831"/>
      <c r="M4" s="833">
        <v>2</v>
      </c>
      <c r="N4" s="833"/>
      <c r="O4" s="833"/>
      <c r="P4" s="833"/>
      <c r="Q4" s="834"/>
      <c r="R4" s="834"/>
      <c r="S4" s="834"/>
      <c r="T4" s="834"/>
      <c r="U4" s="834">
        <v>7</v>
      </c>
      <c r="V4" s="834"/>
      <c r="W4" s="834"/>
      <c r="X4" s="834"/>
      <c r="Y4" s="830">
        <v>5</v>
      </c>
      <c r="Z4" s="830"/>
      <c r="AA4" s="830"/>
      <c r="AB4" s="830"/>
      <c r="AC4" s="830"/>
      <c r="AD4" s="830"/>
      <c r="AE4" s="830"/>
      <c r="AF4" s="830"/>
      <c r="AG4" s="1"/>
      <c r="AH4" s="1"/>
      <c r="AI4" s="1"/>
      <c r="AJ4" s="2"/>
    </row>
    <row r="5" spans="3:36" ht="51" customHeight="1" x14ac:dyDescent="0.2">
      <c r="C5" s="1"/>
      <c r="D5" s="1"/>
      <c r="E5" s="839"/>
      <c r="F5" s="1"/>
      <c r="G5" s="831" t="s">
        <v>1235</v>
      </c>
      <c r="H5" s="831"/>
      <c r="I5" s="831"/>
      <c r="J5" s="831"/>
      <c r="K5" s="831"/>
      <c r="L5" s="831"/>
      <c r="M5" s="832">
        <v>1</v>
      </c>
      <c r="N5" s="832"/>
      <c r="O5" s="832"/>
      <c r="P5" s="832"/>
      <c r="Q5" s="833">
        <v>1</v>
      </c>
      <c r="R5" s="833"/>
      <c r="S5" s="833"/>
      <c r="T5" s="833"/>
      <c r="U5" s="834">
        <v>3</v>
      </c>
      <c r="V5" s="834"/>
      <c r="W5" s="834"/>
      <c r="X5" s="834"/>
      <c r="Y5" s="830">
        <v>2</v>
      </c>
      <c r="Z5" s="830"/>
      <c r="AA5" s="830"/>
      <c r="AB5" s="830"/>
      <c r="AC5" s="830">
        <v>2</v>
      </c>
      <c r="AD5" s="830"/>
      <c r="AE5" s="830"/>
      <c r="AF5" s="830"/>
      <c r="AG5" s="1"/>
      <c r="AH5" s="1"/>
      <c r="AI5" s="1"/>
      <c r="AJ5" s="3"/>
    </row>
    <row r="6" spans="3:36" ht="51" customHeight="1" x14ac:dyDescent="0.2">
      <c r="C6" s="1"/>
      <c r="D6" s="1"/>
      <c r="E6" s="839"/>
      <c r="F6" s="1"/>
      <c r="G6" s="831" t="s">
        <v>1236</v>
      </c>
      <c r="H6" s="831"/>
      <c r="I6" s="831"/>
      <c r="J6" s="831"/>
      <c r="K6" s="831"/>
      <c r="L6" s="831"/>
      <c r="M6" s="832"/>
      <c r="N6" s="832"/>
      <c r="O6" s="832"/>
      <c r="P6" s="832"/>
      <c r="Q6" s="832">
        <v>6</v>
      </c>
      <c r="R6" s="832"/>
      <c r="S6" s="832"/>
      <c r="T6" s="832"/>
      <c r="U6" s="833">
        <v>2</v>
      </c>
      <c r="V6" s="833"/>
      <c r="W6" s="833"/>
      <c r="X6" s="833"/>
      <c r="Y6" s="834">
        <v>1</v>
      </c>
      <c r="Z6" s="834"/>
      <c r="AA6" s="834"/>
      <c r="AB6" s="834"/>
      <c r="AC6" s="830"/>
      <c r="AD6" s="830"/>
      <c r="AE6" s="830"/>
      <c r="AF6" s="830"/>
      <c r="AG6" s="1"/>
      <c r="AH6" s="1"/>
      <c r="AI6" s="1"/>
      <c r="AJ6" s="3" t="s">
        <v>1215</v>
      </c>
    </row>
    <row r="7" spans="3:36" ht="51" customHeight="1" x14ac:dyDescent="0.2">
      <c r="C7" s="1"/>
      <c r="D7" s="1"/>
      <c r="E7" s="839"/>
      <c r="F7" s="1"/>
      <c r="G7" s="831" t="s">
        <v>1237</v>
      </c>
      <c r="H7" s="831"/>
      <c r="I7" s="831"/>
      <c r="J7" s="831"/>
      <c r="K7" s="831"/>
      <c r="L7" s="831"/>
      <c r="M7" s="832">
        <v>2</v>
      </c>
      <c r="N7" s="832"/>
      <c r="O7" s="832"/>
      <c r="P7" s="832"/>
      <c r="Q7" s="832">
        <v>3</v>
      </c>
      <c r="R7" s="832"/>
      <c r="S7" s="832"/>
      <c r="T7" s="832"/>
      <c r="U7" s="833">
        <v>3</v>
      </c>
      <c r="V7" s="833"/>
      <c r="W7" s="833"/>
      <c r="X7" s="833"/>
      <c r="Y7" s="834">
        <v>3</v>
      </c>
      <c r="Z7" s="834"/>
      <c r="AA7" s="834"/>
      <c r="AB7" s="834"/>
      <c r="AC7" s="830">
        <v>6</v>
      </c>
      <c r="AD7" s="830"/>
      <c r="AE7" s="830"/>
      <c r="AF7" s="830"/>
      <c r="AG7" s="1"/>
      <c r="AH7" s="1"/>
      <c r="AI7" s="1"/>
      <c r="AJ7" s="2"/>
    </row>
    <row r="8" spans="3:36" ht="45" customHeight="1" x14ac:dyDescent="0.2">
      <c r="C8" s="1"/>
      <c r="D8" s="1"/>
      <c r="E8" s="839"/>
      <c r="F8" s="1"/>
      <c r="G8" s="838"/>
      <c r="H8" s="838"/>
      <c r="I8" s="838"/>
      <c r="J8" s="838"/>
      <c r="K8" s="838"/>
      <c r="L8" s="838"/>
      <c r="M8" s="831" t="s">
        <v>1238</v>
      </c>
      <c r="N8" s="831"/>
      <c r="O8" s="831"/>
      <c r="P8" s="831"/>
      <c r="Q8" s="831" t="s">
        <v>1239</v>
      </c>
      <c r="R8" s="831"/>
      <c r="S8" s="831"/>
      <c r="T8" s="831"/>
      <c r="U8" s="831" t="s">
        <v>1240</v>
      </c>
      <c r="V8" s="831"/>
      <c r="W8" s="831"/>
      <c r="X8" s="831"/>
      <c r="Y8" s="831" t="s">
        <v>1241</v>
      </c>
      <c r="Z8" s="831"/>
      <c r="AA8" s="831"/>
      <c r="AB8" s="831"/>
      <c r="AC8" s="831" t="s">
        <v>1242</v>
      </c>
      <c r="AD8" s="831"/>
      <c r="AE8" s="831"/>
      <c r="AF8" s="831"/>
      <c r="AG8" s="1"/>
      <c r="AH8" s="1"/>
      <c r="AI8" s="1"/>
      <c r="AJ8" s="3" t="s">
        <v>1243</v>
      </c>
    </row>
    <row r="9" spans="3:36" ht="11.25" customHeight="1" x14ac:dyDescent="0.2">
      <c r="C9" s="1"/>
      <c r="D9" s="1"/>
      <c r="E9" s="1"/>
      <c r="F9" s="1"/>
      <c r="G9" s="13"/>
      <c r="H9" s="13"/>
      <c r="I9" s="13"/>
      <c r="J9" s="13"/>
      <c r="K9" s="13"/>
      <c r="L9" s="13"/>
      <c r="M9" s="12"/>
      <c r="N9" s="12"/>
      <c r="O9" s="12"/>
      <c r="P9" s="12"/>
      <c r="Q9" s="12"/>
      <c r="R9" s="12"/>
      <c r="S9" s="12"/>
      <c r="T9" s="12"/>
      <c r="U9" s="12"/>
      <c r="V9" s="12"/>
      <c r="W9" s="12"/>
      <c r="X9" s="12"/>
      <c r="Y9" s="12"/>
      <c r="Z9" s="12"/>
      <c r="AA9" s="12"/>
      <c r="AB9" s="12"/>
      <c r="AC9" s="12"/>
      <c r="AD9" s="12"/>
      <c r="AE9" s="12"/>
      <c r="AF9" s="12"/>
      <c r="AG9" s="1"/>
      <c r="AH9" s="1"/>
      <c r="AI9" s="1"/>
      <c r="AJ9" s="3"/>
    </row>
    <row r="10" spans="3:36" ht="20.25" customHeight="1" x14ac:dyDescent="0.2">
      <c r="C10" s="1"/>
      <c r="D10" s="1"/>
      <c r="E10" s="1"/>
      <c r="F10" s="1"/>
      <c r="G10" s="837" t="s">
        <v>26</v>
      </c>
      <c r="H10" s="837"/>
      <c r="I10" s="837"/>
      <c r="J10" s="837"/>
      <c r="K10" s="837"/>
      <c r="L10" s="837"/>
      <c r="M10" s="837"/>
      <c r="N10" s="837"/>
      <c r="O10" s="837"/>
      <c r="P10" s="837"/>
      <c r="Q10" s="837"/>
      <c r="R10" s="837"/>
      <c r="S10" s="837"/>
      <c r="T10" s="837"/>
      <c r="U10" s="837"/>
      <c r="V10" s="837"/>
      <c r="W10" s="837"/>
      <c r="X10" s="837"/>
      <c r="Y10" s="837"/>
      <c r="Z10" s="837"/>
      <c r="AA10" s="837"/>
      <c r="AB10" s="837"/>
      <c r="AC10" s="837"/>
      <c r="AD10" s="837"/>
      <c r="AE10" s="837"/>
      <c r="AF10" s="837"/>
      <c r="AG10" s="1"/>
      <c r="AH10" s="1"/>
      <c r="AI10" s="1"/>
      <c r="AJ10" s="2"/>
    </row>
    <row r="11" spans="3:36" x14ac:dyDescent="0.2">
      <c r="C11" s="1"/>
      <c r="D11" s="1"/>
      <c r="E11" s="1"/>
      <c r="F11" s="1"/>
      <c r="G11" s="1"/>
      <c r="H11" s="1"/>
      <c r="I11" s="4"/>
      <c r="J11" s="5"/>
      <c r="K11" s="6"/>
      <c r="L11" s="7"/>
      <c r="M11" s="7"/>
      <c r="N11" s="6"/>
      <c r="O11" s="7"/>
      <c r="P11" s="7"/>
      <c r="Q11" s="6"/>
      <c r="R11" s="7"/>
      <c r="S11" s="7"/>
      <c r="T11" s="6"/>
      <c r="U11" s="7"/>
      <c r="V11" s="7"/>
      <c r="W11" s="7"/>
      <c r="X11" s="1"/>
      <c r="Y11" s="1"/>
      <c r="Z11" s="1"/>
      <c r="AA11" s="1"/>
      <c r="AB11" s="1"/>
      <c r="AC11" s="1"/>
      <c r="AD11" s="1"/>
      <c r="AE11" s="1"/>
      <c r="AF11" s="1"/>
      <c r="AG11" s="1"/>
      <c r="AH11" s="1"/>
      <c r="AI11" s="1"/>
      <c r="AJ11" s="1"/>
    </row>
    <row r="12" spans="3:36" x14ac:dyDescent="0.2">
      <c r="C12" s="1"/>
      <c r="D12" s="1"/>
      <c r="E12" s="1"/>
      <c r="F12" s="1"/>
      <c r="G12" s="1"/>
      <c r="H12" s="1"/>
      <c r="I12" s="302"/>
      <c r="J12" s="1"/>
      <c r="K12" s="1"/>
      <c r="L12" s="1"/>
      <c r="M12" s="303" t="s">
        <v>1244</v>
      </c>
      <c r="N12" s="304" t="s">
        <v>1245</v>
      </c>
      <c r="O12" s="305"/>
      <c r="P12" s="8"/>
      <c r="Q12" s="306" t="s">
        <v>1246</v>
      </c>
      <c r="R12" s="304" t="s">
        <v>1247</v>
      </c>
      <c r="S12" s="305"/>
      <c r="T12" s="8"/>
      <c r="U12" s="307" t="s">
        <v>1248</v>
      </c>
      <c r="V12" s="304" t="s">
        <v>1249</v>
      </c>
      <c r="W12" s="308"/>
      <c r="X12" s="8"/>
      <c r="Y12" s="309" t="s">
        <v>1250</v>
      </c>
      <c r="Z12" s="304" t="s">
        <v>1251</v>
      </c>
      <c r="AA12" s="8"/>
      <c r="AB12" s="1"/>
      <c r="AC12" s="1"/>
      <c r="AD12" s="1"/>
      <c r="AE12" s="1"/>
      <c r="AF12" s="1"/>
      <c r="AG12" s="1"/>
      <c r="AH12" s="1"/>
      <c r="AI12" s="1"/>
      <c r="AJ12" s="1"/>
    </row>
    <row r="13" spans="3:36" x14ac:dyDescent="0.2">
      <c r="C13" s="1"/>
      <c r="D13" s="1"/>
      <c r="E13" s="1"/>
      <c r="F13" s="1"/>
      <c r="G13" s="1"/>
      <c r="H13" s="1"/>
      <c r="I13" s="310"/>
      <c r="J13" s="6"/>
      <c r="K13" s="5"/>
      <c r="L13" s="311"/>
      <c r="M13" s="310"/>
      <c r="N13" s="6"/>
      <c r="O13" s="310"/>
      <c r="P13" s="310"/>
      <c r="Q13" s="6"/>
      <c r="R13" s="310"/>
      <c r="S13" s="310"/>
      <c r="T13" s="6"/>
      <c r="U13" s="310"/>
      <c r="V13" s="310"/>
      <c r="W13" s="310"/>
      <c r="X13" s="1"/>
      <c r="Y13" s="1"/>
      <c r="Z13" s="1"/>
      <c r="AA13" s="1"/>
      <c r="AB13" s="1"/>
      <c r="AC13" s="1"/>
      <c r="AD13" s="1"/>
      <c r="AE13" s="1"/>
      <c r="AF13" s="1"/>
      <c r="AG13" s="1"/>
      <c r="AH13" s="1"/>
      <c r="AI13" s="1"/>
      <c r="AJ13" s="1"/>
    </row>
    <row r="14" spans="3:36" x14ac:dyDescent="0.2">
      <c r="C14" s="836" t="s">
        <v>1252</v>
      </c>
      <c r="D14" s="836"/>
      <c r="E14" s="836"/>
      <c r="F14" s="836"/>
      <c r="G14" s="836"/>
      <c r="H14" s="836"/>
      <c r="I14" s="836"/>
      <c r="J14" s="836"/>
      <c r="K14" s="836"/>
      <c r="L14" s="836"/>
      <c r="M14" s="836"/>
      <c r="N14" s="836"/>
      <c r="O14" s="836"/>
      <c r="P14" s="836"/>
      <c r="Q14" s="836"/>
      <c r="R14" s="836"/>
      <c r="S14" s="836"/>
      <c r="T14" s="836"/>
      <c r="U14" s="836"/>
      <c r="V14" s="836"/>
      <c r="W14" s="836"/>
      <c r="X14" s="836"/>
      <c r="Y14" s="836"/>
      <c r="Z14" s="836"/>
      <c r="AA14" s="836"/>
      <c r="AB14" s="836"/>
      <c r="AC14" s="836"/>
      <c r="AD14" s="836"/>
      <c r="AE14" s="836"/>
      <c r="AF14" s="836"/>
      <c r="AG14" s="836"/>
      <c r="AH14" s="836"/>
      <c r="AI14" s="836"/>
      <c r="AJ14" s="836"/>
    </row>
    <row r="15" spans="3:36" ht="32.25" customHeight="1" x14ac:dyDescent="0.2">
      <c r="C15" s="835" t="s">
        <v>1253</v>
      </c>
      <c r="D15" s="835"/>
      <c r="E15" s="835"/>
      <c r="F15" s="835"/>
      <c r="G15" s="835"/>
      <c r="H15" s="835"/>
      <c r="I15" s="835"/>
      <c r="J15" s="835"/>
      <c r="K15" s="835"/>
      <c r="L15" s="835"/>
      <c r="M15" s="835"/>
      <c r="N15" s="835"/>
      <c r="O15" s="835"/>
      <c r="P15" s="835"/>
      <c r="Q15" s="835"/>
      <c r="R15" s="835"/>
      <c r="S15" s="835"/>
      <c r="T15" s="835"/>
      <c r="U15" s="835"/>
      <c r="V15" s="835"/>
      <c r="W15" s="835"/>
      <c r="X15" s="835"/>
      <c r="Y15" s="835"/>
      <c r="Z15" s="835"/>
      <c r="AA15" s="835"/>
      <c r="AB15" s="835"/>
      <c r="AC15" s="835"/>
      <c r="AD15" s="835"/>
      <c r="AE15" s="835"/>
      <c r="AF15" s="835"/>
      <c r="AG15" s="835"/>
      <c r="AH15" s="835"/>
      <c r="AI15" s="835"/>
      <c r="AJ15" s="835"/>
    </row>
    <row r="16" spans="3:36" x14ac:dyDescent="0.2">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row>
    <row r="17" spans="3:36" x14ac:dyDescent="0.2">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row>
  </sheetData>
  <customSheetViews>
    <customSheetView guid="{82BC0C9B-70E2-44EC-8408-64CC9B36E280}" showGridLines="0" state="hidden">
      <selection activeCell="G5" sqref="G5:L5"/>
      <pageMargins left="0" right="0" top="0" bottom="0" header="0" footer="0"/>
      <pageSetup orientation="portrait" r:id="rId1"/>
    </customSheetView>
    <customSheetView guid="{795C8354-6623-430F-B16F-866AD45BC174}" showGridLines="0" state="hidden">
      <selection activeCell="G5" sqref="G5:L5"/>
      <pageMargins left="0" right="0" top="0" bottom="0" header="0" footer="0"/>
      <pageSetup orientation="portrait" r:id="rId2"/>
    </customSheetView>
    <customSheetView guid="{F8FDF2EC-A9AD-41AC-8138-AA3657B53E6D}" showGridLines="0" state="hidden">
      <selection activeCell="G5" sqref="G5:L5"/>
      <pageMargins left="0" right="0" top="0" bottom="0" header="0" footer="0"/>
      <pageSetup orientation="portrait" r:id="rId3"/>
    </customSheetView>
  </customSheetViews>
  <mergeCells count="40">
    <mergeCell ref="Y4:AB4"/>
    <mergeCell ref="AC4:AF4"/>
    <mergeCell ref="Y3:AB3"/>
    <mergeCell ref="AC3:AF3"/>
    <mergeCell ref="G3:L3"/>
    <mergeCell ref="M3:P3"/>
    <mergeCell ref="Q3:T3"/>
    <mergeCell ref="U3:X3"/>
    <mergeCell ref="G4:L4"/>
    <mergeCell ref="M4:P4"/>
    <mergeCell ref="Q4:T4"/>
    <mergeCell ref="U4:X4"/>
    <mergeCell ref="C15:AJ15"/>
    <mergeCell ref="C14:AJ14"/>
    <mergeCell ref="G10:AF10"/>
    <mergeCell ref="G8:L8"/>
    <mergeCell ref="AC7:AF7"/>
    <mergeCell ref="G7:L7"/>
    <mergeCell ref="M7:P7"/>
    <mergeCell ref="Q7:T7"/>
    <mergeCell ref="U7:X7"/>
    <mergeCell ref="Y7:AB7"/>
    <mergeCell ref="AC8:AF8"/>
    <mergeCell ref="E3:E8"/>
    <mergeCell ref="G5:L5"/>
    <mergeCell ref="M5:P5"/>
    <mergeCell ref="Q5:T5"/>
    <mergeCell ref="U5:X5"/>
    <mergeCell ref="G6:L6"/>
    <mergeCell ref="M6:P6"/>
    <mergeCell ref="Q6:T6"/>
    <mergeCell ref="U6:X6"/>
    <mergeCell ref="Y6:AB6"/>
    <mergeCell ref="AC5:AF5"/>
    <mergeCell ref="Y5:AB5"/>
    <mergeCell ref="M8:P8"/>
    <mergeCell ref="Q8:T8"/>
    <mergeCell ref="U8:X8"/>
    <mergeCell ref="Y8:AB8"/>
    <mergeCell ref="AC6:AF6"/>
  </mergeCells>
  <pageMargins left="0.7" right="0.7" top="0.75" bottom="0.75" header="0.3" footer="0.3"/>
  <pageSetup orientation="portrait"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C1:AJ20"/>
  <sheetViews>
    <sheetView showGridLines="0" topLeftCell="A4" workbookViewId="0">
      <selection activeCell="E4" sqref="E4:AF11"/>
    </sheetView>
  </sheetViews>
  <sheetFormatPr baseColWidth="10" defaultColWidth="9.33203125" defaultRowHeight="15" x14ac:dyDescent="0.2"/>
  <cols>
    <col min="1" max="5" width="3.6640625" customWidth="1"/>
    <col min="6" max="6" width="1.33203125" customWidth="1"/>
    <col min="7" max="36" width="3.6640625" customWidth="1"/>
  </cols>
  <sheetData>
    <row r="1" spans="3:36" ht="18" customHeight="1" x14ac:dyDescent="0.2"/>
    <row r="4" spans="3:36" ht="51" customHeight="1" x14ac:dyDescent="0.2">
      <c r="C4" s="1"/>
      <c r="D4" s="1"/>
      <c r="E4" s="839" t="s">
        <v>1232</v>
      </c>
      <c r="F4" s="1"/>
      <c r="G4" s="831" t="s">
        <v>1233</v>
      </c>
      <c r="H4" s="831"/>
      <c r="I4" s="831"/>
      <c r="J4" s="831"/>
      <c r="K4" s="831"/>
      <c r="L4" s="831"/>
      <c r="M4" s="834"/>
      <c r="N4" s="834"/>
      <c r="O4" s="834"/>
      <c r="P4" s="834"/>
      <c r="Q4" s="834"/>
      <c r="R4" s="834"/>
      <c r="S4" s="834"/>
      <c r="T4" s="834"/>
      <c r="U4" s="830"/>
      <c r="V4" s="830"/>
      <c r="W4" s="830"/>
      <c r="X4" s="830"/>
      <c r="Y4" s="830"/>
      <c r="Z4" s="830"/>
      <c r="AA4" s="830"/>
      <c r="AB4" s="830"/>
      <c r="AC4" s="830"/>
      <c r="AD4" s="830"/>
      <c r="AE4" s="830"/>
      <c r="AF4" s="830"/>
      <c r="AG4" s="1"/>
      <c r="AH4" s="1"/>
      <c r="AI4" s="1"/>
      <c r="AJ4" s="2"/>
    </row>
    <row r="5" spans="3:36" ht="51" customHeight="1" x14ac:dyDescent="0.2">
      <c r="C5" s="1"/>
      <c r="D5" s="1"/>
      <c r="E5" s="839"/>
      <c r="F5" s="1"/>
      <c r="G5" s="831" t="s">
        <v>1234</v>
      </c>
      <c r="H5" s="831"/>
      <c r="I5" s="831"/>
      <c r="J5" s="831"/>
      <c r="K5" s="831"/>
      <c r="L5" s="831"/>
      <c r="M5" s="833"/>
      <c r="N5" s="833"/>
      <c r="O5" s="833"/>
      <c r="P5" s="833"/>
      <c r="Q5" s="834"/>
      <c r="R5" s="834"/>
      <c r="S5" s="834"/>
      <c r="T5" s="834"/>
      <c r="U5" s="834"/>
      <c r="V5" s="834"/>
      <c r="W5" s="834"/>
      <c r="X5" s="834"/>
      <c r="Y5" s="830">
        <v>1</v>
      </c>
      <c r="Z5" s="830"/>
      <c r="AA5" s="830"/>
      <c r="AB5" s="830"/>
      <c r="AC5" s="830"/>
      <c r="AD5" s="830"/>
      <c r="AE5" s="830"/>
      <c r="AF5" s="830"/>
      <c r="AG5" s="1"/>
      <c r="AH5" s="1"/>
      <c r="AI5" s="1"/>
      <c r="AJ5" s="2"/>
    </row>
    <row r="6" spans="3:36" ht="51" customHeight="1" x14ac:dyDescent="0.2">
      <c r="C6" s="1"/>
      <c r="D6" s="1"/>
      <c r="E6" s="839"/>
      <c r="F6" s="1"/>
      <c r="G6" s="831" t="s">
        <v>1235</v>
      </c>
      <c r="H6" s="831"/>
      <c r="I6" s="831"/>
      <c r="J6" s="831"/>
      <c r="K6" s="831"/>
      <c r="L6" s="831"/>
      <c r="M6" s="832"/>
      <c r="N6" s="832"/>
      <c r="O6" s="832"/>
      <c r="P6" s="832"/>
      <c r="Q6" s="833"/>
      <c r="R6" s="833"/>
      <c r="S6" s="833"/>
      <c r="T6" s="833"/>
      <c r="U6" s="834"/>
      <c r="V6" s="834"/>
      <c r="W6" s="834"/>
      <c r="X6" s="834"/>
      <c r="Y6" s="830">
        <v>2</v>
      </c>
      <c r="Z6" s="830"/>
      <c r="AA6" s="830"/>
      <c r="AB6" s="830"/>
      <c r="AC6" s="830">
        <v>1</v>
      </c>
      <c r="AD6" s="830"/>
      <c r="AE6" s="830"/>
      <c r="AF6" s="830"/>
      <c r="AG6" s="1"/>
      <c r="AH6" s="1"/>
      <c r="AI6" s="1"/>
      <c r="AJ6" s="3"/>
    </row>
    <row r="7" spans="3:36" ht="51" customHeight="1" x14ac:dyDescent="0.2">
      <c r="C7" s="1"/>
      <c r="D7" s="1"/>
      <c r="E7" s="839"/>
      <c r="F7" s="1"/>
      <c r="G7" s="831" t="s">
        <v>1236</v>
      </c>
      <c r="H7" s="831"/>
      <c r="I7" s="831"/>
      <c r="J7" s="831"/>
      <c r="K7" s="831"/>
      <c r="L7" s="831"/>
      <c r="M7" s="832"/>
      <c r="N7" s="832"/>
      <c r="O7" s="832"/>
      <c r="P7" s="832"/>
      <c r="Q7" s="832"/>
      <c r="R7" s="832"/>
      <c r="S7" s="832"/>
      <c r="T7" s="832"/>
      <c r="U7" s="833"/>
      <c r="V7" s="833"/>
      <c r="W7" s="833"/>
      <c r="X7" s="833"/>
      <c r="Y7" s="834">
        <v>1</v>
      </c>
      <c r="Z7" s="834"/>
      <c r="AA7" s="834"/>
      <c r="AB7" s="834"/>
      <c r="AC7" s="830"/>
      <c r="AD7" s="830"/>
      <c r="AE7" s="830"/>
      <c r="AF7" s="830"/>
      <c r="AG7" s="1"/>
      <c r="AH7" s="1"/>
      <c r="AI7" s="1"/>
      <c r="AJ7" s="3" t="s">
        <v>1215</v>
      </c>
    </row>
    <row r="8" spans="3:36" ht="51" customHeight="1" x14ac:dyDescent="0.2">
      <c r="C8" s="1"/>
      <c r="D8" s="1"/>
      <c r="E8" s="839"/>
      <c r="F8" s="1"/>
      <c r="G8" s="831" t="s">
        <v>1237</v>
      </c>
      <c r="H8" s="831"/>
      <c r="I8" s="831"/>
      <c r="J8" s="831"/>
      <c r="K8" s="831"/>
      <c r="L8" s="831"/>
      <c r="M8" s="832"/>
      <c r="N8" s="832"/>
      <c r="O8" s="832"/>
      <c r="P8" s="832"/>
      <c r="Q8" s="832"/>
      <c r="R8" s="832"/>
      <c r="S8" s="832"/>
      <c r="T8" s="832"/>
      <c r="U8" s="833"/>
      <c r="V8" s="833"/>
      <c r="W8" s="833"/>
      <c r="X8" s="833"/>
      <c r="Y8" s="834">
        <v>5</v>
      </c>
      <c r="Z8" s="834"/>
      <c r="AA8" s="834"/>
      <c r="AB8" s="834"/>
      <c r="AC8" s="830">
        <v>4</v>
      </c>
      <c r="AD8" s="830"/>
      <c r="AE8" s="830"/>
      <c r="AF8" s="830"/>
      <c r="AG8" s="1"/>
      <c r="AH8" s="1"/>
      <c r="AI8" s="1"/>
      <c r="AJ8" s="2"/>
    </row>
    <row r="9" spans="3:36" ht="45" customHeight="1" x14ac:dyDescent="0.2">
      <c r="C9" s="1"/>
      <c r="D9" s="1"/>
      <c r="E9" s="839"/>
      <c r="F9" s="1"/>
      <c r="G9" s="838"/>
      <c r="H9" s="838"/>
      <c r="I9" s="838"/>
      <c r="J9" s="838"/>
      <c r="K9" s="838"/>
      <c r="L9" s="838"/>
      <c r="M9" s="831" t="s">
        <v>1238</v>
      </c>
      <c r="N9" s="831"/>
      <c r="O9" s="831"/>
      <c r="P9" s="831"/>
      <c r="Q9" s="831" t="s">
        <v>1239</v>
      </c>
      <c r="R9" s="831"/>
      <c r="S9" s="831"/>
      <c r="T9" s="831"/>
      <c r="U9" s="831" t="s">
        <v>1240</v>
      </c>
      <c r="V9" s="831"/>
      <c r="W9" s="831"/>
      <c r="X9" s="831"/>
      <c r="Y9" s="831" t="s">
        <v>1241</v>
      </c>
      <c r="Z9" s="831"/>
      <c r="AA9" s="831"/>
      <c r="AB9" s="831"/>
      <c r="AC9" s="831" t="s">
        <v>1242</v>
      </c>
      <c r="AD9" s="831"/>
      <c r="AE9" s="831"/>
      <c r="AF9" s="831"/>
      <c r="AG9" s="1"/>
      <c r="AH9" s="1"/>
      <c r="AI9" s="1"/>
      <c r="AJ9" s="3" t="s">
        <v>1243</v>
      </c>
    </row>
    <row r="10" spans="3:36" ht="11.25" customHeight="1" x14ac:dyDescent="0.2">
      <c r="C10" s="1"/>
      <c r="D10" s="1"/>
      <c r="E10" s="1"/>
      <c r="F10" s="1"/>
      <c r="G10" s="13"/>
      <c r="H10" s="13"/>
      <c r="I10" s="13"/>
      <c r="J10" s="13"/>
      <c r="K10" s="13"/>
      <c r="L10" s="13"/>
      <c r="M10" s="12"/>
      <c r="N10" s="12"/>
      <c r="O10" s="12"/>
      <c r="P10" s="12"/>
      <c r="Q10" s="12"/>
      <c r="R10" s="12"/>
      <c r="S10" s="12"/>
      <c r="T10" s="12"/>
      <c r="U10" s="12"/>
      <c r="V10" s="12"/>
      <c r="W10" s="12"/>
      <c r="X10" s="12"/>
      <c r="Y10" s="12"/>
      <c r="Z10" s="12"/>
      <c r="AA10" s="12"/>
      <c r="AB10" s="12"/>
      <c r="AC10" s="12"/>
      <c r="AD10" s="12"/>
      <c r="AE10" s="12"/>
      <c r="AF10" s="12"/>
      <c r="AG10" s="1"/>
      <c r="AH10" s="1"/>
      <c r="AI10" s="1"/>
      <c r="AJ10" s="3"/>
    </row>
    <row r="11" spans="3:36" ht="20.25" customHeight="1" x14ac:dyDescent="0.2">
      <c r="C11" s="1"/>
      <c r="D11" s="1"/>
      <c r="E11" s="1"/>
      <c r="F11" s="1"/>
      <c r="G11" s="837" t="s">
        <v>26</v>
      </c>
      <c r="H11" s="837"/>
      <c r="I11" s="837"/>
      <c r="J11" s="837"/>
      <c r="K11" s="837"/>
      <c r="L11" s="837"/>
      <c r="M11" s="837"/>
      <c r="N11" s="837"/>
      <c r="O11" s="837"/>
      <c r="P11" s="837"/>
      <c r="Q11" s="837"/>
      <c r="R11" s="837"/>
      <c r="S11" s="837"/>
      <c r="T11" s="837"/>
      <c r="U11" s="837"/>
      <c r="V11" s="837"/>
      <c r="W11" s="837"/>
      <c r="X11" s="837"/>
      <c r="Y11" s="837"/>
      <c r="Z11" s="837"/>
      <c r="AA11" s="837"/>
      <c r="AB11" s="837"/>
      <c r="AC11" s="837"/>
      <c r="AD11" s="837"/>
      <c r="AE11" s="837"/>
      <c r="AF11" s="837"/>
      <c r="AG11" s="1"/>
      <c r="AH11" s="1"/>
      <c r="AI11" s="1"/>
      <c r="AJ11" s="2"/>
    </row>
    <row r="12" spans="3:36" x14ac:dyDescent="0.2">
      <c r="C12" s="1"/>
      <c r="D12" s="1"/>
      <c r="E12" s="1"/>
      <c r="F12" s="1"/>
      <c r="G12" s="1"/>
      <c r="H12" s="1"/>
      <c r="I12" s="4"/>
      <c r="J12" s="5"/>
      <c r="K12" s="6"/>
      <c r="L12" s="7"/>
      <c r="M12" s="7"/>
      <c r="N12" s="6"/>
      <c r="O12" s="7"/>
      <c r="P12" s="7"/>
      <c r="Q12" s="6"/>
      <c r="R12" s="7"/>
      <c r="S12" s="7"/>
      <c r="T12" s="6"/>
      <c r="U12" s="7"/>
      <c r="V12" s="7"/>
      <c r="W12" s="7"/>
      <c r="X12" s="1"/>
      <c r="Y12" s="1"/>
      <c r="Z12" s="1"/>
      <c r="AA12" s="1"/>
      <c r="AB12" s="1"/>
      <c r="AC12" s="1"/>
      <c r="AD12" s="1"/>
      <c r="AE12" s="1"/>
      <c r="AF12" s="1"/>
      <c r="AG12" s="1"/>
      <c r="AH12" s="1"/>
      <c r="AI12" s="1"/>
      <c r="AJ12" s="1"/>
    </row>
    <row r="13" spans="3:36" x14ac:dyDescent="0.2">
      <c r="C13" s="1"/>
      <c r="D13" s="1"/>
      <c r="E13" s="1"/>
      <c r="F13" s="1"/>
      <c r="G13" s="1"/>
      <c r="H13" s="1"/>
      <c r="I13" s="302"/>
      <c r="J13" s="1"/>
      <c r="K13" s="1"/>
      <c r="L13" s="1"/>
      <c r="M13" s="303" t="s">
        <v>1244</v>
      </c>
      <c r="N13" s="304" t="s">
        <v>1245</v>
      </c>
      <c r="O13" s="305"/>
      <c r="P13" s="8"/>
      <c r="Q13" s="306" t="s">
        <v>1246</v>
      </c>
      <c r="R13" s="304" t="s">
        <v>1247</v>
      </c>
      <c r="S13" s="305"/>
      <c r="T13" s="8"/>
      <c r="U13" s="307" t="s">
        <v>1248</v>
      </c>
      <c r="V13" s="304" t="s">
        <v>1249</v>
      </c>
      <c r="W13" s="308"/>
      <c r="X13" s="8"/>
      <c r="Y13" s="309" t="s">
        <v>1250</v>
      </c>
      <c r="Z13" s="304" t="s">
        <v>1251</v>
      </c>
      <c r="AA13" s="8"/>
      <c r="AB13" s="1"/>
      <c r="AC13" s="1"/>
      <c r="AD13" s="1"/>
      <c r="AE13" s="1"/>
      <c r="AF13" s="1"/>
      <c r="AG13" s="1"/>
      <c r="AH13" s="1"/>
      <c r="AI13" s="1"/>
      <c r="AJ13" s="1"/>
    </row>
    <row r="14" spans="3:36" x14ac:dyDescent="0.2">
      <c r="C14" s="1"/>
      <c r="D14" s="1"/>
      <c r="E14" s="1"/>
      <c r="F14" s="1"/>
      <c r="G14" s="1"/>
      <c r="H14" s="1"/>
      <c r="I14" s="310"/>
      <c r="J14" s="6"/>
      <c r="K14" s="5"/>
      <c r="L14" s="311"/>
      <c r="M14" s="310"/>
      <c r="N14" s="6"/>
      <c r="O14" s="310"/>
      <c r="P14" s="310"/>
      <c r="Q14" s="6"/>
      <c r="R14" s="310"/>
      <c r="S14" s="310"/>
      <c r="T14" s="6"/>
      <c r="U14" s="310"/>
      <c r="V14" s="310"/>
      <c r="W14" s="310"/>
      <c r="X14" s="1"/>
      <c r="Y14" s="1"/>
      <c r="Z14" s="1"/>
      <c r="AA14" s="1"/>
      <c r="AB14" s="1"/>
      <c r="AC14" s="1"/>
      <c r="AD14" s="1"/>
      <c r="AE14" s="1"/>
      <c r="AF14" s="1"/>
      <c r="AG14" s="1"/>
      <c r="AH14" s="1"/>
      <c r="AI14" s="1"/>
      <c r="AJ14" s="1"/>
    </row>
    <row r="15" spans="3:36" x14ac:dyDescent="0.2">
      <c r="C15" s="836" t="s">
        <v>1252</v>
      </c>
      <c r="D15" s="836"/>
      <c r="E15" s="836"/>
      <c r="F15" s="836"/>
      <c r="G15" s="836"/>
      <c r="H15" s="836"/>
      <c r="I15" s="836"/>
      <c r="J15" s="836"/>
      <c r="K15" s="836"/>
      <c r="L15" s="836"/>
      <c r="M15" s="836"/>
      <c r="N15" s="836"/>
      <c r="O15" s="836"/>
      <c r="P15" s="836"/>
      <c r="Q15" s="836"/>
      <c r="R15" s="836"/>
      <c r="S15" s="836"/>
      <c r="T15" s="836"/>
      <c r="U15" s="836"/>
      <c r="V15" s="836"/>
      <c r="W15" s="836"/>
      <c r="X15" s="836"/>
      <c r="Y15" s="836"/>
      <c r="Z15" s="836"/>
      <c r="AA15" s="836"/>
      <c r="AB15" s="836"/>
      <c r="AC15" s="836"/>
      <c r="AD15" s="836"/>
      <c r="AE15" s="836"/>
      <c r="AF15" s="836"/>
      <c r="AG15" s="836"/>
      <c r="AH15" s="836"/>
      <c r="AI15" s="836"/>
      <c r="AJ15" s="836"/>
    </row>
    <row r="16" spans="3:36" x14ac:dyDescent="0.2">
      <c r="C16" s="1"/>
      <c r="D16" s="1"/>
      <c r="E16" s="1"/>
      <c r="F16" s="1"/>
      <c r="G16" s="1"/>
      <c r="H16" s="1"/>
      <c r="I16" s="1"/>
      <c r="J16" s="1"/>
      <c r="K16" s="9"/>
      <c r="L16" s="9"/>
      <c r="M16" s="1"/>
      <c r="N16" s="1"/>
      <c r="O16" s="1"/>
      <c r="P16" s="1"/>
      <c r="Q16" s="1"/>
      <c r="R16" s="1"/>
      <c r="S16" s="1"/>
      <c r="T16" s="1"/>
      <c r="U16" s="1"/>
      <c r="V16" s="1"/>
      <c r="W16" s="1"/>
      <c r="X16" s="1"/>
      <c r="Y16" s="1"/>
      <c r="Z16" s="1"/>
      <c r="AA16" s="1"/>
      <c r="AB16" s="1"/>
      <c r="AC16" s="1"/>
      <c r="AD16" s="1"/>
      <c r="AE16" s="1"/>
      <c r="AF16" s="1"/>
      <c r="AG16" s="1"/>
      <c r="AH16" s="1"/>
      <c r="AI16" s="1"/>
      <c r="AJ16" s="1"/>
    </row>
    <row r="17" spans="3:36" x14ac:dyDescent="0.2">
      <c r="C17" s="1"/>
      <c r="D17" s="1"/>
      <c r="E17" s="1"/>
      <c r="F17" s="1"/>
      <c r="G17" s="1"/>
      <c r="H17" s="1"/>
      <c r="I17" s="310"/>
      <c r="J17" s="6"/>
      <c r="K17" s="5"/>
      <c r="L17" s="5"/>
      <c r="M17" s="6"/>
      <c r="N17" s="6"/>
      <c r="O17" s="6"/>
      <c r="P17" s="6"/>
      <c r="Q17" s="6"/>
      <c r="R17" s="6"/>
      <c r="S17" s="6"/>
      <c r="T17" s="6"/>
      <c r="U17" s="6"/>
      <c r="V17" s="6"/>
      <c r="W17" s="6"/>
      <c r="X17" s="1"/>
      <c r="Y17" s="1"/>
      <c r="Z17" s="1"/>
      <c r="AA17" s="1"/>
      <c r="AB17" s="1"/>
      <c r="AC17" s="1"/>
      <c r="AD17" s="1"/>
      <c r="AE17" s="1"/>
      <c r="AF17" s="1"/>
      <c r="AG17" s="1"/>
      <c r="AH17" s="1"/>
      <c r="AI17" s="1"/>
      <c r="AJ17" s="1"/>
    </row>
    <row r="18" spans="3:36" ht="32.25" customHeight="1" x14ac:dyDescent="0.2">
      <c r="C18" s="835" t="s">
        <v>1253</v>
      </c>
      <c r="D18" s="835"/>
      <c r="E18" s="835"/>
      <c r="F18" s="835"/>
      <c r="G18" s="835"/>
      <c r="H18" s="835"/>
      <c r="I18" s="835"/>
      <c r="J18" s="835"/>
      <c r="K18" s="835"/>
      <c r="L18" s="835"/>
      <c r="M18" s="835"/>
      <c r="N18" s="835"/>
      <c r="O18" s="835"/>
      <c r="P18" s="835"/>
      <c r="Q18" s="835"/>
      <c r="R18" s="835"/>
      <c r="S18" s="835"/>
      <c r="T18" s="835"/>
      <c r="U18" s="835"/>
      <c r="V18" s="835"/>
      <c r="W18" s="835"/>
      <c r="X18" s="835"/>
      <c r="Y18" s="835"/>
      <c r="Z18" s="835"/>
      <c r="AA18" s="835"/>
      <c r="AB18" s="835"/>
      <c r="AC18" s="835"/>
      <c r="AD18" s="835"/>
      <c r="AE18" s="835"/>
      <c r="AF18" s="835"/>
      <c r="AG18" s="835"/>
      <c r="AH18" s="835"/>
      <c r="AI18" s="835"/>
      <c r="AJ18" s="835"/>
    </row>
    <row r="19" spans="3:36" x14ac:dyDescent="0.2">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row>
    <row r="20" spans="3:36" x14ac:dyDescent="0.2">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row>
  </sheetData>
  <mergeCells count="40">
    <mergeCell ref="C15:AJ15"/>
    <mergeCell ref="C18:AJ18"/>
    <mergeCell ref="G9:L9"/>
    <mergeCell ref="M9:P9"/>
    <mergeCell ref="Q9:T9"/>
    <mergeCell ref="U9:X9"/>
    <mergeCell ref="Y9:AB9"/>
    <mergeCell ref="AC9:AF9"/>
    <mergeCell ref="E4:E9"/>
    <mergeCell ref="AC8:AF8"/>
    <mergeCell ref="Y6:AB6"/>
    <mergeCell ref="AC6:AF6"/>
    <mergeCell ref="G7:L7"/>
    <mergeCell ref="Y7:AB7"/>
    <mergeCell ref="AC7:AF7"/>
    <mergeCell ref="U8:X8"/>
    <mergeCell ref="Y8:AB8"/>
    <mergeCell ref="G11:AF11"/>
    <mergeCell ref="G6:L6"/>
    <mergeCell ref="M6:P6"/>
    <mergeCell ref="Q6:T6"/>
    <mergeCell ref="U6:X6"/>
    <mergeCell ref="G8:L8"/>
    <mergeCell ref="M8:P8"/>
    <mergeCell ref="Q8:T8"/>
    <mergeCell ref="M7:P7"/>
    <mergeCell ref="Q7:T7"/>
    <mergeCell ref="U7:X7"/>
    <mergeCell ref="AC4:AF4"/>
    <mergeCell ref="G5:L5"/>
    <mergeCell ref="M5:P5"/>
    <mergeCell ref="Q5:T5"/>
    <mergeCell ref="U5:X5"/>
    <mergeCell ref="Y5:AB5"/>
    <mergeCell ref="AC5:AF5"/>
    <mergeCell ref="G4:L4"/>
    <mergeCell ref="M4:P4"/>
    <mergeCell ref="Q4:T4"/>
    <mergeCell ref="U4:X4"/>
    <mergeCell ref="Y4:AB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election activeCell="A6" sqref="A6"/>
    </sheetView>
  </sheetViews>
  <sheetFormatPr baseColWidth="10" defaultColWidth="11.5" defaultRowHeight="15" x14ac:dyDescent="0.2"/>
  <cols>
    <col min="1" max="1" width="73" customWidth="1"/>
  </cols>
  <sheetData>
    <row r="1" spans="1:1" ht="48" x14ac:dyDescent="0.2">
      <c r="A1" s="159" t="s">
        <v>501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W255"/>
  <sheetViews>
    <sheetView showGridLines="0" topLeftCell="A6" zoomScale="70" zoomScaleNormal="70" zoomScaleSheetLayoutView="50" workbookViewId="0">
      <pane ySplit="1" topLeftCell="A56" activePane="bottomLeft" state="frozen"/>
      <selection activeCell="A6" sqref="A6"/>
      <selection pane="bottomLeft" activeCell="AH56" sqref="A56:AH59"/>
    </sheetView>
  </sheetViews>
  <sheetFormatPr baseColWidth="10" defaultColWidth="11.5" defaultRowHeight="15" x14ac:dyDescent="0.2"/>
  <cols>
    <col min="1" max="1" width="4.83203125" style="16" customWidth="1"/>
    <col min="2" max="2" width="23.6640625" style="45" customWidth="1"/>
    <col min="3" max="3" width="38.33203125" style="15" customWidth="1"/>
    <col min="4" max="4" width="32.1640625" style="17" customWidth="1"/>
    <col min="5" max="5" width="25.5" style="17" customWidth="1"/>
    <col min="6" max="6" width="23" style="17" customWidth="1"/>
    <col min="7" max="7" width="27.6640625" style="15" customWidth="1"/>
    <col min="8" max="8" width="16.1640625" style="15" customWidth="1"/>
    <col min="9" max="9" width="17" style="15" customWidth="1"/>
    <col min="10" max="10" width="15.5" style="15" customWidth="1"/>
    <col min="11" max="11" width="17.33203125" style="15" customWidth="1"/>
    <col min="12" max="12" width="14.5" style="15" customWidth="1"/>
    <col min="13" max="13" width="16.83203125" style="15" customWidth="1"/>
    <col min="14" max="14" width="15" style="15" customWidth="1"/>
    <col min="15" max="15" width="24.83203125" style="15" customWidth="1"/>
    <col min="16" max="16" width="13.6640625" style="15" customWidth="1"/>
    <col min="17" max="17" width="15.1640625" style="15" customWidth="1"/>
    <col min="18" max="18" width="19.5" style="15" customWidth="1"/>
    <col min="19" max="19" width="17.83203125" style="15" customWidth="1"/>
    <col min="20" max="20" width="13" style="15" customWidth="1"/>
    <col min="21" max="21" width="13.33203125" style="15" customWidth="1"/>
    <col min="22" max="22" width="16" style="15" customWidth="1"/>
    <col min="23" max="23" width="14.5" style="15" customWidth="1"/>
    <col min="24" max="24" width="13" style="15" customWidth="1"/>
    <col min="25" max="25" width="13.6640625" style="15" customWidth="1"/>
    <col min="26" max="26" width="13.33203125" style="15" customWidth="1"/>
    <col min="27" max="27" width="16" style="15" customWidth="1"/>
    <col min="28" max="28" width="9.33203125" style="18" customWidth="1"/>
    <col min="29" max="29" width="1.6640625" style="18" hidden="1" customWidth="1"/>
    <col min="30" max="30" width="12.5" style="18" customWidth="1"/>
    <col min="31" max="31" width="8.5" style="18" hidden="1" customWidth="1"/>
    <col min="32" max="32" width="10.1640625" style="18" customWidth="1"/>
    <col min="33" max="33" width="69.33203125" style="15" customWidth="1"/>
    <col min="34" max="34" width="28.6640625" style="15" customWidth="1"/>
    <col min="35" max="35" width="16.5" style="15" customWidth="1"/>
    <col min="36" max="36" width="17.5" style="15" customWidth="1"/>
    <col min="37" max="37" width="9" style="15" hidden="1" customWidth="1"/>
    <col min="38" max="38" width="22.83203125" style="15" customWidth="1"/>
    <col min="39" max="39" width="6.5" style="15" hidden="1" customWidth="1"/>
    <col min="40" max="40" width="28.1640625" style="15" customWidth="1"/>
    <col min="41" max="41" width="6.6640625" style="15" hidden="1" customWidth="1"/>
    <col min="42" max="42" width="34" style="15" customWidth="1"/>
    <col min="43" max="43" width="6.6640625" style="15" hidden="1" customWidth="1"/>
    <col min="44" max="44" width="24.1640625" style="15" customWidth="1"/>
    <col min="45" max="45" width="6.6640625" style="15" hidden="1" customWidth="1"/>
    <col min="46" max="46" width="27.83203125" style="15" customWidth="1"/>
    <col min="47" max="47" width="6.6640625" style="15" hidden="1" customWidth="1"/>
    <col min="48" max="48" width="23.83203125" style="15" customWidth="1"/>
    <col min="49" max="49" width="6.6640625" style="15" hidden="1" customWidth="1"/>
    <col min="50" max="50" width="15.83203125" style="15" customWidth="1"/>
    <col min="51" max="51" width="18.5" style="15" customWidth="1"/>
    <col min="52" max="53" width="20.5" style="15" customWidth="1"/>
    <col min="54" max="56" width="15.5" style="15" customWidth="1"/>
    <col min="57" max="57" width="18.83203125" style="15" customWidth="1"/>
    <col min="58" max="58" width="15.5" style="15" hidden="1" customWidth="1"/>
    <col min="59" max="59" width="6.6640625" style="15" hidden="1" customWidth="1"/>
    <col min="60" max="60" width="22.33203125" style="18" customWidth="1"/>
    <col min="61" max="61" width="15.83203125" style="18" customWidth="1"/>
    <col min="62" max="62" width="19.5" style="15" customWidth="1"/>
    <col min="63" max="63" width="17.1640625" style="15" customWidth="1"/>
    <col min="64" max="64" width="36.83203125" style="31" customWidth="1"/>
    <col min="65" max="65" width="18.83203125" style="31" customWidth="1"/>
    <col min="66" max="66" width="11.5" style="31"/>
    <col min="67" max="67" width="12" style="31" bestFit="1" customWidth="1"/>
    <col min="68" max="68" width="18.1640625" style="31" customWidth="1"/>
    <col min="69" max="69" width="21.1640625" style="31" customWidth="1"/>
    <col min="70" max="70" width="105.6640625" customWidth="1"/>
    <col min="71" max="72" width="27.83203125" customWidth="1"/>
    <col min="73" max="75" width="27" customWidth="1"/>
    <col min="76" max="76" width="32.5" customWidth="1"/>
  </cols>
  <sheetData>
    <row r="1" spans="1:75" ht="30" customHeight="1" thickTop="1" x14ac:dyDescent="0.2">
      <c r="A1" s="719" t="s">
        <v>0</v>
      </c>
      <c r="B1" s="720"/>
      <c r="C1" s="720"/>
      <c r="D1" s="720"/>
      <c r="E1" s="731" t="s">
        <v>502</v>
      </c>
      <c r="F1" s="732"/>
      <c r="G1" s="732"/>
      <c r="H1" s="732"/>
      <c r="I1" s="732"/>
      <c r="J1" s="732"/>
      <c r="K1" s="732"/>
      <c r="L1" s="732"/>
      <c r="M1" s="732"/>
      <c r="N1" s="732"/>
      <c r="O1" s="732"/>
      <c r="P1" s="732"/>
      <c r="Q1" s="732"/>
      <c r="R1" s="732"/>
      <c r="S1" s="732"/>
      <c r="T1" s="732"/>
      <c r="U1" s="732"/>
      <c r="V1" s="732"/>
      <c r="W1" s="732"/>
      <c r="X1" s="732"/>
      <c r="Y1" s="732"/>
      <c r="Z1" s="732"/>
      <c r="AA1" s="732"/>
      <c r="AB1" s="732"/>
      <c r="AC1" s="732"/>
      <c r="AD1" s="732"/>
      <c r="AE1" s="732"/>
      <c r="AF1" s="732"/>
      <c r="AG1" s="732"/>
      <c r="AH1" s="732"/>
      <c r="AI1" s="732"/>
      <c r="AJ1" s="732"/>
      <c r="AK1" s="732"/>
      <c r="AL1" s="732"/>
      <c r="AM1" s="732"/>
      <c r="AN1" s="732"/>
      <c r="AO1" s="732"/>
      <c r="AP1" s="732"/>
      <c r="AQ1" s="732"/>
      <c r="AR1" s="732"/>
      <c r="AS1" s="732"/>
      <c r="AT1" s="732"/>
      <c r="AU1" s="732"/>
      <c r="AV1" s="732"/>
      <c r="AW1" s="732"/>
      <c r="AX1" s="732"/>
      <c r="AY1" s="732"/>
      <c r="AZ1" s="732"/>
      <c r="BA1" s="732"/>
      <c r="BB1" s="732"/>
      <c r="BC1" s="732"/>
      <c r="BD1" s="732"/>
      <c r="BE1" s="732"/>
      <c r="BF1" s="732"/>
      <c r="BG1" s="732"/>
      <c r="BH1" s="732"/>
      <c r="BI1" s="732"/>
      <c r="BJ1" s="732"/>
      <c r="BK1" s="732"/>
      <c r="BL1" s="732"/>
      <c r="BM1" s="732"/>
      <c r="BN1" s="732"/>
      <c r="BO1" s="732"/>
      <c r="BP1" s="732"/>
      <c r="BQ1" s="732"/>
      <c r="BR1" s="732"/>
      <c r="BS1" s="732"/>
      <c r="BT1" s="732"/>
      <c r="BU1" s="732"/>
      <c r="BV1" s="732"/>
      <c r="BW1" s="733"/>
    </row>
    <row r="2" spans="1:75" ht="33.75" customHeight="1" x14ac:dyDescent="0.2">
      <c r="A2" s="721"/>
      <c r="B2" s="722"/>
      <c r="C2" s="722"/>
      <c r="D2" s="722"/>
      <c r="E2" s="734"/>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735"/>
      <c r="BK2" s="735"/>
      <c r="BL2" s="735"/>
      <c r="BM2" s="735"/>
      <c r="BN2" s="735"/>
      <c r="BO2" s="735"/>
      <c r="BP2" s="735"/>
      <c r="BQ2" s="735"/>
      <c r="BR2" s="735"/>
      <c r="BS2" s="735"/>
      <c r="BT2" s="735"/>
      <c r="BU2" s="735"/>
      <c r="BV2" s="735"/>
      <c r="BW2" s="736"/>
    </row>
    <row r="3" spans="1:75" ht="40.5" customHeight="1" thickBot="1" x14ac:dyDescent="0.25">
      <c r="A3" s="723"/>
      <c r="B3" s="724"/>
      <c r="C3" s="724"/>
      <c r="D3" s="724"/>
      <c r="E3" s="737"/>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738"/>
      <c r="AJ3" s="738"/>
      <c r="AK3" s="738"/>
      <c r="AL3" s="738"/>
      <c r="AM3" s="738"/>
      <c r="AN3" s="738"/>
      <c r="AO3" s="738"/>
      <c r="AP3" s="738"/>
      <c r="AQ3" s="738"/>
      <c r="AR3" s="738"/>
      <c r="AS3" s="738"/>
      <c r="AT3" s="738"/>
      <c r="AU3" s="738"/>
      <c r="AV3" s="738"/>
      <c r="AW3" s="738"/>
      <c r="AX3" s="738"/>
      <c r="AY3" s="738"/>
      <c r="AZ3" s="738"/>
      <c r="BA3" s="738"/>
      <c r="BB3" s="738"/>
      <c r="BC3" s="738"/>
      <c r="BD3" s="738"/>
      <c r="BE3" s="738"/>
      <c r="BF3" s="738"/>
      <c r="BG3" s="738"/>
      <c r="BH3" s="738"/>
      <c r="BI3" s="738"/>
      <c r="BJ3" s="738"/>
      <c r="BK3" s="738"/>
      <c r="BL3" s="738"/>
      <c r="BM3" s="738"/>
      <c r="BN3" s="738"/>
      <c r="BO3" s="738"/>
      <c r="BP3" s="738"/>
      <c r="BQ3" s="738"/>
      <c r="BR3" s="738"/>
      <c r="BS3" s="738"/>
      <c r="BT3" s="738"/>
      <c r="BU3" s="738"/>
      <c r="BV3" s="738"/>
      <c r="BW3" s="739"/>
    </row>
    <row r="4" spans="1:75" ht="19.5" customHeight="1" x14ac:dyDescent="0.2">
      <c r="A4" s="636" t="s">
        <v>2</v>
      </c>
      <c r="B4" s="637"/>
      <c r="C4" s="637"/>
      <c r="D4" s="637"/>
      <c r="E4" s="637"/>
      <c r="F4" s="637"/>
      <c r="G4" s="637"/>
      <c r="H4" s="637" t="s">
        <v>503</v>
      </c>
      <c r="I4" s="637"/>
      <c r="J4" s="637"/>
      <c r="K4" s="637"/>
      <c r="L4" s="637"/>
      <c r="M4" s="637"/>
      <c r="N4" s="637"/>
      <c r="O4" s="637"/>
      <c r="P4" s="637"/>
      <c r="Q4" s="637"/>
      <c r="R4" s="637"/>
      <c r="S4" s="637"/>
      <c r="T4" s="637"/>
      <c r="U4" s="637"/>
      <c r="V4" s="637"/>
      <c r="W4" s="637"/>
      <c r="X4" s="637"/>
      <c r="Y4" s="637"/>
      <c r="Z4" s="637"/>
      <c r="AA4" s="637"/>
      <c r="AB4" s="637"/>
      <c r="AC4" s="637"/>
      <c r="AD4" s="637"/>
      <c r="AE4" s="637"/>
      <c r="AF4" s="637"/>
      <c r="AG4" s="637"/>
      <c r="AH4" s="637"/>
      <c r="AI4" s="637"/>
      <c r="AJ4" s="637"/>
      <c r="AK4" s="637"/>
      <c r="AL4" s="637"/>
      <c r="AM4" s="637"/>
      <c r="AN4" s="637"/>
      <c r="AO4" s="637"/>
      <c r="AP4" s="637"/>
      <c r="AQ4" s="637"/>
      <c r="AR4" s="637"/>
      <c r="AS4" s="637"/>
      <c r="AT4" s="637"/>
      <c r="AU4" s="637"/>
      <c r="AV4" s="637"/>
      <c r="AW4" s="637"/>
      <c r="AX4" s="637"/>
      <c r="AY4" s="637"/>
      <c r="AZ4" s="637"/>
      <c r="BA4" s="637"/>
      <c r="BB4" s="637"/>
      <c r="BC4" s="637"/>
      <c r="BD4" s="637"/>
      <c r="BE4" s="637"/>
      <c r="BF4" s="637"/>
      <c r="BG4" s="637"/>
      <c r="BH4" s="637"/>
      <c r="BI4" s="637"/>
      <c r="BJ4" s="637"/>
      <c r="BK4" s="745" t="s">
        <v>5</v>
      </c>
      <c r="BL4" s="637" t="s">
        <v>6</v>
      </c>
      <c r="BM4" s="637"/>
      <c r="BN4" s="637"/>
      <c r="BO4" s="637"/>
      <c r="BP4" s="637"/>
      <c r="BQ4" s="637"/>
      <c r="BR4" s="740" t="s">
        <v>7</v>
      </c>
      <c r="BS4" s="637"/>
      <c r="BT4" s="637"/>
      <c r="BU4" s="740" t="s">
        <v>8</v>
      </c>
      <c r="BV4" s="637"/>
      <c r="BW4" s="741"/>
    </row>
    <row r="5" spans="1:75" ht="29.25" customHeight="1" thickBot="1" x14ac:dyDescent="0.25">
      <c r="A5" s="744"/>
      <c r="B5" s="742"/>
      <c r="C5" s="742"/>
      <c r="D5" s="742"/>
      <c r="E5" s="742"/>
      <c r="F5" s="742"/>
      <c r="G5" s="742"/>
      <c r="H5" s="742" t="s">
        <v>504</v>
      </c>
      <c r="I5" s="742"/>
      <c r="J5" s="742"/>
      <c r="K5" s="742"/>
      <c r="L5" s="742"/>
      <c r="M5" s="742"/>
      <c r="N5" s="742"/>
      <c r="O5" s="742"/>
      <c r="P5" s="742"/>
      <c r="Q5" s="742"/>
      <c r="R5" s="742"/>
      <c r="S5" s="742"/>
      <c r="T5" s="742"/>
      <c r="U5" s="742"/>
      <c r="V5" s="742"/>
      <c r="W5" s="742"/>
      <c r="X5" s="742"/>
      <c r="Y5" s="742"/>
      <c r="Z5" s="742"/>
      <c r="AA5" s="742"/>
      <c r="AB5" s="746" t="s">
        <v>9</v>
      </c>
      <c r="AC5" s="746"/>
      <c r="AD5" s="746"/>
      <c r="AE5" s="746"/>
      <c r="AF5" s="746"/>
      <c r="AG5" s="725" t="s">
        <v>10</v>
      </c>
      <c r="AH5" s="726"/>
      <c r="AI5" s="727"/>
      <c r="AJ5" s="725" t="s">
        <v>11</v>
      </c>
      <c r="AK5" s="726"/>
      <c r="AL5" s="726"/>
      <c r="AM5" s="726"/>
      <c r="AN5" s="726"/>
      <c r="AO5" s="726"/>
      <c r="AP5" s="726"/>
      <c r="AQ5" s="726"/>
      <c r="AR5" s="726"/>
      <c r="AS5" s="726"/>
      <c r="AT5" s="726"/>
      <c r="AU5" s="726"/>
      <c r="AV5" s="726"/>
      <c r="AW5" s="726"/>
      <c r="AX5" s="726"/>
      <c r="AY5" s="727"/>
      <c r="AZ5" s="728" t="s">
        <v>12</v>
      </c>
      <c r="BA5" s="729"/>
      <c r="BB5" s="728" t="s">
        <v>13</v>
      </c>
      <c r="BC5" s="730"/>
      <c r="BD5" s="728" t="s">
        <v>14</v>
      </c>
      <c r="BE5" s="730"/>
      <c r="BF5" s="185"/>
      <c r="BG5" s="185"/>
      <c r="BH5" s="746" t="s">
        <v>15</v>
      </c>
      <c r="BI5" s="746"/>
      <c r="BJ5" s="746"/>
      <c r="BK5" s="728"/>
      <c r="BL5" s="742"/>
      <c r="BM5" s="742"/>
      <c r="BN5" s="742"/>
      <c r="BO5" s="742"/>
      <c r="BP5" s="742"/>
      <c r="BQ5" s="742"/>
      <c r="BR5" s="742"/>
      <c r="BS5" s="742"/>
      <c r="BT5" s="742"/>
      <c r="BU5" s="742"/>
      <c r="BV5" s="742"/>
      <c r="BW5" s="743"/>
    </row>
    <row r="6" spans="1:75" ht="99" customHeight="1" thickBot="1" x14ac:dyDescent="0.25">
      <c r="A6" s="97" t="s">
        <v>16</v>
      </c>
      <c r="B6" s="96" t="s">
        <v>17</v>
      </c>
      <c r="C6" s="96" t="s">
        <v>18</v>
      </c>
      <c r="D6" s="96" t="s">
        <v>19</v>
      </c>
      <c r="E6" s="96" t="s">
        <v>22</v>
      </c>
      <c r="F6" s="96" t="s">
        <v>23</v>
      </c>
      <c r="G6" s="96" t="s">
        <v>24</v>
      </c>
      <c r="H6" s="96" t="s">
        <v>505</v>
      </c>
      <c r="I6" s="96" t="s">
        <v>506</v>
      </c>
      <c r="J6" s="96" t="s">
        <v>507</v>
      </c>
      <c r="K6" s="96" t="s">
        <v>508</v>
      </c>
      <c r="L6" s="96" t="s">
        <v>509</v>
      </c>
      <c r="M6" s="96" t="s">
        <v>510</v>
      </c>
      <c r="N6" s="96" t="s">
        <v>511</v>
      </c>
      <c r="O6" s="96" t="s">
        <v>512</v>
      </c>
      <c r="P6" s="96" t="s">
        <v>513</v>
      </c>
      <c r="Q6" s="96" t="s">
        <v>514</v>
      </c>
      <c r="R6" s="96" t="s">
        <v>515</v>
      </c>
      <c r="S6" s="96" t="s">
        <v>516</v>
      </c>
      <c r="T6" s="96" t="s">
        <v>517</v>
      </c>
      <c r="U6" s="96" t="s">
        <v>518</v>
      </c>
      <c r="V6" s="96" t="s">
        <v>519</v>
      </c>
      <c r="W6" s="96" t="s">
        <v>520</v>
      </c>
      <c r="X6" s="96" t="s">
        <v>521</v>
      </c>
      <c r="Y6" s="96" t="s">
        <v>522</v>
      </c>
      <c r="Z6" s="96" t="s">
        <v>523</v>
      </c>
      <c r="AA6" s="96" t="s">
        <v>524</v>
      </c>
      <c r="AB6" s="98" t="s">
        <v>25</v>
      </c>
      <c r="AC6" s="98"/>
      <c r="AD6" s="98" t="s">
        <v>26</v>
      </c>
      <c r="AE6" s="98"/>
      <c r="AF6" s="98" t="s">
        <v>27</v>
      </c>
      <c r="AG6" s="96" t="s">
        <v>28</v>
      </c>
      <c r="AH6" s="96" t="s">
        <v>29</v>
      </c>
      <c r="AI6" s="96" t="s">
        <v>30</v>
      </c>
      <c r="AJ6" s="96" t="s">
        <v>31</v>
      </c>
      <c r="AK6" s="96"/>
      <c r="AL6" s="96" t="s">
        <v>32</v>
      </c>
      <c r="AM6" s="96"/>
      <c r="AN6" s="96" t="s">
        <v>33</v>
      </c>
      <c r="AO6" s="96"/>
      <c r="AP6" s="96" t="s">
        <v>34</v>
      </c>
      <c r="AQ6" s="96"/>
      <c r="AR6" s="96" t="s">
        <v>35</v>
      </c>
      <c r="AS6" s="96"/>
      <c r="AT6" s="96" t="s">
        <v>36</v>
      </c>
      <c r="AU6" s="96"/>
      <c r="AV6" s="96" t="s">
        <v>37</v>
      </c>
      <c r="AW6" s="96"/>
      <c r="AX6" s="96" t="s">
        <v>38</v>
      </c>
      <c r="AY6" s="96" t="s">
        <v>39</v>
      </c>
      <c r="AZ6" s="96" t="s">
        <v>40</v>
      </c>
      <c r="BA6" s="96" t="s">
        <v>41</v>
      </c>
      <c r="BB6" s="96" t="s">
        <v>42</v>
      </c>
      <c r="BC6" s="96" t="s">
        <v>43</v>
      </c>
      <c r="BD6" s="96" t="s">
        <v>44</v>
      </c>
      <c r="BE6" s="96" t="s">
        <v>45</v>
      </c>
      <c r="BF6" s="96" t="s">
        <v>46</v>
      </c>
      <c r="BG6" s="96"/>
      <c r="BH6" s="96" t="s">
        <v>25</v>
      </c>
      <c r="BI6" s="96" t="s">
        <v>26</v>
      </c>
      <c r="BJ6" s="96" t="s">
        <v>27</v>
      </c>
      <c r="BK6" s="99" t="s">
        <v>48</v>
      </c>
      <c r="BL6" s="96" t="s">
        <v>49</v>
      </c>
      <c r="BM6" s="96" t="s">
        <v>50</v>
      </c>
      <c r="BN6" s="96" t="s">
        <v>51</v>
      </c>
      <c r="BO6" s="96" t="s">
        <v>52</v>
      </c>
      <c r="BP6" s="96" t="s">
        <v>53</v>
      </c>
      <c r="BQ6" s="96" t="s">
        <v>54</v>
      </c>
      <c r="BR6" s="96" t="s">
        <v>55</v>
      </c>
      <c r="BS6" s="96" t="s">
        <v>56</v>
      </c>
      <c r="BT6" s="96" t="s">
        <v>57</v>
      </c>
      <c r="BU6" s="96" t="s">
        <v>58</v>
      </c>
      <c r="BV6" s="96" t="s">
        <v>59</v>
      </c>
      <c r="BW6" s="100" t="s">
        <v>60</v>
      </c>
    </row>
    <row r="7" spans="1:75" ht="273" thickBot="1" x14ac:dyDescent="0.25">
      <c r="A7" s="701">
        <v>1</v>
      </c>
      <c r="B7" s="699" t="s">
        <v>61</v>
      </c>
      <c r="C7" s="693" t="s">
        <v>525</v>
      </c>
      <c r="D7" s="699" t="s">
        <v>526</v>
      </c>
      <c r="E7" s="101" t="s">
        <v>527</v>
      </c>
      <c r="F7" s="102" t="s">
        <v>67</v>
      </c>
      <c r="G7" s="103" t="s">
        <v>528</v>
      </c>
      <c r="H7" s="699" t="s">
        <v>73</v>
      </c>
      <c r="I7" s="699" t="s">
        <v>73</v>
      </c>
      <c r="J7" s="699" t="s">
        <v>73</v>
      </c>
      <c r="K7" s="699" t="s">
        <v>529</v>
      </c>
      <c r="L7" s="699" t="s">
        <v>73</v>
      </c>
      <c r="M7" s="699" t="s">
        <v>529</v>
      </c>
      <c r="N7" s="699" t="s">
        <v>73</v>
      </c>
      <c r="O7" s="699" t="s">
        <v>529</v>
      </c>
      <c r="P7" s="699" t="s">
        <v>73</v>
      </c>
      <c r="Q7" s="699" t="s">
        <v>73</v>
      </c>
      <c r="R7" s="699" t="s">
        <v>73</v>
      </c>
      <c r="S7" s="699" t="s">
        <v>73</v>
      </c>
      <c r="T7" s="699" t="s">
        <v>73</v>
      </c>
      <c r="U7" s="699" t="s">
        <v>73</v>
      </c>
      <c r="V7" s="699" t="s">
        <v>73</v>
      </c>
      <c r="W7" s="699" t="s">
        <v>529</v>
      </c>
      <c r="X7" s="699" t="s">
        <v>73</v>
      </c>
      <c r="Y7" s="699" t="s">
        <v>73</v>
      </c>
      <c r="Z7" s="699" t="s">
        <v>529</v>
      </c>
      <c r="AA7" s="693">
        <f>COUNTIF(H7:Z7, "SI")</f>
        <v>14</v>
      </c>
      <c r="AB7" s="699" t="s">
        <v>275</v>
      </c>
      <c r="AC7" s="693">
        <f>+VLOOKUP(AB7,Listados!$K$8:$L$12,2,0)</f>
        <v>1</v>
      </c>
      <c r="AD7" s="693" t="str">
        <f>++IF(OR(AA7=0),"",IF(OR(AA7=1,AA7&lt;=5),"Moderado",IF(OR(AA7=6,AA7&lt;=11),"Mayor",IF(OR(AA7&gt;=12),"Catastrófico",""))))</f>
        <v>Catastrófico</v>
      </c>
      <c r="AE7" s="693">
        <f>+VLOOKUP(AD7,Listados!$K$13:$L$17,2,0)</f>
        <v>5</v>
      </c>
      <c r="AF7" s="693" t="str">
        <f>IF(AND(AB7&lt;&gt;"",AD7&lt;&gt;""),VLOOKUP(AB7&amp;AD7,[3]Listados!$M$3:$N$27,2,FALSE),"")</f>
        <v>Extremo</v>
      </c>
      <c r="AG7" s="104" t="s">
        <v>530</v>
      </c>
      <c r="AH7" s="105" t="s">
        <v>527</v>
      </c>
      <c r="AI7" s="86" t="s">
        <v>72</v>
      </c>
      <c r="AJ7" s="86" t="s">
        <v>73</v>
      </c>
      <c r="AK7" s="85">
        <f>+IF(AJ7="si",15,"0")</f>
        <v>15</v>
      </c>
      <c r="AL7" s="86" t="s">
        <v>73</v>
      </c>
      <c r="AM7" s="85">
        <f>+IF(AL7="si",15,"0")</f>
        <v>15</v>
      </c>
      <c r="AN7" s="86" t="s">
        <v>73</v>
      </c>
      <c r="AO7" s="85">
        <f>+IF(AN7="si",15,"0")</f>
        <v>15</v>
      </c>
      <c r="AP7" s="86" t="s">
        <v>72</v>
      </c>
      <c r="AQ7" s="85">
        <f>+IF(AP7="Preventivo",15,IF(AP7="Detectivo",10,"0"))</f>
        <v>15</v>
      </c>
      <c r="AR7" s="86" t="s">
        <v>73</v>
      </c>
      <c r="AS7" s="85">
        <f>+IF(AR7="si",15,"0")</f>
        <v>15</v>
      </c>
      <c r="AT7" s="86" t="s">
        <v>73</v>
      </c>
      <c r="AU7" s="85">
        <f>+IF(AT7="si",15,"0")</f>
        <v>15</v>
      </c>
      <c r="AV7" s="86" t="s">
        <v>74</v>
      </c>
      <c r="AW7" s="85">
        <f>+IF(AV7="Completa",10,IF(AV7="Incompleta",5,"0"))</f>
        <v>10</v>
      </c>
      <c r="AX7" s="87">
        <f>IF((SUM(AK7,AM7,AO7,AQ7,AS7,AU7,AW7)=0),"",(SUM(AK7,AM7,AO7,AQ7,AS7,AU7,AW7)))</f>
        <v>100</v>
      </c>
      <c r="AY7" s="87" t="str">
        <f>IF(AX7&lt;=85,"Débil",IF(AX7&lt;=95,"Moderado",IF(AX7=100,"Fuerte","")))</f>
        <v>Fuerte</v>
      </c>
      <c r="AZ7" s="106" t="s">
        <v>75</v>
      </c>
      <c r="BA7" s="107" t="str">
        <f>+IF(AZ7="siempre","Fuerte",IF(AZ7="Algunas veces","Moderado",IF(AZ7="No se ejecuta","Débil","")))</f>
        <v>Fuerte</v>
      </c>
      <c r="BB7" s="107" t="str">
        <f>IFERROR(VLOOKUP((CONCATENATE(AY7,BA7)),Listados!$U$3:$V$11,2,FALSE),"")</f>
        <v>Fuerte</v>
      </c>
      <c r="BC7" s="107">
        <f>IF(BB7="","",IF(BB7="Débil", 0, IF(BB7="Moderado",50,100)))</f>
        <v>100</v>
      </c>
      <c r="BD7" s="488">
        <f>AVERAGE(BC7:BC10)</f>
        <v>100</v>
      </c>
      <c r="BE7" s="488" t="str">
        <f>IF(BD7&lt;=50,"Débil",IF(BD7&lt;=99,"Moderado",IF(BD7=100,"fuerte","")))</f>
        <v>fuerte</v>
      </c>
      <c r="BF7" s="488">
        <f>+IF(AND(AI7="Preventivo",BE7="Fuerte"),2,IF(AND(AI7="Preventivo",BE7="Moderado"),1,0))</f>
        <v>2</v>
      </c>
      <c r="BG7" s="488">
        <f>+AC7-BF7</f>
        <v>-1</v>
      </c>
      <c r="BH7" s="693" t="str">
        <f>+VLOOKUP(MIN(BG7),Listados!$J$18:$K$24,2,TRUE)</f>
        <v>Rara Vez</v>
      </c>
      <c r="BI7" s="693" t="str">
        <f>AD7</f>
        <v>Catastrófico</v>
      </c>
      <c r="BJ7" s="693" t="str">
        <f>IF(AND(BH7&lt;&gt;"",BI7&lt;&gt;""),VLOOKUP(BH7&amp;BI7,Listados!$M$3:$N$27,2,FALSE),"")</f>
        <v>Extremo</v>
      </c>
      <c r="BK7" s="693" t="str">
        <f>+VLOOKUP(BJ7,Listados!$P$3:$Q$6,2,FALSE)</f>
        <v>Reducir el riesgo</v>
      </c>
      <c r="BL7" s="108" t="s">
        <v>531</v>
      </c>
      <c r="BM7" s="109" t="s">
        <v>103</v>
      </c>
      <c r="BN7" s="110">
        <v>45689</v>
      </c>
      <c r="BO7" s="111">
        <v>45991</v>
      </c>
      <c r="BP7" s="109" t="s">
        <v>532</v>
      </c>
      <c r="BQ7" s="109" t="s">
        <v>533</v>
      </c>
      <c r="BR7" s="108" t="s">
        <v>534</v>
      </c>
      <c r="BS7" s="667"/>
      <c r="BT7" s="669"/>
      <c r="BU7" s="671"/>
      <c r="BV7" s="669"/>
      <c r="BW7" s="673"/>
    </row>
    <row r="8" spans="1:75" ht="157.5" customHeight="1" x14ac:dyDescent="0.2">
      <c r="A8" s="702"/>
      <c r="B8" s="685"/>
      <c r="C8" s="680"/>
      <c r="D8" s="685"/>
      <c r="E8" s="249" t="s">
        <v>88</v>
      </c>
      <c r="F8" s="75" t="s">
        <v>67</v>
      </c>
      <c r="G8" s="244" t="s">
        <v>535</v>
      </c>
      <c r="H8" s="685"/>
      <c r="I8" s="685"/>
      <c r="J8" s="685"/>
      <c r="K8" s="685"/>
      <c r="L8" s="685"/>
      <c r="M8" s="685"/>
      <c r="N8" s="685"/>
      <c r="O8" s="685"/>
      <c r="P8" s="685"/>
      <c r="Q8" s="685"/>
      <c r="R8" s="685"/>
      <c r="S8" s="685"/>
      <c r="T8" s="685"/>
      <c r="U8" s="685"/>
      <c r="V8" s="685"/>
      <c r="W8" s="685"/>
      <c r="X8" s="685"/>
      <c r="Y8" s="685"/>
      <c r="Z8" s="685"/>
      <c r="AA8" s="680"/>
      <c r="AB8" s="685"/>
      <c r="AC8" s="680"/>
      <c r="AD8" s="680"/>
      <c r="AE8" s="680"/>
      <c r="AF8" s="680"/>
      <c r="AG8" s="253" t="s">
        <v>536</v>
      </c>
      <c r="AH8" s="76" t="s">
        <v>88</v>
      </c>
      <c r="AI8" s="44" t="s">
        <v>72</v>
      </c>
      <c r="AJ8" s="44" t="s">
        <v>73</v>
      </c>
      <c r="AK8" s="234">
        <f t="shared" ref="AK8:AK73" si="0">+IF(AJ8="si",15,"0")</f>
        <v>15</v>
      </c>
      <c r="AL8" s="44" t="s">
        <v>73</v>
      </c>
      <c r="AM8" s="234">
        <f t="shared" ref="AM8:AM73" si="1">+IF(AL8="si",15,"0")</f>
        <v>15</v>
      </c>
      <c r="AN8" s="44" t="s">
        <v>73</v>
      </c>
      <c r="AO8" s="234">
        <f>+IF(AN8="si",15,"0")</f>
        <v>15</v>
      </c>
      <c r="AP8" s="44" t="s">
        <v>72</v>
      </c>
      <c r="AQ8" s="234">
        <f t="shared" ref="AQ8:AQ73" si="2">+IF(AP8="Preventivo",15,IF(AP8="Detectivo",10,"0"))</f>
        <v>15</v>
      </c>
      <c r="AR8" s="44" t="s">
        <v>73</v>
      </c>
      <c r="AS8" s="234">
        <f t="shared" ref="AS8:AS73" si="3">+IF(AR8="si",15,"0")</f>
        <v>15</v>
      </c>
      <c r="AT8" s="44" t="s">
        <v>73</v>
      </c>
      <c r="AU8" s="234">
        <f t="shared" ref="AU8:AU73" si="4">+IF(AT8="si",15,"0")</f>
        <v>15</v>
      </c>
      <c r="AV8" s="44" t="s">
        <v>74</v>
      </c>
      <c r="AW8" s="234">
        <f t="shared" ref="AW8:AW73" si="5">+IF(AV8="Completa",10,IF(AV8="Incompleta",5,"0"))</f>
        <v>10</v>
      </c>
      <c r="AX8" s="70">
        <f>IF((SUM(AK8,AM8,AO8,AQ8,AS8,AU8,AW8)=0),"",(SUM(AK8,AM8,AO8,AQ8,AS8,AU8,AW8)))</f>
        <v>100</v>
      </c>
      <c r="AY8" s="70" t="str">
        <f>IF(AX8&lt;=85,"Débil",IF(AX8&lt;=95,"Moderado",IF(AX8=100,"Fuerte","")))</f>
        <v>Fuerte</v>
      </c>
      <c r="AZ8" s="78" t="s">
        <v>75</v>
      </c>
      <c r="BA8" s="77" t="str">
        <f>+IF(AZ8="siempre","Fuerte",IF(AZ8="Algunas veces","Moderado",IF(AZ8="No se ejecuta","Débil","")))</f>
        <v>Fuerte</v>
      </c>
      <c r="BB8" s="77" t="str">
        <f>IFERROR(VLOOKUP((CONCATENATE(AY8,BA8)),Listados!$U$3:$V$11,2,FALSE),"")</f>
        <v>Fuerte</v>
      </c>
      <c r="BC8" s="77">
        <f>IF(BB8="","",IF(BB8="Débil", 0, IF(BB8="Moderado",50,100)))</f>
        <v>100</v>
      </c>
      <c r="BD8" s="489"/>
      <c r="BE8" s="489"/>
      <c r="BF8" s="489"/>
      <c r="BG8" s="489"/>
      <c r="BH8" s="680"/>
      <c r="BI8" s="680"/>
      <c r="BJ8" s="680"/>
      <c r="BK8" s="680"/>
      <c r="BL8" s="240" t="s">
        <v>537</v>
      </c>
      <c r="BM8" s="241" t="s">
        <v>112</v>
      </c>
      <c r="BN8" s="245">
        <v>45689</v>
      </c>
      <c r="BO8" s="245">
        <v>45991</v>
      </c>
      <c r="BP8" s="241" t="s">
        <v>532</v>
      </c>
      <c r="BQ8" s="241" t="s">
        <v>538</v>
      </c>
      <c r="BR8" s="108" t="s">
        <v>539</v>
      </c>
      <c r="BS8" s="656"/>
      <c r="BT8" s="659"/>
      <c r="BU8" s="662"/>
      <c r="BV8" s="659"/>
      <c r="BW8" s="674"/>
    </row>
    <row r="9" spans="1:75" ht="28" x14ac:dyDescent="0.2">
      <c r="A9" s="702"/>
      <c r="B9" s="685"/>
      <c r="C9" s="680"/>
      <c r="D9" s="685"/>
      <c r="E9" s="254"/>
      <c r="F9" s="75"/>
      <c r="G9" s="244" t="s">
        <v>540</v>
      </c>
      <c r="H9" s="685"/>
      <c r="I9" s="685"/>
      <c r="J9" s="685"/>
      <c r="K9" s="685"/>
      <c r="L9" s="685"/>
      <c r="M9" s="685"/>
      <c r="N9" s="685"/>
      <c r="O9" s="685"/>
      <c r="P9" s="685"/>
      <c r="Q9" s="685"/>
      <c r="R9" s="685"/>
      <c r="S9" s="685"/>
      <c r="T9" s="685"/>
      <c r="U9" s="685"/>
      <c r="V9" s="685"/>
      <c r="W9" s="685"/>
      <c r="X9" s="685"/>
      <c r="Y9" s="685"/>
      <c r="Z9" s="685"/>
      <c r="AA9" s="680"/>
      <c r="AB9" s="685"/>
      <c r="AC9" s="680"/>
      <c r="AD9" s="680"/>
      <c r="AE9" s="680"/>
      <c r="AF9" s="680"/>
      <c r="AG9" s="255"/>
      <c r="AH9" s="76"/>
      <c r="AI9" s="55"/>
      <c r="AJ9" s="55"/>
      <c r="AK9" s="234" t="str">
        <f t="shared" si="0"/>
        <v>0</v>
      </c>
      <c r="AL9" s="256"/>
      <c r="AM9" s="234" t="str">
        <f t="shared" si="1"/>
        <v>0</v>
      </c>
      <c r="AN9" s="233"/>
      <c r="AO9" s="234" t="str">
        <f>+IF(AN9="si",15,"0")</f>
        <v>0</v>
      </c>
      <c r="AP9" s="233"/>
      <c r="AQ9" s="234" t="str">
        <f t="shared" si="2"/>
        <v>0</v>
      </c>
      <c r="AR9" s="233"/>
      <c r="AS9" s="234" t="str">
        <f t="shared" si="3"/>
        <v>0</v>
      </c>
      <c r="AT9" s="233"/>
      <c r="AU9" s="234" t="str">
        <f t="shared" si="4"/>
        <v>0</v>
      </c>
      <c r="AV9" s="233"/>
      <c r="AW9" s="234" t="str">
        <f t="shared" si="5"/>
        <v>0</v>
      </c>
      <c r="AX9" s="235"/>
      <c r="AY9" s="235"/>
      <c r="AZ9" s="236"/>
      <c r="BA9" s="235"/>
      <c r="BB9" s="235"/>
      <c r="BC9" s="235"/>
      <c r="BD9" s="489"/>
      <c r="BE9" s="489"/>
      <c r="BF9" s="489"/>
      <c r="BG9" s="489"/>
      <c r="BH9" s="680"/>
      <c r="BI9" s="680"/>
      <c r="BJ9" s="680"/>
      <c r="BK9" s="680"/>
      <c r="BL9" s="237"/>
      <c r="BM9" s="237"/>
      <c r="BN9" s="238"/>
      <c r="BO9" s="238"/>
      <c r="BP9" s="237"/>
      <c r="BQ9" s="237"/>
      <c r="BR9" s="147"/>
      <c r="BS9" s="656"/>
      <c r="BT9" s="659"/>
      <c r="BU9" s="662"/>
      <c r="BV9" s="659"/>
      <c r="BW9" s="674"/>
    </row>
    <row r="10" spans="1:75" ht="57" thickBot="1" x14ac:dyDescent="0.25">
      <c r="A10" s="703"/>
      <c r="B10" s="700"/>
      <c r="C10" s="694"/>
      <c r="D10" s="700"/>
      <c r="E10" s="186"/>
      <c r="F10" s="112"/>
      <c r="G10" s="183" t="s">
        <v>541</v>
      </c>
      <c r="H10" s="700"/>
      <c r="I10" s="700"/>
      <c r="J10" s="700"/>
      <c r="K10" s="700"/>
      <c r="L10" s="700"/>
      <c r="M10" s="700"/>
      <c r="N10" s="700"/>
      <c r="O10" s="700"/>
      <c r="P10" s="700"/>
      <c r="Q10" s="700"/>
      <c r="R10" s="700"/>
      <c r="S10" s="700"/>
      <c r="T10" s="700"/>
      <c r="U10" s="700"/>
      <c r="V10" s="700"/>
      <c r="W10" s="700"/>
      <c r="X10" s="700"/>
      <c r="Y10" s="700"/>
      <c r="Z10" s="700"/>
      <c r="AA10" s="694"/>
      <c r="AB10" s="700"/>
      <c r="AC10" s="694"/>
      <c r="AD10" s="694"/>
      <c r="AE10" s="694"/>
      <c r="AF10" s="694"/>
      <c r="AG10" s="187"/>
      <c r="AH10" s="113"/>
      <c r="AI10" s="114"/>
      <c r="AJ10" s="114"/>
      <c r="AK10" s="178" t="str">
        <f t="shared" si="0"/>
        <v>0</v>
      </c>
      <c r="AL10" s="188"/>
      <c r="AM10" s="178" t="str">
        <f t="shared" si="1"/>
        <v>0</v>
      </c>
      <c r="AN10" s="177"/>
      <c r="AO10" s="178" t="str">
        <f>+IF(AN10="si",15,"0")</f>
        <v>0</v>
      </c>
      <c r="AP10" s="177"/>
      <c r="AQ10" s="178" t="str">
        <f t="shared" si="2"/>
        <v>0</v>
      </c>
      <c r="AR10" s="177"/>
      <c r="AS10" s="178" t="str">
        <f t="shared" si="3"/>
        <v>0</v>
      </c>
      <c r="AT10" s="177"/>
      <c r="AU10" s="178" t="str">
        <f t="shared" si="4"/>
        <v>0</v>
      </c>
      <c r="AV10" s="177"/>
      <c r="AW10" s="178" t="str">
        <f t="shared" si="5"/>
        <v>0</v>
      </c>
      <c r="AX10" s="179"/>
      <c r="AY10" s="179"/>
      <c r="AZ10" s="180"/>
      <c r="BA10" s="179"/>
      <c r="BB10" s="179"/>
      <c r="BC10" s="179"/>
      <c r="BD10" s="478"/>
      <c r="BE10" s="478"/>
      <c r="BF10" s="478"/>
      <c r="BG10" s="478"/>
      <c r="BH10" s="694"/>
      <c r="BI10" s="694"/>
      <c r="BJ10" s="694"/>
      <c r="BK10" s="694"/>
      <c r="BL10" s="174"/>
      <c r="BM10" s="174"/>
      <c r="BN10" s="175"/>
      <c r="BO10" s="175"/>
      <c r="BP10" s="174"/>
      <c r="BQ10" s="174"/>
      <c r="BR10" s="148"/>
      <c r="BS10" s="668"/>
      <c r="BT10" s="670"/>
      <c r="BU10" s="672"/>
      <c r="BV10" s="670"/>
      <c r="BW10" s="675"/>
    </row>
    <row r="11" spans="1:75" ht="409.5" customHeight="1" x14ac:dyDescent="0.2">
      <c r="A11" s="701">
        <v>2</v>
      </c>
      <c r="B11" s="699" t="s">
        <v>95</v>
      </c>
      <c r="C11" s="693" t="s">
        <v>542</v>
      </c>
      <c r="D11" s="699" t="s">
        <v>543</v>
      </c>
      <c r="E11" s="101" t="s">
        <v>544</v>
      </c>
      <c r="F11" s="122" t="s">
        <v>67</v>
      </c>
      <c r="G11" s="103" t="s">
        <v>545</v>
      </c>
      <c r="H11" s="699" t="s">
        <v>73</v>
      </c>
      <c r="I11" s="699" t="s">
        <v>73</v>
      </c>
      <c r="J11" s="699" t="s">
        <v>73</v>
      </c>
      <c r="K11" s="699" t="s">
        <v>73</v>
      </c>
      <c r="L11" s="699" t="s">
        <v>73</v>
      </c>
      <c r="M11" s="699" t="s">
        <v>73</v>
      </c>
      <c r="N11" s="699" t="s">
        <v>73</v>
      </c>
      <c r="O11" s="699" t="s">
        <v>73</v>
      </c>
      <c r="P11" s="699" t="s">
        <v>529</v>
      </c>
      <c r="Q11" s="699" t="s">
        <v>73</v>
      </c>
      <c r="R11" s="699" t="s">
        <v>73</v>
      </c>
      <c r="S11" s="699" t="s">
        <v>73</v>
      </c>
      <c r="T11" s="699" t="s">
        <v>73</v>
      </c>
      <c r="U11" s="699" t="s">
        <v>73</v>
      </c>
      <c r="V11" s="699" t="s">
        <v>73</v>
      </c>
      <c r="W11" s="699" t="s">
        <v>529</v>
      </c>
      <c r="X11" s="699" t="s">
        <v>73</v>
      </c>
      <c r="Y11" s="699" t="s">
        <v>73</v>
      </c>
      <c r="Z11" s="699" t="s">
        <v>529</v>
      </c>
      <c r="AA11" s="693">
        <f>COUNTIF(H11:Z11, "SI")</f>
        <v>16</v>
      </c>
      <c r="AB11" s="695" t="s">
        <v>85</v>
      </c>
      <c r="AC11" s="697">
        <f>+VLOOKUP(AB11,Listados!$K$8:$L$12,2,0)</f>
        <v>3</v>
      </c>
      <c r="AD11" s="697" t="str">
        <f>++IF(OR(AA11=0),"",IF(OR(AA11=1,AA11&lt;=5),"Moderado",IF(OR(AA11=6,AA11&lt;=11),"Mayor",IF(OR(AA11&gt;=12),"Catastrófico",""))))</f>
        <v>Catastrófico</v>
      </c>
      <c r="AE11" s="697">
        <f>+VLOOKUP(AD11,Listados!$K$13:$L$17,2,0)</f>
        <v>5</v>
      </c>
      <c r="AF11" s="697" t="str">
        <f>IF(AND(AB11&lt;&gt;"",AD11&lt;&gt;""),VLOOKUP(AB11&amp;AD11,[3]Listados!$M$3:$N$27,2,FALSE),"")</f>
        <v>Extremo</v>
      </c>
      <c r="AG11" s="104" t="s">
        <v>546</v>
      </c>
      <c r="AH11" s="123" t="s">
        <v>547</v>
      </c>
      <c r="AI11" s="86" t="s">
        <v>80</v>
      </c>
      <c r="AJ11" s="86" t="s">
        <v>73</v>
      </c>
      <c r="AK11" s="85">
        <f>+IF(AJ11="si",15,"0")</f>
        <v>15</v>
      </c>
      <c r="AL11" s="86" t="s">
        <v>73</v>
      </c>
      <c r="AM11" s="85">
        <f>+IF(AL11="si",15,"0")</f>
        <v>15</v>
      </c>
      <c r="AN11" s="86" t="s">
        <v>73</v>
      </c>
      <c r="AO11" s="85">
        <f>+IF(AN11="si",15,"0")</f>
        <v>15</v>
      </c>
      <c r="AP11" s="86" t="s">
        <v>80</v>
      </c>
      <c r="AQ11" s="85">
        <f>+IF(AP11="Preventivo",15,IF(AP11="Detectivo",10,"0"))</f>
        <v>10</v>
      </c>
      <c r="AR11" s="86" t="s">
        <v>73</v>
      </c>
      <c r="AS11" s="85">
        <f>+IF(AR11="si",15,"0")</f>
        <v>15</v>
      </c>
      <c r="AT11" s="86" t="s">
        <v>73</v>
      </c>
      <c r="AU11" s="85">
        <f>+IF(AT11="si",15,"0")</f>
        <v>15</v>
      </c>
      <c r="AV11" s="86" t="s">
        <v>74</v>
      </c>
      <c r="AW11" s="85">
        <f>+IF(AV11="Completa",10,IF(AV11="Incompleta",5,"0"))</f>
        <v>10</v>
      </c>
      <c r="AX11" s="87">
        <f>IF((SUM(AK11,AM11,AO11,AQ11,AS11,AU11,AW11)=0),"",(SUM(AK11,AM11,AO11,AQ11,AS11,AU11,AW11)))</f>
        <v>95</v>
      </c>
      <c r="AY11" s="87" t="str">
        <f>IF(AX11&lt;=85,"Débil",IF(AX11&lt;=95,"Moderado",IF(AX11=100,"Fuerte","")))</f>
        <v>Moderado</v>
      </c>
      <c r="AZ11" s="106" t="s">
        <v>75</v>
      </c>
      <c r="BA11" s="107" t="str">
        <f>+IF(AZ11="siempre","Fuerte",IF(AZ11="Algunas veces","Moderado",IF(AZ11="No se ejecuta","Débil","")))</f>
        <v>Fuerte</v>
      </c>
      <c r="BB11" s="107" t="str">
        <f>IFERROR(VLOOKUP((CONCATENATE(AY11,BA11)),Listados!$U$3:$V$11,2,FALSE),"")</f>
        <v>Moderado</v>
      </c>
      <c r="BC11" s="87">
        <f>IF(BB11="","",IF(BB11="Débil", 0, IF(BB11="Moderado",50,100)))</f>
        <v>50</v>
      </c>
      <c r="BD11" s="488">
        <f>AVERAGE(BC11:BC15)</f>
        <v>70</v>
      </c>
      <c r="BE11" s="488" t="str">
        <f>IF(BD11&lt;=50,"Débil",IF(BD11&lt;=99,"Moderado",IF(BD11=100,"fuerte","")))</f>
        <v>Moderado</v>
      </c>
      <c r="BF11" s="488">
        <f>+IF(AND(AI11="Preventivo",BE11="Fuerte"),2,IF(AND(AI11="Preventivo",BE11="Moderado"),1,0))</f>
        <v>0</v>
      </c>
      <c r="BG11" s="488">
        <f>+AC11-BF11</f>
        <v>3</v>
      </c>
      <c r="BH11" s="693" t="str">
        <f>+VLOOKUP(MIN(BG11),Listados!$J$18:$K$24,2,TRUE)</f>
        <v>Posible</v>
      </c>
      <c r="BI11" s="693" t="str">
        <f>AD11</f>
        <v>Catastrófico</v>
      </c>
      <c r="BJ11" s="693" t="str">
        <f>IF(AND(BH11&lt;&gt;"",BI11&lt;&gt;""),VLOOKUP(BH11&amp;BI11,Listados!$M$3:$N$27,2,FALSE),"")</f>
        <v>Extremo</v>
      </c>
      <c r="BK11" s="693" t="str">
        <f>+VLOOKUP(BJ11,Listados!$P$3:$Q$6,2,FALSE)</f>
        <v>Reducir el riesgo</v>
      </c>
      <c r="BL11" s="108" t="s">
        <v>548</v>
      </c>
      <c r="BM11" s="109" t="s">
        <v>112</v>
      </c>
      <c r="BN11" s="110">
        <v>45658</v>
      </c>
      <c r="BO11" s="111">
        <v>45991</v>
      </c>
      <c r="BP11" s="109" t="s">
        <v>104</v>
      </c>
      <c r="BQ11" s="109" t="s">
        <v>549</v>
      </c>
      <c r="BR11" s="121" t="s">
        <v>550</v>
      </c>
      <c r="BS11" s="667"/>
      <c r="BT11" s="669"/>
      <c r="BU11" s="671"/>
      <c r="BV11" s="669"/>
      <c r="BW11" s="673"/>
    </row>
    <row r="12" spans="1:75" ht="166.5" customHeight="1" x14ac:dyDescent="0.2">
      <c r="A12" s="702"/>
      <c r="B12" s="685"/>
      <c r="C12" s="680"/>
      <c r="D12" s="685"/>
      <c r="E12" s="249" t="s">
        <v>547</v>
      </c>
      <c r="F12" s="117" t="s">
        <v>67</v>
      </c>
      <c r="G12" s="244" t="s">
        <v>551</v>
      </c>
      <c r="H12" s="685"/>
      <c r="I12" s="685"/>
      <c r="J12" s="685"/>
      <c r="K12" s="685"/>
      <c r="L12" s="685"/>
      <c r="M12" s="685"/>
      <c r="N12" s="685"/>
      <c r="O12" s="685"/>
      <c r="P12" s="685"/>
      <c r="Q12" s="685"/>
      <c r="R12" s="685"/>
      <c r="S12" s="685"/>
      <c r="T12" s="685"/>
      <c r="U12" s="685"/>
      <c r="V12" s="685"/>
      <c r="W12" s="685"/>
      <c r="X12" s="685"/>
      <c r="Y12" s="685"/>
      <c r="Z12" s="685"/>
      <c r="AA12" s="680"/>
      <c r="AB12" s="682"/>
      <c r="AC12" s="683"/>
      <c r="AD12" s="683"/>
      <c r="AE12" s="683"/>
      <c r="AF12" s="683"/>
      <c r="AG12" s="253" t="s">
        <v>552</v>
      </c>
      <c r="AH12" s="118" t="s">
        <v>547</v>
      </c>
      <c r="AI12" s="44" t="s">
        <v>80</v>
      </c>
      <c r="AJ12" s="44" t="s">
        <v>73</v>
      </c>
      <c r="AK12" s="234">
        <f t="shared" si="0"/>
        <v>15</v>
      </c>
      <c r="AL12" s="44" t="s">
        <v>73</v>
      </c>
      <c r="AM12" s="234">
        <f t="shared" si="1"/>
        <v>15</v>
      </c>
      <c r="AN12" s="44" t="s">
        <v>73</v>
      </c>
      <c r="AO12" s="234">
        <f t="shared" ref="AO12:AO73" si="6">+IF(AN12="si",15,"0")</f>
        <v>15</v>
      </c>
      <c r="AP12" s="44" t="s">
        <v>80</v>
      </c>
      <c r="AQ12" s="234">
        <f t="shared" si="2"/>
        <v>10</v>
      </c>
      <c r="AR12" s="44" t="s">
        <v>73</v>
      </c>
      <c r="AS12" s="234">
        <f t="shared" si="3"/>
        <v>15</v>
      </c>
      <c r="AT12" s="44" t="s">
        <v>73</v>
      </c>
      <c r="AU12" s="234">
        <f t="shared" si="4"/>
        <v>15</v>
      </c>
      <c r="AV12" s="44" t="s">
        <v>74</v>
      </c>
      <c r="AW12" s="234">
        <f t="shared" si="5"/>
        <v>10</v>
      </c>
      <c r="AX12" s="70">
        <f t="shared" ref="AX12:AX15" si="7">IF((SUM(AK12,AM12,AO12,AQ12,AS12,AU12,AW12)=0),"",(SUM(AK12,AM12,AO12,AQ12,AS12,AU12,AW12)))</f>
        <v>95</v>
      </c>
      <c r="AY12" s="70" t="str">
        <f t="shared" ref="AY12:AY15" si="8">IF(AX12&lt;=85,"Débil",IF(AX12&lt;=95,"Moderado",IF(AX12=100,"Fuerte","")))</f>
        <v>Moderado</v>
      </c>
      <c r="AZ12" s="78" t="s">
        <v>75</v>
      </c>
      <c r="BA12" s="77" t="str">
        <f t="shared" ref="BA12:BA15" si="9">+IF(AZ12="siempre","Fuerte",IF(AZ12="Algunas veces","Moderado",IF(AZ12="No se ejecuta","Débil","")))</f>
        <v>Fuerte</v>
      </c>
      <c r="BB12" s="77" t="str">
        <f>IFERROR(VLOOKUP((CONCATENATE(AY12,BA12)),Listados!$U$3:$V$11,2,FALSE),"")</f>
        <v>Moderado</v>
      </c>
      <c r="BC12" s="70">
        <f t="shared" ref="BC12:BC15" si="10">IF(BB12="","",IF(BB12="Débil", 0, IF(BB12="Moderado",50,100)))</f>
        <v>50</v>
      </c>
      <c r="BD12" s="489"/>
      <c r="BE12" s="489"/>
      <c r="BF12" s="489"/>
      <c r="BG12" s="489"/>
      <c r="BH12" s="680"/>
      <c r="BI12" s="680"/>
      <c r="BJ12" s="680"/>
      <c r="BK12" s="680"/>
      <c r="BL12" s="240" t="s">
        <v>553</v>
      </c>
      <c r="BM12" s="241" t="s">
        <v>103</v>
      </c>
      <c r="BN12" s="119">
        <v>45658</v>
      </c>
      <c r="BO12" s="120">
        <v>45991</v>
      </c>
      <c r="BP12" s="241" t="s">
        <v>104</v>
      </c>
      <c r="BQ12" s="241" t="s">
        <v>554</v>
      </c>
      <c r="BR12" s="240" t="s">
        <v>555</v>
      </c>
      <c r="BS12" s="656"/>
      <c r="BT12" s="659"/>
      <c r="BU12" s="662"/>
      <c r="BV12" s="659"/>
      <c r="BW12" s="674"/>
    </row>
    <row r="13" spans="1:75" ht="260.25" customHeight="1" x14ac:dyDescent="0.2">
      <c r="A13" s="702"/>
      <c r="B13" s="685"/>
      <c r="C13" s="680"/>
      <c r="D13" s="685"/>
      <c r="E13" s="249" t="s">
        <v>556</v>
      </c>
      <c r="F13" s="117" t="s">
        <v>67</v>
      </c>
      <c r="G13" s="244" t="s">
        <v>557</v>
      </c>
      <c r="H13" s="685"/>
      <c r="I13" s="685"/>
      <c r="J13" s="685"/>
      <c r="K13" s="685"/>
      <c r="L13" s="685"/>
      <c r="M13" s="685"/>
      <c r="N13" s="685"/>
      <c r="O13" s="685"/>
      <c r="P13" s="685"/>
      <c r="Q13" s="685"/>
      <c r="R13" s="685"/>
      <c r="S13" s="685"/>
      <c r="T13" s="685"/>
      <c r="U13" s="685"/>
      <c r="V13" s="685"/>
      <c r="W13" s="685"/>
      <c r="X13" s="685"/>
      <c r="Y13" s="685"/>
      <c r="Z13" s="685"/>
      <c r="AA13" s="680"/>
      <c r="AB13" s="682"/>
      <c r="AC13" s="683"/>
      <c r="AD13" s="683"/>
      <c r="AE13" s="683"/>
      <c r="AF13" s="683"/>
      <c r="AG13" s="253" t="s">
        <v>558</v>
      </c>
      <c r="AH13" s="118" t="s">
        <v>559</v>
      </c>
      <c r="AI13" s="44" t="s">
        <v>72</v>
      </c>
      <c r="AJ13" s="44" t="s">
        <v>73</v>
      </c>
      <c r="AK13" s="234">
        <f t="shared" si="0"/>
        <v>15</v>
      </c>
      <c r="AL13" s="44" t="s">
        <v>73</v>
      </c>
      <c r="AM13" s="234">
        <f t="shared" si="1"/>
        <v>15</v>
      </c>
      <c r="AN13" s="44" t="s">
        <v>73</v>
      </c>
      <c r="AO13" s="234">
        <f t="shared" si="6"/>
        <v>15</v>
      </c>
      <c r="AP13" s="44" t="s">
        <v>72</v>
      </c>
      <c r="AQ13" s="234">
        <f t="shared" si="2"/>
        <v>15</v>
      </c>
      <c r="AR13" s="44" t="s">
        <v>73</v>
      </c>
      <c r="AS13" s="234">
        <f t="shared" si="3"/>
        <v>15</v>
      </c>
      <c r="AT13" s="44" t="s">
        <v>73</v>
      </c>
      <c r="AU13" s="234">
        <f t="shared" si="4"/>
        <v>15</v>
      </c>
      <c r="AV13" s="44" t="s">
        <v>74</v>
      </c>
      <c r="AW13" s="234">
        <f t="shared" si="5"/>
        <v>10</v>
      </c>
      <c r="AX13" s="70">
        <f t="shared" si="7"/>
        <v>100</v>
      </c>
      <c r="AY13" s="70" t="str">
        <f t="shared" si="8"/>
        <v>Fuerte</v>
      </c>
      <c r="AZ13" s="78" t="s">
        <v>75</v>
      </c>
      <c r="BA13" s="77" t="str">
        <f t="shared" si="9"/>
        <v>Fuerte</v>
      </c>
      <c r="BB13" s="77" t="str">
        <f>IFERROR(VLOOKUP((CONCATENATE(AY13,BA13)),Listados!$U$3:$V$11,2,FALSE),"")</f>
        <v>Fuerte</v>
      </c>
      <c r="BC13" s="70">
        <f t="shared" si="10"/>
        <v>100</v>
      </c>
      <c r="BD13" s="489"/>
      <c r="BE13" s="489"/>
      <c r="BF13" s="489"/>
      <c r="BG13" s="489"/>
      <c r="BH13" s="680"/>
      <c r="BI13" s="680"/>
      <c r="BJ13" s="680"/>
      <c r="BK13" s="680"/>
      <c r="BL13" s="257" t="s">
        <v>560</v>
      </c>
      <c r="BM13" s="258" t="s">
        <v>128</v>
      </c>
      <c r="BN13" s="259">
        <v>45717</v>
      </c>
      <c r="BO13" s="260">
        <v>45991</v>
      </c>
      <c r="BP13" s="261" t="s">
        <v>104</v>
      </c>
      <c r="BQ13" s="262" t="s">
        <v>561</v>
      </c>
      <c r="BR13" s="240" t="s">
        <v>562</v>
      </c>
      <c r="BS13" s="656"/>
      <c r="BT13" s="659"/>
      <c r="BU13" s="662"/>
      <c r="BV13" s="659"/>
      <c r="BW13" s="674"/>
    </row>
    <row r="14" spans="1:75" ht="144" x14ac:dyDescent="0.2">
      <c r="A14" s="702"/>
      <c r="B14" s="685"/>
      <c r="C14" s="680"/>
      <c r="D14" s="685"/>
      <c r="E14" s="749" t="s">
        <v>559</v>
      </c>
      <c r="F14" s="751" t="s">
        <v>67</v>
      </c>
      <c r="G14" s="684" t="s">
        <v>563</v>
      </c>
      <c r="H14" s="685"/>
      <c r="I14" s="685"/>
      <c r="J14" s="685"/>
      <c r="K14" s="685"/>
      <c r="L14" s="685"/>
      <c r="M14" s="685"/>
      <c r="N14" s="685"/>
      <c r="O14" s="685"/>
      <c r="P14" s="685"/>
      <c r="Q14" s="685"/>
      <c r="R14" s="685"/>
      <c r="S14" s="685"/>
      <c r="T14" s="685"/>
      <c r="U14" s="685"/>
      <c r="V14" s="685"/>
      <c r="W14" s="685"/>
      <c r="X14" s="685"/>
      <c r="Y14" s="685"/>
      <c r="Z14" s="685"/>
      <c r="AA14" s="680"/>
      <c r="AB14" s="682"/>
      <c r="AC14" s="683"/>
      <c r="AD14" s="683"/>
      <c r="AE14" s="683"/>
      <c r="AF14" s="683"/>
      <c r="AG14" s="253" t="s">
        <v>564</v>
      </c>
      <c r="AH14" s="118" t="s">
        <v>544</v>
      </c>
      <c r="AI14" s="44" t="s">
        <v>80</v>
      </c>
      <c r="AJ14" s="44" t="s">
        <v>73</v>
      </c>
      <c r="AK14" s="234">
        <f t="shared" si="0"/>
        <v>15</v>
      </c>
      <c r="AL14" s="44" t="s">
        <v>73</v>
      </c>
      <c r="AM14" s="234">
        <f t="shared" si="1"/>
        <v>15</v>
      </c>
      <c r="AN14" s="44" t="s">
        <v>73</v>
      </c>
      <c r="AO14" s="234">
        <f t="shared" si="6"/>
        <v>15</v>
      </c>
      <c r="AP14" s="44" t="s">
        <v>80</v>
      </c>
      <c r="AQ14" s="234">
        <f t="shared" si="2"/>
        <v>10</v>
      </c>
      <c r="AR14" s="44" t="s">
        <v>73</v>
      </c>
      <c r="AS14" s="234">
        <f t="shared" si="3"/>
        <v>15</v>
      </c>
      <c r="AT14" s="44" t="s">
        <v>73</v>
      </c>
      <c r="AU14" s="234">
        <f t="shared" si="4"/>
        <v>15</v>
      </c>
      <c r="AV14" s="44" t="s">
        <v>74</v>
      </c>
      <c r="AW14" s="234">
        <f t="shared" si="5"/>
        <v>10</v>
      </c>
      <c r="AX14" s="70">
        <f t="shared" si="7"/>
        <v>95</v>
      </c>
      <c r="AY14" s="70" t="str">
        <f t="shared" si="8"/>
        <v>Moderado</v>
      </c>
      <c r="AZ14" s="78" t="s">
        <v>75</v>
      </c>
      <c r="BA14" s="77" t="str">
        <f t="shared" si="9"/>
        <v>Fuerte</v>
      </c>
      <c r="BB14" s="77" t="str">
        <f>IFERROR(VLOOKUP((CONCATENATE(AY14,BA14)),Listados!$U$3:$V$11,2,FALSE),"")</f>
        <v>Moderado</v>
      </c>
      <c r="BC14" s="70">
        <f t="shared" si="10"/>
        <v>50</v>
      </c>
      <c r="BD14" s="489"/>
      <c r="BE14" s="489"/>
      <c r="BF14" s="489"/>
      <c r="BG14" s="489"/>
      <c r="BH14" s="680"/>
      <c r="BI14" s="680"/>
      <c r="BJ14" s="680"/>
      <c r="BK14" s="680"/>
      <c r="BL14" s="753" t="s">
        <v>565</v>
      </c>
      <c r="BM14" s="755" t="s">
        <v>103</v>
      </c>
      <c r="BN14" s="757">
        <v>45748</v>
      </c>
      <c r="BO14" s="759">
        <v>45991</v>
      </c>
      <c r="BP14" s="761" t="s">
        <v>104</v>
      </c>
      <c r="BQ14" s="763" t="s">
        <v>566</v>
      </c>
      <c r="BR14" s="747" t="s">
        <v>567</v>
      </c>
      <c r="BS14" s="656"/>
      <c r="BT14" s="659"/>
      <c r="BU14" s="662"/>
      <c r="BV14" s="659"/>
      <c r="BW14" s="674"/>
    </row>
    <row r="15" spans="1:75" ht="161" thickBot="1" x14ac:dyDescent="0.25">
      <c r="A15" s="702"/>
      <c r="B15" s="685"/>
      <c r="C15" s="680"/>
      <c r="D15" s="685"/>
      <c r="E15" s="750"/>
      <c r="F15" s="752"/>
      <c r="G15" s="685"/>
      <c r="H15" s="685"/>
      <c r="I15" s="685"/>
      <c r="J15" s="685"/>
      <c r="K15" s="685"/>
      <c r="L15" s="685"/>
      <c r="M15" s="685"/>
      <c r="N15" s="685"/>
      <c r="O15" s="685"/>
      <c r="P15" s="685"/>
      <c r="Q15" s="685"/>
      <c r="R15" s="685"/>
      <c r="S15" s="685"/>
      <c r="T15" s="685"/>
      <c r="U15" s="685"/>
      <c r="V15" s="685"/>
      <c r="W15" s="685"/>
      <c r="X15" s="685"/>
      <c r="Y15" s="685"/>
      <c r="Z15" s="685"/>
      <c r="AA15" s="680"/>
      <c r="AB15" s="684"/>
      <c r="AC15" s="679"/>
      <c r="AD15" s="679"/>
      <c r="AE15" s="679"/>
      <c r="AF15" s="679"/>
      <c r="AG15" s="165" t="s">
        <v>568</v>
      </c>
      <c r="AH15" s="154" t="s">
        <v>556</v>
      </c>
      <c r="AI15" s="81" t="s">
        <v>72</v>
      </c>
      <c r="AJ15" s="81" t="s">
        <v>73</v>
      </c>
      <c r="AK15" s="162">
        <f t="shared" si="0"/>
        <v>15</v>
      </c>
      <c r="AL15" s="81" t="s">
        <v>73</v>
      </c>
      <c r="AM15" s="162">
        <f t="shared" si="1"/>
        <v>15</v>
      </c>
      <c r="AN15" s="81" t="s">
        <v>73</v>
      </c>
      <c r="AO15" s="162">
        <f t="shared" si="6"/>
        <v>15</v>
      </c>
      <c r="AP15" s="81" t="s">
        <v>72</v>
      </c>
      <c r="AQ15" s="162">
        <f t="shared" si="2"/>
        <v>15</v>
      </c>
      <c r="AR15" s="81" t="s">
        <v>73</v>
      </c>
      <c r="AS15" s="162">
        <f t="shared" si="3"/>
        <v>15</v>
      </c>
      <c r="AT15" s="81" t="s">
        <v>73</v>
      </c>
      <c r="AU15" s="162">
        <f t="shared" si="4"/>
        <v>15</v>
      </c>
      <c r="AV15" s="81" t="s">
        <v>74</v>
      </c>
      <c r="AW15" s="162">
        <f t="shared" si="5"/>
        <v>10</v>
      </c>
      <c r="AX15" s="80">
        <f t="shared" si="7"/>
        <v>100</v>
      </c>
      <c r="AY15" s="80" t="str">
        <f t="shared" si="8"/>
        <v>Fuerte</v>
      </c>
      <c r="AZ15" s="135" t="s">
        <v>75</v>
      </c>
      <c r="BA15" s="115" t="str">
        <f t="shared" si="9"/>
        <v>Fuerte</v>
      </c>
      <c r="BB15" s="115" t="str">
        <f>IFERROR(VLOOKUP((CONCATENATE(AY15,BA15)),Listados!$U$3:$V$11,2,FALSE),"")</f>
        <v>Fuerte</v>
      </c>
      <c r="BC15" s="80">
        <f t="shared" si="10"/>
        <v>100</v>
      </c>
      <c r="BD15" s="489"/>
      <c r="BE15" s="489"/>
      <c r="BF15" s="489"/>
      <c r="BG15" s="489"/>
      <c r="BH15" s="680"/>
      <c r="BI15" s="680"/>
      <c r="BJ15" s="680"/>
      <c r="BK15" s="680"/>
      <c r="BL15" s="754"/>
      <c r="BM15" s="756"/>
      <c r="BN15" s="758"/>
      <c r="BO15" s="760"/>
      <c r="BP15" s="762"/>
      <c r="BQ15" s="764"/>
      <c r="BR15" s="748"/>
      <c r="BS15" s="656"/>
      <c r="BT15" s="659"/>
      <c r="BU15" s="662"/>
      <c r="BV15" s="659"/>
      <c r="BW15" s="674"/>
    </row>
    <row r="16" spans="1:75" ht="144" customHeight="1" x14ac:dyDescent="0.2">
      <c r="A16" s="713">
        <v>3</v>
      </c>
      <c r="B16" s="716" t="s">
        <v>120</v>
      </c>
      <c r="C16" s="704" t="s">
        <v>121</v>
      </c>
      <c r="D16" s="707" t="s">
        <v>569</v>
      </c>
      <c r="E16" s="130" t="s">
        <v>570</v>
      </c>
      <c r="F16" s="102" t="s">
        <v>67</v>
      </c>
      <c r="G16" s="707" t="s">
        <v>571</v>
      </c>
      <c r="H16" s="699" t="s">
        <v>73</v>
      </c>
      <c r="I16" s="699" t="s">
        <v>73</v>
      </c>
      <c r="J16" s="699" t="s">
        <v>73</v>
      </c>
      <c r="K16" s="699" t="s">
        <v>73</v>
      </c>
      <c r="L16" s="699" t="s">
        <v>73</v>
      </c>
      <c r="M16" s="699" t="s">
        <v>73</v>
      </c>
      <c r="N16" s="699" t="s">
        <v>73</v>
      </c>
      <c r="O16" s="699" t="s">
        <v>73</v>
      </c>
      <c r="P16" s="699" t="s">
        <v>73</v>
      </c>
      <c r="Q16" s="699" t="s">
        <v>73</v>
      </c>
      <c r="R16" s="699" t="s">
        <v>73</v>
      </c>
      <c r="S16" s="699" t="s">
        <v>73</v>
      </c>
      <c r="T16" s="699" t="s">
        <v>73</v>
      </c>
      <c r="U16" s="699" t="s">
        <v>73</v>
      </c>
      <c r="V16" s="699" t="s">
        <v>73</v>
      </c>
      <c r="W16" s="699" t="s">
        <v>73</v>
      </c>
      <c r="X16" s="699" t="s">
        <v>73</v>
      </c>
      <c r="Y16" s="699" t="s">
        <v>73</v>
      </c>
      <c r="Z16" s="699" t="s">
        <v>73</v>
      </c>
      <c r="AA16" s="693">
        <f>COUNTIF(H16:Z16, "SI")</f>
        <v>19</v>
      </c>
      <c r="AB16" s="695" t="s">
        <v>275</v>
      </c>
      <c r="AC16" s="697">
        <f>+VLOOKUP(AB16,Listados!$K$8:$L$12,2,0)</f>
        <v>1</v>
      </c>
      <c r="AD16" s="697" t="str">
        <f>++IF(OR(AA16=0),"",IF(OR(AA16=1,AA16&lt;=5),"Moderado",IF(OR(AA16=6,AA16&lt;=11),"Mayor",IF(OR(AA16&gt;=12),"Catastrófico",""))))</f>
        <v>Catastrófico</v>
      </c>
      <c r="AE16" s="697">
        <f>+VLOOKUP(AD16,Listados!$K$13:$L$17,2,0)</f>
        <v>5</v>
      </c>
      <c r="AF16" s="697" t="str">
        <f>IF(AND(AB16&lt;&gt;"",AD16&lt;&gt;""),VLOOKUP(AB16&amp;AD16,[3]Listados!$M$3:$N$27,2,FALSE),"")</f>
        <v>Extremo</v>
      </c>
      <c r="AG16" s="130" t="s">
        <v>572</v>
      </c>
      <c r="AH16" s="123" t="s">
        <v>570</v>
      </c>
      <c r="AI16" s="86" t="s">
        <v>80</v>
      </c>
      <c r="AJ16" s="86" t="s">
        <v>73</v>
      </c>
      <c r="AK16" s="85">
        <f>+IF(AJ16="si",15,"0")</f>
        <v>15</v>
      </c>
      <c r="AL16" s="86" t="s">
        <v>73</v>
      </c>
      <c r="AM16" s="85">
        <f>+IF(AL16="si",15,"0")</f>
        <v>15</v>
      </c>
      <c r="AN16" s="86" t="s">
        <v>73</v>
      </c>
      <c r="AO16" s="85">
        <f>+IF(AN16="si",15,"0")</f>
        <v>15</v>
      </c>
      <c r="AP16" s="86" t="s">
        <v>72</v>
      </c>
      <c r="AQ16" s="85">
        <f>+IF(AP16="Preventivo",15,IF(AP16="Detectivo",10,"0"))</f>
        <v>15</v>
      </c>
      <c r="AR16" s="86" t="s">
        <v>73</v>
      </c>
      <c r="AS16" s="85">
        <f>+IF(AR16="si",15,"0")</f>
        <v>15</v>
      </c>
      <c r="AT16" s="86" t="s">
        <v>73</v>
      </c>
      <c r="AU16" s="85">
        <f>+IF(AT16="si",15,"0")</f>
        <v>15</v>
      </c>
      <c r="AV16" s="103" t="s">
        <v>74</v>
      </c>
      <c r="AW16" s="85">
        <f>+IF(AV16="Completa",10,IF(AV16="Incompleta",5,"0"))</f>
        <v>10</v>
      </c>
      <c r="AX16" s="87">
        <f>IF((SUM(AK16,AM16,AO16,AQ16,AS16,AU16,AW16)=0),"",(SUM(AK16,AM16,AO16,AQ16,AS16,AU16,AW16)))</f>
        <v>100</v>
      </c>
      <c r="AY16" s="87" t="str">
        <f>IF(AX16&lt;=85,"Débil",IF(AX16&lt;=95,"Moderado",IF(AX16=100,"Fuerte","")))</f>
        <v>Fuerte</v>
      </c>
      <c r="AZ16" s="106" t="s">
        <v>75</v>
      </c>
      <c r="BA16" s="107" t="str">
        <f>+IF(AZ16="siempre","Fuerte",IF(AZ16="Algunas veces","Moderado",IF(AZ16="No se ejecuta","Débil","")))</f>
        <v>Fuerte</v>
      </c>
      <c r="BB16" s="107" t="str">
        <f>IFERROR(VLOOKUP((CONCATENATE(AY16,BA16)),Listados!$U$3:$V$11,2,FALSE),"")</f>
        <v>Fuerte</v>
      </c>
      <c r="BC16" s="107">
        <f>IF(BB16="","",IF(BB16="Débil", 0, IF(BB16="Moderado",50,100)))</f>
        <v>100</v>
      </c>
      <c r="BD16" s="488">
        <f>AVERAGE(BC16:BC19)</f>
        <v>100</v>
      </c>
      <c r="BE16" s="488" t="str">
        <f>IF(BD16&lt;=50,"Débil",IF(BD16&lt;=99,"Moderado",IF(BD16=100,"fuerte","")))</f>
        <v>fuerte</v>
      </c>
      <c r="BF16" s="488">
        <f>+IF(AND(AI16="Preventivo",BE16="Fuerte"),2,IF(AND(AI16="Preventivo",BE16="Moderado"),1,0))</f>
        <v>0</v>
      </c>
      <c r="BG16" s="488">
        <f>+AC16-BF16</f>
        <v>1</v>
      </c>
      <c r="BH16" s="693" t="str">
        <f>+VLOOKUP(MIN(BG16),Listados!$J$18:$K$24,2,TRUE)</f>
        <v>Rara Vez</v>
      </c>
      <c r="BI16" s="693" t="str">
        <f>AD16</f>
        <v>Catastrófico</v>
      </c>
      <c r="BJ16" s="693" t="str">
        <f>IF(AND(BH16&lt;&gt;"",BI16&lt;&gt;""),VLOOKUP(BH16&amp;BI16,Listados!$M$3:$N$27,2,FALSE),"")</f>
        <v>Extremo</v>
      </c>
      <c r="BK16" s="693" t="str">
        <f>+VLOOKUP(BJ16,Listados!$P$3:$Q$6,2,FALSE)</f>
        <v>Reducir el riesgo</v>
      </c>
      <c r="BL16" s="131" t="s">
        <v>573</v>
      </c>
      <c r="BM16" s="132" t="s">
        <v>103</v>
      </c>
      <c r="BN16" s="133">
        <v>45778</v>
      </c>
      <c r="BO16" s="134">
        <v>45991</v>
      </c>
      <c r="BP16" s="132" t="s">
        <v>574</v>
      </c>
      <c r="BQ16" s="132" t="s">
        <v>575</v>
      </c>
      <c r="BR16" s="88" t="s">
        <v>572</v>
      </c>
      <c r="BS16" s="667"/>
      <c r="BT16" s="669"/>
      <c r="BU16" s="671"/>
      <c r="BV16" s="669"/>
      <c r="BW16" s="673"/>
    </row>
    <row r="17" spans="1:75" ht="126" x14ac:dyDescent="0.2">
      <c r="A17" s="714"/>
      <c r="B17" s="717"/>
      <c r="C17" s="705"/>
      <c r="D17" s="708"/>
      <c r="E17" s="263" t="s">
        <v>576</v>
      </c>
      <c r="F17" s="75" t="s">
        <v>125</v>
      </c>
      <c r="G17" s="708"/>
      <c r="H17" s="685"/>
      <c r="I17" s="685"/>
      <c r="J17" s="685"/>
      <c r="K17" s="685"/>
      <c r="L17" s="685"/>
      <c r="M17" s="685"/>
      <c r="N17" s="685"/>
      <c r="O17" s="685"/>
      <c r="P17" s="685"/>
      <c r="Q17" s="685"/>
      <c r="R17" s="685"/>
      <c r="S17" s="685"/>
      <c r="T17" s="685"/>
      <c r="U17" s="685"/>
      <c r="V17" s="685"/>
      <c r="W17" s="685"/>
      <c r="X17" s="685"/>
      <c r="Y17" s="685"/>
      <c r="Z17" s="685"/>
      <c r="AA17" s="680"/>
      <c r="AB17" s="682"/>
      <c r="AC17" s="683"/>
      <c r="AD17" s="683"/>
      <c r="AE17" s="683"/>
      <c r="AF17" s="683"/>
      <c r="AG17" s="263" t="s">
        <v>577</v>
      </c>
      <c r="AH17" s="118" t="s">
        <v>576</v>
      </c>
      <c r="AI17" s="44" t="s">
        <v>72</v>
      </c>
      <c r="AJ17" s="44" t="s">
        <v>73</v>
      </c>
      <c r="AK17" s="234">
        <f t="shared" si="0"/>
        <v>15</v>
      </c>
      <c r="AL17" s="44" t="s">
        <v>73</v>
      </c>
      <c r="AM17" s="234">
        <f t="shared" si="1"/>
        <v>15</v>
      </c>
      <c r="AN17" s="44" t="s">
        <v>73</v>
      </c>
      <c r="AO17" s="234">
        <f t="shared" si="6"/>
        <v>15</v>
      </c>
      <c r="AP17" s="44" t="s">
        <v>72</v>
      </c>
      <c r="AQ17" s="234">
        <f t="shared" si="2"/>
        <v>15</v>
      </c>
      <c r="AR17" s="44" t="s">
        <v>73</v>
      </c>
      <c r="AS17" s="234">
        <f t="shared" si="3"/>
        <v>15</v>
      </c>
      <c r="AT17" s="44" t="s">
        <v>73</v>
      </c>
      <c r="AU17" s="234">
        <f t="shared" si="4"/>
        <v>15</v>
      </c>
      <c r="AV17" s="55" t="s">
        <v>74</v>
      </c>
      <c r="AW17" s="234">
        <f t="shared" si="5"/>
        <v>10</v>
      </c>
      <c r="AX17" s="70">
        <f t="shared" ref="AX17:AX18" si="11">IF((SUM(AK17,AM17,AO17,AQ17,AS17,AU17,AW17)=0),"",(SUM(AK17,AM17,AO17,AQ17,AS17,AU17,AW17)))</f>
        <v>100</v>
      </c>
      <c r="AY17" s="70" t="str">
        <f t="shared" ref="AY17:AY18" si="12">IF(AX17&lt;=85,"Débil",IF(AX17&lt;=95,"Moderado",IF(AX17=100,"Fuerte","")))</f>
        <v>Fuerte</v>
      </c>
      <c r="AZ17" s="78" t="s">
        <v>75</v>
      </c>
      <c r="BA17" s="77" t="str">
        <f t="shared" ref="BA17:BA18" si="13">+IF(AZ17="siempre","Fuerte",IF(AZ17="Algunas veces","Moderado",IF(AZ17="No se ejecuta","Débil","")))</f>
        <v>Fuerte</v>
      </c>
      <c r="BB17" s="77" t="str">
        <f>IFERROR(VLOOKUP((CONCATENATE(AY17,BA17)),Listados!$U$3:$V$11,2,FALSE),"")</f>
        <v>Fuerte</v>
      </c>
      <c r="BC17" s="77">
        <f t="shared" ref="BC17:BC18" si="14">IF(BB17="","",IF(BB17="Débil", 0, IF(BB17="Moderado",50,100)))</f>
        <v>100</v>
      </c>
      <c r="BD17" s="489"/>
      <c r="BE17" s="489"/>
      <c r="BF17" s="489"/>
      <c r="BG17" s="489"/>
      <c r="BH17" s="680"/>
      <c r="BI17" s="680"/>
      <c r="BJ17" s="680"/>
      <c r="BK17" s="680"/>
      <c r="BL17" s="166" t="s">
        <v>578</v>
      </c>
      <c r="BM17" s="167" t="s">
        <v>128</v>
      </c>
      <c r="BN17" s="168">
        <v>45658</v>
      </c>
      <c r="BO17" s="169">
        <v>45991</v>
      </c>
      <c r="BP17" s="167" t="s">
        <v>129</v>
      </c>
      <c r="BQ17" s="167" t="s">
        <v>579</v>
      </c>
      <c r="BR17" s="237" t="s">
        <v>577</v>
      </c>
      <c r="BS17" s="656"/>
      <c r="BT17" s="659"/>
      <c r="BU17" s="662"/>
      <c r="BV17" s="659"/>
      <c r="BW17" s="674"/>
    </row>
    <row r="18" spans="1:75" ht="168" x14ac:dyDescent="0.2">
      <c r="A18" s="714"/>
      <c r="B18" s="717"/>
      <c r="C18" s="705"/>
      <c r="D18" s="708"/>
      <c r="E18" s="263" t="s">
        <v>580</v>
      </c>
      <c r="F18" s="75" t="s">
        <v>67</v>
      </c>
      <c r="G18" s="765"/>
      <c r="H18" s="685"/>
      <c r="I18" s="685"/>
      <c r="J18" s="685"/>
      <c r="K18" s="685"/>
      <c r="L18" s="685"/>
      <c r="M18" s="685"/>
      <c r="N18" s="685"/>
      <c r="O18" s="685"/>
      <c r="P18" s="685"/>
      <c r="Q18" s="685"/>
      <c r="R18" s="685"/>
      <c r="S18" s="685"/>
      <c r="T18" s="685"/>
      <c r="U18" s="685"/>
      <c r="V18" s="685"/>
      <c r="W18" s="685"/>
      <c r="X18" s="685"/>
      <c r="Y18" s="685"/>
      <c r="Z18" s="685"/>
      <c r="AA18" s="680"/>
      <c r="AB18" s="682"/>
      <c r="AC18" s="683"/>
      <c r="AD18" s="683"/>
      <c r="AE18" s="683"/>
      <c r="AF18" s="683"/>
      <c r="AG18" s="263" t="s">
        <v>581</v>
      </c>
      <c r="AH18" s="118" t="s">
        <v>580</v>
      </c>
      <c r="AI18" s="44" t="s">
        <v>72</v>
      </c>
      <c r="AJ18" s="44" t="s">
        <v>73</v>
      </c>
      <c r="AK18" s="234">
        <f t="shared" si="0"/>
        <v>15</v>
      </c>
      <c r="AL18" s="44" t="s">
        <v>73</v>
      </c>
      <c r="AM18" s="234">
        <f t="shared" si="1"/>
        <v>15</v>
      </c>
      <c r="AN18" s="44" t="s">
        <v>73</v>
      </c>
      <c r="AO18" s="234">
        <f t="shared" si="6"/>
        <v>15</v>
      </c>
      <c r="AP18" s="44" t="s">
        <v>72</v>
      </c>
      <c r="AQ18" s="234">
        <f t="shared" si="2"/>
        <v>15</v>
      </c>
      <c r="AR18" s="44" t="s">
        <v>73</v>
      </c>
      <c r="AS18" s="234">
        <f t="shared" si="3"/>
        <v>15</v>
      </c>
      <c r="AT18" s="44" t="s">
        <v>73</v>
      </c>
      <c r="AU18" s="234">
        <f t="shared" si="4"/>
        <v>15</v>
      </c>
      <c r="AV18" s="55" t="s">
        <v>74</v>
      </c>
      <c r="AW18" s="234">
        <f t="shared" si="5"/>
        <v>10</v>
      </c>
      <c r="AX18" s="70">
        <f t="shared" si="11"/>
        <v>100</v>
      </c>
      <c r="AY18" s="70" t="str">
        <f t="shared" si="12"/>
        <v>Fuerte</v>
      </c>
      <c r="AZ18" s="78" t="s">
        <v>75</v>
      </c>
      <c r="BA18" s="77" t="str">
        <f t="shared" si="13"/>
        <v>Fuerte</v>
      </c>
      <c r="BB18" s="77" t="str">
        <f>IFERROR(VLOOKUP((CONCATENATE(AY18,BA18)),Listados!$U$3:$V$11,2,FALSE),"")</f>
        <v>Fuerte</v>
      </c>
      <c r="BC18" s="77">
        <f t="shared" si="14"/>
        <v>100</v>
      </c>
      <c r="BD18" s="489"/>
      <c r="BE18" s="489"/>
      <c r="BF18" s="489"/>
      <c r="BG18" s="489"/>
      <c r="BH18" s="680"/>
      <c r="BI18" s="680"/>
      <c r="BJ18" s="680"/>
      <c r="BK18" s="680"/>
      <c r="BL18" s="264" t="s">
        <v>582</v>
      </c>
      <c r="BM18" s="262" t="s">
        <v>128</v>
      </c>
      <c r="BN18" s="259">
        <v>45778</v>
      </c>
      <c r="BO18" s="259">
        <v>45991</v>
      </c>
      <c r="BP18" s="262" t="s">
        <v>583</v>
      </c>
      <c r="BQ18" s="262" t="s">
        <v>584</v>
      </c>
      <c r="BR18" s="237" t="s">
        <v>585</v>
      </c>
      <c r="BS18" s="656"/>
      <c r="BT18" s="659"/>
      <c r="BU18" s="662"/>
      <c r="BV18" s="659"/>
      <c r="BW18" s="674"/>
    </row>
    <row r="19" spans="1:75" ht="17" thickBot="1" x14ac:dyDescent="0.25">
      <c r="A19" s="715"/>
      <c r="B19" s="718"/>
      <c r="C19" s="706"/>
      <c r="D19" s="709"/>
      <c r="E19" s="189"/>
      <c r="F19" s="112"/>
      <c r="G19" s="183"/>
      <c r="H19" s="700"/>
      <c r="I19" s="700"/>
      <c r="J19" s="700"/>
      <c r="K19" s="700"/>
      <c r="L19" s="700"/>
      <c r="M19" s="700"/>
      <c r="N19" s="700"/>
      <c r="O19" s="700"/>
      <c r="P19" s="700"/>
      <c r="Q19" s="700"/>
      <c r="R19" s="700"/>
      <c r="S19" s="700"/>
      <c r="T19" s="700"/>
      <c r="U19" s="700"/>
      <c r="V19" s="700"/>
      <c r="W19" s="700"/>
      <c r="X19" s="700"/>
      <c r="Y19" s="700"/>
      <c r="Z19" s="700"/>
      <c r="AA19" s="694"/>
      <c r="AB19" s="696"/>
      <c r="AC19" s="698"/>
      <c r="AD19" s="698"/>
      <c r="AE19" s="698"/>
      <c r="AF19" s="698"/>
      <c r="AG19" s="187"/>
      <c r="AH19" s="176"/>
      <c r="AI19" s="114"/>
      <c r="AJ19" s="114"/>
      <c r="AK19" s="178" t="str">
        <f t="shared" si="0"/>
        <v>0</v>
      </c>
      <c r="AL19" s="188"/>
      <c r="AM19" s="178" t="str">
        <f t="shared" si="1"/>
        <v>0</v>
      </c>
      <c r="AN19" s="177"/>
      <c r="AO19" s="178" t="str">
        <f t="shared" si="6"/>
        <v>0</v>
      </c>
      <c r="AP19" s="114"/>
      <c r="AQ19" s="178" t="str">
        <f t="shared" si="2"/>
        <v>0</v>
      </c>
      <c r="AR19" s="114"/>
      <c r="AS19" s="178" t="str">
        <f t="shared" si="3"/>
        <v>0</v>
      </c>
      <c r="AT19" s="92"/>
      <c r="AU19" s="178" t="str">
        <f t="shared" si="4"/>
        <v>0</v>
      </c>
      <c r="AV19" s="114"/>
      <c r="AW19" s="178" t="str">
        <f t="shared" si="5"/>
        <v>0</v>
      </c>
      <c r="AX19" s="179"/>
      <c r="AY19" s="179"/>
      <c r="AZ19" s="180"/>
      <c r="BA19" s="179"/>
      <c r="BB19" s="179"/>
      <c r="BC19" s="179"/>
      <c r="BD19" s="478"/>
      <c r="BE19" s="478"/>
      <c r="BF19" s="478"/>
      <c r="BG19" s="478"/>
      <c r="BH19" s="694"/>
      <c r="BI19" s="694"/>
      <c r="BJ19" s="694"/>
      <c r="BK19" s="694"/>
      <c r="BL19" s="190"/>
      <c r="BM19" s="191"/>
      <c r="BN19" s="192"/>
      <c r="BO19" s="192"/>
      <c r="BP19" s="191"/>
      <c r="BQ19" s="191"/>
      <c r="BR19" s="148"/>
      <c r="BS19" s="668"/>
      <c r="BT19" s="670"/>
      <c r="BU19" s="672"/>
      <c r="BV19" s="670"/>
      <c r="BW19" s="675"/>
    </row>
    <row r="20" spans="1:75" ht="192" x14ac:dyDescent="0.2">
      <c r="A20" s="701">
        <v>4</v>
      </c>
      <c r="B20" s="699" t="s">
        <v>179</v>
      </c>
      <c r="C20" s="693" t="s">
        <v>180</v>
      </c>
      <c r="D20" s="699" t="s">
        <v>586</v>
      </c>
      <c r="E20" s="101" t="s">
        <v>587</v>
      </c>
      <c r="F20" s="122" t="s">
        <v>67</v>
      </c>
      <c r="G20" s="103" t="s">
        <v>588</v>
      </c>
      <c r="H20" s="699" t="s">
        <v>73</v>
      </c>
      <c r="I20" s="699" t="s">
        <v>73</v>
      </c>
      <c r="J20" s="699" t="s">
        <v>73</v>
      </c>
      <c r="K20" s="699" t="s">
        <v>529</v>
      </c>
      <c r="L20" s="699" t="s">
        <v>73</v>
      </c>
      <c r="M20" s="699" t="s">
        <v>73</v>
      </c>
      <c r="N20" s="699" t="s">
        <v>73</v>
      </c>
      <c r="O20" s="699" t="s">
        <v>529</v>
      </c>
      <c r="P20" s="699" t="s">
        <v>73</v>
      </c>
      <c r="Q20" s="699" t="s">
        <v>73</v>
      </c>
      <c r="R20" s="699" t="s">
        <v>73</v>
      </c>
      <c r="S20" s="699" t="s">
        <v>73</v>
      </c>
      <c r="T20" s="699" t="s">
        <v>529</v>
      </c>
      <c r="U20" s="699" t="s">
        <v>73</v>
      </c>
      <c r="V20" s="699" t="s">
        <v>73</v>
      </c>
      <c r="W20" s="699" t="s">
        <v>529</v>
      </c>
      <c r="X20" s="699" t="s">
        <v>529</v>
      </c>
      <c r="Y20" s="699" t="s">
        <v>73</v>
      </c>
      <c r="Z20" s="699" t="s">
        <v>529</v>
      </c>
      <c r="AA20" s="693">
        <f>COUNTIF(H20:Z20, "SI")</f>
        <v>13</v>
      </c>
      <c r="AB20" s="695" t="s">
        <v>136</v>
      </c>
      <c r="AC20" s="697">
        <f>+VLOOKUP(AB20,Listados!$K$8:$L$12,2,0)</f>
        <v>2</v>
      </c>
      <c r="AD20" s="697" t="str">
        <f>++IF(OR(AA20=0),"",IF(OR(AA20=1,AA20&lt;=5),"Moderado",IF(OR(AA20=6,AA20&lt;=11),"Mayor",IF(OR(AA20&gt;=12),"Catastrófico",""))))</f>
        <v>Catastrófico</v>
      </c>
      <c r="AE20" s="697">
        <f>+VLOOKUP(AD20,Listados!$K$13:$L$17,2,0)</f>
        <v>5</v>
      </c>
      <c r="AF20" s="697" t="str">
        <f>IF(AND(AB20&lt;&gt;"",AD20&lt;&gt;""),VLOOKUP(AB20&amp;AD20,[3]Listados!$M$3:$N$27,2,FALSE),"")</f>
        <v>Extremo</v>
      </c>
      <c r="AG20" s="104" t="s">
        <v>589</v>
      </c>
      <c r="AH20" s="105" t="s">
        <v>587</v>
      </c>
      <c r="AI20" s="103" t="s">
        <v>72</v>
      </c>
      <c r="AJ20" s="86" t="s">
        <v>73</v>
      </c>
      <c r="AK20" s="85">
        <f>+IF(AJ20="si",15,"0")</f>
        <v>15</v>
      </c>
      <c r="AL20" s="86" t="s">
        <v>73</v>
      </c>
      <c r="AM20" s="85">
        <f>+IF(AL20="si",15,"0")</f>
        <v>15</v>
      </c>
      <c r="AN20" s="86" t="s">
        <v>73</v>
      </c>
      <c r="AO20" s="85">
        <f>+IF(AN20="si",15,"0")</f>
        <v>15</v>
      </c>
      <c r="AP20" s="86" t="s">
        <v>72</v>
      </c>
      <c r="AQ20" s="85">
        <f>+IF(AP20="Preventivo",15,IF(AP20="Detectivo",10,"0"))</f>
        <v>15</v>
      </c>
      <c r="AR20" s="86" t="s">
        <v>73</v>
      </c>
      <c r="AS20" s="85">
        <f>+IF(AR20="si",15,"0")</f>
        <v>15</v>
      </c>
      <c r="AT20" s="103" t="s">
        <v>73</v>
      </c>
      <c r="AU20" s="85">
        <f>+IF(AT20="si",15,"0")</f>
        <v>15</v>
      </c>
      <c r="AV20" s="103" t="s">
        <v>74</v>
      </c>
      <c r="AW20" s="85">
        <f>+IF(AV20="Completa",10,IF(AV20="Incompleta",5,"0"))</f>
        <v>10</v>
      </c>
      <c r="AX20" s="87">
        <f>IF((SUM(AK20,AM20,AO20,AQ20,AS20,AU20,AW20)=0),"",(SUM(AK20,AM20,AO20,AQ20,AS20,AU20,AW20)))</f>
        <v>100</v>
      </c>
      <c r="AY20" s="87" t="str">
        <f>IF(AX20&lt;=85,"Débil",IF(AX20&lt;=95,"Moderado",IF(AX20=100,"Fuerte","")))</f>
        <v>Fuerte</v>
      </c>
      <c r="AZ20" s="106" t="s">
        <v>75</v>
      </c>
      <c r="BA20" s="107" t="str">
        <f>+IF(AZ20="siempre","Fuerte",IF(AZ20="Algunas veces","Moderado",IF(AZ20="No se ejecuta","Débil","")))</f>
        <v>Fuerte</v>
      </c>
      <c r="BB20" s="107" t="str">
        <f>IFERROR(VLOOKUP((CONCATENATE(AY20,BA20)),Listados!$U$3:$V$11,2,FALSE),"")</f>
        <v>Fuerte</v>
      </c>
      <c r="BC20" s="107">
        <f>IF(BB20="","",IF(BB20="Débil", 0, IF(BB20="Moderado",50,100)))</f>
        <v>100</v>
      </c>
      <c r="BD20" s="488">
        <f>AVERAGE(BC20:BC23)</f>
        <v>100</v>
      </c>
      <c r="BE20" s="488" t="str">
        <f>IF(BD20&lt;=50,"Débil",IF(BD20&lt;=99,"Moderado",IF(BD20=100,"fuerte","")))</f>
        <v>fuerte</v>
      </c>
      <c r="BF20" s="488">
        <f>+IF(AND(AI20="Preventivo",BE20="Fuerte"),2,IF(AND(AI20="Preventivo",BE20="Moderado"),1,0))</f>
        <v>2</v>
      </c>
      <c r="BG20" s="488">
        <f>+AC20-BF20</f>
        <v>0</v>
      </c>
      <c r="BH20" s="693" t="str">
        <f>+VLOOKUP(MIN(BG20),Listados!$J$18:$K$24,2,TRUE)</f>
        <v>Rara Vez</v>
      </c>
      <c r="BI20" s="693" t="str">
        <f>AD20</f>
        <v>Catastrófico</v>
      </c>
      <c r="BJ20" s="693" t="str">
        <f>IF(AND(BH20&lt;&gt;"",BI20&lt;&gt;""),VLOOKUP(BH20&amp;BI20,Listados!$M$3:$N$27,2,FALSE),"")</f>
        <v>Extremo</v>
      </c>
      <c r="BK20" s="693" t="str">
        <f>+VLOOKUP(BJ20,Listados!$P$3:$Q$6,2,FALSE)</f>
        <v>Reducir el riesgo</v>
      </c>
      <c r="BL20" s="88" t="s">
        <v>590</v>
      </c>
      <c r="BM20" s="88" t="s">
        <v>591</v>
      </c>
      <c r="BN20" s="89">
        <v>45672</v>
      </c>
      <c r="BO20" s="90">
        <v>45991</v>
      </c>
      <c r="BP20" s="88" t="s">
        <v>592</v>
      </c>
      <c r="BQ20" s="88" t="s">
        <v>593</v>
      </c>
      <c r="BR20" s="146"/>
      <c r="BS20" s="667"/>
      <c r="BT20" s="669"/>
      <c r="BU20" s="671"/>
      <c r="BV20" s="669"/>
      <c r="BW20" s="673"/>
    </row>
    <row r="21" spans="1:75" ht="193" thickBot="1" x14ac:dyDescent="0.25">
      <c r="A21" s="702"/>
      <c r="B21" s="685"/>
      <c r="C21" s="680"/>
      <c r="D21" s="685"/>
      <c r="E21" s="249" t="s">
        <v>594</v>
      </c>
      <c r="F21" s="252" t="s">
        <v>67</v>
      </c>
      <c r="G21" s="129" t="s">
        <v>595</v>
      </c>
      <c r="H21" s="685"/>
      <c r="I21" s="685"/>
      <c r="J21" s="685"/>
      <c r="K21" s="685"/>
      <c r="L21" s="685"/>
      <c r="M21" s="685"/>
      <c r="N21" s="685"/>
      <c r="O21" s="685"/>
      <c r="P21" s="685"/>
      <c r="Q21" s="685"/>
      <c r="R21" s="685"/>
      <c r="S21" s="685"/>
      <c r="T21" s="685"/>
      <c r="U21" s="685"/>
      <c r="V21" s="685"/>
      <c r="W21" s="685"/>
      <c r="X21" s="685"/>
      <c r="Y21" s="685"/>
      <c r="Z21" s="685"/>
      <c r="AA21" s="680"/>
      <c r="AB21" s="682"/>
      <c r="AC21" s="683"/>
      <c r="AD21" s="683"/>
      <c r="AE21" s="683"/>
      <c r="AF21" s="683"/>
      <c r="AG21" s="253" t="s">
        <v>596</v>
      </c>
      <c r="AH21" s="265" t="s">
        <v>594</v>
      </c>
      <c r="AI21" s="244" t="s">
        <v>72</v>
      </c>
      <c r="AJ21" s="233" t="s">
        <v>73</v>
      </c>
      <c r="AK21" s="234">
        <f t="shared" si="0"/>
        <v>15</v>
      </c>
      <c r="AL21" s="233" t="s">
        <v>73</v>
      </c>
      <c r="AM21" s="234">
        <f t="shared" si="1"/>
        <v>15</v>
      </c>
      <c r="AN21" s="233" t="s">
        <v>73</v>
      </c>
      <c r="AO21" s="234">
        <f t="shared" si="6"/>
        <v>15</v>
      </c>
      <c r="AP21" s="233" t="s">
        <v>72</v>
      </c>
      <c r="AQ21" s="234">
        <f t="shared" si="2"/>
        <v>15</v>
      </c>
      <c r="AR21" s="233" t="s">
        <v>73</v>
      </c>
      <c r="AS21" s="234">
        <f t="shared" si="3"/>
        <v>15</v>
      </c>
      <c r="AT21" s="244" t="s">
        <v>73</v>
      </c>
      <c r="AU21" s="234">
        <f t="shared" si="4"/>
        <v>15</v>
      </c>
      <c r="AV21" s="244" t="s">
        <v>74</v>
      </c>
      <c r="AW21" s="234">
        <f t="shared" si="5"/>
        <v>10</v>
      </c>
      <c r="AX21" s="235">
        <f>IF((SUM(AK21,AM21,AO21,AQ21,AS21,AU21,AW21)=0),"",(SUM(AK21,AM21,AO21,AQ21,AS21,AU21,AW21)))</f>
        <v>100</v>
      </c>
      <c r="AY21" s="235" t="str">
        <f>IF(AX21&lt;=85,"Débil",IF(AX21&lt;=95,"Moderado",IF(AX21=100,"Fuerte","")))</f>
        <v>Fuerte</v>
      </c>
      <c r="AZ21" s="266" t="s">
        <v>75</v>
      </c>
      <c r="BA21" s="239" t="str">
        <f t="shared" ref="BA21:BA23" si="15">+IF(AZ21="siempre","Fuerte",IF(AZ21="Algunas veces","Moderado",IF(AZ21="No se ejecuta","Débil","")))</f>
        <v>Fuerte</v>
      </c>
      <c r="BB21" s="239" t="str">
        <f>IFERROR(VLOOKUP((CONCATENATE(AY21,BA21)),Listados!$U$3:$V$11,2,FALSE),"")</f>
        <v>Fuerte</v>
      </c>
      <c r="BC21" s="239">
        <f t="shared" ref="BC21:BC23" si="16">IF(BB21="","",IF(BB21="Débil", 0, IF(BB21="Moderado",50,100)))</f>
        <v>100</v>
      </c>
      <c r="BD21" s="489"/>
      <c r="BE21" s="489"/>
      <c r="BF21" s="489"/>
      <c r="BG21" s="489"/>
      <c r="BH21" s="680"/>
      <c r="BI21" s="680"/>
      <c r="BJ21" s="680"/>
      <c r="BK21" s="680"/>
      <c r="BL21" s="237" t="s">
        <v>597</v>
      </c>
      <c r="BM21" s="237" t="s">
        <v>598</v>
      </c>
      <c r="BN21" s="238">
        <v>45672</v>
      </c>
      <c r="BO21" s="248">
        <v>45991</v>
      </c>
      <c r="BP21" s="237" t="s">
        <v>592</v>
      </c>
      <c r="BQ21" s="237" t="s">
        <v>599</v>
      </c>
      <c r="BR21" s="147"/>
      <c r="BS21" s="656"/>
      <c r="BT21" s="659"/>
      <c r="BU21" s="662"/>
      <c r="BV21" s="659"/>
      <c r="BW21" s="674"/>
    </row>
    <row r="22" spans="1:75" ht="21" customHeight="1" x14ac:dyDescent="0.2">
      <c r="A22" s="702"/>
      <c r="B22" s="685"/>
      <c r="C22" s="680"/>
      <c r="D22" s="685"/>
      <c r="E22" s="254"/>
      <c r="F22" s="267"/>
      <c r="G22" s="244"/>
      <c r="H22" s="685"/>
      <c r="I22" s="685"/>
      <c r="J22" s="685"/>
      <c r="K22" s="685"/>
      <c r="L22" s="685"/>
      <c r="M22" s="685"/>
      <c r="N22" s="685"/>
      <c r="O22" s="685"/>
      <c r="P22" s="685"/>
      <c r="Q22" s="685"/>
      <c r="R22" s="685"/>
      <c r="S22" s="685"/>
      <c r="T22" s="685"/>
      <c r="U22" s="685"/>
      <c r="V22" s="685"/>
      <c r="W22" s="685"/>
      <c r="X22" s="685"/>
      <c r="Y22" s="685"/>
      <c r="Z22" s="685"/>
      <c r="AA22" s="680"/>
      <c r="AB22" s="682"/>
      <c r="AC22" s="683"/>
      <c r="AD22" s="683"/>
      <c r="AE22" s="683"/>
      <c r="AF22" s="683"/>
      <c r="AG22" s="255"/>
      <c r="AH22" s="243"/>
      <c r="AI22" s="244"/>
      <c r="AJ22" s="244"/>
      <c r="AK22" s="234" t="str">
        <f t="shared" si="0"/>
        <v>0</v>
      </c>
      <c r="AL22" s="244"/>
      <c r="AM22" s="234" t="str">
        <f t="shared" si="1"/>
        <v>0</v>
      </c>
      <c r="AN22" s="244"/>
      <c r="AO22" s="234" t="str">
        <f t="shared" si="6"/>
        <v>0</v>
      </c>
      <c r="AP22" s="244"/>
      <c r="AQ22" s="234" t="str">
        <f t="shared" si="2"/>
        <v>0</v>
      </c>
      <c r="AR22" s="244"/>
      <c r="AS22" s="234" t="str">
        <f t="shared" si="3"/>
        <v>0</v>
      </c>
      <c r="AT22" s="244"/>
      <c r="AU22" s="234" t="str">
        <f t="shared" si="4"/>
        <v>0</v>
      </c>
      <c r="AV22" s="244"/>
      <c r="AW22" s="234" t="str">
        <f t="shared" si="5"/>
        <v>0</v>
      </c>
      <c r="AX22" s="235"/>
      <c r="AY22" s="235"/>
      <c r="AZ22" s="266"/>
      <c r="BA22" s="239" t="str">
        <f t="shared" si="15"/>
        <v/>
      </c>
      <c r="BB22" s="239" t="str">
        <f>IFERROR(VLOOKUP((CONCATENATE(AY22,BA22)),Listados!$U$3:$V$11,2,FALSE),"")</f>
        <v/>
      </c>
      <c r="BC22" s="239" t="str">
        <f t="shared" si="16"/>
        <v/>
      </c>
      <c r="BD22" s="489"/>
      <c r="BE22" s="489"/>
      <c r="BF22" s="489"/>
      <c r="BG22" s="489"/>
      <c r="BH22" s="680"/>
      <c r="BI22" s="680"/>
      <c r="BJ22" s="680"/>
      <c r="BK22" s="680"/>
      <c r="BL22" s="237"/>
      <c r="BM22" s="237"/>
      <c r="BN22" s="238"/>
      <c r="BO22" s="238"/>
      <c r="BP22" s="237"/>
      <c r="BQ22" s="237"/>
      <c r="BR22" s="147"/>
      <c r="BS22" s="656"/>
      <c r="BT22" s="659"/>
      <c r="BU22" s="662"/>
      <c r="BV22" s="659"/>
      <c r="BW22" s="674"/>
    </row>
    <row r="23" spans="1:75" ht="35.25" customHeight="1" thickBot="1" x14ac:dyDescent="0.25">
      <c r="A23" s="703"/>
      <c r="B23" s="700"/>
      <c r="C23" s="694"/>
      <c r="D23" s="700"/>
      <c r="E23" s="186"/>
      <c r="F23" s="193"/>
      <c r="G23" s="183"/>
      <c r="H23" s="700"/>
      <c r="I23" s="700"/>
      <c r="J23" s="700"/>
      <c r="K23" s="700"/>
      <c r="L23" s="700"/>
      <c r="M23" s="700"/>
      <c r="N23" s="700"/>
      <c r="O23" s="700"/>
      <c r="P23" s="700"/>
      <c r="Q23" s="700"/>
      <c r="R23" s="700"/>
      <c r="S23" s="700"/>
      <c r="T23" s="700"/>
      <c r="U23" s="700"/>
      <c r="V23" s="700"/>
      <c r="W23" s="700"/>
      <c r="X23" s="700"/>
      <c r="Y23" s="700"/>
      <c r="Z23" s="700"/>
      <c r="AA23" s="694"/>
      <c r="AB23" s="696"/>
      <c r="AC23" s="698"/>
      <c r="AD23" s="698"/>
      <c r="AE23" s="698"/>
      <c r="AF23" s="698"/>
      <c r="AG23" s="187"/>
      <c r="AH23" s="176"/>
      <c r="AI23" s="183"/>
      <c r="AJ23" s="183"/>
      <c r="AK23" s="178" t="str">
        <f t="shared" si="0"/>
        <v>0</v>
      </c>
      <c r="AL23" s="183"/>
      <c r="AM23" s="178" t="str">
        <f t="shared" si="1"/>
        <v>0</v>
      </c>
      <c r="AN23" s="183"/>
      <c r="AO23" s="178" t="str">
        <f t="shared" si="6"/>
        <v>0</v>
      </c>
      <c r="AP23" s="183"/>
      <c r="AQ23" s="178" t="str">
        <f t="shared" si="2"/>
        <v>0</v>
      </c>
      <c r="AR23" s="183"/>
      <c r="AS23" s="178" t="str">
        <f t="shared" si="3"/>
        <v>0</v>
      </c>
      <c r="AT23" s="183"/>
      <c r="AU23" s="178" t="str">
        <f t="shared" si="4"/>
        <v>0</v>
      </c>
      <c r="AV23" s="183"/>
      <c r="AW23" s="178" t="str">
        <f t="shared" si="5"/>
        <v>0</v>
      </c>
      <c r="AX23" s="179"/>
      <c r="AY23" s="179"/>
      <c r="AZ23" s="194"/>
      <c r="BA23" s="181" t="str">
        <f t="shared" si="15"/>
        <v/>
      </c>
      <c r="BB23" s="181" t="str">
        <f>IFERROR(VLOOKUP((CONCATENATE(AY23,BA23)),Listados!$U$3:$V$11,2,FALSE),"")</f>
        <v/>
      </c>
      <c r="BC23" s="181" t="str">
        <f t="shared" si="16"/>
        <v/>
      </c>
      <c r="BD23" s="478"/>
      <c r="BE23" s="478"/>
      <c r="BF23" s="478"/>
      <c r="BG23" s="478"/>
      <c r="BH23" s="694"/>
      <c r="BI23" s="694"/>
      <c r="BJ23" s="694"/>
      <c r="BK23" s="694"/>
      <c r="BL23" s="174"/>
      <c r="BM23" s="174"/>
      <c r="BN23" s="175"/>
      <c r="BO23" s="175"/>
      <c r="BP23" s="174"/>
      <c r="BQ23" s="174"/>
      <c r="BR23" s="148"/>
      <c r="BS23" s="668"/>
      <c r="BT23" s="670"/>
      <c r="BU23" s="672"/>
      <c r="BV23" s="670"/>
      <c r="BW23" s="675"/>
    </row>
    <row r="24" spans="1:75" ht="180" customHeight="1" x14ac:dyDescent="0.2">
      <c r="A24" s="701">
        <v>5</v>
      </c>
      <c r="B24" s="699" t="s">
        <v>244</v>
      </c>
      <c r="C24" s="704" t="s">
        <v>251</v>
      </c>
      <c r="D24" s="707" t="s">
        <v>600</v>
      </c>
      <c r="E24" s="101" t="s">
        <v>601</v>
      </c>
      <c r="F24" s="122" t="s">
        <v>67</v>
      </c>
      <c r="G24" s="103" t="s">
        <v>602</v>
      </c>
      <c r="H24" s="699" t="s">
        <v>73</v>
      </c>
      <c r="I24" s="699" t="s">
        <v>73</v>
      </c>
      <c r="J24" s="699" t="s">
        <v>73</v>
      </c>
      <c r="K24" s="699" t="s">
        <v>73</v>
      </c>
      <c r="L24" s="699" t="s">
        <v>73</v>
      </c>
      <c r="M24" s="699" t="s">
        <v>73</v>
      </c>
      <c r="N24" s="699" t="s">
        <v>73</v>
      </c>
      <c r="O24" s="699" t="s">
        <v>73</v>
      </c>
      <c r="P24" s="699" t="s">
        <v>529</v>
      </c>
      <c r="Q24" s="699" t="s">
        <v>73</v>
      </c>
      <c r="R24" s="699" t="s">
        <v>73</v>
      </c>
      <c r="S24" s="699" t="s">
        <v>73</v>
      </c>
      <c r="T24" s="699" t="s">
        <v>529</v>
      </c>
      <c r="U24" s="699" t="s">
        <v>529</v>
      </c>
      <c r="V24" s="699" t="s">
        <v>73</v>
      </c>
      <c r="W24" s="699" t="s">
        <v>73</v>
      </c>
      <c r="X24" s="699" t="s">
        <v>73</v>
      </c>
      <c r="Y24" s="699" t="s">
        <v>73</v>
      </c>
      <c r="Z24" s="699" t="s">
        <v>73</v>
      </c>
      <c r="AA24" s="693">
        <f>COUNTIF(H24:Z24, "SI")</f>
        <v>16</v>
      </c>
      <c r="AB24" s="695" t="s">
        <v>85</v>
      </c>
      <c r="AC24" s="697">
        <f>+VLOOKUP(AB24,Listados!$K$8:$L$12,2,0)</f>
        <v>3</v>
      </c>
      <c r="AD24" s="697" t="str">
        <f>++IF(OR(AA24=0),"",IF(OR(AA24=1,AA24&lt;=5),"Moderado",IF(OR(AA24=6,AA24&lt;=11),"Mayor",IF(OR(AA24&gt;=12),"Catastrófico",""))))</f>
        <v>Catastrófico</v>
      </c>
      <c r="AE24" s="697">
        <f>+VLOOKUP(AD24,Listados!$K$13:$L$17,2,0)</f>
        <v>5</v>
      </c>
      <c r="AF24" s="697" t="str">
        <f>IF(AND(AB24&lt;&gt;"",AD24&lt;&gt;""),VLOOKUP(AB24&amp;AD24,[3]Listados!$M$3:$N$27,2,FALSE),"")</f>
        <v>Extremo</v>
      </c>
      <c r="AG24" s="104" t="s">
        <v>603</v>
      </c>
      <c r="AH24" s="123" t="s">
        <v>601</v>
      </c>
      <c r="AI24" s="86" t="s">
        <v>72</v>
      </c>
      <c r="AJ24" s="86" t="s">
        <v>73</v>
      </c>
      <c r="AK24" s="85">
        <f>+IF(AJ24="si",15,"0")</f>
        <v>15</v>
      </c>
      <c r="AL24" s="86" t="s">
        <v>73</v>
      </c>
      <c r="AM24" s="85">
        <f>+IF(AL24="si",15,"0")</f>
        <v>15</v>
      </c>
      <c r="AN24" s="86" t="s">
        <v>73</v>
      </c>
      <c r="AO24" s="85">
        <f>+IF(AN24="si",15,"0")</f>
        <v>15</v>
      </c>
      <c r="AP24" s="103" t="s">
        <v>72</v>
      </c>
      <c r="AQ24" s="85">
        <f>+IF(AP24="Preventivo",15,IF(AP24="Detectivo",10,"0"))</f>
        <v>15</v>
      </c>
      <c r="AR24" s="86" t="s">
        <v>73</v>
      </c>
      <c r="AS24" s="85">
        <f>+IF(AR24="si",15,"0")</f>
        <v>15</v>
      </c>
      <c r="AT24" s="86" t="s">
        <v>73</v>
      </c>
      <c r="AU24" s="85">
        <f>+IF(AT24="si",15,"0")</f>
        <v>15</v>
      </c>
      <c r="AV24" s="86" t="s">
        <v>74</v>
      </c>
      <c r="AW24" s="85">
        <f>+IF(AV24="Completa",10,IF(AV24="Incompleta",5,"0"))</f>
        <v>10</v>
      </c>
      <c r="AX24" s="87">
        <f>IF((SUM(AK24,AM24,AO24,AQ24,AS24,AU24,AW24)=0),"",(SUM(AK24,AM24,AO24,AQ24,AS24,AU24,AW24)))</f>
        <v>100</v>
      </c>
      <c r="AY24" s="87" t="str">
        <f>IF(AX24&lt;=85,"Débil",IF(AX24&lt;=95,"Moderado",IF(AX24=100,"Fuerte","")))</f>
        <v>Fuerte</v>
      </c>
      <c r="AZ24" s="106" t="s">
        <v>75</v>
      </c>
      <c r="BA24" s="87" t="str">
        <f>+IF(AZ24="siempre","Fuerte",IF(AZ24="Algunas veces","Moderado",IF(AZ24="No se ejecuta","Débil","")))</f>
        <v>Fuerte</v>
      </c>
      <c r="BB24" s="87" t="str">
        <f>IFERROR(VLOOKUP((CONCATENATE(AY24,BA24)),Listados!$U$3:$V$11,2,FALSE),"")</f>
        <v>Fuerte</v>
      </c>
      <c r="BC24" s="87">
        <f>IF(BB24="","",IF(BB24="Débil", 0, IF(BB24="Moderado",50,100)))</f>
        <v>100</v>
      </c>
      <c r="BD24" s="488">
        <f>AVERAGE(BC24:BC27)</f>
        <v>100</v>
      </c>
      <c r="BE24" s="488" t="str">
        <f>IF(BD24&lt;=50,"Débil",IF(BD24&lt;=99,"Moderado",IF(BD24=100,"fuerte","")))</f>
        <v>fuerte</v>
      </c>
      <c r="BF24" s="488">
        <f>+IF(AND(AI24="Preventivo",BE24="Fuerte"),2,IF(AND(AI24="Preventivo",BE24="Moderado"),1,0))</f>
        <v>2</v>
      </c>
      <c r="BG24" s="488">
        <f>+AC24-BF24</f>
        <v>1</v>
      </c>
      <c r="BH24" s="693" t="str">
        <f>+VLOOKUP(MIN(BG24),Listados!$J$18:$K$24,2,TRUE)</f>
        <v>Rara Vez</v>
      </c>
      <c r="BI24" s="693" t="str">
        <f>AD24</f>
        <v>Catastrófico</v>
      </c>
      <c r="BJ24" s="693" t="str">
        <f>IF(AND(BH24&lt;&gt;"",BI24&lt;&gt;""),VLOOKUP(BH24&amp;BI24,Listados!$M$3:$N$27,2,FALSE),"")</f>
        <v>Extremo</v>
      </c>
      <c r="BK24" s="693" t="str">
        <f>+VLOOKUP(BJ24,Listados!$P$3:$Q$6,2,FALSE)</f>
        <v>Reducir el riesgo</v>
      </c>
      <c r="BL24" s="127" t="s">
        <v>604</v>
      </c>
      <c r="BM24" s="88" t="s">
        <v>319</v>
      </c>
      <c r="BN24" s="89">
        <v>45658</v>
      </c>
      <c r="BO24" s="90">
        <v>46022</v>
      </c>
      <c r="BP24" s="109" t="s">
        <v>605</v>
      </c>
      <c r="BQ24" s="109" t="s">
        <v>606</v>
      </c>
      <c r="BR24" s="676" t="s">
        <v>607</v>
      </c>
      <c r="BS24" s="667"/>
      <c r="BT24" s="669"/>
      <c r="BU24" s="671"/>
      <c r="BV24" s="669"/>
      <c r="BW24" s="673"/>
    </row>
    <row r="25" spans="1:75" ht="186.75" customHeight="1" x14ac:dyDescent="0.2">
      <c r="A25" s="702"/>
      <c r="B25" s="685"/>
      <c r="C25" s="705"/>
      <c r="D25" s="708"/>
      <c r="E25" s="249" t="s">
        <v>608</v>
      </c>
      <c r="F25" s="117" t="s">
        <v>67</v>
      </c>
      <c r="G25" s="244" t="s">
        <v>609</v>
      </c>
      <c r="H25" s="685"/>
      <c r="I25" s="685"/>
      <c r="J25" s="685"/>
      <c r="K25" s="685"/>
      <c r="L25" s="685"/>
      <c r="M25" s="685"/>
      <c r="N25" s="685"/>
      <c r="O25" s="685"/>
      <c r="P25" s="685"/>
      <c r="Q25" s="685"/>
      <c r="R25" s="685"/>
      <c r="S25" s="685"/>
      <c r="T25" s="685"/>
      <c r="U25" s="685"/>
      <c r="V25" s="685"/>
      <c r="W25" s="685"/>
      <c r="X25" s="685"/>
      <c r="Y25" s="685"/>
      <c r="Z25" s="685"/>
      <c r="AA25" s="680"/>
      <c r="AB25" s="682"/>
      <c r="AC25" s="683"/>
      <c r="AD25" s="683"/>
      <c r="AE25" s="683"/>
      <c r="AF25" s="683"/>
      <c r="AG25" s="253" t="s">
        <v>610</v>
      </c>
      <c r="AH25" s="118" t="s">
        <v>601</v>
      </c>
      <c r="AI25" s="44" t="s">
        <v>72</v>
      </c>
      <c r="AJ25" s="44" t="s">
        <v>73</v>
      </c>
      <c r="AK25" s="234">
        <f t="shared" si="0"/>
        <v>15</v>
      </c>
      <c r="AL25" s="44" t="s">
        <v>73</v>
      </c>
      <c r="AM25" s="234">
        <f t="shared" si="1"/>
        <v>15</v>
      </c>
      <c r="AN25" s="44" t="s">
        <v>73</v>
      </c>
      <c r="AO25" s="234">
        <f t="shared" si="6"/>
        <v>15</v>
      </c>
      <c r="AP25" s="55" t="s">
        <v>72</v>
      </c>
      <c r="AQ25" s="234">
        <f t="shared" si="2"/>
        <v>15</v>
      </c>
      <c r="AR25" s="44" t="s">
        <v>73</v>
      </c>
      <c r="AS25" s="234">
        <f t="shared" si="3"/>
        <v>15</v>
      </c>
      <c r="AT25" s="44" t="s">
        <v>73</v>
      </c>
      <c r="AU25" s="234">
        <f t="shared" si="4"/>
        <v>15</v>
      </c>
      <c r="AV25" s="44" t="s">
        <v>74</v>
      </c>
      <c r="AW25" s="234">
        <f t="shared" si="5"/>
        <v>10</v>
      </c>
      <c r="AX25" s="70">
        <f t="shared" ref="AX25:AX27" si="17">IF((SUM(AK25,AM25,AO25,AQ25,AS25,AU25,AW25)=0),"",(SUM(AK25,AM25,AO25,AQ25,AS25,AU25,AW25)))</f>
        <v>100</v>
      </c>
      <c r="AY25" s="70" t="str">
        <f t="shared" ref="AY25:AY27" si="18">IF(AX25&lt;=85,"Débil",IF(AX25&lt;=95,"Moderado",IF(AX25=100,"Fuerte","")))</f>
        <v>Fuerte</v>
      </c>
      <c r="AZ25" s="71" t="s">
        <v>75</v>
      </c>
      <c r="BA25" s="70" t="str">
        <f t="shared" ref="BA25:BA27" si="19">+IF(AZ25="siempre","Fuerte",IF(AZ25="Algunas veces","Moderado",IF(AZ25="No se ejecuta","Débil","")))</f>
        <v>Fuerte</v>
      </c>
      <c r="BB25" s="70" t="str">
        <f>IFERROR(VLOOKUP((CONCATENATE(AY25,BA25)),Listados!$U$3:$V$11,2,FALSE),"")</f>
        <v>Fuerte</v>
      </c>
      <c r="BC25" s="70">
        <f t="shared" ref="BC25:BC27" si="20">IF(BB25="","",IF(BB25="Débil", 0, IF(BB25="Moderado",50,100)))</f>
        <v>100</v>
      </c>
      <c r="BD25" s="489"/>
      <c r="BE25" s="489"/>
      <c r="BF25" s="489"/>
      <c r="BG25" s="489"/>
      <c r="BH25" s="680"/>
      <c r="BI25" s="680"/>
      <c r="BJ25" s="680"/>
      <c r="BK25" s="680"/>
      <c r="BL25" s="237"/>
      <c r="BM25" s="237"/>
      <c r="BN25" s="237"/>
      <c r="BO25" s="237"/>
      <c r="BP25" s="237"/>
      <c r="BQ25" s="237"/>
      <c r="BR25" s="677"/>
      <c r="BS25" s="656"/>
      <c r="BT25" s="659"/>
      <c r="BU25" s="662"/>
      <c r="BV25" s="659"/>
      <c r="BW25" s="674"/>
    </row>
    <row r="26" spans="1:75" ht="151.5" customHeight="1" x14ac:dyDescent="0.2">
      <c r="A26" s="702"/>
      <c r="B26" s="685"/>
      <c r="C26" s="705"/>
      <c r="D26" s="708"/>
      <c r="E26" s="249"/>
      <c r="F26" s="75"/>
      <c r="G26" s="244"/>
      <c r="H26" s="685"/>
      <c r="I26" s="685"/>
      <c r="J26" s="685"/>
      <c r="K26" s="685"/>
      <c r="L26" s="685"/>
      <c r="M26" s="685"/>
      <c r="N26" s="685"/>
      <c r="O26" s="685"/>
      <c r="P26" s="685"/>
      <c r="Q26" s="685"/>
      <c r="R26" s="685"/>
      <c r="S26" s="685"/>
      <c r="T26" s="685"/>
      <c r="U26" s="685"/>
      <c r="V26" s="685"/>
      <c r="W26" s="685"/>
      <c r="X26" s="685"/>
      <c r="Y26" s="685"/>
      <c r="Z26" s="685"/>
      <c r="AA26" s="680"/>
      <c r="AB26" s="682"/>
      <c r="AC26" s="683"/>
      <c r="AD26" s="683"/>
      <c r="AE26" s="683"/>
      <c r="AF26" s="683"/>
      <c r="AG26" s="253" t="s">
        <v>611</v>
      </c>
      <c r="AH26" s="118" t="s">
        <v>601</v>
      </c>
      <c r="AI26" s="44" t="s">
        <v>72</v>
      </c>
      <c r="AJ26" s="44" t="s">
        <v>73</v>
      </c>
      <c r="AK26" s="234">
        <f t="shared" si="0"/>
        <v>15</v>
      </c>
      <c r="AL26" s="44" t="s">
        <v>73</v>
      </c>
      <c r="AM26" s="234">
        <f t="shared" si="1"/>
        <v>15</v>
      </c>
      <c r="AN26" s="44" t="s">
        <v>73</v>
      </c>
      <c r="AO26" s="234">
        <f t="shared" si="6"/>
        <v>15</v>
      </c>
      <c r="AP26" s="55" t="s">
        <v>72</v>
      </c>
      <c r="AQ26" s="234">
        <f t="shared" si="2"/>
        <v>15</v>
      </c>
      <c r="AR26" s="44" t="s">
        <v>73</v>
      </c>
      <c r="AS26" s="234">
        <f t="shared" si="3"/>
        <v>15</v>
      </c>
      <c r="AT26" s="44" t="s">
        <v>73</v>
      </c>
      <c r="AU26" s="234">
        <f t="shared" si="4"/>
        <v>15</v>
      </c>
      <c r="AV26" s="44" t="s">
        <v>74</v>
      </c>
      <c r="AW26" s="234">
        <f t="shared" si="5"/>
        <v>10</v>
      </c>
      <c r="AX26" s="70">
        <f t="shared" si="17"/>
        <v>100</v>
      </c>
      <c r="AY26" s="70" t="str">
        <f t="shared" si="18"/>
        <v>Fuerte</v>
      </c>
      <c r="AZ26" s="71" t="s">
        <v>75</v>
      </c>
      <c r="BA26" s="70" t="str">
        <f t="shared" si="19"/>
        <v>Fuerte</v>
      </c>
      <c r="BB26" s="70" t="str">
        <f>IFERROR(VLOOKUP((CONCATENATE(AY26,BA26)),Listados!$U$3:$V$11,2,FALSE),"")</f>
        <v>Fuerte</v>
      </c>
      <c r="BC26" s="70">
        <f t="shared" si="20"/>
        <v>100</v>
      </c>
      <c r="BD26" s="489"/>
      <c r="BE26" s="489"/>
      <c r="BF26" s="489"/>
      <c r="BG26" s="489"/>
      <c r="BH26" s="680"/>
      <c r="BI26" s="680"/>
      <c r="BJ26" s="680"/>
      <c r="BK26" s="680"/>
      <c r="BL26" s="237"/>
      <c r="BM26" s="237"/>
      <c r="BN26" s="238"/>
      <c r="BO26" s="238"/>
      <c r="BP26" s="237"/>
      <c r="BQ26" s="237"/>
      <c r="BR26" s="677"/>
      <c r="BS26" s="656"/>
      <c r="BT26" s="659"/>
      <c r="BU26" s="662"/>
      <c r="BV26" s="659"/>
      <c r="BW26" s="674"/>
    </row>
    <row r="27" spans="1:75" ht="129" customHeight="1" thickBot="1" x14ac:dyDescent="0.25">
      <c r="A27" s="703"/>
      <c r="B27" s="700"/>
      <c r="C27" s="706"/>
      <c r="D27" s="709"/>
      <c r="E27" s="184"/>
      <c r="F27" s="112"/>
      <c r="G27" s="183"/>
      <c r="H27" s="700"/>
      <c r="I27" s="700"/>
      <c r="J27" s="700"/>
      <c r="K27" s="700"/>
      <c r="L27" s="700"/>
      <c r="M27" s="700"/>
      <c r="N27" s="700"/>
      <c r="O27" s="700"/>
      <c r="P27" s="700"/>
      <c r="Q27" s="700"/>
      <c r="R27" s="700"/>
      <c r="S27" s="700"/>
      <c r="T27" s="700"/>
      <c r="U27" s="700"/>
      <c r="V27" s="700"/>
      <c r="W27" s="700"/>
      <c r="X27" s="700"/>
      <c r="Y27" s="700"/>
      <c r="Z27" s="700"/>
      <c r="AA27" s="694"/>
      <c r="AB27" s="696"/>
      <c r="AC27" s="698"/>
      <c r="AD27" s="698"/>
      <c r="AE27" s="698"/>
      <c r="AF27" s="698"/>
      <c r="AG27" s="195" t="s">
        <v>612</v>
      </c>
      <c r="AH27" s="91" t="s">
        <v>608</v>
      </c>
      <c r="AI27" s="92" t="s">
        <v>72</v>
      </c>
      <c r="AJ27" s="92" t="s">
        <v>73</v>
      </c>
      <c r="AK27" s="178">
        <f t="shared" si="0"/>
        <v>15</v>
      </c>
      <c r="AL27" s="114" t="s">
        <v>73</v>
      </c>
      <c r="AM27" s="178">
        <f t="shared" si="1"/>
        <v>15</v>
      </c>
      <c r="AN27" s="92" t="s">
        <v>73</v>
      </c>
      <c r="AO27" s="178">
        <f t="shared" si="6"/>
        <v>15</v>
      </c>
      <c r="AP27" s="114" t="s">
        <v>72</v>
      </c>
      <c r="AQ27" s="178">
        <f t="shared" si="2"/>
        <v>15</v>
      </c>
      <c r="AR27" s="92" t="s">
        <v>73</v>
      </c>
      <c r="AS27" s="178">
        <f t="shared" si="3"/>
        <v>15</v>
      </c>
      <c r="AT27" s="92" t="s">
        <v>73</v>
      </c>
      <c r="AU27" s="178">
        <f t="shared" si="4"/>
        <v>15</v>
      </c>
      <c r="AV27" s="92" t="s">
        <v>74</v>
      </c>
      <c r="AW27" s="178">
        <f t="shared" si="5"/>
        <v>10</v>
      </c>
      <c r="AX27" s="93">
        <f t="shared" si="17"/>
        <v>100</v>
      </c>
      <c r="AY27" s="93" t="str">
        <f t="shared" si="18"/>
        <v>Fuerte</v>
      </c>
      <c r="AZ27" s="94" t="s">
        <v>75</v>
      </c>
      <c r="BA27" s="93" t="str">
        <f t="shared" si="19"/>
        <v>Fuerte</v>
      </c>
      <c r="BB27" s="93" t="str">
        <f>IFERROR(VLOOKUP((CONCATENATE(AY27,BA27)),Listados!$U$3:$V$11,2,FALSE),"")</f>
        <v>Fuerte</v>
      </c>
      <c r="BC27" s="93">
        <f t="shared" si="20"/>
        <v>100</v>
      </c>
      <c r="BD27" s="478"/>
      <c r="BE27" s="478"/>
      <c r="BF27" s="478"/>
      <c r="BG27" s="478"/>
      <c r="BH27" s="694"/>
      <c r="BI27" s="694"/>
      <c r="BJ27" s="694"/>
      <c r="BK27" s="694"/>
      <c r="BL27" s="174"/>
      <c r="BM27" s="174"/>
      <c r="BN27" s="175"/>
      <c r="BO27" s="175"/>
      <c r="BP27" s="174"/>
      <c r="BQ27" s="174"/>
      <c r="BR27" s="678"/>
      <c r="BS27" s="668"/>
      <c r="BT27" s="670"/>
      <c r="BU27" s="672"/>
      <c r="BV27" s="670"/>
      <c r="BW27" s="675"/>
    </row>
    <row r="28" spans="1:75" ht="314.25" customHeight="1" x14ac:dyDescent="0.2">
      <c r="A28" s="701">
        <v>6</v>
      </c>
      <c r="B28" s="699" t="s">
        <v>244</v>
      </c>
      <c r="C28" s="693" t="s">
        <v>251</v>
      </c>
      <c r="D28" s="699" t="s">
        <v>613</v>
      </c>
      <c r="E28" s="101" t="s">
        <v>614</v>
      </c>
      <c r="F28" s="122" t="s">
        <v>67</v>
      </c>
      <c r="G28" s="136" t="s">
        <v>615</v>
      </c>
      <c r="H28" s="699" t="s">
        <v>73</v>
      </c>
      <c r="I28" s="699" t="s">
        <v>73</v>
      </c>
      <c r="J28" s="699" t="s">
        <v>73</v>
      </c>
      <c r="K28" s="699" t="s">
        <v>529</v>
      </c>
      <c r="L28" s="699" t="s">
        <v>73</v>
      </c>
      <c r="M28" s="699" t="s">
        <v>529</v>
      </c>
      <c r="N28" s="699" t="s">
        <v>73</v>
      </c>
      <c r="O28" s="699" t="s">
        <v>529</v>
      </c>
      <c r="P28" s="699" t="s">
        <v>73</v>
      </c>
      <c r="Q28" s="699" t="s">
        <v>73</v>
      </c>
      <c r="R28" s="699" t="s">
        <v>73</v>
      </c>
      <c r="S28" s="699" t="s">
        <v>73</v>
      </c>
      <c r="T28" s="699" t="s">
        <v>529</v>
      </c>
      <c r="U28" s="699" t="s">
        <v>529</v>
      </c>
      <c r="V28" s="699" t="s">
        <v>529</v>
      </c>
      <c r="W28" s="699" t="s">
        <v>529</v>
      </c>
      <c r="X28" s="699" t="s">
        <v>529</v>
      </c>
      <c r="Y28" s="699" t="s">
        <v>529</v>
      </c>
      <c r="Z28" s="699" t="s">
        <v>529</v>
      </c>
      <c r="AA28" s="693">
        <f>COUNTIF(H28:Z28, "SI")</f>
        <v>9</v>
      </c>
      <c r="AB28" s="695" t="s">
        <v>275</v>
      </c>
      <c r="AC28" s="697">
        <f>+VLOOKUP(AB28,Listados!$K$8:$L$12,2,0)</f>
        <v>1</v>
      </c>
      <c r="AD28" s="697" t="str">
        <f>++IF(OR(AA28=0),"",IF(OR(AA28=1,AA28&lt;=5),"Moderado",IF(OR(AA28=6,AA28&lt;=11),"Mayor",IF(OR(AA28&gt;=12),"Catastrófico",""))))</f>
        <v>Mayor</v>
      </c>
      <c r="AE28" s="697">
        <f>+VLOOKUP(AD28,Listados!$K$13:$L$17,2,0)</f>
        <v>4</v>
      </c>
      <c r="AF28" s="697" t="str">
        <f>IF(AND(AB28&lt;&gt;"",AD28&lt;&gt;""),VLOOKUP(AB28&amp;AD28,[3]Listados!$M$3:$N$27,2,FALSE),"")</f>
        <v>Alto</v>
      </c>
      <c r="AG28" s="104" t="s">
        <v>616</v>
      </c>
      <c r="AH28" s="139" t="s">
        <v>614</v>
      </c>
      <c r="AI28" s="86" t="s">
        <v>72</v>
      </c>
      <c r="AJ28" s="86" t="s">
        <v>73</v>
      </c>
      <c r="AK28" s="85">
        <f>+IF(AJ28="si",15,"0")</f>
        <v>15</v>
      </c>
      <c r="AL28" s="86" t="s">
        <v>73</v>
      </c>
      <c r="AM28" s="85">
        <f>+IF(AL28="si",15,"0")</f>
        <v>15</v>
      </c>
      <c r="AN28" s="86" t="s">
        <v>73</v>
      </c>
      <c r="AO28" s="85">
        <f>+IF(AN28="si",15,"0")</f>
        <v>15</v>
      </c>
      <c r="AP28" s="86" t="s">
        <v>72</v>
      </c>
      <c r="AQ28" s="85">
        <f>+IF(AP28="Preventivo",15,IF(AP28="Detectivo",10,"0"))</f>
        <v>15</v>
      </c>
      <c r="AR28" s="86" t="s">
        <v>73</v>
      </c>
      <c r="AS28" s="85">
        <f>+IF(AR28="si",15,"0")</f>
        <v>15</v>
      </c>
      <c r="AT28" s="86" t="s">
        <v>73</v>
      </c>
      <c r="AU28" s="85">
        <f>+IF(AT28="si",15,"0")</f>
        <v>15</v>
      </c>
      <c r="AV28" s="86" t="s">
        <v>74</v>
      </c>
      <c r="AW28" s="85">
        <f>+IF(AV28="Completa",10,IF(AV28="Incompleta",5,"0"))</f>
        <v>10</v>
      </c>
      <c r="AX28" s="87">
        <f t="shared" ref="AX28:AX59" si="21">IF((SUM(AK28,AM28,AO28,AQ28,AS28,AU28,AW28)=0),"",(SUM(AK28,AM28,AO28,AQ28,AS28,AU28,AW28)))</f>
        <v>100</v>
      </c>
      <c r="AY28" s="87" t="str">
        <f t="shared" ref="AY28:AY59" si="22">IF(AX28&lt;=85,"Débil",IF(AX28&lt;=95,"Moderado",IF(AX28=100,"Fuerte","")))</f>
        <v>Fuerte</v>
      </c>
      <c r="AZ28" s="95" t="s">
        <v>75</v>
      </c>
      <c r="BA28" s="87" t="str">
        <f>+IF(AZ28="siempre","Fuerte",IF(AZ28="Algunas veces","Moderado",IF(AZ28="No se ejecuta","Débil","")))</f>
        <v>Fuerte</v>
      </c>
      <c r="BB28" s="87" t="str">
        <f>IFERROR(VLOOKUP((CONCATENATE(AY28,BA28)),Listados!$U$3:$V$11,2,FALSE),"")</f>
        <v>Fuerte</v>
      </c>
      <c r="BC28" s="107">
        <f>IF(BB28="","",IF(BB28="Débil", 0, IF(BB28="Moderado",50,100)))</f>
        <v>100</v>
      </c>
      <c r="BD28" s="488">
        <f>AVERAGE(BC28:BC31)</f>
        <v>100</v>
      </c>
      <c r="BE28" s="488" t="str">
        <f>IF(BD28&lt;=50,"Débil",IF(BD28&lt;=99,"Moderado",IF(BD28=100,"fuerte","")))</f>
        <v>fuerte</v>
      </c>
      <c r="BF28" s="488">
        <f>+IF(AND(AI28="Preventivo",BE28="Fuerte"),2,IF(AND(AI28="Preventivo",BE28="Moderado"),1,0))</f>
        <v>2</v>
      </c>
      <c r="BG28" s="488">
        <f>+AC28-BF28</f>
        <v>-1</v>
      </c>
      <c r="BH28" s="693" t="str">
        <f>+VLOOKUP(MIN(BG28),Listados!$J$18:$K$24,2,TRUE)</f>
        <v>Rara Vez</v>
      </c>
      <c r="BI28" s="693" t="str">
        <f>AD28</f>
        <v>Mayor</v>
      </c>
      <c r="BJ28" s="693" t="str">
        <f>IF(AND(BH28&lt;&gt;"",BI28&lt;&gt;""),VLOOKUP(BH28&amp;BI28,Listados!$M$3:$N$27,2,FALSE),"")</f>
        <v>Alto</v>
      </c>
      <c r="BK28" s="693" t="str">
        <f>+VLOOKUP(BJ28,Listados!$P$3:$Q$6,2,FALSE)</f>
        <v>Reducir el riesgo</v>
      </c>
      <c r="BL28" s="127" t="s">
        <v>617</v>
      </c>
      <c r="BM28" s="109" t="s">
        <v>618</v>
      </c>
      <c r="BN28" s="110">
        <v>45778</v>
      </c>
      <c r="BO28" s="110">
        <v>46022</v>
      </c>
      <c r="BP28" s="109" t="s">
        <v>619</v>
      </c>
      <c r="BQ28" s="109" t="s">
        <v>620</v>
      </c>
      <c r="BR28" s="247" t="s">
        <v>621</v>
      </c>
      <c r="BS28" s="667"/>
      <c r="BT28" s="669"/>
      <c r="BU28" s="671"/>
      <c r="BV28" s="669"/>
      <c r="BW28" s="673"/>
    </row>
    <row r="29" spans="1:75" ht="244.5" customHeight="1" x14ac:dyDescent="0.2">
      <c r="A29" s="702"/>
      <c r="B29" s="685"/>
      <c r="C29" s="680"/>
      <c r="D29" s="685"/>
      <c r="E29" s="249" t="s">
        <v>622</v>
      </c>
      <c r="F29" s="117" t="s">
        <v>67</v>
      </c>
      <c r="G29" s="251" t="s">
        <v>623</v>
      </c>
      <c r="H29" s="685"/>
      <c r="I29" s="685"/>
      <c r="J29" s="685"/>
      <c r="K29" s="685"/>
      <c r="L29" s="685"/>
      <c r="M29" s="685"/>
      <c r="N29" s="685"/>
      <c r="O29" s="685"/>
      <c r="P29" s="685"/>
      <c r="Q29" s="685"/>
      <c r="R29" s="685"/>
      <c r="S29" s="685"/>
      <c r="T29" s="685"/>
      <c r="U29" s="685"/>
      <c r="V29" s="685"/>
      <c r="W29" s="685"/>
      <c r="X29" s="685"/>
      <c r="Y29" s="685"/>
      <c r="Z29" s="685"/>
      <c r="AA29" s="680"/>
      <c r="AB29" s="682"/>
      <c r="AC29" s="683"/>
      <c r="AD29" s="683"/>
      <c r="AE29" s="683"/>
      <c r="AF29" s="683"/>
      <c r="AG29" s="253" t="s">
        <v>624</v>
      </c>
      <c r="AH29" s="54" t="s">
        <v>622</v>
      </c>
      <c r="AI29" s="44" t="s">
        <v>72</v>
      </c>
      <c r="AJ29" s="44" t="s">
        <v>73</v>
      </c>
      <c r="AK29" s="234">
        <f t="shared" si="0"/>
        <v>15</v>
      </c>
      <c r="AL29" s="44" t="s">
        <v>73</v>
      </c>
      <c r="AM29" s="234">
        <f t="shared" si="1"/>
        <v>15</v>
      </c>
      <c r="AN29" s="44" t="s">
        <v>73</v>
      </c>
      <c r="AO29" s="234">
        <f t="shared" si="6"/>
        <v>15</v>
      </c>
      <c r="AP29" s="44" t="s">
        <v>72</v>
      </c>
      <c r="AQ29" s="234">
        <f t="shared" si="2"/>
        <v>15</v>
      </c>
      <c r="AR29" s="44" t="s">
        <v>73</v>
      </c>
      <c r="AS29" s="234">
        <f t="shared" si="3"/>
        <v>15</v>
      </c>
      <c r="AT29" s="44" t="s">
        <v>73</v>
      </c>
      <c r="AU29" s="234">
        <f t="shared" si="4"/>
        <v>15</v>
      </c>
      <c r="AV29" s="44" t="s">
        <v>74</v>
      </c>
      <c r="AW29" s="234">
        <f t="shared" si="5"/>
        <v>10</v>
      </c>
      <c r="AX29" s="70">
        <f t="shared" si="21"/>
        <v>100</v>
      </c>
      <c r="AY29" s="70" t="str">
        <f t="shared" si="22"/>
        <v>Fuerte</v>
      </c>
      <c r="AZ29" s="71" t="s">
        <v>75</v>
      </c>
      <c r="BA29" s="70" t="str">
        <f t="shared" ref="BA29:BA92" si="23">+IF(AZ29="siempre","Fuerte",IF(AZ29="Algunas veces","Moderado",IF(AZ29="No se ejecuta","Débil","")))</f>
        <v>Fuerte</v>
      </c>
      <c r="BB29" s="70" t="str">
        <f>IFERROR(VLOOKUP((CONCATENATE(AY29,BA29)),Listados!$U$3:$V$11,2,FALSE),"")</f>
        <v>Fuerte</v>
      </c>
      <c r="BC29" s="77">
        <f t="shared" ref="BC29:BC92" si="24">IF(BB29="","",IF(BB29="Débil", 0, IF(BB29="Moderado",50,100)))</f>
        <v>100</v>
      </c>
      <c r="BD29" s="489"/>
      <c r="BE29" s="489"/>
      <c r="BF29" s="489"/>
      <c r="BG29" s="489"/>
      <c r="BH29" s="680"/>
      <c r="BI29" s="680"/>
      <c r="BJ29" s="680"/>
      <c r="BK29" s="680"/>
      <c r="BL29" s="126" t="s">
        <v>625</v>
      </c>
      <c r="BM29" s="241" t="s">
        <v>618</v>
      </c>
      <c r="BN29" s="245">
        <v>45658</v>
      </c>
      <c r="BO29" s="245">
        <v>46022</v>
      </c>
      <c r="BP29" s="241" t="s">
        <v>619</v>
      </c>
      <c r="BQ29" s="82" t="s">
        <v>626</v>
      </c>
      <c r="BR29" s="246" t="s">
        <v>627</v>
      </c>
      <c r="BS29" s="656"/>
      <c r="BT29" s="659"/>
      <c r="BU29" s="662"/>
      <c r="BV29" s="659"/>
      <c r="BW29" s="674"/>
    </row>
    <row r="30" spans="1:75" ht="240" x14ac:dyDescent="0.2">
      <c r="A30" s="702"/>
      <c r="B30" s="685"/>
      <c r="C30" s="680"/>
      <c r="D30" s="685"/>
      <c r="E30" s="249" t="s">
        <v>628</v>
      </c>
      <c r="F30" s="117" t="s">
        <v>67</v>
      </c>
      <c r="G30" s="251" t="s">
        <v>629</v>
      </c>
      <c r="H30" s="685"/>
      <c r="I30" s="685"/>
      <c r="J30" s="685"/>
      <c r="K30" s="685"/>
      <c r="L30" s="685"/>
      <c r="M30" s="685"/>
      <c r="N30" s="685"/>
      <c r="O30" s="685"/>
      <c r="P30" s="685"/>
      <c r="Q30" s="685"/>
      <c r="R30" s="685"/>
      <c r="S30" s="685"/>
      <c r="T30" s="685"/>
      <c r="U30" s="685"/>
      <c r="V30" s="685"/>
      <c r="W30" s="685"/>
      <c r="X30" s="685"/>
      <c r="Y30" s="685"/>
      <c r="Z30" s="685"/>
      <c r="AA30" s="680"/>
      <c r="AB30" s="682"/>
      <c r="AC30" s="683"/>
      <c r="AD30" s="683"/>
      <c r="AE30" s="683"/>
      <c r="AF30" s="683"/>
      <c r="AG30" s="253" t="s">
        <v>630</v>
      </c>
      <c r="AH30" s="54" t="s">
        <v>628</v>
      </c>
      <c r="AI30" s="44" t="s">
        <v>72</v>
      </c>
      <c r="AJ30" s="44" t="s">
        <v>73</v>
      </c>
      <c r="AK30" s="234">
        <f t="shared" si="0"/>
        <v>15</v>
      </c>
      <c r="AL30" s="44" t="s">
        <v>73</v>
      </c>
      <c r="AM30" s="234">
        <f t="shared" si="1"/>
        <v>15</v>
      </c>
      <c r="AN30" s="44" t="s">
        <v>73</v>
      </c>
      <c r="AO30" s="234">
        <f t="shared" si="6"/>
        <v>15</v>
      </c>
      <c r="AP30" s="44" t="s">
        <v>72</v>
      </c>
      <c r="AQ30" s="234">
        <f t="shared" si="2"/>
        <v>15</v>
      </c>
      <c r="AR30" s="44" t="s">
        <v>73</v>
      </c>
      <c r="AS30" s="234">
        <f t="shared" si="3"/>
        <v>15</v>
      </c>
      <c r="AT30" s="44" t="s">
        <v>73</v>
      </c>
      <c r="AU30" s="234">
        <f t="shared" si="4"/>
        <v>15</v>
      </c>
      <c r="AV30" s="44" t="s">
        <v>74</v>
      </c>
      <c r="AW30" s="234">
        <f t="shared" si="5"/>
        <v>10</v>
      </c>
      <c r="AX30" s="70">
        <f t="shared" si="21"/>
        <v>100</v>
      </c>
      <c r="AY30" s="70" t="str">
        <f t="shared" si="22"/>
        <v>Fuerte</v>
      </c>
      <c r="AZ30" s="71" t="s">
        <v>75</v>
      </c>
      <c r="BA30" s="70" t="str">
        <f t="shared" si="23"/>
        <v>Fuerte</v>
      </c>
      <c r="BB30" s="70" t="str">
        <f>IFERROR(VLOOKUP((CONCATENATE(AY30,BA30)),Listados!$U$3:$V$11,2,FALSE),"")</f>
        <v>Fuerte</v>
      </c>
      <c r="BC30" s="77">
        <f t="shared" si="24"/>
        <v>100</v>
      </c>
      <c r="BD30" s="489"/>
      <c r="BE30" s="489"/>
      <c r="BF30" s="489"/>
      <c r="BG30" s="489"/>
      <c r="BH30" s="680"/>
      <c r="BI30" s="680"/>
      <c r="BJ30" s="680"/>
      <c r="BK30" s="680"/>
      <c r="BL30" s="242" t="s">
        <v>631</v>
      </c>
      <c r="BM30" s="241" t="s">
        <v>618</v>
      </c>
      <c r="BN30" s="245">
        <v>45658</v>
      </c>
      <c r="BO30" s="245">
        <v>46022</v>
      </c>
      <c r="BP30" s="241" t="s">
        <v>619</v>
      </c>
      <c r="BQ30" s="241" t="s">
        <v>632</v>
      </c>
      <c r="BR30" s="246" t="s">
        <v>633</v>
      </c>
      <c r="BS30" s="656"/>
      <c r="BT30" s="659"/>
      <c r="BU30" s="662"/>
      <c r="BV30" s="659"/>
      <c r="BW30" s="674"/>
    </row>
    <row r="31" spans="1:75" ht="17" thickBot="1" x14ac:dyDescent="0.25">
      <c r="A31" s="703"/>
      <c r="B31" s="700"/>
      <c r="C31" s="694"/>
      <c r="D31" s="700"/>
      <c r="E31" s="186"/>
      <c r="F31" s="193"/>
      <c r="G31" s="183"/>
      <c r="H31" s="700"/>
      <c r="I31" s="700"/>
      <c r="J31" s="700"/>
      <c r="K31" s="700"/>
      <c r="L31" s="700"/>
      <c r="M31" s="700"/>
      <c r="N31" s="700"/>
      <c r="O31" s="700"/>
      <c r="P31" s="700"/>
      <c r="Q31" s="700"/>
      <c r="R31" s="700"/>
      <c r="S31" s="700"/>
      <c r="T31" s="700"/>
      <c r="U31" s="700"/>
      <c r="V31" s="700"/>
      <c r="W31" s="700"/>
      <c r="X31" s="700"/>
      <c r="Y31" s="700"/>
      <c r="Z31" s="700"/>
      <c r="AA31" s="694"/>
      <c r="AB31" s="696"/>
      <c r="AC31" s="698"/>
      <c r="AD31" s="698"/>
      <c r="AE31" s="698"/>
      <c r="AF31" s="698"/>
      <c r="AG31" s="195"/>
      <c r="AH31" s="113"/>
      <c r="AI31" s="177"/>
      <c r="AJ31" s="188"/>
      <c r="AK31" s="178" t="str">
        <f t="shared" si="0"/>
        <v>0</v>
      </c>
      <c r="AL31" s="188"/>
      <c r="AM31" s="178" t="str">
        <f t="shared" si="1"/>
        <v>0</v>
      </c>
      <c r="AN31" s="177"/>
      <c r="AO31" s="178" t="str">
        <f t="shared" si="6"/>
        <v>0</v>
      </c>
      <c r="AP31" s="177"/>
      <c r="AQ31" s="178" t="str">
        <f t="shared" si="2"/>
        <v>0</v>
      </c>
      <c r="AR31" s="177"/>
      <c r="AS31" s="178" t="str">
        <f t="shared" si="3"/>
        <v>0</v>
      </c>
      <c r="AT31" s="177"/>
      <c r="AU31" s="178" t="str">
        <f t="shared" si="4"/>
        <v>0</v>
      </c>
      <c r="AV31" s="114"/>
      <c r="AW31" s="178" t="str">
        <f t="shared" si="5"/>
        <v>0</v>
      </c>
      <c r="AX31" s="116" t="str">
        <f t="shared" si="21"/>
        <v/>
      </c>
      <c r="AY31" s="93" t="str">
        <f t="shared" si="22"/>
        <v/>
      </c>
      <c r="AZ31" s="94"/>
      <c r="BA31" s="93" t="str">
        <f t="shared" si="23"/>
        <v/>
      </c>
      <c r="BB31" s="93" t="str">
        <f>IFERROR(VLOOKUP((CONCATENATE(AY31,BA31)),Listados!$U$3:$V$11,2,FALSE),"")</f>
        <v/>
      </c>
      <c r="BC31" s="116" t="str">
        <f t="shared" si="24"/>
        <v/>
      </c>
      <c r="BD31" s="478"/>
      <c r="BE31" s="478"/>
      <c r="BF31" s="478"/>
      <c r="BG31" s="478"/>
      <c r="BH31" s="694"/>
      <c r="BI31" s="694"/>
      <c r="BJ31" s="694"/>
      <c r="BK31" s="694"/>
      <c r="BL31" s="174"/>
      <c r="BM31" s="174"/>
      <c r="BN31" s="175"/>
      <c r="BO31" s="175"/>
      <c r="BP31" s="174"/>
      <c r="BQ31" s="174"/>
      <c r="BR31" s="148"/>
      <c r="BS31" s="668"/>
      <c r="BT31" s="670"/>
      <c r="BU31" s="672"/>
      <c r="BV31" s="670"/>
      <c r="BW31" s="675"/>
    </row>
    <row r="32" spans="1:75" ht="160" x14ac:dyDescent="0.2">
      <c r="A32" s="701">
        <v>7</v>
      </c>
      <c r="B32" s="699" t="s">
        <v>449</v>
      </c>
      <c r="C32" s="693" t="s">
        <v>634</v>
      </c>
      <c r="D32" s="699" t="s">
        <v>635</v>
      </c>
      <c r="E32" s="137" t="s">
        <v>636</v>
      </c>
      <c r="F32" s="102" t="s">
        <v>67</v>
      </c>
      <c r="G32" s="103" t="s">
        <v>637</v>
      </c>
      <c r="H32" s="699" t="s">
        <v>73</v>
      </c>
      <c r="I32" s="699" t="s">
        <v>73</v>
      </c>
      <c r="J32" s="699" t="s">
        <v>73</v>
      </c>
      <c r="K32" s="699" t="s">
        <v>529</v>
      </c>
      <c r="L32" s="699" t="s">
        <v>73</v>
      </c>
      <c r="M32" s="699" t="s">
        <v>73</v>
      </c>
      <c r="N32" s="699" t="s">
        <v>529</v>
      </c>
      <c r="O32" s="699" t="s">
        <v>529</v>
      </c>
      <c r="P32" s="699" t="s">
        <v>73</v>
      </c>
      <c r="Q32" s="699" t="s">
        <v>73</v>
      </c>
      <c r="R32" s="699" t="s">
        <v>73</v>
      </c>
      <c r="S32" s="699" t="s">
        <v>73</v>
      </c>
      <c r="T32" s="699" t="s">
        <v>529</v>
      </c>
      <c r="U32" s="699" t="s">
        <v>529</v>
      </c>
      <c r="V32" s="699" t="s">
        <v>73</v>
      </c>
      <c r="W32" s="699" t="s">
        <v>529</v>
      </c>
      <c r="X32" s="699" t="s">
        <v>529</v>
      </c>
      <c r="Y32" s="699" t="s">
        <v>529</v>
      </c>
      <c r="Z32" s="699" t="s">
        <v>529</v>
      </c>
      <c r="AA32" s="693">
        <f>COUNTIF(H32:Z32, "SI")</f>
        <v>10</v>
      </c>
      <c r="AB32" s="695" t="s">
        <v>136</v>
      </c>
      <c r="AC32" s="697">
        <f>+VLOOKUP(AB32,Listados!$K$8:$L$12,2,0)</f>
        <v>2</v>
      </c>
      <c r="AD32" s="697" t="str">
        <f>++IF(OR(AA32=0),"",IF(OR(AA32=1,AA32&lt;=5),"Moderado",IF(OR(AA32=6,AA32&lt;=11),"Mayor",IF(OR(AA32&gt;=12),"Catastrófico",""))))</f>
        <v>Mayor</v>
      </c>
      <c r="AE32" s="697">
        <f>+VLOOKUP(AD32,Listados!$K$13:$L$17,2,0)</f>
        <v>4</v>
      </c>
      <c r="AF32" s="697" t="str">
        <f>IF(AND(AB32&lt;&gt;"",AD32&lt;&gt;""),VLOOKUP(AB32&amp;AD32,[3]Listados!$M$3:$N$27,2,FALSE),"")</f>
        <v>Alto</v>
      </c>
      <c r="AG32" s="138" t="s">
        <v>638</v>
      </c>
      <c r="AH32" s="105" t="s">
        <v>636</v>
      </c>
      <c r="AI32" s="103" t="s">
        <v>80</v>
      </c>
      <c r="AJ32" s="86" t="s">
        <v>73</v>
      </c>
      <c r="AK32" s="85">
        <f>+IF(AJ32="si",15,"0")</f>
        <v>15</v>
      </c>
      <c r="AL32" s="86" t="s">
        <v>73</v>
      </c>
      <c r="AM32" s="85">
        <f>+IF(AL32="si",15,"0")</f>
        <v>15</v>
      </c>
      <c r="AN32" s="86" t="s">
        <v>73</v>
      </c>
      <c r="AO32" s="85">
        <f>+IF(AN32="si",15,"0")</f>
        <v>15</v>
      </c>
      <c r="AP32" s="103" t="s">
        <v>72</v>
      </c>
      <c r="AQ32" s="85">
        <f>+IF(AP32="Preventivo",15,IF(AP32="Detectivo",10,"0"))</f>
        <v>15</v>
      </c>
      <c r="AR32" s="103" t="s">
        <v>73</v>
      </c>
      <c r="AS32" s="85">
        <f>+IF(AR32="si",15,"0")</f>
        <v>15</v>
      </c>
      <c r="AT32" s="103" t="s">
        <v>73</v>
      </c>
      <c r="AU32" s="85">
        <f>+IF(AT32="si",15,"0")</f>
        <v>15</v>
      </c>
      <c r="AV32" s="103" t="s">
        <v>74</v>
      </c>
      <c r="AW32" s="85">
        <f>+IF(AV32="Completa",10,IF(AV32="Incompleta",5,"0"))</f>
        <v>10</v>
      </c>
      <c r="AX32" s="107">
        <f t="shared" si="21"/>
        <v>100</v>
      </c>
      <c r="AY32" s="107" t="str">
        <f t="shared" si="22"/>
        <v>Fuerte</v>
      </c>
      <c r="AZ32" s="106" t="s">
        <v>75</v>
      </c>
      <c r="BA32" s="107" t="str">
        <f t="shared" si="23"/>
        <v>Fuerte</v>
      </c>
      <c r="BB32" s="107" t="str">
        <f>IFERROR(VLOOKUP((CONCATENATE(AY32,BA32)),Listados!$U$3:$V$11,2,FALSE),"")</f>
        <v>Fuerte</v>
      </c>
      <c r="BC32" s="107">
        <f t="shared" si="24"/>
        <v>100</v>
      </c>
      <c r="BD32" s="488">
        <f>AVERAGE(BC32:BC35)</f>
        <v>100</v>
      </c>
      <c r="BE32" s="488" t="str">
        <f>IF(BD32&lt;=50,"Débil",IF(BD32&lt;=99,"Moderado",IF(BD32=100,"fuerte","")))</f>
        <v>fuerte</v>
      </c>
      <c r="BF32" s="488">
        <f>+IF(AND(AI32="Preventivo",BE32="Fuerte"),2,IF(AND(AI32="Preventivo",BE32="Moderado"),1,0))</f>
        <v>0</v>
      </c>
      <c r="BG32" s="488">
        <f>+AC32-BF32</f>
        <v>2</v>
      </c>
      <c r="BH32" s="693" t="str">
        <f>+VLOOKUP(MIN(BG32),Listados!$J$18:$K$24,2,TRUE)</f>
        <v>Improbable</v>
      </c>
      <c r="BI32" s="693" t="str">
        <f>AD32</f>
        <v>Mayor</v>
      </c>
      <c r="BJ32" s="693" t="str">
        <f>IF(AND(BH32&lt;&gt;"",BI32&lt;&gt;""),VLOOKUP(BH32&amp;BI32,Listados!$M$3:$N$27,2,FALSE),"")</f>
        <v>Alto</v>
      </c>
      <c r="BK32" s="693" t="str">
        <f>+VLOOKUP(BJ32,Listados!$P$3:$Q$6,2,FALSE)</f>
        <v>Reducir el riesgo</v>
      </c>
      <c r="BL32" s="88" t="s">
        <v>639</v>
      </c>
      <c r="BM32" s="88" t="s">
        <v>640</v>
      </c>
      <c r="BN32" s="89">
        <v>45658</v>
      </c>
      <c r="BO32" s="90">
        <v>46022</v>
      </c>
      <c r="BP32" s="88" t="s">
        <v>641</v>
      </c>
      <c r="BQ32" s="88" t="s">
        <v>642</v>
      </c>
      <c r="BR32" s="153" t="s">
        <v>643</v>
      </c>
      <c r="BS32" s="667"/>
      <c r="BT32" s="669"/>
      <c r="BU32" s="671"/>
      <c r="BV32" s="669"/>
      <c r="BW32" s="673"/>
    </row>
    <row r="33" spans="1:75" ht="16" x14ac:dyDescent="0.2">
      <c r="A33" s="702"/>
      <c r="B33" s="685"/>
      <c r="C33" s="680"/>
      <c r="D33" s="685"/>
      <c r="E33" s="254"/>
      <c r="F33" s="267"/>
      <c r="G33" s="244"/>
      <c r="H33" s="685"/>
      <c r="I33" s="685"/>
      <c r="J33" s="685"/>
      <c r="K33" s="685"/>
      <c r="L33" s="685"/>
      <c r="M33" s="685"/>
      <c r="N33" s="685"/>
      <c r="O33" s="685"/>
      <c r="P33" s="685"/>
      <c r="Q33" s="685"/>
      <c r="R33" s="685"/>
      <c r="S33" s="685"/>
      <c r="T33" s="685"/>
      <c r="U33" s="685"/>
      <c r="V33" s="685"/>
      <c r="W33" s="685"/>
      <c r="X33" s="685"/>
      <c r="Y33" s="685"/>
      <c r="Z33" s="685"/>
      <c r="AA33" s="680"/>
      <c r="AB33" s="682"/>
      <c r="AC33" s="683"/>
      <c r="AD33" s="683"/>
      <c r="AE33" s="683"/>
      <c r="AF33" s="683"/>
      <c r="AG33" s="255"/>
      <c r="AH33" s="265"/>
      <c r="AI33" s="244"/>
      <c r="AJ33" s="244"/>
      <c r="AK33" s="234" t="str">
        <f t="shared" si="0"/>
        <v>0</v>
      </c>
      <c r="AL33" s="244"/>
      <c r="AM33" s="234" t="str">
        <f t="shared" si="1"/>
        <v>0</v>
      </c>
      <c r="AN33" s="244"/>
      <c r="AO33" s="234" t="str">
        <f t="shared" si="6"/>
        <v>0</v>
      </c>
      <c r="AP33" s="244"/>
      <c r="AQ33" s="234" t="str">
        <f t="shared" si="2"/>
        <v>0</v>
      </c>
      <c r="AR33" s="244"/>
      <c r="AS33" s="234" t="str">
        <f t="shared" si="3"/>
        <v>0</v>
      </c>
      <c r="AT33" s="244"/>
      <c r="AU33" s="234" t="str">
        <f t="shared" si="4"/>
        <v>0</v>
      </c>
      <c r="AV33" s="55"/>
      <c r="AW33" s="234" t="str">
        <f t="shared" si="5"/>
        <v>0</v>
      </c>
      <c r="AX33" s="77" t="str">
        <f t="shared" si="21"/>
        <v/>
      </c>
      <c r="AY33" s="77" t="str">
        <f t="shared" si="22"/>
        <v/>
      </c>
      <c r="AZ33" s="78"/>
      <c r="BA33" s="77" t="str">
        <f t="shared" si="23"/>
        <v/>
      </c>
      <c r="BB33" s="77" t="str">
        <f>IFERROR(VLOOKUP((CONCATENATE(AY33,BA33)),Listados!$U$3:$V$11,2,FALSE),"")</f>
        <v/>
      </c>
      <c r="BC33" s="77" t="str">
        <f t="shared" si="24"/>
        <v/>
      </c>
      <c r="BD33" s="489"/>
      <c r="BE33" s="489"/>
      <c r="BF33" s="489"/>
      <c r="BG33" s="489"/>
      <c r="BH33" s="680"/>
      <c r="BI33" s="680"/>
      <c r="BJ33" s="680"/>
      <c r="BK33" s="680"/>
      <c r="BL33" s="237"/>
      <c r="BM33" s="237"/>
      <c r="BN33" s="237"/>
      <c r="BO33" s="237"/>
      <c r="BP33" s="237"/>
      <c r="BQ33" s="237"/>
      <c r="BR33" s="151"/>
      <c r="BS33" s="656"/>
      <c r="BT33" s="659"/>
      <c r="BU33" s="662"/>
      <c r="BV33" s="659"/>
      <c r="BW33" s="674"/>
    </row>
    <row r="34" spans="1:75" ht="16" x14ac:dyDescent="0.2">
      <c r="A34" s="702"/>
      <c r="B34" s="685"/>
      <c r="C34" s="680"/>
      <c r="D34" s="685"/>
      <c r="E34" s="254"/>
      <c r="F34" s="267"/>
      <c r="G34" s="244"/>
      <c r="H34" s="685"/>
      <c r="I34" s="685"/>
      <c r="J34" s="685"/>
      <c r="K34" s="685"/>
      <c r="L34" s="685"/>
      <c r="M34" s="685"/>
      <c r="N34" s="685"/>
      <c r="O34" s="685"/>
      <c r="P34" s="685"/>
      <c r="Q34" s="685"/>
      <c r="R34" s="685"/>
      <c r="S34" s="685"/>
      <c r="T34" s="685"/>
      <c r="U34" s="685"/>
      <c r="V34" s="685"/>
      <c r="W34" s="685"/>
      <c r="X34" s="685"/>
      <c r="Y34" s="685"/>
      <c r="Z34" s="685"/>
      <c r="AA34" s="680"/>
      <c r="AB34" s="682"/>
      <c r="AC34" s="683"/>
      <c r="AD34" s="683"/>
      <c r="AE34" s="683"/>
      <c r="AF34" s="683"/>
      <c r="AG34" s="255"/>
      <c r="AH34" s="265"/>
      <c r="AI34" s="244"/>
      <c r="AJ34" s="244"/>
      <c r="AK34" s="234" t="str">
        <f t="shared" si="0"/>
        <v>0</v>
      </c>
      <c r="AL34" s="244"/>
      <c r="AM34" s="234" t="str">
        <f t="shared" si="1"/>
        <v>0</v>
      </c>
      <c r="AN34" s="233"/>
      <c r="AO34" s="234" t="str">
        <f t="shared" si="6"/>
        <v>0</v>
      </c>
      <c r="AP34" s="244"/>
      <c r="AQ34" s="234" t="str">
        <f t="shared" si="2"/>
        <v>0</v>
      </c>
      <c r="AR34" s="244"/>
      <c r="AS34" s="234" t="str">
        <f t="shared" si="3"/>
        <v>0</v>
      </c>
      <c r="AT34" s="244"/>
      <c r="AU34" s="234" t="str">
        <f t="shared" si="4"/>
        <v>0</v>
      </c>
      <c r="AV34" s="55"/>
      <c r="AW34" s="234" t="str">
        <f t="shared" si="5"/>
        <v>0</v>
      </c>
      <c r="AX34" s="77" t="str">
        <f t="shared" si="21"/>
        <v/>
      </c>
      <c r="AY34" s="77" t="str">
        <f t="shared" si="22"/>
        <v/>
      </c>
      <c r="AZ34" s="78"/>
      <c r="BA34" s="77" t="str">
        <f t="shared" si="23"/>
        <v/>
      </c>
      <c r="BB34" s="77" t="str">
        <f>IFERROR(VLOOKUP((CONCATENATE(AY34,BA34)),Listados!$U$3:$V$11,2,FALSE),"")</f>
        <v/>
      </c>
      <c r="BC34" s="77" t="str">
        <f t="shared" si="24"/>
        <v/>
      </c>
      <c r="BD34" s="489"/>
      <c r="BE34" s="489"/>
      <c r="BF34" s="489"/>
      <c r="BG34" s="489"/>
      <c r="BH34" s="680"/>
      <c r="BI34" s="680"/>
      <c r="BJ34" s="680"/>
      <c r="BK34" s="680"/>
      <c r="BL34" s="237"/>
      <c r="BM34" s="237"/>
      <c r="BN34" s="238"/>
      <c r="BO34" s="238"/>
      <c r="BP34" s="237"/>
      <c r="BQ34" s="237"/>
      <c r="BR34" s="151"/>
      <c r="BS34" s="656"/>
      <c r="BT34" s="659"/>
      <c r="BU34" s="662"/>
      <c r="BV34" s="659"/>
      <c r="BW34" s="674"/>
    </row>
    <row r="35" spans="1:75" ht="17" thickBot="1" x14ac:dyDescent="0.25">
      <c r="A35" s="703"/>
      <c r="B35" s="700"/>
      <c r="C35" s="694"/>
      <c r="D35" s="700"/>
      <c r="E35" s="186"/>
      <c r="F35" s="193"/>
      <c r="G35" s="183"/>
      <c r="H35" s="700"/>
      <c r="I35" s="700"/>
      <c r="J35" s="700"/>
      <c r="K35" s="700"/>
      <c r="L35" s="700"/>
      <c r="M35" s="700"/>
      <c r="N35" s="700"/>
      <c r="O35" s="700"/>
      <c r="P35" s="700"/>
      <c r="Q35" s="700"/>
      <c r="R35" s="700"/>
      <c r="S35" s="700"/>
      <c r="T35" s="700"/>
      <c r="U35" s="700"/>
      <c r="V35" s="700"/>
      <c r="W35" s="700"/>
      <c r="X35" s="700"/>
      <c r="Y35" s="700"/>
      <c r="Z35" s="700"/>
      <c r="AA35" s="694"/>
      <c r="AB35" s="696"/>
      <c r="AC35" s="698"/>
      <c r="AD35" s="698"/>
      <c r="AE35" s="698"/>
      <c r="AF35" s="698"/>
      <c r="AG35" s="187"/>
      <c r="AH35" s="196"/>
      <c r="AI35" s="183"/>
      <c r="AJ35" s="183"/>
      <c r="AK35" s="178" t="str">
        <f t="shared" si="0"/>
        <v>0</v>
      </c>
      <c r="AL35" s="183"/>
      <c r="AM35" s="178" t="str">
        <f t="shared" si="1"/>
        <v>0</v>
      </c>
      <c r="AN35" s="177"/>
      <c r="AO35" s="178" t="str">
        <f t="shared" si="6"/>
        <v>0</v>
      </c>
      <c r="AP35" s="183"/>
      <c r="AQ35" s="178" t="str">
        <f t="shared" si="2"/>
        <v>0</v>
      </c>
      <c r="AR35" s="183"/>
      <c r="AS35" s="178" t="str">
        <f t="shared" si="3"/>
        <v>0</v>
      </c>
      <c r="AT35" s="183"/>
      <c r="AU35" s="178" t="str">
        <f t="shared" si="4"/>
        <v>0</v>
      </c>
      <c r="AV35" s="114"/>
      <c r="AW35" s="178" t="str">
        <f t="shared" si="5"/>
        <v>0</v>
      </c>
      <c r="AX35" s="116" t="str">
        <f t="shared" si="21"/>
        <v/>
      </c>
      <c r="AY35" s="116" t="str">
        <f t="shared" si="22"/>
        <v/>
      </c>
      <c r="AZ35" s="124"/>
      <c r="BA35" s="116" t="str">
        <f t="shared" si="23"/>
        <v/>
      </c>
      <c r="BB35" s="116" t="str">
        <f>IFERROR(VLOOKUP((CONCATENATE(AY35,BA35)),Listados!$U$3:$V$11,2,FALSE),"")</f>
        <v/>
      </c>
      <c r="BC35" s="116" t="str">
        <f t="shared" si="24"/>
        <v/>
      </c>
      <c r="BD35" s="478"/>
      <c r="BE35" s="478"/>
      <c r="BF35" s="478"/>
      <c r="BG35" s="478"/>
      <c r="BH35" s="694"/>
      <c r="BI35" s="694"/>
      <c r="BJ35" s="694"/>
      <c r="BK35" s="694"/>
      <c r="BL35" s="174"/>
      <c r="BM35" s="174"/>
      <c r="BN35" s="175"/>
      <c r="BO35" s="175"/>
      <c r="BP35" s="174"/>
      <c r="BQ35" s="174"/>
      <c r="BR35" s="152"/>
      <c r="BS35" s="668"/>
      <c r="BT35" s="670"/>
      <c r="BU35" s="672"/>
      <c r="BV35" s="670"/>
      <c r="BW35" s="675"/>
    </row>
    <row r="36" spans="1:75" ht="144" x14ac:dyDescent="0.2">
      <c r="A36" s="701">
        <v>8</v>
      </c>
      <c r="B36" s="699" t="s">
        <v>211</v>
      </c>
      <c r="C36" s="704" t="s">
        <v>336</v>
      </c>
      <c r="D36" s="707" t="s">
        <v>644</v>
      </c>
      <c r="E36" s="101" t="s">
        <v>645</v>
      </c>
      <c r="F36" s="122" t="s">
        <v>67</v>
      </c>
      <c r="G36" s="136" t="s">
        <v>646</v>
      </c>
      <c r="H36" s="699" t="s">
        <v>73</v>
      </c>
      <c r="I36" s="699" t="s">
        <v>73</v>
      </c>
      <c r="J36" s="699" t="s">
        <v>73</v>
      </c>
      <c r="K36" s="699" t="s">
        <v>73</v>
      </c>
      <c r="L36" s="699" t="s">
        <v>73</v>
      </c>
      <c r="M36" s="699" t="s">
        <v>73</v>
      </c>
      <c r="N36" s="699" t="s">
        <v>529</v>
      </c>
      <c r="O36" s="699" t="s">
        <v>529</v>
      </c>
      <c r="P36" s="699" t="s">
        <v>73</v>
      </c>
      <c r="Q36" s="699" t="s">
        <v>73</v>
      </c>
      <c r="R36" s="699" t="s">
        <v>73</v>
      </c>
      <c r="S36" s="699" t="s">
        <v>73</v>
      </c>
      <c r="T36" s="699" t="s">
        <v>529</v>
      </c>
      <c r="U36" s="699" t="s">
        <v>73</v>
      </c>
      <c r="V36" s="699" t="s">
        <v>73</v>
      </c>
      <c r="W36" s="699" t="s">
        <v>529</v>
      </c>
      <c r="X36" s="699" t="s">
        <v>529</v>
      </c>
      <c r="Y36" s="699" t="s">
        <v>529</v>
      </c>
      <c r="Z36" s="699" t="s">
        <v>73</v>
      </c>
      <c r="AA36" s="693">
        <f>COUNTIF(H36:Z36, "SI")</f>
        <v>13</v>
      </c>
      <c r="AB36" s="695" t="s">
        <v>275</v>
      </c>
      <c r="AC36" s="697">
        <f>+VLOOKUP(AB36,Listados!$K$8:$L$12,2,0)</f>
        <v>1</v>
      </c>
      <c r="AD36" s="697" t="str">
        <f>++IF(OR(AA36=0),"",IF(OR(AA36=1,AA36&lt;=5),"Moderado",IF(OR(AA36=6,AA36&lt;=11),"Mayor",IF(OR(AA36&gt;=12),"Catastrófico",""))))</f>
        <v>Catastrófico</v>
      </c>
      <c r="AE36" s="697">
        <f>+VLOOKUP(AD36,Listados!$K$13:$L$17,2,0)</f>
        <v>5</v>
      </c>
      <c r="AF36" s="697" t="str">
        <f>IF(AND(AB36&lt;&gt;"",AD36&lt;&gt;""),VLOOKUP(AB36&amp;AD36,[3]Listados!$M$3:$N$27,2,FALSE),"")</f>
        <v>Extremo</v>
      </c>
      <c r="AG36" s="104" t="s">
        <v>647</v>
      </c>
      <c r="AH36" s="105" t="s">
        <v>645</v>
      </c>
      <c r="AI36" s="103" t="s">
        <v>72</v>
      </c>
      <c r="AJ36" s="103" t="s">
        <v>73</v>
      </c>
      <c r="AK36" s="85">
        <f>+IF(AJ36="si",15,"0")</f>
        <v>15</v>
      </c>
      <c r="AL36" s="103" t="s">
        <v>73</v>
      </c>
      <c r="AM36" s="85">
        <f>+IF(AL36="si",15,"0")</f>
        <v>15</v>
      </c>
      <c r="AN36" s="103" t="s">
        <v>73</v>
      </c>
      <c r="AO36" s="85">
        <f>+IF(AN36="si",15,"0")</f>
        <v>15</v>
      </c>
      <c r="AP36" s="103" t="s">
        <v>72</v>
      </c>
      <c r="AQ36" s="85">
        <f>+IF(AP36="Preventivo",15,IF(AP36="Detectivo",10,"0"))</f>
        <v>15</v>
      </c>
      <c r="AR36" s="103" t="s">
        <v>73</v>
      </c>
      <c r="AS36" s="85">
        <f>+IF(AR36="si",15,"0")</f>
        <v>15</v>
      </c>
      <c r="AT36" s="103" t="s">
        <v>73</v>
      </c>
      <c r="AU36" s="85">
        <f>+IF(AT36="si",15,"0")</f>
        <v>15</v>
      </c>
      <c r="AV36" s="103" t="s">
        <v>74</v>
      </c>
      <c r="AW36" s="85">
        <f>+IF(AV36="Completa",10,IF(AV36="Incompleta",5,"0"))</f>
        <v>10</v>
      </c>
      <c r="AX36" s="107">
        <f t="shared" si="21"/>
        <v>100</v>
      </c>
      <c r="AY36" s="107" t="str">
        <f t="shared" si="22"/>
        <v>Fuerte</v>
      </c>
      <c r="AZ36" s="106" t="s">
        <v>75</v>
      </c>
      <c r="BA36" s="107" t="str">
        <f t="shared" si="23"/>
        <v>Fuerte</v>
      </c>
      <c r="BB36" s="107" t="str">
        <f>IFERROR(VLOOKUP((CONCATENATE(AY36,BA36)),Listados!$U$3:$V$11,2,FALSE),"")</f>
        <v>Fuerte</v>
      </c>
      <c r="BC36" s="107">
        <f t="shared" si="24"/>
        <v>100</v>
      </c>
      <c r="BD36" s="488">
        <f>AVERAGE(BC36:BC39)</f>
        <v>100</v>
      </c>
      <c r="BE36" s="488" t="str">
        <f>IF(BD36&lt;=50,"Débil",IF(BD36&lt;=99,"Moderado",IF(BD36=100,"fuerte","")))</f>
        <v>fuerte</v>
      </c>
      <c r="BF36" s="488">
        <f>+IF(AND(AI36="Preventivo",BE36="Fuerte"),2,IF(AND(AI36="Preventivo",BE36="Moderado"),1,0))</f>
        <v>2</v>
      </c>
      <c r="BG36" s="488">
        <f>+AC36-BF36</f>
        <v>-1</v>
      </c>
      <c r="BH36" s="693" t="str">
        <f>+VLOOKUP(MIN(BG36),Listados!$J$18:$K$24,2,TRUE)</f>
        <v>Rara Vez</v>
      </c>
      <c r="BI36" s="693" t="str">
        <f>AD36</f>
        <v>Catastrófico</v>
      </c>
      <c r="BJ36" s="693" t="str">
        <f>IF(AND(BH36&lt;&gt;"",BI36&lt;&gt;""),VLOOKUP(BH36&amp;BI36,Listados!$M$3:$N$27,2,FALSE),"")</f>
        <v>Extremo</v>
      </c>
      <c r="BK36" s="693" t="str">
        <f>+VLOOKUP(BJ36,Listados!$P$3:$Q$6,2,FALSE)</f>
        <v>Reducir el riesgo</v>
      </c>
      <c r="BL36" s="127" t="s">
        <v>648</v>
      </c>
      <c r="BM36" s="127" t="s">
        <v>342</v>
      </c>
      <c r="BN36" s="110">
        <v>45839</v>
      </c>
      <c r="BO36" s="111">
        <v>46022</v>
      </c>
      <c r="BP36" s="127" t="s">
        <v>343</v>
      </c>
      <c r="BQ36" s="127" t="s">
        <v>649</v>
      </c>
      <c r="BR36" s="667"/>
      <c r="BS36" s="667"/>
      <c r="BT36" s="669"/>
      <c r="BU36" s="671"/>
      <c r="BV36" s="669"/>
      <c r="BW36" s="673"/>
    </row>
    <row r="37" spans="1:75" ht="56" x14ac:dyDescent="0.2">
      <c r="A37" s="702"/>
      <c r="B37" s="685"/>
      <c r="C37" s="705"/>
      <c r="D37" s="708"/>
      <c r="E37" s="249" t="s">
        <v>650</v>
      </c>
      <c r="F37" s="252" t="s">
        <v>67</v>
      </c>
      <c r="G37" s="251" t="s">
        <v>651</v>
      </c>
      <c r="H37" s="685"/>
      <c r="I37" s="685"/>
      <c r="J37" s="685"/>
      <c r="K37" s="685"/>
      <c r="L37" s="685"/>
      <c r="M37" s="685"/>
      <c r="N37" s="685"/>
      <c r="O37" s="685"/>
      <c r="P37" s="685"/>
      <c r="Q37" s="685"/>
      <c r="R37" s="685"/>
      <c r="S37" s="685"/>
      <c r="T37" s="685"/>
      <c r="U37" s="685"/>
      <c r="V37" s="685"/>
      <c r="W37" s="685"/>
      <c r="X37" s="685"/>
      <c r="Y37" s="685"/>
      <c r="Z37" s="685"/>
      <c r="AA37" s="680"/>
      <c r="AB37" s="682"/>
      <c r="AC37" s="683"/>
      <c r="AD37" s="683"/>
      <c r="AE37" s="683"/>
      <c r="AF37" s="683"/>
      <c r="AG37" s="255"/>
      <c r="AH37" s="265"/>
      <c r="AI37" s="244"/>
      <c r="AJ37" s="244"/>
      <c r="AK37" s="234" t="str">
        <f t="shared" si="0"/>
        <v>0</v>
      </c>
      <c r="AL37" s="244"/>
      <c r="AM37" s="234" t="str">
        <f t="shared" si="1"/>
        <v>0</v>
      </c>
      <c r="AN37" s="244"/>
      <c r="AO37" s="234" t="str">
        <f t="shared" si="6"/>
        <v>0</v>
      </c>
      <c r="AP37" s="244"/>
      <c r="AQ37" s="234" t="str">
        <f t="shared" si="2"/>
        <v>0</v>
      </c>
      <c r="AR37" s="244"/>
      <c r="AS37" s="234" t="str">
        <f t="shared" si="3"/>
        <v>0</v>
      </c>
      <c r="AT37" s="244"/>
      <c r="AU37" s="234" t="str">
        <f t="shared" si="4"/>
        <v>0</v>
      </c>
      <c r="AV37" s="55"/>
      <c r="AW37" s="234" t="str">
        <f t="shared" si="5"/>
        <v>0</v>
      </c>
      <c r="AX37" s="77" t="str">
        <f t="shared" si="21"/>
        <v/>
      </c>
      <c r="AY37" s="77" t="str">
        <f t="shared" si="22"/>
        <v/>
      </c>
      <c r="AZ37" s="78"/>
      <c r="BA37" s="77" t="str">
        <f t="shared" si="23"/>
        <v/>
      </c>
      <c r="BB37" s="77" t="str">
        <f>IFERROR(VLOOKUP((CONCATENATE(AY37,BA37)),Listados!$U$3:$V$11,2,FALSE),"")</f>
        <v/>
      </c>
      <c r="BC37" s="77" t="str">
        <f t="shared" si="24"/>
        <v/>
      </c>
      <c r="BD37" s="489"/>
      <c r="BE37" s="489"/>
      <c r="BF37" s="489"/>
      <c r="BG37" s="489"/>
      <c r="BH37" s="680"/>
      <c r="BI37" s="680"/>
      <c r="BJ37" s="680"/>
      <c r="BK37" s="680"/>
      <c r="BL37" s="242" t="s">
        <v>652</v>
      </c>
      <c r="BM37" s="242" t="s">
        <v>348</v>
      </c>
      <c r="BN37" s="245">
        <v>45748</v>
      </c>
      <c r="BO37" s="250">
        <v>46022</v>
      </c>
      <c r="BP37" s="242" t="s">
        <v>343</v>
      </c>
      <c r="BQ37" s="242" t="s">
        <v>349</v>
      </c>
      <c r="BR37" s="656"/>
      <c r="BS37" s="656"/>
      <c r="BT37" s="659"/>
      <c r="BU37" s="662"/>
      <c r="BV37" s="659"/>
      <c r="BW37" s="674"/>
    </row>
    <row r="38" spans="1:75" ht="42" x14ac:dyDescent="0.2">
      <c r="A38" s="702"/>
      <c r="B38" s="685"/>
      <c r="C38" s="705"/>
      <c r="D38" s="708"/>
      <c r="E38" s="249" t="s">
        <v>653</v>
      </c>
      <c r="F38" s="252" t="s">
        <v>67</v>
      </c>
      <c r="G38" s="251" t="s">
        <v>646</v>
      </c>
      <c r="H38" s="685"/>
      <c r="I38" s="685"/>
      <c r="J38" s="685"/>
      <c r="K38" s="685"/>
      <c r="L38" s="685"/>
      <c r="M38" s="685"/>
      <c r="N38" s="685"/>
      <c r="O38" s="685"/>
      <c r="P38" s="685"/>
      <c r="Q38" s="685"/>
      <c r="R38" s="685"/>
      <c r="S38" s="685"/>
      <c r="T38" s="685"/>
      <c r="U38" s="685"/>
      <c r="V38" s="685"/>
      <c r="W38" s="685"/>
      <c r="X38" s="685"/>
      <c r="Y38" s="685"/>
      <c r="Z38" s="685"/>
      <c r="AA38" s="680"/>
      <c r="AB38" s="682"/>
      <c r="AC38" s="683"/>
      <c r="AD38" s="683"/>
      <c r="AE38" s="683"/>
      <c r="AF38" s="683"/>
      <c r="AG38" s="255"/>
      <c r="AH38" s="265"/>
      <c r="AI38" s="244"/>
      <c r="AJ38" s="244"/>
      <c r="AK38" s="234" t="str">
        <f t="shared" si="0"/>
        <v>0</v>
      </c>
      <c r="AL38" s="244"/>
      <c r="AM38" s="234" t="str">
        <f t="shared" si="1"/>
        <v>0</v>
      </c>
      <c r="AN38" s="233"/>
      <c r="AO38" s="234" t="str">
        <f t="shared" si="6"/>
        <v>0</v>
      </c>
      <c r="AP38" s="244"/>
      <c r="AQ38" s="234" t="str">
        <f t="shared" si="2"/>
        <v>0</v>
      </c>
      <c r="AR38" s="244"/>
      <c r="AS38" s="234" t="str">
        <f t="shared" si="3"/>
        <v>0</v>
      </c>
      <c r="AT38" s="244"/>
      <c r="AU38" s="234" t="str">
        <f t="shared" si="4"/>
        <v>0</v>
      </c>
      <c r="AV38" s="55"/>
      <c r="AW38" s="234" t="str">
        <f t="shared" si="5"/>
        <v>0</v>
      </c>
      <c r="AX38" s="77" t="str">
        <f t="shared" si="21"/>
        <v/>
      </c>
      <c r="AY38" s="77" t="str">
        <f t="shared" si="22"/>
        <v/>
      </c>
      <c r="AZ38" s="78"/>
      <c r="BA38" s="77" t="str">
        <f t="shared" si="23"/>
        <v/>
      </c>
      <c r="BB38" s="77" t="str">
        <f>IFERROR(VLOOKUP((CONCATENATE(AY38,BA38)),Listados!$U$3:$V$11,2,FALSE),"")</f>
        <v/>
      </c>
      <c r="BC38" s="77" t="str">
        <f t="shared" si="24"/>
        <v/>
      </c>
      <c r="BD38" s="489"/>
      <c r="BE38" s="489"/>
      <c r="BF38" s="489"/>
      <c r="BG38" s="489"/>
      <c r="BH38" s="680"/>
      <c r="BI38" s="680"/>
      <c r="BJ38" s="680"/>
      <c r="BK38" s="680"/>
      <c r="BL38" s="237"/>
      <c r="BM38" s="237"/>
      <c r="BN38" s="238"/>
      <c r="BO38" s="238"/>
      <c r="BP38" s="237"/>
      <c r="BQ38" s="237"/>
      <c r="BR38" s="656"/>
      <c r="BS38" s="656"/>
      <c r="BT38" s="659"/>
      <c r="BU38" s="662"/>
      <c r="BV38" s="659"/>
      <c r="BW38" s="674"/>
    </row>
    <row r="39" spans="1:75" ht="43" thickBot="1" x14ac:dyDescent="0.25">
      <c r="A39" s="703"/>
      <c r="B39" s="700"/>
      <c r="C39" s="706"/>
      <c r="D39" s="709"/>
      <c r="E39" s="184" t="s">
        <v>654</v>
      </c>
      <c r="F39" s="197" t="s">
        <v>125</v>
      </c>
      <c r="G39" s="198" t="s">
        <v>655</v>
      </c>
      <c r="H39" s="700"/>
      <c r="I39" s="700"/>
      <c r="J39" s="700"/>
      <c r="K39" s="700"/>
      <c r="L39" s="700"/>
      <c r="M39" s="700"/>
      <c r="N39" s="700"/>
      <c r="O39" s="700"/>
      <c r="P39" s="700"/>
      <c r="Q39" s="700"/>
      <c r="R39" s="700"/>
      <c r="S39" s="700"/>
      <c r="T39" s="700"/>
      <c r="U39" s="700"/>
      <c r="V39" s="700"/>
      <c r="W39" s="700"/>
      <c r="X39" s="700"/>
      <c r="Y39" s="700"/>
      <c r="Z39" s="700"/>
      <c r="AA39" s="694"/>
      <c r="AB39" s="696"/>
      <c r="AC39" s="698"/>
      <c r="AD39" s="698"/>
      <c r="AE39" s="698"/>
      <c r="AF39" s="698"/>
      <c r="AG39" s="187"/>
      <c r="AH39" s="196"/>
      <c r="AI39" s="183"/>
      <c r="AJ39" s="183"/>
      <c r="AK39" s="178" t="str">
        <f t="shared" si="0"/>
        <v>0</v>
      </c>
      <c r="AL39" s="183"/>
      <c r="AM39" s="178" t="str">
        <f t="shared" si="1"/>
        <v>0</v>
      </c>
      <c r="AN39" s="177"/>
      <c r="AO39" s="178" t="str">
        <f t="shared" si="6"/>
        <v>0</v>
      </c>
      <c r="AP39" s="183"/>
      <c r="AQ39" s="178" t="str">
        <f t="shared" si="2"/>
        <v>0</v>
      </c>
      <c r="AR39" s="183"/>
      <c r="AS39" s="178" t="str">
        <f t="shared" si="3"/>
        <v>0</v>
      </c>
      <c r="AT39" s="183"/>
      <c r="AU39" s="178" t="str">
        <f t="shared" si="4"/>
        <v>0</v>
      </c>
      <c r="AV39" s="114"/>
      <c r="AW39" s="178" t="str">
        <f t="shared" si="5"/>
        <v>0</v>
      </c>
      <c r="AX39" s="116" t="str">
        <f t="shared" si="21"/>
        <v/>
      </c>
      <c r="AY39" s="116" t="str">
        <f t="shared" si="22"/>
        <v/>
      </c>
      <c r="AZ39" s="124"/>
      <c r="BA39" s="116" t="str">
        <f t="shared" si="23"/>
        <v/>
      </c>
      <c r="BB39" s="116" t="str">
        <f>IFERROR(VLOOKUP((CONCATENATE(AY39,BA39)),Listados!$U$3:$V$11,2,FALSE),"")</f>
        <v/>
      </c>
      <c r="BC39" s="116" t="str">
        <f t="shared" si="24"/>
        <v/>
      </c>
      <c r="BD39" s="478"/>
      <c r="BE39" s="478"/>
      <c r="BF39" s="478"/>
      <c r="BG39" s="478"/>
      <c r="BH39" s="694"/>
      <c r="BI39" s="694"/>
      <c r="BJ39" s="694"/>
      <c r="BK39" s="694"/>
      <c r="BL39" s="174"/>
      <c r="BM39" s="174"/>
      <c r="BN39" s="175"/>
      <c r="BO39" s="175"/>
      <c r="BP39" s="174"/>
      <c r="BQ39" s="174"/>
      <c r="BR39" s="668"/>
      <c r="BS39" s="668"/>
      <c r="BT39" s="670"/>
      <c r="BU39" s="672"/>
      <c r="BV39" s="670"/>
      <c r="BW39" s="675"/>
    </row>
    <row r="40" spans="1:75" ht="358" x14ac:dyDescent="0.2">
      <c r="A40" s="701">
        <v>9</v>
      </c>
      <c r="B40" s="699" t="s">
        <v>211</v>
      </c>
      <c r="C40" s="704" t="s">
        <v>656</v>
      </c>
      <c r="D40" s="707" t="s">
        <v>657</v>
      </c>
      <c r="E40" s="101" t="s">
        <v>658</v>
      </c>
      <c r="F40" s="122" t="s">
        <v>67</v>
      </c>
      <c r="G40" s="707" t="s">
        <v>659</v>
      </c>
      <c r="H40" s="699" t="s">
        <v>73</v>
      </c>
      <c r="I40" s="699" t="s">
        <v>73</v>
      </c>
      <c r="J40" s="699" t="s">
        <v>529</v>
      </c>
      <c r="K40" s="699" t="s">
        <v>529</v>
      </c>
      <c r="L40" s="699" t="s">
        <v>73</v>
      </c>
      <c r="M40" s="699" t="s">
        <v>73</v>
      </c>
      <c r="N40" s="699" t="s">
        <v>529</v>
      </c>
      <c r="O40" s="699" t="s">
        <v>529</v>
      </c>
      <c r="P40" s="699" t="s">
        <v>73</v>
      </c>
      <c r="Q40" s="699" t="s">
        <v>73</v>
      </c>
      <c r="R40" s="699" t="s">
        <v>73</v>
      </c>
      <c r="S40" s="699" t="s">
        <v>73</v>
      </c>
      <c r="T40" s="699" t="s">
        <v>529</v>
      </c>
      <c r="U40" s="699" t="s">
        <v>73</v>
      </c>
      <c r="V40" s="699" t="s">
        <v>73</v>
      </c>
      <c r="W40" s="699" t="s">
        <v>529</v>
      </c>
      <c r="X40" s="699" t="s">
        <v>529</v>
      </c>
      <c r="Y40" s="699" t="s">
        <v>529</v>
      </c>
      <c r="Z40" s="699" t="s">
        <v>529</v>
      </c>
      <c r="AA40" s="693">
        <f>COUNTIF(H40:Z40, "SI")</f>
        <v>10</v>
      </c>
      <c r="AB40" s="695" t="s">
        <v>275</v>
      </c>
      <c r="AC40" s="697">
        <f>+VLOOKUP(AB40,Listados!$K$8:$L$12,2,0)</f>
        <v>1</v>
      </c>
      <c r="AD40" s="697" t="str">
        <f>++IF(OR(AA40=0),"",IF(OR(AA40=1,AA40&lt;=5),"Moderado",IF(OR(AA40=6,AA40&lt;=11),"Mayor",IF(OR(AA40&gt;=12),"Catastrófico",""))))</f>
        <v>Mayor</v>
      </c>
      <c r="AE40" s="697">
        <f>+VLOOKUP(AD40,Listados!$K$13:$L$17,2,0)</f>
        <v>4</v>
      </c>
      <c r="AF40" s="697" t="str">
        <f>IF(AND(AB40&lt;&gt;"",AD40&lt;&gt;""),VLOOKUP(AB40&amp;AD40,[3]Listados!$M$3:$N$27,2,FALSE),"")</f>
        <v>Alto</v>
      </c>
      <c r="AG40" s="104" t="s">
        <v>660</v>
      </c>
      <c r="AH40" s="123" t="s">
        <v>658</v>
      </c>
      <c r="AI40" s="103" t="s">
        <v>80</v>
      </c>
      <c r="AJ40" s="86" t="s">
        <v>73</v>
      </c>
      <c r="AK40" s="85">
        <f>+IF(AJ40="si",15,"0")</f>
        <v>15</v>
      </c>
      <c r="AL40" s="86" t="s">
        <v>73</v>
      </c>
      <c r="AM40" s="85">
        <f>+IF(AL40="si",15,"0")</f>
        <v>15</v>
      </c>
      <c r="AN40" s="86" t="s">
        <v>73</v>
      </c>
      <c r="AO40" s="85">
        <f>+IF(AN40="si",15,"0")</f>
        <v>15</v>
      </c>
      <c r="AP40" s="86" t="s">
        <v>72</v>
      </c>
      <c r="AQ40" s="85">
        <f>+IF(AP40="Preventivo",15,IF(AP40="Detectivo",10,"0"))</f>
        <v>15</v>
      </c>
      <c r="AR40" s="86" t="s">
        <v>73</v>
      </c>
      <c r="AS40" s="85">
        <f>+IF(AR40="si",15,"0")</f>
        <v>15</v>
      </c>
      <c r="AT40" s="86" t="s">
        <v>73</v>
      </c>
      <c r="AU40" s="85">
        <f>+IF(AT40="si",15,"0")</f>
        <v>15</v>
      </c>
      <c r="AV40" s="86" t="s">
        <v>74</v>
      </c>
      <c r="AW40" s="85">
        <f>+IF(AV40="Completa",10,IF(AV40="Incompleta",5,"0"))</f>
        <v>10</v>
      </c>
      <c r="AX40" s="107">
        <f t="shared" si="21"/>
        <v>100</v>
      </c>
      <c r="AY40" s="107" t="str">
        <f t="shared" si="22"/>
        <v>Fuerte</v>
      </c>
      <c r="AZ40" s="106" t="s">
        <v>75</v>
      </c>
      <c r="BA40" s="107" t="str">
        <f t="shared" si="23"/>
        <v>Fuerte</v>
      </c>
      <c r="BB40" s="107" t="str">
        <f>IFERROR(VLOOKUP((CONCATENATE(AY40,BA40)),Listados!$U$3:$V$11,2,FALSE),"")</f>
        <v>Fuerte</v>
      </c>
      <c r="BC40" s="107">
        <f t="shared" si="24"/>
        <v>100</v>
      </c>
      <c r="BD40" s="488">
        <f>AVERAGE(BC40:BC43)</f>
        <v>75</v>
      </c>
      <c r="BE40" s="488" t="str">
        <f>IF(BD40&lt;=50,"Débil",IF(BD40&lt;=99,"Moderado",IF(BD40=100,"fuerte","")))</f>
        <v>Moderado</v>
      </c>
      <c r="BF40" s="488">
        <f>+IF(AND(AI40="Preventivo",BE40="Fuerte"),2,IF(AND(AI40="Preventivo",BE40="Moderado"),1,0))</f>
        <v>0</v>
      </c>
      <c r="BG40" s="488">
        <f>+AC40-BF40</f>
        <v>1</v>
      </c>
      <c r="BH40" s="693" t="str">
        <f>+VLOOKUP(MIN(BG40),Listados!$J$18:$K$24,2,TRUE)</f>
        <v>Rara Vez</v>
      </c>
      <c r="BI40" s="693" t="str">
        <f>AD40</f>
        <v>Mayor</v>
      </c>
      <c r="BJ40" s="693" t="str">
        <f>IF(AND(BH40&lt;&gt;"",BI40&lt;&gt;""),VLOOKUP(BH40&amp;BI40,Listados!$M$3:$N$27,2,FALSE),"")</f>
        <v>Alto</v>
      </c>
      <c r="BK40" s="693" t="str">
        <f>+VLOOKUP(BJ40,Listados!$P$3:$Q$6,2,FALSE)</f>
        <v>Reducir el riesgo</v>
      </c>
      <c r="BL40" s="108" t="s">
        <v>661</v>
      </c>
      <c r="BM40" s="86" t="s">
        <v>319</v>
      </c>
      <c r="BN40" s="140">
        <v>45292</v>
      </c>
      <c r="BO40" s="140">
        <v>45657</v>
      </c>
      <c r="BP40" s="86" t="s">
        <v>662</v>
      </c>
      <c r="BQ40" s="127" t="s">
        <v>663</v>
      </c>
      <c r="BR40" s="149" t="s">
        <v>664</v>
      </c>
      <c r="BS40" s="667"/>
      <c r="BT40" s="669"/>
      <c r="BU40" s="671"/>
      <c r="BV40" s="669"/>
      <c r="BW40" s="673"/>
    </row>
    <row r="41" spans="1:75" ht="306" x14ac:dyDescent="0.2">
      <c r="A41" s="702"/>
      <c r="B41" s="685"/>
      <c r="C41" s="705"/>
      <c r="D41" s="708"/>
      <c r="E41" s="249" t="s">
        <v>665</v>
      </c>
      <c r="F41" s="252" t="s">
        <v>67</v>
      </c>
      <c r="G41" s="708"/>
      <c r="H41" s="685" t="s">
        <v>73</v>
      </c>
      <c r="I41" s="685" t="s">
        <v>73</v>
      </c>
      <c r="J41" s="685" t="s">
        <v>529</v>
      </c>
      <c r="K41" s="685" t="s">
        <v>529</v>
      </c>
      <c r="L41" s="685" t="s">
        <v>73</v>
      </c>
      <c r="M41" s="685" t="s">
        <v>73</v>
      </c>
      <c r="N41" s="685" t="s">
        <v>529</v>
      </c>
      <c r="O41" s="685" t="s">
        <v>529</v>
      </c>
      <c r="P41" s="685" t="s">
        <v>73</v>
      </c>
      <c r="Q41" s="685" t="s">
        <v>73</v>
      </c>
      <c r="R41" s="685" t="s">
        <v>73</v>
      </c>
      <c r="S41" s="685" t="s">
        <v>73</v>
      </c>
      <c r="T41" s="685" t="s">
        <v>529</v>
      </c>
      <c r="U41" s="685" t="s">
        <v>73</v>
      </c>
      <c r="V41" s="685" t="s">
        <v>73</v>
      </c>
      <c r="W41" s="685" t="s">
        <v>529</v>
      </c>
      <c r="X41" s="685" t="s">
        <v>529</v>
      </c>
      <c r="Y41" s="685" t="s">
        <v>529</v>
      </c>
      <c r="Z41" s="685" t="s">
        <v>529</v>
      </c>
      <c r="AA41" s="680"/>
      <c r="AB41" s="682"/>
      <c r="AC41" s="683"/>
      <c r="AD41" s="683"/>
      <c r="AE41" s="683"/>
      <c r="AF41" s="683"/>
      <c r="AG41" s="253" t="s">
        <v>666</v>
      </c>
      <c r="AH41" s="118" t="s">
        <v>665</v>
      </c>
      <c r="AI41" s="244" t="s">
        <v>80</v>
      </c>
      <c r="AJ41" s="233" t="s">
        <v>73</v>
      </c>
      <c r="AK41" s="234">
        <f t="shared" si="0"/>
        <v>15</v>
      </c>
      <c r="AL41" s="233" t="s">
        <v>73</v>
      </c>
      <c r="AM41" s="234">
        <f t="shared" si="1"/>
        <v>15</v>
      </c>
      <c r="AN41" s="44" t="s">
        <v>73</v>
      </c>
      <c r="AO41" s="234">
        <f t="shared" si="6"/>
        <v>15</v>
      </c>
      <c r="AP41" s="233" t="s">
        <v>80</v>
      </c>
      <c r="AQ41" s="234">
        <f t="shared" si="2"/>
        <v>10</v>
      </c>
      <c r="AR41" s="233" t="s">
        <v>73</v>
      </c>
      <c r="AS41" s="234">
        <f t="shared" si="3"/>
        <v>15</v>
      </c>
      <c r="AT41" s="233" t="s">
        <v>73</v>
      </c>
      <c r="AU41" s="234">
        <f t="shared" si="4"/>
        <v>15</v>
      </c>
      <c r="AV41" s="44" t="s">
        <v>74</v>
      </c>
      <c r="AW41" s="234">
        <f t="shared" si="5"/>
        <v>10</v>
      </c>
      <c r="AX41" s="77">
        <f t="shared" si="21"/>
        <v>95</v>
      </c>
      <c r="AY41" s="77" t="str">
        <f t="shared" si="22"/>
        <v>Moderado</v>
      </c>
      <c r="AZ41" s="78" t="s">
        <v>75</v>
      </c>
      <c r="BA41" s="77" t="str">
        <f t="shared" si="23"/>
        <v>Fuerte</v>
      </c>
      <c r="BB41" s="77" t="str">
        <f>IFERROR(VLOOKUP((CONCATENATE(AY41,BA41)),Listados!$U$3:$V$11,2,FALSE),"")</f>
        <v>Moderado</v>
      </c>
      <c r="BC41" s="77">
        <f t="shared" si="24"/>
        <v>50</v>
      </c>
      <c r="BD41" s="489"/>
      <c r="BE41" s="489"/>
      <c r="BF41" s="489"/>
      <c r="BG41" s="489"/>
      <c r="BH41" s="680"/>
      <c r="BI41" s="680"/>
      <c r="BJ41" s="680"/>
      <c r="BK41" s="680"/>
      <c r="BL41" s="240" t="s">
        <v>667</v>
      </c>
      <c r="BM41" s="233" t="s">
        <v>319</v>
      </c>
      <c r="BN41" s="268">
        <v>45292</v>
      </c>
      <c r="BO41" s="268">
        <v>45657</v>
      </c>
      <c r="BP41" s="233" t="s">
        <v>662</v>
      </c>
      <c r="BQ41" s="242" t="s">
        <v>668</v>
      </c>
      <c r="BR41" s="269" t="s">
        <v>669</v>
      </c>
      <c r="BS41" s="656"/>
      <c r="BT41" s="659"/>
      <c r="BU41" s="662"/>
      <c r="BV41" s="659"/>
      <c r="BW41" s="674"/>
    </row>
    <row r="42" spans="1:75" ht="16" x14ac:dyDescent="0.2">
      <c r="A42" s="702"/>
      <c r="B42" s="685"/>
      <c r="C42" s="705"/>
      <c r="D42" s="708"/>
      <c r="E42" s="249"/>
      <c r="F42" s="252"/>
      <c r="G42" s="708"/>
      <c r="H42" s="685" t="s">
        <v>73</v>
      </c>
      <c r="I42" s="685" t="s">
        <v>73</v>
      </c>
      <c r="J42" s="685" t="s">
        <v>529</v>
      </c>
      <c r="K42" s="685" t="s">
        <v>529</v>
      </c>
      <c r="L42" s="685" t="s">
        <v>73</v>
      </c>
      <c r="M42" s="685" t="s">
        <v>73</v>
      </c>
      <c r="N42" s="685" t="s">
        <v>529</v>
      </c>
      <c r="O42" s="685" t="s">
        <v>529</v>
      </c>
      <c r="P42" s="685" t="s">
        <v>73</v>
      </c>
      <c r="Q42" s="685" t="s">
        <v>73</v>
      </c>
      <c r="R42" s="685" t="s">
        <v>73</v>
      </c>
      <c r="S42" s="685" t="s">
        <v>73</v>
      </c>
      <c r="T42" s="685" t="s">
        <v>529</v>
      </c>
      <c r="U42" s="685" t="s">
        <v>73</v>
      </c>
      <c r="V42" s="685" t="s">
        <v>73</v>
      </c>
      <c r="W42" s="685" t="s">
        <v>529</v>
      </c>
      <c r="X42" s="685" t="s">
        <v>529</v>
      </c>
      <c r="Y42" s="685" t="s">
        <v>529</v>
      </c>
      <c r="Z42" s="685" t="s">
        <v>529</v>
      </c>
      <c r="AA42" s="680"/>
      <c r="AB42" s="682"/>
      <c r="AC42" s="683"/>
      <c r="AD42" s="683"/>
      <c r="AE42" s="683"/>
      <c r="AF42" s="683"/>
      <c r="AG42" s="253"/>
      <c r="AH42" s="76"/>
      <c r="AI42" s="244"/>
      <c r="AJ42" s="244"/>
      <c r="AK42" s="234" t="str">
        <f t="shared" si="0"/>
        <v>0</v>
      </c>
      <c r="AL42" s="244"/>
      <c r="AM42" s="234" t="str">
        <f t="shared" si="1"/>
        <v>0</v>
      </c>
      <c r="AN42" s="55"/>
      <c r="AO42" s="234" t="str">
        <f t="shared" si="6"/>
        <v>0</v>
      </c>
      <c r="AP42" s="244"/>
      <c r="AQ42" s="234" t="str">
        <f t="shared" si="2"/>
        <v>0</v>
      </c>
      <c r="AR42" s="244"/>
      <c r="AS42" s="234" t="str">
        <f t="shared" si="3"/>
        <v>0</v>
      </c>
      <c r="AT42" s="244"/>
      <c r="AU42" s="234" t="str">
        <f t="shared" si="4"/>
        <v>0</v>
      </c>
      <c r="AV42" s="55"/>
      <c r="AW42" s="234" t="str">
        <f t="shared" si="5"/>
        <v>0</v>
      </c>
      <c r="AX42" s="77" t="str">
        <f t="shared" si="21"/>
        <v/>
      </c>
      <c r="AY42" s="77" t="str">
        <f t="shared" si="22"/>
        <v/>
      </c>
      <c r="AZ42" s="78"/>
      <c r="BA42" s="77" t="str">
        <f t="shared" si="23"/>
        <v/>
      </c>
      <c r="BB42" s="77" t="str">
        <f>IFERROR(VLOOKUP((CONCATENATE(AY42,BA42)),Listados!$U$3:$V$11,2,FALSE),"")</f>
        <v/>
      </c>
      <c r="BC42" s="77" t="str">
        <f t="shared" si="24"/>
        <v/>
      </c>
      <c r="BD42" s="489"/>
      <c r="BE42" s="489"/>
      <c r="BF42" s="489"/>
      <c r="BG42" s="489"/>
      <c r="BH42" s="680"/>
      <c r="BI42" s="680"/>
      <c r="BJ42" s="680"/>
      <c r="BK42" s="680"/>
      <c r="BL42" s="237"/>
      <c r="BM42" s="237"/>
      <c r="BN42" s="238"/>
      <c r="BO42" s="238"/>
      <c r="BP42" s="237"/>
      <c r="BQ42" s="237"/>
      <c r="BR42" s="237"/>
      <c r="BS42" s="656"/>
      <c r="BT42" s="659"/>
      <c r="BU42" s="662"/>
      <c r="BV42" s="659"/>
      <c r="BW42" s="674"/>
    </row>
    <row r="43" spans="1:75" ht="17" thickBot="1" x14ac:dyDescent="0.25">
      <c r="A43" s="703"/>
      <c r="B43" s="700"/>
      <c r="C43" s="706"/>
      <c r="D43" s="709"/>
      <c r="E43" s="184"/>
      <c r="F43" s="197"/>
      <c r="G43" s="709"/>
      <c r="H43" s="700" t="s">
        <v>73</v>
      </c>
      <c r="I43" s="700" t="s">
        <v>73</v>
      </c>
      <c r="J43" s="700" t="s">
        <v>529</v>
      </c>
      <c r="K43" s="700" t="s">
        <v>529</v>
      </c>
      <c r="L43" s="700" t="s">
        <v>73</v>
      </c>
      <c r="M43" s="700" t="s">
        <v>73</v>
      </c>
      <c r="N43" s="700" t="s">
        <v>529</v>
      </c>
      <c r="O43" s="700" t="s">
        <v>529</v>
      </c>
      <c r="P43" s="700" t="s">
        <v>73</v>
      </c>
      <c r="Q43" s="700" t="s">
        <v>73</v>
      </c>
      <c r="R43" s="700" t="s">
        <v>73</v>
      </c>
      <c r="S43" s="700" t="s">
        <v>73</v>
      </c>
      <c r="T43" s="700" t="s">
        <v>529</v>
      </c>
      <c r="U43" s="700" t="s">
        <v>73</v>
      </c>
      <c r="V43" s="700" t="s">
        <v>73</v>
      </c>
      <c r="W43" s="700" t="s">
        <v>529</v>
      </c>
      <c r="X43" s="700" t="s">
        <v>529</v>
      </c>
      <c r="Y43" s="700" t="s">
        <v>529</v>
      </c>
      <c r="Z43" s="700" t="s">
        <v>529</v>
      </c>
      <c r="AA43" s="694"/>
      <c r="AB43" s="696"/>
      <c r="AC43" s="698"/>
      <c r="AD43" s="698"/>
      <c r="AE43" s="698"/>
      <c r="AF43" s="698"/>
      <c r="AG43" s="195"/>
      <c r="AH43" s="113"/>
      <c r="AI43" s="183"/>
      <c r="AJ43" s="183"/>
      <c r="AK43" s="178" t="str">
        <f t="shared" si="0"/>
        <v>0</v>
      </c>
      <c r="AL43" s="183"/>
      <c r="AM43" s="178" t="str">
        <f t="shared" si="1"/>
        <v>0</v>
      </c>
      <c r="AN43" s="114"/>
      <c r="AO43" s="178" t="str">
        <f t="shared" si="6"/>
        <v>0</v>
      </c>
      <c r="AP43" s="183"/>
      <c r="AQ43" s="178" t="str">
        <f t="shared" si="2"/>
        <v>0</v>
      </c>
      <c r="AR43" s="183"/>
      <c r="AS43" s="178" t="str">
        <f t="shared" si="3"/>
        <v>0</v>
      </c>
      <c r="AT43" s="183"/>
      <c r="AU43" s="178" t="str">
        <f t="shared" si="4"/>
        <v>0</v>
      </c>
      <c r="AV43" s="114"/>
      <c r="AW43" s="178" t="str">
        <f t="shared" si="5"/>
        <v>0</v>
      </c>
      <c r="AX43" s="116" t="str">
        <f t="shared" si="21"/>
        <v/>
      </c>
      <c r="AY43" s="116" t="str">
        <f t="shared" si="22"/>
        <v/>
      </c>
      <c r="AZ43" s="124"/>
      <c r="BA43" s="116" t="str">
        <f t="shared" si="23"/>
        <v/>
      </c>
      <c r="BB43" s="116" t="str">
        <f>IFERROR(VLOOKUP((CONCATENATE(AY43,BA43)),Listados!$U$3:$V$11,2,FALSE),"")</f>
        <v/>
      </c>
      <c r="BC43" s="116" t="str">
        <f t="shared" si="24"/>
        <v/>
      </c>
      <c r="BD43" s="478"/>
      <c r="BE43" s="478"/>
      <c r="BF43" s="478"/>
      <c r="BG43" s="478"/>
      <c r="BH43" s="694"/>
      <c r="BI43" s="694"/>
      <c r="BJ43" s="694"/>
      <c r="BK43" s="694"/>
      <c r="BL43" s="174"/>
      <c r="BM43" s="174"/>
      <c r="BN43" s="175"/>
      <c r="BO43" s="175"/>
      <c r="BP43" s="174"/>
      <c r="BQ43" s="174"/>
      <c r="BR43" s="148"/>
      <c r="BS43" s="668"/>
      <c r="BT43" s="670"/>
      <c r="BU43" s="672"/>
      <c r="BV43" s="670"/>
      <c r="BW43" s="675"/>
    </row>
    <row r="44" spans="1:75" ht="210" x14ac:dyDescent="0.2">
      <c r="A44" s="701">
        <v>10</v>
      </c>
      <c r="B44" s="699" t="s">
        <v>211</v>
      </c>
      <c r="C44" s="704" t="s">
        <v>656</v>
      </c>
      <c r="D44" s="710" t="s">
        <v>670</v>
      </c>
      <c r="E44" s="101" t="s">
        <v>665</v>
      </c>
      <c r="F44" s="122" t="s">
        <v>67</v>
      </c>
      <c r="G44" s="707" t="s">
        <v>671</v>
      </c>
      <c r="H44" s="699" t="s">
        <v>73</v>
      </c>
      <c r="I44" s="699" t="s">
        <v>73</v>
      </c>
      <c r="J44" s="699" t="s">
        <v>73</v>
      </c>
      <c r="K44" s="699" t="s">
        <v>73</v>
      </c>
      <c r="L44" s="699" t="s">
        <v>73</v>
      </c>
      <c r="M44" s="699" t="s">
        <v>529</v>
      </c>
      <c r="N44" s="699" t="s">
        <v>73</v>
      </c>
      <c r="O44" s="699" t="s">
        <v>529</v>
      </c>
      <c r="P44" s="699" t="s">
        <v>73</v>
      </c>
      <c r="Q44" s="699" t="s">
        <v>73</v>
      </c>
      <c r="R44" s="699" t="s">
        <v>73</v>
      </c>
      <c r="S44" s="699" t="s">
        <v>73</v>
      </c>
      <c r="T44" s="699" t="s">
        <v>73</v>
      </c>
      <c r="U44" s="699" t="s">
        <v>73</v>
      </c>
      <c r="V44" s="699" t="s">
        <v>73</v>
      </c>
      <c r="W44" s="699" t="s">
        <v>529</v>
      </c>
      <c r="X44" s="699" t="s">
        <v>529</v>
      </c>
      <c r="Y44" s="699" t="s">
        <v>73</v>
      </c>
      <c r="Z44" s="699" t="s">
        <v>529</v>
      </c>
      <c r="AA44" s="693">
        <f>COUNTIF(H44:Z44, "SI")</f>
        <v>14</v>
      </c>
      <c r="AB44" s="695" t="s">
        <v>275</v>
      </c>
      <c r="AC44" s="697">
        <f>+VLOOKUP(AB44,Listados!$K$8:$L$12,2,0)</f>
        <v>1</v>
      </c>
      <c r="AD44" s="697" t="str">
        <f>++IF(OR(AA44=0),"",IF(OR(AA44=1,AA44&lt;=5),"Moderado",IF(OR(AA44=6,AA44&lt;=11),"Mayor",IF(OR(AA44&gt;=12),"Catastrófico",""))))</f>
        <v>Catastrófico</v>
      </c>
      <c r="AE44" s="697">
        <f>+VLOOKUP(AD44,Listados!$K$13:$L$17,2,0)</f>
        <v>5</v>
      </c>
      <c r="AF44" s="697" t="str">
        <f>IF(AND(AB44&lt;&gt;"",AD44&lt;&gt;""),VLOOKUP(AB44&amp;AD44,[3]Listados!$M$3:$N$27,2,FALSE),"")</f>
        <v>Extremo</v>
      </c>
      <c r="AG44" s="104" t="s">
        <v>672</v>
      </c>
      <c r="AH44" s="105" t="s">
        <v>665</v>
      </c>
      <c r="AI44" s="103" t="s">
        <v>80</v>
      </c>
      <c r="AJ44" s="86" t="s">
        <v>73</v>
      </c>
      <c r="AK44" s="85">
        <f>+IF(AJ44="si",15,"0")</f>
        <v>15</v>
      </c>
      <c r="AL44" s="86" t="s">
        <v>73</v>
      </c>
      <c r="AM44" s="85">
        <f>+IF(AL44="si",15,"0")</f>
        <v>15</v>
      </c>
      <c r="AN44" s="86" t="s">
        <v>73</v>
      </c>
      <c r="AO44" s="85">
        <f>+IF(AN44="si",15,"0")</f>
        <v>15</v>
      </c>
      <c r="AP44" s="103" t="s">
        <v>80</v>
      </c>
      <c r="AQ44" s="85">
        <f>+IF(AP44="Preventivo",15,IF(AP44="Detectivo",10,"0"))</f>
        <v>10</v>
      </c>
      <c r="AR44" s="86" t="s">
        <v>73</v>
      </c>
      <c r="AS44" s="85">
        <f>+IF(AR44="si",15,"0")</f>
        <v>15</v>
      </c>
      <c r="AT44" s="86" t="s">
        <v>73</v>
      </c>
      <c r="AU44" s="85">
        <f>+IF(AT44="si",15,"0")</f>
        <v>15</v>
      </c>
      <c r="AV44" s="86" t="s">
        <v>74</v>
      </c>
      <c r="AW44" s="85">
        <f>+IF(AV44="Completa",10,IF(AV44="Incompleta",5,"0"))</f>
        <v>10</v>
      </c>
      <c r="AX44" s="107">
        <f t="shared" si="21"/>
        <v>95</v>
      </c>
      <c r="AY44" s="107" t="str">
        <f t="shared" si="22"/>
        <v>Moderado</v>
      </c>
      <c r="AZ44" s="106" t="s">
        <v>75</v>
      </c>
      <c r="BA44" s="107" t="str">
        <f t="shared" si="23"/>
        <v>Fuerte</v>
      </c>
      <c r="BB44" s="107" t="str">
        <f>IFERROR(VLOOKUP((CONCATENATE(AY44,BA44)),Listados!$U$3:$V$11,2,FALSE),"")</f>
        <v>Moderado</v>
      </c>
      <c r="BC44" s="107">
        <f t="shared" si="24"/>
        <v>50</v>
      </c>
      <c r="BD44" s="488">
        <f>AVERAGE(BC44:BC47)</f>
        <v>50</v>
      </c>
      <c r="BE44" s="488" t="str">
        <f>IF(BD44&lt;=50,"Débil",IF(BD44&lt;=99,"Moderado",IF(BD44=100,"fuerte","")))</f>
        <v>Débil</v>
      </c>
      <c r="BF44" s="488">
        <f>+IF(AND(AI44="Preventivo",BE44="Fuerte"),2,IF(AND(AI44="Preventivo",BE44="Moderado"),1,0))</f>
        <v>0</v>
      </c>
      <c r="BG44" s="488">
        <f>+AC44-BF44</f>
        <v>1</v>
      </c>
      <c r="BH44" s="693" t="str">
        <f>+VLOOKUP(MIN(BG44),Listados!$J$18:$K$24,2,TRUE)</f>
        <v>Rara Vez</v>
      </c>
      <c r="BI44" s="693" t="str">
        <f>AD44</f>
        <v>Catastrófico</v>
      </c>
      <c r="BJ44" s="693" t="str">
        <f>IF(AND(BH44&lt;&gt;"",BI44&lt;&gt;""),VLOOKUP(BH44&amp;BI44,Listados!$M$3:$N$27,2,FALSE),"")</f>
        <v>Extremo</v>
      </c>
      <c r="BK44" s="693" t="str">
        <f>+VLOOKUP(BJ44,Listados!$P$3:$Q$6,2,FALSE)</f>
        <v>Reducir el riesgo</v>
      </c>
      <c r="BL44" s="141" t="s">
        <v>673</v>
      </c>
      <c r="BM44" s="128" t="s">
        <v>319</v>
      </c>
      <c r="BN44" s="150">
        <v>45292</v>
      </c>
      <c r="BO44" s="150">
        <v>45657</v>
      </c>
      <c r="BP44" s="128" t="s">
        <v>662</v>
      </c>
      <c r="BQ44" s="142" t="s">
        <v>674</v>
      </c>
      <c r="BR44" s="149" t="s">
        <v>675</v>
      </c>
      <c r="BS44" s="667"/>
      <c r="BT44" s="669"/>
      <c r="BU44" s="671"/>
      <c r="BV44" s="669"/>
      <c r="BW44" s="673"/>
    </row>
    <row r="45" spans="1:75" ht="321.75" customHeight="1" x14ac:dyDescent="0.2">
      <c r="A45" s="702"/>
      <c r="B45" s="685"/>
      <c r="C45" s="705"/>
      <c r="D45" s="711"/>
      <c r="E45" s="249" t="s">
        <v>676</v>
      </c>
      <c r="F45" s="252" t="s">
        <v>67</v>
      </c>
      <c r="G45" s="708"/>
      <c r="H45" s="685" t="s">
        <v>73</v>
      </c>
      <c r="I45" s="685" t="s">
        <v>73</v>
      </c>
      <c r="J45" s="685" t="s">
        <v>73</v>
      </c>
      <c r="K45" s="685" t="s">
        <v>73</v>
      </c>
      <c r="L45" s="685" t="s">
        <v>73</v>
      </c>
      <c r="M45" s="685" t="s">
        <v>529</v>
      </c>
      <c r="N45" s="685" t="s">
        <v>73</v>
      </c>
      <c r="O45" s="685" t="s">
        <v>529</v>
      </c>
      <c r="P45" s="685" t="s">
        <v>73</v>
      </c>
      <c r="Q45" s="685" t="s">
        <v>73</v>
      </c>
      <c r="R45" s="685" t="s">
        <v>73</v>
      </c>
      <c r="S45" s="685" t="s">
        <v>73</v>
      </c>
      <c r="T45" s="685" t="s">
        <v>73</v>
      </c>
      <c r="U45" s="685" t="s">
        <v>73</v>
      </c>
      <c r="V45" s="685" t="s">
        <v>73</v>
      </c>
      <c r="W45" s="685" t="s">
        <v>529</v>
      </c>
      <c r="X45" s="685" t="s">
        <v>529</v>
      </c>
      <c r="Y45" s="685" t="s">
        <v>73</v>
      </c>
      <c r="Z45" s="685" t="s">
        <v>529</v>
      </c>
      <c r="AA45" s="680"/>
      <c r="AB45" s="682"/>
      <c r="AC45" s="683"/>
      <c r="AD45" s="683"/>
      <c r="AE45" s="683"/>
      <c r="AF45" s="683"/>
      <c r="AG45" s="253" t="s">
        <v>677</v>
      </c>
      <c r="AH45" s="265" t="s">
        <v>676</v>
      </c>
      <c r="AI45" s="244" t="s">
        <v>80</v>
      </c>
      <c r="AJ45" s="233" t="s">
        <v>73</v>
      </c>
      <c r="AK45" s="234">
        <f t="shared" si="0"/>
        <v>15</v>
      </c>
      <c r="AL45" s="233" t="s">
        <v>73</v>
      </c>
      <c r="AM45" s="234">
        <f t="shared" si="1"/>
        <v>15</v>
      </c>
      <c r="AN45" s="44" t="s">
        <v>73</v>
      </c>
      <c r="AO45" s="234">
        <f t="shared" si="6"/>
        <v>15</v>
      </c>
      <c r="AP45" s="244" t="s">
        <v>80</v>
      </c>
      <c r="AQ45" s="234">
        <f t="shared" si="2"/>
        <v>10</v>
      </c>
      <c r="AR45" s="233" t="s">
        <v>73</v>
      </c>
      <c r="AS45" s="234">
        <f t="shared" si="3"/>
        <v>15</v>
      </c>
      <c r="AT45" s="233" t="s">
        <v>73</v>
      </c>
      <c r="AU45" s="234">
        <f t="shared" si="4"/>
        <v>15</v>
      </c>
      <c r="AV45" s="44" t="s">
        <v>74</v>
      </c>
      <c r="AW45" s="234">
        <f t="shared" si="5"/>
        <v>10</v>
      </c>
      <c r="AX45" s="77">
        <f t="shared" si="21"/>
        <v>95</v>
      </c>
      <c r="AY45" s="77" t="str">
        <f t="shared" si="22"/>
        <v>Moderado</v>
      </c>
      <c r="AZ45" s="78" t="s">
        <v>75</v>
      </c>
      <c r="BA45" s="77" t="str">
        <f t="shared" si="23"/>
        <v>Fuerte</v>
      </c>
      <c r="BB45" s="77" t="str">
        <f>IFERROR(VLOOKUP((CONCATENATE(AY45,BA45)),Listados!$U$3:$V$11,2,FALSE),"")</f>
        <v>Moderado</v>
      </c>
      <c r="BC45" s="77">
        <f t="shared" si="24"/>
        <v>50</v>
      </c>
      <c r="BD45" s="489"/>
      <c r="BE45" s="489"/>
      <c r="BF45" s="489"/>
      <c r="BG45" s="489"/>
      <c r="BH45" s="680"/>
      <c r="BI45" s="680"/>
      <c r="BJ45" s="680"/>
      <c r="BK45" s="680"/>
      <c r="BL45" s="251" t="s">
        <v>678</v>
      </c>
      <c r="BM45" s="270" t="s">
        <v>319</v>
      </c>
      <c r="BN45" s="271">
        <v>45292</v>
      </c>
      <c r="BO45" s="271">
        <v>45657</v>
      </c>
      <c r="BP45" s="270" t="s">
        <v>662</v>
      </c>
      <c r="BQ45" s="270" t="s">
        <v>679</v>
      </c>
      <c r="BR45" s="269" t="s">
        <v>680</v>
      </c>
      <c r="BS45" s="656"/>
      <c r="BT45" s="659"/>
      <c r="BU45" s="662"/>
      <c r="BV45" s="659"/>
      <c r="BW45" s="674"/>
    </row>
    <row r="46" spans="1:75" ht="45" customHeight="1" x14ac:dyDescent="0.2">
      <c r="A46" s="702"/>
      <c r="B46" s="685"/>
      <c r="C46" s="705"/>
      <c r="D46" s="711"/>
      <c r="E46" s="249"/>
      <c r="F46" s="252"/>
      <c r="G46" s="708"/>
      <c r="H46" s="685" t="s">
        <v>73</v>
      </c>
      <c r="I46" s="685" t="s">
        <v>73</v>
      </c>
      <c r="J46" s="685" t="s">
        <v>73</v>
      </c>
      <c r="K46" s="685" t="s">
        <v>73</v>
      </c>
      <c r="L46" s="685" t="s">
        <v>73</v>
      </c>
      <c r="M46" s="685" t="s">
        <v>529</v>
      </c>
      <c r="N46" s="685" t="s">
        <v>73</v>
      </c>
      <c r="O46" s="685" t="s">
        <v>529</v>
      </c>
      <c r="P46" s="685" t="s">
        <v>73</v>
      </c>
      <c r="Q46" s="685" t="s">
        <v>73</v>
      </c>
      <c r="R46" s="685" t="s">
        <v>73</v>
      </c>
      <c r="S46" s="685" t="s">
        <v>73</v>
      </c>
      <c r="T46" s="685" t="s">
        <v>73</v>
      </c>
      <c r="U46" s="685" t="s">
        <v>73</v>
      </c>
      <c r="V46" s="685" t="s">
        <v>73</v>
      </c>
      <c r="W46" s="685" t="s">
        <v>529</v>
      </c>
      <c r="X46" s="685" t="s">
        <v>529</v>
      </c>
      <c r="Y46" s="685" t="s">
        <v>73</v>
      </c>
      <c r="Z46" s="685" t="s">
        <v>529</v>
      </c>
      <c r="AA46" s="680"/>
      <c r="AB46" s="682"/>
      <c r="AC46" s="683"/>
      <c r="AD46" s="683"/>
      <c r="AE46" s="683"/>
      <c r="AF46" s="683"/>
      <c r="AG46" s="253"/>
      <c r="AH46" s="265"/>
      <c r="AI46" s="244"/>
      <c r="AJ46" s="244"/>
      <c r="AK46" s="234" t="str">
        <f t="shared" si="0"/>
        <v>0</v>
      </c>
      <c r="AL46" s="244"/>
      <c r="AM46" s="234" t="str">
        <f t="shared" si="1"/>
        <v>0</v>
      </c>
      <c r="AN46" s="55"/>
      <c r="AO46" s="234" t="str">
        <f t="shared" si="6"/>
        <v>0</v>
      </c>
      <c r="AP46" s="244"/>
      <c r="AQ46" s="234" t="str">
        <f t="shared" si="2"/>
        <v>0</v>
      </c>
      <c r="AR46" s="244"/>
      <c r="AS46" s="234" t="str">
        <f t="shared" si="3"/>
        <v>0</v>
      </c>
      <c r="AT46" s="244"/>
      <c r="AU46" s="234" t="str">
        <f t="shared" si="4"/>
        <v>0</v>
      </c>
      <c r="AV46" s="55"/>
      <c r="AW46" s="234" t="str">
        <f t="shared" si="5"/>
        <v>0</v>
      </c>
      <c r="AX46" s="77" t="str">
        <f t="shared" si="21"/>
        <v/>
      </c>
      <c r="AY46" s="77" t="str">
        <f t="shared" si="22"/>
        <v/>
      </c>
      <c r="AZ46" s="78"/>
      <c r="BA46" s="77" t="str">
        <f t="shared" si="23"/>
        <v/>
      </c>
      <c r="BB46" s="77" t="str">
        <f>IFERROR(VLOOKUP((CONCATENATE(AY46,BA46)),Listados!$U$3:$V$11,2,FALSE),"")</f>
        <v/>
      </c>
      <c r="BC46" s="77" t="str">
        <f t="shared" si="24"/>
        <v/>
      </c>
      <c r="BD46" s="489"/>
      <c r="BE46" s="489"/>
      <c r="BF46" s="489"/>
      <c r="BG46" s="489"/>
      <c r="BH46" s="680"/>
      <c r="BI46" s="680"/>
      <c r="BJ46" s="680"/>
      <c r="BK46" s="680"/>
      <c r="BL46" s="72"/>
      <c r="BM46" s="72"/>
      <c r="BN46" s="73"/>
      <c r="BO46" s="73"/>
      <c r="BP46" s="72"/>
      <c r="BQ46" s="72"/>
      <c r="BR46" s="147"/>
      <c r="BS46" s="656"/>
      <c r="BT46" s="659"/>
      <c r="BU46" s="662"/>
      <c r="BV46" s="659"/>
      <c r="BW46" s="674"/>
    </row>
    <row r="47" spans="1:75" ht="26.25" customHeight="1" thickBot="1" x14ac:dyDescent="0.25">
      <c r="A47" s="703"/>
      <c r="B47" s="700"/>
      <c r="C47" s="706"/>
      <c r="D47" s="712"/>
      <c r="E47" s="184"/>
      <c r="F47" s="197"/>
      <c r="G47" s="709"/>
      <c r="H47" s="700" t="s">
        <v>73</v>
      </c>
      <c r="I47" s="700" t="s">
        <v>73</v>
      </c>
      <c r="J47" s="700" t="s">
        <v>73</v>
      </c>
      <c r="K47" s="700" t="s">
        <v>73</v>
      </c>
      <c r="L47" s="700" t="s">
        <v>73</v>
      </c>
      <c r="M47" s="700" t="s">
        <v>529</v>
      </c>
      <c r="N47" s="700" t="s">
        <v>73</v>
      </c>
      <c r="O47" s="700" t="s">
        <v>529</v>
      </c>
      <c r="P47" s="700" t="s">
        <v>73</v>
      </c>
      <c r="Q47" s="700" t="s">
        <v>73</v>
      </c>
      <c r="R47" s="700" t="s">
        <v>73</v>
      </c>
      <c r="S47" s="700" t="s">
        <v>73</v>
      </c>
      <c r="T47" s="700" t="s">
        <v>73</v>
      </c>
      <c r="U47" s="700" t="s">
        <v>73</v>
      </c>
      <c r="V47" s="700" t="s">
        <v>73</v>
      </c>
      <c r="W47" s="700" t="s">
        <v>529</v>
      </c>
      <c r="X47" s="700" t="s">
        <v>529</v>
      </c>
      <c r="Y47" s="700" t="s">
        <v>73</v>
      </c>
      <c r="Z47" s="700" t="s">
        <v>529</v>
      </c>
      <c r="AA47" s="694"/>
      <c r="AB47" s="696"/>
      <c r="AC47" s="698"/>
      <c r="AD47" s="698"/>
      <c r="AE47" s="698"/>
      <c r="AF47" s="698"/>
      <c r="AG47" s="195"/>
      <c r="AH47" s="196"/>
      <c r="AI47" s="183"/>
      <c r="AJ47" s="183"/>
      <c r="AK47" s="178" t="str">
        <f t="shared" si="0"/>
        <v>0</v>
      </c>
      <c r="AL47" s="183"/>
      <c r="AM47" s="178" t="str">
        <f t="shared" si="1"/>
        <v>0</v>
      </c>
      <c r="AN47" s="114"/>
      <c r="AO47" s="178" t="str">
        <f t="shared" si="6"/>
        <v>0</v>
      </c>
      <c r="AP47" s="183"/>
      <c r="AQ47" s="178" t="str">
        <f t="shared" si="2"/>
        <v>0</v>
      </c>
      <c r="AR47" s="183"/>
      <c r="AS47" s="178" t="str">
        <f t="shared" si="3"/>
        <v>0</v>
      </c>
      <c r="AT47" s="183"/>
      <c r="AU47" s="178" t="str">
        <f t="shared" si="4"/>
        <v>0</v>
      </c>
      <c r="AV47" s="114"/>
      <c r="AW47" s="178" t="str">
        <f t="shared" si="5"/>
        <v>0</v>
      </c>
      <c r="AX47" s="116" t="str">
        <f t="shared" si="21"/>
        <v/>
      </c>
      <c r="AY47" s="116" t="str">
        <f t="shared" si="22"/>
        <v/>
      </c>
      <c r="AZ47" s="124"/>
      <c r="BA47" s="116" t="str">
        <f t="shared" si="23"/>
        <v/>
      </c>
      <c r="BB47" s="116" t="str">
        <f>IFERROR(VLOOKUP((CONCATENATE(AY47,BA47)),Listados!$U$3:$V$11,2,FALSE),"")</f>
        <v/>
      </c>
      <c r="BC47" s="116" t="str">
        <f t="shared" si="24"/>
        <v/>
      </c>
      <c r="BD47" s="478"/>
      <c r="BE47" s="478"/>
      <c r="BF47" s="478"/>
      <c r="BG47" s="478"/>
      <c r="BH47" s="694"/>
      <c r="BI47" s="694"/>
      <c r="BJ47" s="694"/>
      <c r="BK47" s="694"/>
      <c r="BL47" s="174"/>
      <c r="BM47" s="174"/>
      <c r="BN47" s="175"/>
      <c r="BO47" s="175"/>
      <c r="BP47" s="174"/>
      <c r="BQ47" s="174"/>
      <c r="BR47" s="148"/>
      <c r="BS47" s="668"/>
      <c r="BT47" s="670"/>
      <c r="BU47" s="672"/>
      <c r="BV47" s="670"/>
      <c r="BW47" s="675"/>
    </row>
    <row r="48" spans="1:75" ht="371" x14ac:dyDescent="0.2">
      <c r="A48" s="701">
        <v>11</v>
      </c>
      <c r="B48" s="699" t="s">
        <v>211</v>
      </c>
      <c r="C48" s="704" t="s">
        <v>656</v>
      </c>
      <c r="D48" s="710" t="s">
        <v>681</v>
      </c>
      <c r="E48" s="101" t="s">
        <v>682</v>
      </c>
      <c r="F48" s="122" t="s">
        <v>67</v>
      </c>
      <c r="G48" s="707" t="s">
        <v>683</v>
      </c>
      <c r="H48" s="699" t="s">
        <v>73</v>
      </c>
      <c r="I48" s="699" t="s">
        <v>529</v>
      </c>
      <c r="J48" s="699" t="s">
        <v>73</v>
      </c>
      <c r="K48" s="699" t="s">
        <v>73</v>
      </c>
      <c r="L48" s="699" t="s">
        <v>73</v>
      </c>
      <c r="M48" s="699" t="s">
        <v>73</v>
      </c>
      <c r="N48" s="699" t="s">
        <v>73</v>
      </c>
      <c r="O48" s="699" t="s">
        <v>73</v>
      </c>
      <c r="P48" s="699" t="s">
        <v>73</v>
      </c>
      <c r="Q48" s="699" t="s">
        <v>73</v>
      </c>
      <c r="R48" s="699" t="s">
        <v>73</v>
      </c>
      <c r="S48" s="699" t="s">
        <v>73</v>
      </c>
      <c r="T48" s="699" t="s">
        <v>73</v>
      </c>
      <c r="U48" s="699" t="s">
        <v>73</v>
      </c>
      <c r="V48" s="699" t="s">
        <v>73</v>
      </c>
      <c r="W48" s="699" t="s">
        <v>73</v>
      </c>
      <c r="X48" s="699" t="s">
        <v>73</v>
      </c>
      <c r="Y48" s="699" t="s">
        <v>73</v>
      </c>
      <c r="Z48" s="699" t="s">
        <v>73</v>
      </c>
      <c r="AA48" s="693">
        <f>COUNTIF(H48:Z48, "SI")</f>
        <v>18</v>
      </c>
      <c r="AB48" s="695" t="s">
        <v>85</v>
      </c>
      <c r="AC48" s="697">
        <f>+VLOOKUP(AB48,Listados!$K$8:$L$12,2,0)</f>
        <v>3</v>
      </c>
      <c r="AD48" s="697" t="str">
        <f>++IF(OR(AA48=0),"",IF(OR(AA48=1,AA48&lt;=5),"Moderado",IF(OR(AA48=6,AA48&lt;=11),"Mayor",IF(OR(AA48&gt;=12),"Catastrófico",""))))</f>
        <v>Catastrófico</v>
      </c>
      <c r="AE48" s="697">
        <f>+VLOOKUP(AD48,Listados!$K$13:$L$17,2,0)</f>
        <v>5</v>
      </c>
      <c r="AF48" s="697" t="str">
        <f>IF(AND(AB48&lt;&gt;"",AD48&lt;&gt;""),VLOOKUP(AB48&amp;AD48,[3]Listados!$M$3:$N$27,2,FALSE),"")</f>
        <v>Extremo</v>
      </c>
      <c r="AG48" s="104" t="s">
        <v>684</v>
      </c>
      <c r="AH48" s="105" t="s">
        <v>682</v>
      </c>
      <c r="AI48" s="103" t="s">
        <v>72</v>
      </c>
      <c r="AJ48" s="103" t="s">
        <v>73</v>
      </c>
      <c r="AK48" s="85">
        <f>+IF(AJ48="si",15,"0")</f>
        <v>15</v>
      </c>
      <c r="AL48" s="86" t="s">
        <v>73</v>
      </c>
      <c r="AM48" s="85">
        <f>+IF(AL48="si",15,"0")</f>
        <v>15</v>
      </c>
      <c r="AN48" s="86" t="s">
        <v>73</v>
      </c>
      <c r="AO48" s="85">
        <f>+IF(AN48="si",15,"0")</f>
        <v>15</v>
      </c>
      <c r="AP48" s="103" t="s">
        <v>72</v>
      </c>
      <c r="AQ48" s="85">
        <f>+IF(AP48="Preventivo",15,IF(AP48="Detectivo",10,"0"))</f>
        <v>15</v>
      </c>
      <c r="AR48" s="86" t="s">
        <v>73</v>
      </c>
      <c r="AS48" s="85">
        <f>+IF(AR48="si",15,"0")</f>
        <v>15</v>
      </c>
      <c r="AT48" s="86" t="s">
        <v>73</v>
      </c>
      <c r="AU48" s="85">
        <f>+IF(AT48="si",15,"0")</f>
        <v>15</v>
      </c>
      <c r="AV48" s="86" t="s">
        <v>74</v>
      </c>
      <c r="AW48" s="85">
        <f>+IF(AV48="Completa",10,IF(AV48="Incompleta",5,"0"))</f>
        <v>10</v>
      </c>
      <c r="AX48" s="107">
        <f t="shared" si="21"/>
        <v>100</v>
      </c>
      <c r="AY48" s="87" t="str">
        <f t="shared" si="22"/>
        <v>Fuerte</v>
      </c>
      <c r="AZ48" s="95" t="s">
        <v>75</v>
      </c>
      <c r="BA48" s="87" t="str">
        <f t="shared" si="23"/>
        <v>Fuerte</v>
      </c>
      <c r="BB48" s="87" t="str">
        <f>IFERROR(VLOOKUP((CONCATENATE(AY48,BA48)),Listados!$U$3:$V$11,2,FALSE),"")</f>
        <v>Fuerte</v>
      </c>
      <c r="BC48" s="87">
        <f t="shared" si="24"/>
        <v>100</v>
      </c>
      <c r="BD48" s="488">
        <f>AVERAGE(BC48:BC51)</f>
        <v>83.333333333333329</v>
      </c>
      <c r="BE48" s="488" t="str">
        <f>IF(BD48&lt;=50,"Débil",IF(BD48&lt;=99,"Moderado",IF(BD48=100,"fuerte","")))</f>
        <v>Moderado</v>
      </c>
      <c r="BF48" s="488">
        <f>+IF(AND(AI48="Preventivo",BE48="Fuerte"),2,IF(AND(AI48="Preventivo",BE48="Moderado"),1,0))</f>
        <v>1</v>
      </c>
      <c r="BG48" s="488">
        <f>+AC48-BF48</f>
        <v>2</v>
      </c>
      <c r="BH48" s="693" t="str">
        <f>+VLOOKUP(MIN(BG48),Listados!$J$18:$K$24,2,TRUE)</f>
        <v>Improbable</v>
      </c>
      <c r="BI48" s="693" t="str">
        <f>AD48</f>
        <v>Catastrófico</v>
      </c>
      <c r="BJ48" s="693" t="str">
        <f>IF(AND(BH48&lt;&gt;"",BI48&lt;&gt;""),VLOOKUP(BH48&amp;BI48,Listados!$M$3:$N$27,2,FALSE),"")</f>
        <v>Extremo</v>
      </c>
      <c r="BK48" s="693" t="str">
        <f>+VLOOKUP(BJ48,Listados!$P$3:$Q$6,2,FALSE)</f>
        <v>Reducir el riesgo</v>
      </c>
      <c r="BL48" s="108" t="s">
        <v>685</v>
      </c>
      <c r="BM48" s="108" t="s">
        <v>686</v>
      </c>
      <c r="BN48" s="143">
        <v>45658</v>
      </c>
      <c r="BO48" s="143">
        <v>46022</v>
      </c>
      <c r="BP48" s="108" t="s">
        <v>662</v>
      </c>
      <c r="BQ48" s="108" t="s">
        <v>687</v>
      </c>
      <c r="BR48" s="149" t="s">
        <v>688</v>
      </c>
      <c r="BS48" s="667"/>
      <c r="BT48" s="669"/>
      <c r="BU48" s="671"/>
      <c r="BV48" s="669"/>
      <c r="BW48" s="673"/>
    </row>
    <row r="49" spans="1:75" ht="409.6" x14ac:dyDescent="0.2">
      <c r="A49" s="702"/>
      <c r="B49" s="685"/>
      <c r="C49" s="705"/>
      <c r="D49" s="711"/>
      <c r="E49" s="249" t="s">
        <v>689</v>
      </c>
      <c r="F49" s="252" t="s">
        <v>67</v>
      </c>
      <c r="G49" s="708"/>
      <c r="H49" s="685" t="s">
        <v>73</v>
      </c>
      <c r="I49" s="685" t="s">
        <v>529</v>
      </c>
      <c r="J49" s="685" t="s">
        <v>73</v>
      </c>
      <c r="K49" s="685" t="s">
        <v>73</v>
      </c>
      <c r="L49" s="685" t="s">
        <v>73</v>
      </c>
      <c r="M49" s="685" t="s">
        <v>73</v>
      </c>
      <c r="N49" s="685" t="s">
        <v>73</v>
      </c>
      <c r="O49" s="685" t="s">
        <v>73</v>
      </c>
      <c r="P49" s="685" t="s">
        <v>73</v>
      </c>
      <c r="Q49" s="685" t="s">
        <v>73</v>
      </c>
      <c r="R49" s="685" t="s">
        <v>73</v>
      </c>
      <c r="S49" s="685" t="s">
        <v>73</v>
      </c>
      <c r="T49" s="685" t="s">
        <v>73</v>
      </c>
      <c r="U49" s="685" t="s">
        <v>73</v>
      </c>
      <c r="V49" s="685" t="s">
        <v>73</v>
      </c>
      <c r="W49" s="685" t="s">
        <v>73</v>
      </c>
      <c r="X49" s="685" t="s">
        <v>73</v>
      </c>
      <c r="Y49" s="685" t="s">
        <v>73</v>
      </c>
      <c r="Z49" s="685" t="s">
        <v>73</v>
      </c>
      <c r="AA49" s="680"/>
      <c r="AB49" s="682"/>
      <c r="AC49" s="683"/>
      <c r="AD49" s="683"/>
      <c r="AE49" s="683"/>
      <c r="AF49" s="683"/>
      <c r="AG49" s="253" t="s">
        <v>690</v>
      </c>
      <c r="AH49" s="265" t="s">
        <v>689</v>
      </c>
      <c r="AI49" s="244" t="s">
        <v>72</v>
      </c>
      <c r="AJ49" s="244" t="s">
        <v>73</v>
      </c>
      <c r="AK49" s="234">
        <f t="shared" si="0"/>
        <v>15</v>
      </c>
      <c r="AL49" s="233" t="s">
        <v>73</v>
      </c>
      <c r="AM49" s="234">
        <f t="shared" si="1"/>
        <v>15</v>
      </c>
      <c r="AN49" s="44" t="s">
        <v>73</v>
      </c>
      <c r="AO49" s="234">
        <f t="shared" si="6"/>
        <v>15</v>
      </c>
      <c r="AP49" s="244" t="s">
        <v>72</v>
      </c>
      <c r="AQ49" s="234">
        <f t="shared" si="2"/>
        <v>15</v>
      </c>
      <c r="AR49" s="233" t="s">
        <v>73</v>
      </c>
      <c r="AS49" s="234">
        <f t="shared" si="3"/>
        <v>15</v>
      </c>
      <c r="AT49" s="233" t="s">
        <v>73</v>
      </c>
      <c r="AU49" s="234">
        <f t="shared" si="4"/>
        <v>15</v>
      </c>
      <c r="AV49" s="44" t="s">
        <v>74</v>
      </c>
      <c r="AW49" s="234">
        <f t="shared" si="5"/>
        <v>10</v>
      </c>
      <c r="AX49" s="77">
        <f t="shared" si="21"/>
        <v>100</v>
      </c>
      <c r="AY49" s="70" t="str">
        <f t="shared" si="22"/>
        <v>Fuerte</v>
      </c>
      <c r="AZ49" s="71" t="s">
        <v>75</v>
      </c>
      <c r="BA49" s="70" t="str">
        <f t="shared" si="23"/>
        <v>Fuerte</v>
      </c>
      <c r="BB49" s="70" t="str">
        <f>IFERROR(VLOOKUP((CONCATENATE(AY49,BA49)),Listados!$U$3:$V$11,2,FALSE),"")</f>
        <v>Fuerte</v>
      </c>
      <c r="BC49" s="70">
        <f t="shared" si="24"/>
        <v>100</v>
      </c>
      <c r="BD49" s="489"/>
      <c r="BE49" s="489"/>
      <c r="BF49" s="489"/>
      <c r="BG49" s="489"/>
      <c r="BH49" s="680"/>
      <c r="BI49" s="680"/>
      <c r="BJ49" s="680"/>
      <c r="BK49" s="680"/>
      <c r="BL49" s="240" t="s">
        <v>691</v>
      </c>
      <c r="BM49" s="240" t="s">
        <v>692</v>
      </c>
      <c r="BN49" s="125">
        <v>45658</v>
      </c>
      <c r="BO49" s="125">
        <v>46022</v>
      </c>
      <c r="BP49" s="240" t="s">
        <v>662</v>
      </c>
      <c r="BQ49" s="240" t="s">
        <v>693</v>
      </c>
      <c r="BR49" s="269" t="s">
        <v>694</v>
      </c>
      <c r="BS49" s="656"/>
      <c r="BT49" s="659"/>
      <c r="BU49" s="662"/>
      <c r="BV49" s="659"/>
      <c r="BW49" s="674"/>
    </row>
    <row r="50" spans="1:75" ht="336" customHeight="1" thickBot="1" x14ac:dyDescent="0.25">
      <c r="A50" s="702"/>
      <c r="B50" s="685"/>
      <c r="C50" s="705"/>
      <c r="D50" s="711"/>
      <c r="E50" s="249" t="s">
        <v>695</v>
      </c>
      <c r="F50" s="252" t="s">
        <v>67</v>
      </c>
      <c r="G50" s="708"/>
      <c r="H50" s="685" t="s">
        <v>73</v>
      </c>
      <c r="I50" s="685" t="s">
        <v>529</v>
      </c>
      <c r="J50" s="685" t="s">
        <v>73</v>
      </c>
      <c r="K50" s="685" t="s">
        <v>73</v>
      </c>
      <c r="L50" s="685" t="s">
        <v>73</v>
      </c>
      <c r="M50" s="685" t="s">
        <v>73</v>
      </c>
      <c r="N50" s="685" t="s">
        <v>73</v>
      </c>
      <c r="O50" s="685" t="s">
        <v>73</v>
      </c>
      <c r="P50" s="685" t="s">
        <v>73</v>
      </c>
      <c r="Q50" s="685" t="s">
        <v>73</v>
      </c>
      <c r="R50" s="685" t="s">
        <v>73</v>
      </c>
      <c r="S50" s="685" t="s">
        <v>73</v>
      </c>
      <c r="T50" s="685" t="s">
        <v>73</v>
      </c>
      <c r="U50" s="685" t="s">
        <v>73</v>
      </c>
      <c r="V50" s="685" t="s">
        <v>73</v>
      </c>
      <c r="W50" s="685" t="s">
        <v>73</v>
      </c>
      <c r="X50" s="685" t="s">
        <v>73</v>
      </c>
      <c r="Y50" s="685" t="s">
        <v>73</v>
      </c>
      <c r="Z50" s="685" t="s">
        <v>73</v>
      </c>
      <c r="AA50" s="680"/>
      <c r="AB50" s="682"/>
      <c r="AC50" s="683"/>
      <c r="AD50" s="683"/>
      <c r="AE50" s="683"/>
      <c r="AF50" s="683"/>
      <c r="AG50" s="253" t="s">
        <v>696</v>
      </c>
      <c r="AH50" s="265" t="s">
        <v>695</v>
      </c>
      <c r="AI50" s="244" t="s">
        <v>80</v>
      </c>
      <c r="AJ50" s="244" t="s">
        <v>73</v>
      </c>
      <c r="AK50" s="234">
        <f t="shared" si="0"/>
        <v>15</v>
      </c>
      <c r="AL50" s="233" t="s">
        <v>73</v>
      </c>
      <c r="AM50" s="234">
        <f t="shared" si="1"/>
        <v>15</v>
      </c>
      <c r="AN50" s="44" t="s">
        <v>73</v>
      </c>
      <c r="AO50" s="234">
        <f t="shared" si="6"/>
        <v>15</v>
      </c>
      <c r="AP50" s="244" t="s">
        <v>80</v>
      </c>
      <c r="AQ50" s="234">
        <f t="shared" si="2"/>
        <v>10</v>
      </c>
      <c r="AR50" s="233" t="s">
        <v>73</v>
      </c>
      <c r="AS50" s="234">
        <f t="shared" si="3"/>
        <v>15</v>
      </c>
      <c r="AT50" s="233" t="s">
        <v>73</v>
      </c>
      <c r="AU50" s="234">
        <f t="shared" si="4"/>
        <v>15</v>
      </c>
      <c r="AV50" s="44" t="s">
        <v>74</v>
      </c>
      <c r="AW50" s="234">
        <f t="shared" si="5"/>
        <v>10</v>
      </c>
      <c r="AX50" s="77">
        <f t="shared" si="21"/>
        <v>95</v>
      </c>
      <c r="AY50" s="70" t="str">
        <f t="shared" si="22"/>
        <v>Moderado</v>
      </c>
      <c r="AZ50" s="71" t="s">
        <v>75</v>
      </c>
      <c r="BA50" s="70" t="str">
        <f t="shared" si="23"/>
        <v>Fuerte</v>
      </c>
      <c r="BB50" s="70" t="str">
        <f>IFERROR(VLOOKUP((CONCATENATE(AY50,BA50)),Listados!$U$3:$V$11,2,FALSE),"")</f>
        <v>Moderado</v>
      </c>
      <c r="BC50" s="70">
        <f t="shared" si="24"/>
        <v>50</v>
      </c>
      <c r="BD50" s="489"/>
      <c r="BE50" s="489"/>
      <c r="BF50" s="489"/>
      <c r="BG50" s="489"/>
      <c r="BH50" s="680"/>
      <c r="BI50" s="680"/>
      <c r="BJ50" s="680"/>
      <c r="BK50" s="680"/>
      <c r="BL50" s="240" t="s">
        <v>697</v>
      </c>
      <c r="BM50" s="240" t="s">
        <v>692</v>
      </c>
      <c r="BN50" s="272">
        <v>45658</v>
      </c>
      <c r="BO50" s="272">
        <v>46022</v>
      </c>
      <c r="BP50" s="240" t="s">
        <v>662</v>
      </c>
      <c r="BQ50" s="240" t="s">
        <v>698</v>
      </c>
      <c r="BR50" s="199" t="s">
        <v>699</v>
      </c>
      <c r="BS50" s="656"/>
      <c r="BT50" s="659"/>
      <c r="BU50" s="662"/>
      <c r="BV50" s="659"/>
      <c r="BW50" s="674"/>
    </row>
    <row r="51" spans="1:75" ht="17" thickBot="1" x14ac:dyDescent="0.25">
      <c r="A51" s="703"/>
      <c r="B51" s="700"/>
      <c r="C51" s="706"/>
      <c r="D51" s="712"/>
      <c r="E51" s="184"/>
      <c r="F51" s="197"/>
      <c r="G51" s="709"/>
      <c r="H51" s="700" t="s">
        <v>73</v>
      </c>
      <c r="I51" s="700" t="s">
        <v>529</v>
      </c>
      <c r="J51" s="700" t="s">
        <v>73</v>
      </c>
      <c r="K51" s="700" t="s">
        <v>73</v>
      </c>
      <c r="L51" s="700" t="s">
        <v>73</v>
      </c>
      <c r="M51" s="700" t="s">
        <v>73</v>
      </c>
      <c r="N51" s="700" t="s">
        <v>73</v>
      </c>
      <c r="O51" s="700" t="s">
        <v>73</v>
      </c>
      <c r="P51" s="700" t="s">
        <v>73</v>
      </c>
      <c r="Q51" s="700" t="s">
        <v>73</v>
      </c>
      <c r="R51" s="700" t="s">
        <v>73</v>
      </c>
      <c r="S51" s="700" t="s">
        <v>73</v>
      </c>
      <c r="T51" s="700" t="s">
        <v>73</v>
      </c>
      <c r="U51" s="700" t="s">
        <v>73</v>
      </c>
      <c r="V51" s="700" t="s">
        <v>73</v>
      </c>
      <c r="W51" s="700" t="s">
        <v>73</v>
      </c>
      <c r="X51" s="700" t="s">
        <v>73</v>
      </c>
      <c r="Y51" s="700" t="s">
        <v>73</v>
      </c>
      <c r="Z51" s="700" t="s">
        <v>73</v>
      </c>
      <c r="AA51" s="694"/>
      <c r="AB51" s="696"/>
      <c r="AC51" s="698"/>
      <c r="AD51" s="698"/>
      <c r="AE51" s="698"/>
      <c r="AF51" s="698"/>
      <c r="AG51" s="195"/>
      <c r="AH51" s="196"/>
      <c r="AI51" s="183"/>
      <c r="AJ51" s="183"/>
      <c r="AK51" s="178" t="str">
        <f t="shared" si="0"/>
        <v>0</v>
      </c>
      <c r="AL51" s="183"/>
      <c r="AM51" s="178" t="str">
        <f t="shared" si="1"/>
        <v>0</v>
      </c>
      <c r="AN51" s="114"/>
      <c r="AO51" s="178" t="str">
        <f t="shared" si="6"/>
        <v>0</v>
      </c>
      <c r="AP51" s="183"/>
      <c r="AQ51" s="178" t="str">
        <f t="shared" si="2"/>
        <v>0</v>
      </c>
      <c r="AR51" s="183"/>
      <c r="AS51" s="178" t="str">
        <f t="shared" si="3"/>
        <v>0</v>
      </c>
      <c r="AT51" s="183"/>
      <c r="AU51" s="178" t="str">
        <f t="shared" si="4"/>
        <v>0</v>
      </c>
      <c r="AV51" s="114"/>
      <c r="AW51" s="178" t="str">
        <f t="shared" si="5"/>
        <v>0</v>
      </c>
      <c r="AX51" s="116" t="str">
        <f t="shared" si="21"/>
        <v/>
      </c>
      <c r="AY51" s="116" t="str">
        <f t="shared" si="22"/>
        <v/>
      </c>
      <c r="AZ51" s="124"/>
      <c r="BA51" s="116" t="str">
        <f t="shared" si="23"/>
        <v/>
      </c>
      <c r="BB51" s="116" t="str">
        <f>IFERROR(VLOOKUP((CONCATENATE(AY51,BA51)),Listados!$U$3:$V$11,2,FALSE),"")</f>
        <v/>
      </c>
      <c r="BC51" s="116" t="str">
        <f t="shared" si="24"/>
        <v/>
      </c>
      <c r="BD51" s="478"/>
      <c r="BE51" s="478"/>
      <c r="BF51" s="478"/>
      <c r="BG51" s="478"/>
      <c r="BH51" s="694"/>
      <c r="BI51" s="694"/>
      <c r="BJ51" s="694"/>
      <c r="BK51" s="694"/>
      <c r="BL51" s="174"/>
      <c r="BM51" s="174"/>
      <c r="BN51" s="175"/>
      <c r="BO51" s="175"/>
      <c r="BP51" s="174"/>
      <c r="BQ51" s="174"/>
      <c r="BR51" s="145"/>
      <c r="BS51" s="668"/>
      <c r="BT51" s="670"/>
      <c r="BU51" s="672"/>
      <c r="BV51" s="670"/>
      <c r="BW51" s="675"/>
    </row>
    <row r="52" spans="1:75" ht="112" x14ac:dyDescent="0.2">
      <c r="A52" s="701">
        <v>12</v>
      </c>
      <c r="B52" s="699" t="s">
        <v>458</v>
      </c>
      <c r="C52" s="704" t="s">
        <v>700</v>
      </c>
      <c r="D52" s="707" t="s">
        <v>701</v>
      </c>
      <c r="E52" s="130" t="s">
        <v>702</v>
      </c>
      <c r="F52" s="122" t="s">
        <v>67</v>
      </c>
      <c r="G52" s="142" t="s">
        <v>703</v>
      </c>
      <c r="H52" s="699" t="s">
        <v>73</v>
      </c>
      <c r="I52" s="699" t="s">
        <v>73</v>
      </c>
      <c r="J52" s="699" t="s">
        <v>73</v>
      </c>
      <c r="K52" s="699" t="s">
        <v>529</v>
      </c>
      <c r="L52" s="699" t="s">
        <v>529</v>
      </c>
      <c r="M52" s="699" t="s">
        <v>529</v>
      </c>
      <c r="N52" s="699" t="s">
        <v>529</v>
      </c>
      <c r="O52" s="699" t="s">
        <v>529</v>
      </c>
      <c r="P52" s="699" t="s">
        <v>529</v>
      </c>
      <c r="Q52" s="699" t="s">
        <v>529</v>
      </c>
      <c r="R52" s="699" t="s">
        <v>529</v>
      </c>
      <c r="S52" s="699" t="s">
        <v>529</v>
      </c>
      <c r="T52" s="699" t="s">
        <v>529</v>
      </c>
      <c r="U52" s="699" t="s">
        <v>529</v>
      </c>
      <c r="V52" s="699" t="s">
        <v>529</v>
      </c>
      <c r="W52" s="699" t="s">
        <v>529</v>
      </c>
      <c r="X52" s="699" t="s">
        <v>529</v>
      </c>
      <c r="Y52" s="699" t="s">
        <v>529</v>
      </c>
      <c r="Z52" s="699" t="s">
        <v>529</v>
      </c>
      <c r="AA52" s="693">
        <f>COUNTIF(H52:Z52, "SI")</f>
        <v>3</v>
      </c>
      <c r="AB52" s="695" t="s">
        <v>69</v>
      </c>
      <c r="AC52" s="697">
        <f>+VLOOKUP(AB52,Listados!$K$8:$L$12,2,0)</f>
        <v>5</v>
      </c>
      <c r="AD52" s="697" t="str">
        <f>++IF(OR(AA52=0),"",IF(OR(AA52=1,AA52&lt;=5),"Moderado",IF(OR(AA52=6,AA52&lt;=11),"Mayor",IF(OR(AA52&gt;=12),"Catastrófico",""))))</f>
        <v>Moderado</v>
      </c>
      <c r="AE52" s="697">
        <f>+VLOOKUP(AD52,Listados!$K$13:$L$17,2,0)</f>
        <v>3</v>
      </c>
      <c r="AF52" s="697" t="str">
        <f>IF(AND(AB52&lt;&gt;"",AD52&lt;&gt;""),VLOOKUP(AB52&amp;AD52,[3]Listados!$M$3:$N$27,2,FALSE),"")</f>
        <v>Extremo</v>
      </c>
      <c r="AG52" s="104" t="s">
        <v>704</v>
      </c>
      <c r="AH52" s="105" t="s">
        <v>705</v>
      </c>
      <c r="AI52" s="103" t="s">
        <v>72</v>
      </c>
      <c r="AJ52" s="103" t="s">
        <v>73</v>
      </c>
      <c r="AK52" s="85">
        <f>+IF(AJ52="si",15,"0")</f>
        <v>15</v>
      </c>
      <c r="AL52" s="103" t="s">
        <v>73</v>
      </c>
      <c r="AM52" s="85">
        <f>+IF(AL52="si",15,"0")</f>
        <v>15</v>
      </c>
      <c r="AN52" s="103" t="s">
        <v>73</v>
      </c>
      <c r="AO52" s="85">
        <f>+IF(AN52="si",15,"0")</f>
        <v>15</v>
      </c>
      <c r="AP52" s="103" t="s">
        <v>72</v>
      </c>
      <c r="AQ52" s="85">
        <f>+IF(AP52="Preventivo",15,IF(AP52="Detectivo",10,"0"))</f>
        <v>15</v>
      </c>
      <c r="AR52" s="103" t="s">
        <v>73</v>
      </c>
      <c r="AS52" s="85">
        <f>+IF(AR52="si",15,"0")</f>
        <v>15</v>
      </c>
      <c r="AT52" s="103" t="s">
        <v>73</v>
      </c>
      <c r="AU52" s="85">
        <f>+IF(AT52="si",15,"0")</f>
        <v>15</v>
      </c>
      <c r="AV52" s="103" t="s">
        <v>74</v>
      </c>
      <c r="AW52" s="85">
        <f>+IF(AV52="Completa",10,IF(AV52="Incompleta",5,"0"))</f>
        <v>10</v>
      </c>
      <c r="AX52" s="107">
        <f t="shared" si="21"/>
        <v>100</v>
      </c>
      <c r="AY52" s="107" t="str">
        <f t="shared" si="22"/>
        <v>Fuerte</v>
      </c>
      <c r="AZ52" s="106" t="s">
        <v>75</v>
      </c>
      <c r="BA52" s="107" t="str">
        <f t="shared" si="23"/>
        <v>Fuerte</v>
      </c>
      <c r="BB52" s="107" t="str">
        <f>IFERROR(VLOOKUP((CONCATENATE(AY52,BA52)),Listados!$U$3:$V$11,2,FALSE),"")</f>
        <v>Fuerte</v>
      </c>
      <c r="BC52" s="107">
        <f t="shared" si="24"/>
        <v>100</v>
      </c>
      <c r="BD52" s="488">
        <f>AVERAGE(BC52:BC55)</f>
        <v>100</v>
      </c>
      <c r="BE52" s="488" t="str">
        <f>IF(BD52&lt;=50,"Débil",IF(BD52&lt;=99,"Moderado",IF(BD52=100,"fuerte","")))</f>
        <v>fuerte</v>
      </c>
      <c r="BF52" s="488">
        <f>+IF(AND(AI52="Preventivo",BE52="Fuerte"),2,IF(AND(AI52="Preventivo",BE52="Moderado"),1,0))</f>
        <v>2</v>
      </c>
      <c r="BG52" s="488">
        <f>+AC52-BF52</f>
        <v>3</v>
      </c>
      <c r="BH52" s="693" t="str">
        <f>+VLOOKUP(MIN(BG52),Listados!$J$18:$K$24,2,TRUE)</f>
        <v>Posible</v>
      </c>
      <c r="BI52" s="693" t="str">
        <f>AD52</f>
        <v>Moderado</v>
      </c>
      <c r="BJ52" s="693" t="str">
        <f>IF(AND(BH52&lt;&gt;"",BI52&lt;&gt;""),VLOOKUP(BH52&amp;BI52,Listados!$M$3:$N$27,2,FALSE),"")</f>
        <v>Alto</v>
      </c>
      <c r="BK52" s="693" t="str">
        <f>+VLOOKUP(BJ52,Listados!$P$3:$Q$6,2,FALSE)</f>
        <v>Reducir el riesgo</v>
      </c>
      <c r="BL52" s="108" t="s">
        <v>706</v>
      </c>
      <c r="BM52" s="108" t="s">
        <v>707</v>
      </c>
      <c r="BN52" s="143">
        <v>45778</v>
      </c>
      <c r="BO52" s="144">
        <v>45900</v>
      </c>
      <c r="BP52" s="108" t="s">
        <v>708</v>
      </c>
      <c r="BQ52" s="108" t="s">
        <v>709</v>
      </c>
      <c r="BR52" s="676" t="s">
        <v>710</v>
      </c>
      <c r="BS52" s="667"/>
      <c r="BT52" s="669"/>
      <c r="BU52" s="671"/>
      <c r="BV52" s="669"/>
      <c r="BW52" s="673"/>
    </row>
    <row r="53" spans="1:75" ht="84" x14ac:dyDescent="0.2">
      <c r="A53" s="702"/>
      <c r="B53" s="685"/>
      <c r="C53" s="705"/>
      <c r="D53" s="708"/>
      <c r="E53" s="263" t="s">
        <v>705</v>
      </c>
      <c r="F53" s="252" t="s">
        <v>67</v>
      </c>
      <c r="G53" s="270" t="s">
        <v>711</v>
      </c>
      <c r="H53" s="685" t="s">
        <v>73</v>
      </c>
      <c r="I53" s="685" t="s">
        <v>73</v>
      </c>
      <c r="J53" s="685" t="s">
        <v>73</v>
      </c>
      <c r="K53" s="685" t="s">
        <v>529</v>
      </c>
      <c r="L53" s="685" t="s">
        <v>529</v>
      </c>
      <c r="M53" s="685" t="s">
        <v>529</v>
      </c>
      <c r="N53" s="685" t="s">
        <v>529</v>
      </c>
      <c r="O53" s="685" t="s">
        <v>529</v>
      </c>
      <c r="P53" s="685" t="s">
        <v>529</v>
      </c>
      <c r="Q53" s="685" t="s">
        <v>529</v>
      </c>
      <c r="R53" s="685" t="s">
        <v>529</v>
      </c>
      <c r="S53" s="685" t="s">
        <v>529</v>
      </c>
      <c r="T53" s="685" t="s">
        <v>529</v>
      </c>
      <c r="U53" s="685" t="s">
        <v>529</v>
      </c>
      <c r="V53" s="685" t="s">
        <v>529</v>
      </c>
      <c r="W53" s="685" t="s">
        <v>529</v>
      </c>
      <c r="X53" s="685" t="s">
        <v>529</v>
      </c>
      <c r="Y53" s="685" t="s">
        <v>529</v>
      </c>
      <c r="Z53" s="685" t="s">
        <v>529</v>
      </c>
      <c r="AA53" s="680"/>
      <c r="AB53" s="682"/>
      <c r="AC53" s="683"/>
      <c r="AD53" s="683"/>
      <c r="AE53" s="683"/>
      <c r="AF53" s="683"/>
      <c r="AG53" s="255"/>
      <c r="AH53" s="76"/>
      <c r="AI53" s="244"/>
      <c r="AJ53" s="244"/>
      <c r="AK53" s="234" t="str">
        <f t="shared" si="0"/>
        <v>0</v>
      </c>
      <c r="AL53" s="244"/>
      <c r="AM53" s="234" t="str">
        <f t="shared" si="1"/>
        <v>0</v>
      </c>
      <c r="AN53" s="55"/>
      <c r="AO53" s="234" t="str">
        <f t="shared" si="6"/>
        <v>0</v>
      </c>
      <c r="AP53" s="244"/>
      <c r="AQ53" s="234" t="str">
        <f t="shared" si="2"/>
        <v>0</v>
      </c>
      <c r="AR53" s="244"/>
      <c r="AS53" s="234" t="str">
        <f t="shared" si="3"/>
        <v>0</v>
      </c>
      <c r="AT53" s="244"/>
      <c r="AU53" s="234" t="str">
        <f t="shared" si="4"/>
        <v>0</v>
      </c>
      <c r="AV53" s="55"/>
      <c r="AW53" s="234" t="str">
        <f t="shared" si="5"/>
        <v>0</v>
      </c>
      <c r="AX53" s="77" t="str">
        <f t="shared" si="21"/>
        <v/>
      </c>
      <c r="AY53" s="77" t="str">
        <f t="shared" si="22"/>
        <v/>
      </c>
      <c r="AZ53" s="78"/>
      <c r="BA53" s="77" t="str">
        <f t="shared" si="23"/>
        <v/>
      </c>
      <c r="BB53" s="77" t="str">
        <f>IFERROR(VLOOKUP((CONCATENATE(AY53,BA53)),Listados!$U$3:$V$11,2,FALSE),"")</f>
        <v/>
      </c>
      <c r="BC53" s="77" t="str">
        <f t="shared" si="24"/>
        <v/>
      </c>
      <c r="BD53" s="489"/>
      <c r="BE53" s="489"/>
      <c r="BF53" s="489"/>
      <c r="BG53" s="489"/>
      <c r="BH53" s="680"/>
      <c r="BI53" s="680"/>
      <c r="BJ53" s="680"/>
      <c r="BK53" s="680"/>
      <c r="BL53" s="240" t="s">
        <v>712</v>
      </c>
      <c r="BM53" s="240" t="s">
        <v>707</v>
      </c>
      <c r="BN53" s="272">
        <v>45778</v>
      </c>
      <c r="BO53" s="272">
        <v>45900</v>
      </c>
      <c r="BP53" s="240" t="s">
        <v>708</v>
      </c>
      <c r="BQ53" s="240" t="s">
        <v>713</v>
      </c>
      <c r="BR53" s="677"/>
      <c r="BS53" s="656"/>
      <c r="BT53" s="659"/>
      <c r="BU53" s="662"/>
      <c r="BV53" s="659"/>
      <c r="BW53" s="674"/>
    </row>
    <row r="54" spans="1:75" ht="32" x14ac:dyDescent="0.2">
      <c r="A54" s="702"/>
      <c r="B54" s="685"/>
      <c r="C54" s="705"/>
      <c r="D54" s="708"/>
      <c r="E54" s="263"/>
      <c r="F54" s="273"/>
      <c r="G54" s="270"/>
      <c r="H54" s="685" t="s">
        <v>73</v>
      </c>
      <c r="I54" s="685" t="s">
        <v>73</v>
      </c>
      <c r="J54" s="685" t="s">
        <v>73</v>
      </c>
      <c r="K54" s="685" t="s">
        <v>529</v>
      </c>
      <c r="L54" s="685" t="s">
        <v>529</v>
      </c>
      <c r="M54" s="685" t="s">
        <v>529</v>
      </c>
      <c r="N54" s="685" t="s">
        <v>529</v>
      </c>
      <c r="O54" s="685" t="s">
        <v>529</v>
      </c>
      <c r="P54" s="685" t="s">
        <v>529</v>
      </c>
      <c r="Q54" s="685" t="s">
        <v>529</v>
      </c>
      <c r="R54" s="685" t="s">
        <v>529</v>
      </c>
      <c r="S54" s="685" t="s">
        <v>529</v>
      </c>
      <c r="T54" s="685" t="s">
        <v>529</v>
      </c>
      <c r="U54" s="685" t="s">
        <v>529</v>
      </c>
      <c r="V54" s="685" t="s">
        <v>529</v>
      </c>
      <c r="W54" s="685" t="s">
        <v>529</v>
      </c>
      <c r="X54" s="685" t="s">
        <v>529</v>
      </c>
      <c r="Y54" s="685" t="s">
        <v>529</v>
      </c>
      <c r="Z54" s="685" t="s">
        <v>529</v>
      </c>
      <c r="AA54" s="680"/>
      <c r="AB54" s="682"/>
      <c r="AC54" s="683"/>
      <c r="AD54" s="683"/>
      <c r="AE54" s="683"/>
      <c r="AF54" s="683"/>
      <c r="AG54" s="255"/>
      <c r="AH54" s="243"/>
      <c r="AI54" s="244"/>
      <c r="AJ54" s="244"/>
      <c r="AK54" s="234" t="str">
        <f t="shared" si="0"/>
        <v>0</v>
      </c>
      <c r="AL54" s="244"/>
      <c r="AM54" s="234" t="str">
        <f t="shared" si="1"/>
        <v>0</v>
      </c>
      <c r="AN54" s="55"/>
      <c r="AO54" s="234" t="str">
        <f t="shared" si="6"/>
        <v>0</v>
      </c>
      <c r="AP54" s="244"/>
      <c r="AQ54" s="234" t="str">
        <f t="shared" si="2"/>
        <v>0</v>
      </c>
      <c r="AR54" s="244"/>
      <c r="AS54" s="234" t="str">
        <f t="shared" si="3"/>
        <v>0</v>
      </c>
      <c r="AT54" s="244"/>
      <c r="AU54" s="234" t="str">
        <f t="shared" si="4"/>
        <v>0</v>
      </c>
      <c r="AV54" s="55"/>
      <c r="AW54" s="234" t="str">
        <f t="shared" si="5"/>
        <v>0</v>
      </c>
      <c r="AX54" s="77" t="str">
        <f t="shared" si="21"/>
        <v/>
      </c>
      <c r="AY54" s="77" t="str">
        <f t="shared" si="22"/>
        <v/>
      </c>
      <c r="AZ54" s="78"/>
      <c r="BA54" s="77" t="str">
        <f t="shared" si="23"/>
        <v/>
      </c>
      <c r="BB54" s="77" t="str">
        <f>IFERROR(VLOOKUP((CONCATENATE(AY54,BA54)),Listados!$U$3:$V$11,2,FALSE),"")</f>
        <v/>
      </c>
      <c r="BC54" s="77" t="str">
        <f t="shared" si="24"/>
        <v/>
      </c>
      <c r="BD54" s="489"/>
      <c r="BE54" s="489"/>
      <c r="BF54" s="489"/>
      <c r="BG54" s="489"/>
      <c r="BH54" s="680"/>
      <c r="BI54" s="680"/>
      <c r="BJ54" s="680"/>
      <c r="BK54" s="680"/>
      <c r="BL54" s="240" t="s">
        <v>714</v>
      </c>
      <c r="BM54" s="240" t="s">
        <v>715</v>
      </c>
      <c r="BN54" s="272">
        <v>45658</v>
      </c>
      <c r="BO54" s="272">
        <v>46022</v>
      </c>
      <c r="BP54" s="240" t="s">
        <v>708</v>
      </c>
      <c r="BQ54" s="240" t="s">
        <v>465</v>
      </c>
      <c r="BR54" s="677"/>
      <c r="BS54" s="656"/>
      <c r="BT54" s="659"/>
      <c r="BU54" s="662"/>
      <c r="BV54" s="659"/>
      <c r="BW54" s="674"/>
    </row>
    <row r="55" spans="1:75" ht="17" thickBot="1" x14ac:dyDescent="0.25">
      <c r="A55" s="703"/>
      <c r="B55" s="700"/>
      <c r="C55" s="706"/>
      <c r="D55" s="709"/>
      <c r="E55" s="189"/>
      <c r="F55" s="200"/>
      <c r="G55" s="201"/>
      <c r="H55" s="700" t="s">
        <v>73</v>
      </c>
      <c r="I55" s="700" t="s">
        <v>73</v>
      </c>
      <c r="J55" s="700" t="s">
        <v>73</v>
      </c>
      <c r="K55" s="700" t="s">
        <v>529</v>
      </c>
      <c r="L55" s="700" t="s">
        <v>529</v>
      </c>
      <c r="M55" s="700" t="s">
        <v>529</v>
      </c>
      <c r="N55" s="700" t="s">
        <v>529</v>
      </c>
      <c r="O55" s="700" t="s">
        <v>529</v>
      </c>
      <c r="P55" s="700" t="s">
        <v>529</v>
      </c>
      <c r="Q55" s="700" t="s">
        <v>529</v>
      </c>
      <c r="R55" s="700" t="s">
        <v>529</v>
      </c>
      <c r="S55" s="700" t="s">
        <v>529</v>
      </c>
      <c r="T55" s="700" t="s">
        <v>529</v>
      </c>
      <c r="U55" s="700" t="s">
        <v>529</v>
      </c>
      <c r="V55" s="700" t="s">
        <v>529</v>
      </c>
      <c r="W55" s="700" t="s">
        <v>529</v>
      </c>
      <c r="X55" s="700" t="s">
        <v>529</v>
      </c>
      <c r="Y55" s="700" t="s">
        <v>529</v>
      </c>
      <c r="Z55" s="700" t="s">
        <v>529</v>
      </c>
      <c r="AA55" s="694"/>
      <c r="AB55" s="696"/>
      <c r="AC55" s="698"/>
      <c r="AD55" s="698"/>
      <c r="AE55" s="698"/>
      <c r="AF55" s="698"/>
      <c r="AG55" s="187"/>
      <c r="AH55" s="176"/>
      <c r="AI55" s="183"/>
      <c r="AJ55" s="183"/>
      <c r="AK55" s="178" t="str">
        <f t="shared" si="0"/>
        <v>0</v>
      </c>
      <c r="AL55" s="183"/>
      <c r="AM55" s="178" t="str">
        <f t="shared" si="1"/>
        <v>0</v>
      </c>
      <c r="AN55" s="114"/>
      <c r="AO55" s="178" t="str">
        <f t="shared" si="6"/>
        <v>0</v>
      </c>
      <c r="AP55" s="183"/>
      <c r="AQ55" s="178" t="str">
        <f t="shared" si="2"/>
        <v>0</v>
      </c>
      <c r="AR55" s="183"/>
      <c r="AS55" s="178" t="str">
        <f t="shared" si="3"/>
        <v>0</v>
      </c>
      <c r="AT55" s="183"/>
      <c r="AU55" s="178" t="str">
        <f t="shared" si="4"/>
        <v>0</v>
      </c>
      <c r="AV55" s="114"/>
      <c r="AW55" s="178" t="str">
        <f t="shared" si="5"/>
        <v>0</v>
      </c>
      <c r="AX55" s="116" t="str">
        <f t="shared" si="21"/>
        <v/>
      </c>
      <c r="AY55" s="116" t="str">
        <f t="shared" si="22"/>
        <v/>
      </c>
      <c r="AZ55" s="124"/>
      <c r="BA55" s="116" t="str">
        <f t="shared" si="23"/>
        <v/>
      </c>
      <c r="BB55" s="116" t="str">
        <f>IFERROR(VLOOKUP((CONCATENATE(AY55,BA55)),Listados!$U$3:$V$11,2,FALSE),"")</f>
        <v/>
      </c>
      <c r="BC55" s="116" t="str">
        <f t="shared" si="24"/>
        <v/>
      </c>
      <c r="BD55" s="478"/>
      <c r="BE55" s="478"/>
      <c r="BF55" s="478"/>
      <c r="BG55" s="478"/>
      <c r="BH55" s="694"/>
      <c r="BI55" s="694"/>
      <c r="BJ55" s="694"/>
      <c r="BK55" s="694"/>
      <c r="BL55" s="182"/>
      <c r="BM55" s="182"/>
      <c r="BN55" s="202"/>
      <c r="BO55" s="202"/>
      <c r="BP55" s="182"/>
      <c r="BQ55" s="182"/>
      <c r="BR55" s="678"/>
      <c r="BS55" s="668"/>
      <c r="BT55" s="670"/>
      <c r="BU55" s="672"/>
      <c r="BV55" s="670"/>
      <c r="BW55" s="675"/>
    </row>
    <row r="56" spans="1:75" ht="142.5" customHeight="1" thickBot="1" x14ac:dyDescent="0.25">
      <c r="A56" s="701">
        <v>13</v>
      </c>
      <c r="B56" s="699" t="s">
        <v>468</v>
      </c>
      <c r="C56" s="693" t="s">
        <v>716</v>
      </c>
      <c r="D56" s="699" t="s">
        <v>717</v>
      </c>
      <c r="E56" s="101" t="s">
        <v>718</v>
      </c>
      <c r="F56" s="157" t="s">
        <v>67</v>
      </c>
      <c r="G56" s="136" t="s">
        <v>719</v>
      </c>
      <c r="H56" s="699" t="s">
        <v>73</v>
      </c>
      <c r="I56" s="699" t="s">
        <v>73</v>
      </c>
      <c r="J56" s="699" t="s">
        <v>529</v>
      </c>
      <c r="K56" s="699" t="s">
        <v>529</v>
      </c>
      <c r="L56" s="699" t="s">
        <v>73</v>
      </c>
      <c r="M56" s="699" t="s">
        <v>529</v>
      </c>
      <c r="N56" s="699" t="s">
        <v>73</v>
      </c>
      <c r="O56" s="699" t="s">
        <v>529</v>
      </c>
      <c r="P56" s="699" t="s">
        <v>73</v>
      </c>
      <c r="Q56" s="699" t="s">
        <v>73</v>
      </c>
      <c r="R56" s="699" t="s">
        <v>73</v>
      </c>
      <c r="S56" s="699" t="s">
        <v>73</v>
      </c>
      <c r="T56" s="699" t="s">
        <v>529</v>
      </c>
      <c r="U56" s="699" t="s">
        <v>73</v>
      </c>
      <c r="V56" s="699" t="s">
        <v>73</v>
      </c>
      <c r="W56" s="699" t="s">
        <v>529</v>
      </c>
      <c r="X56" s="699" t="s">
        <v>529</v>
      </c>
      <c r="Y56" s="699" t="s">
        <v>529</v>
      </c>
      <c r="Z56" s="699" t="s">
        <v>529</v>
      </c>
      <c r="AA56" s="693">
        <f>COUNTIF(H56:Z56, "SI")</f>
        <v>10</v>
      </c>
      <c r="AB56" s="695" t="s">
        <v>275</v>
      </c>
      <c r="AC56" s="697">
        <f>+VLOOKUP(AB56,Listados!$K$8:$L$12,2,0)</f>
        <v>1</v>
      </c>
      <c r="AD56" s="697" t="str">
        <f>++IF(OR(AA56=0),"",IF(OR(AA56=1,AA56&lt;=5),"Moderado",IF(OR(AA56=6,AA56&lt;=11),"Mayor",IF(OR(AA56&gt;=12),"Catastrófico",""))))</f>
        <v>Mayor</v>
      </c>
      <c r="AE56" s="697">
        <f>+VLOOKUP(AD56,Listados!$K$13:$L$17,2,0)</f>
        <v>4</v>
      </c>
      <c r="AF56" s="697" t="str">
        <f>IF(AND(AB56&lt;&gt;"",AD56&lt;&gt;""),VLOOKUP(AB56&amp;AD56,[3]Listados!$M$3:$N$27,2,FALSE),"")</f>
        <v>Alto</v>
      </c>
      <c r="AG56" s="142" t="s">
        <v>720</v>
      </c>
      <c r="AH56" s="105" t="s">
        <v>718</v>
      </c>
      <c r="AI56" s="103" t="s">
        <v>72</v>
      </c>
      <c r="AJ56" s="103" t="s">
        <v>73</v>
      </c>
      <c r="AK56" s="85">
        <f>+IF(AJ56="si",15,"0")</f>
        <v>15</v>
      </c>
      <c r="AL56" s="103" t="s">
        <v>73</v>
      </c>
      <c r="AM56" s="85">
        <f>+IF(AL56="si",15,"0")</f>
        <v>15</v>
      </c>
      <c r="AN56" s="103" t="s">
        <v>73</v>
      </c>
      <c r="AO56" s="85">
        <f>+IF(AN56="si",15,"0")</f>
        <v>15</v>
      </c>
      <c r="AP56" s="103" t="s">
        <v>72</v>
      </c>
      <c r="AQ56" s="85">
        <f>+IF(AP56="Preventivo",15,IF(AP56="Detectivo",10,"0"))</f>
        <v>15</v>
      </c>
      <c r="AR56" s="86" t="s">
        <v>73</v>
      </c>
      <c r="AS56" s="85">
        <f>+IF(AR56="si",15,"0")</f>
        <v>15</v>
      </c>
      <c r="AT56" s="86" t="s">
        <v>73</v>
      </c>
      <c r="AU56" s="85">
        <f>+IF(AT56="si",15,"0")</f>
        <v>15</v>
      </c>
      <c r="AV56" s="103" t="s">
        <v>74</v>
      </c>
      <c r="AW56" s="85">
        <f>+IF(AV56="Completa",10,IF(AV56="Incompleta",5,"0"))</f>
        <v>10</v>
      </c>
      <c r="AX56" s="107">
        <f t="shared" si="21"/>
        <v>100</v>
      </c>
      <c r="AY56" s="107" t="str">
        <f t="shared" si="22"/>
        <v>Fuerte</v>
      </c>
      <c r="AZ56" s="106" t="s">
        <v>75</v>
      </c>
      <c r="BA56" s="107" t="str">
        <f t="shared" si="23"/>
        <v>Fuerte</v>
      </c>
      <c r="BB56" s="107" t="str">
        <f>IFERROR(VLOOKUP((CONCATENATE(AY56,BA56)),Listados!$U$3:$V$11,2,FALSE),"")</f>
        <v>Fuerte</v>
      </c>
      <c r="BC56" s="107">
        <f t="shared" si="24"/>
        <v>100</v>
      </c>
      <c r="BD56" s="488">
        <f>AVERAGE(BC56:BC59)</f>
        <v>66.666666666666671</v>
      </c>
      <c r="BE56" s="488" t="str">
        <f>IF(BD56&lt;=50,"Débil",IF(BD56&lt;=99,"Moderado",IF(BD56=100,"fuerte","")))</f>
        <v>Moderado</v>
      </c>
      <c r="BF56" s="488">
        <f>+IF(AND(AI56="Preventivo",BE56="Fuerte"),2,IF(AND(AI56="Preventivo",BE56="Moderado"),1,0))</f>
        <v>1</v>
      </c>
      <c r="BG56" s="488">
        <f>+AC56-BF56</f>
        <v>0</v>
      </c>
      <c r="BH56" s="693" t="str">
        <f>+VLOOKUP(MIN(BG56),Listados!$J$18:$K$24,2,TRUE)</f>
        <v>Rara Vez</v>
      </c>
      <c r="BI56" s="693" t="str">
        <f>AD56</f>
        <v>Mayor</v>
      </c>
      <c r="BJ56" s="693" t="str">
        <f>IF(AND(BH56&lt;&gt;"",BI56&lt;&gt;""),VLOOKUP(BH56&amp;BI56,Listados!$M$3:$N$27,2,FALSE),"")</f>
        <v>Alto</v>
      </c>
      <c r="BK56" s="693" t="str">
        <f>+VLOOKUP(BJ56,Listados!$P$3:$Q$6,2,FALSE)</f>
        <v>Reducir el riesgo</v>
      </c>
      <c r="BL56" s="664" t="s">
        <v>477</v>
      </c>
      <c r="BM56" s="667" t="s">
        <v>478</v>
      </c>
      <c r="BN56" s="89">
        <v>45658</v>
      </c>
      <c r="BO56" s="90">
        <v>46022</v>
      </c>
      <c r="BP56" s="667" t="s">
        <v>721</v>
      </c>
      <c r="BQ56" s="667" t="s">
        <v>491</v>
      </c>
      <c r="BR56" s="664" t="s">
        <v>722</v>
      </c>
      <c r="BS56" s="667"/>
      <c r="BT56" s="669"/>
      <c r="BU56" s="671"/>
      <c r="BV56" s="669"/>
      <c r="BW56" s="673"/>
    </row>
    <row r="57" spans="1:75" ht="104.25" customHeight="1" thickBot="1" x14ac:dyDescent="0.25">
      <c r="A57" s="702"/>
      <c r="B57" s="685"/>
      <c r="C57" s="680"/>
      <c r="D57" s="685"/>
      <c r="E57" s="249" t="s">
        <v>723</v>
      </c>
      <c r="F57" s="274" t="s">
        <v>67</v>
      </c>
      <c r="G57" s="251" t="s">
        <v>724</v>
      </c>
      <c r="H57" s="685"/>
      <c r="I57" s="685"/>
      <c r="J57" s="685"/>
      <c r="K57" s="685"/>
      <c r="L57" s="685"/>
      <c r="M57" s="685"/>
      <c r="N57" s="685"/>
      <c r="O57" s="685"/>
      <c r="P57" s="685"/>
      <c r="Q57" s="685"/>
      <c r="R57" s="685"/>
      <c r="S57" s="685"/>
      <c r="T57" s="685"/>
      <c r="U57" s="685"/>
      <c r="V57" s="685"/>
      <c r="W57" s="685"/>
      <c r="X57" s="685"/>
      <c r="Y57" s="685"/>
      <c r="Z57" s="685"/>
      <c r="AA57" s="680"/>
      <c r="AB57" s="682"/>
      <c r="AC57" s="683"/>
      <c r="AD57" s="683"/>
      <c r="AE57" s="683"/>
      <c r="AF57" s="683"/>
      <c r="AG57" s="142" t="s">
        <v>725</v>
      </c>
      <c r="AH57" s="76" t="s">
        <v>723</v>
      </c>
      <c r="AI57" s="244" t="s">
        <v>80</v>
      </c>
      <c r="AJ57" s="244" t="s">
        <v>73</v>
      </c>
      <c r="AK57" s="234">
        <f t="shared" si="0"/>
        <v>15</v>
      </c>
      <c r="AL57" s="244" t="s">
        <v>73</v>
      </c>
      <c r="AM57" s="234">
        <f t="shared" si="1"/>
        <v>15</v>
      </c>
      <c r="AN57" s="55" t="s">
        <v>73</v>
      </c>
      <c r="AO57" s="234">
        <f t="shared" si="6"/>
        <v>15</v>
      </c>
      <c r="AP57" s="244" t="s">
        <v>80</v>
      </c>
      <c r="AQ57" s="234">
        <f t="shared" si="2"/>
        <v>10</v>
      </c>
      <c r="AR57" s="233" t="s">
        <v>73</v>
      </c>
      <c r="AS57" s="234">
        <f t="shared" si="3"/>
        <v>15</v>
      </c>
      <c r="AT57" s="233" t="s">
        <v>73</v>
      </c>
      <c r="AU57" s="234">
        <f t="shared" si="4"/>
        <v>15</v>
      </c>
      <c r="AV57" s="55" t="s">
        <v>74</v>
      </c>
      <c r="AW57" s="234">
        <f t="shared" si="5"/>
        <v>10</v>
      </c>
      <c r="AX57" s="77">
        <f t="shared" si="21"/>
        <v>95</v>
      </c>
      <c r="AY57" s="77" t="str">
        <f t="shared" si="22"/>
        <v>Moderado</v>
      </c>
      <c r="AZ57" s="78" t="s">
        <v>75</v>
      </c>
      <c r="BA57" s="77" t="str">
        <f t="shared" si="23"/>
        <v>Fuerte</v>
      </c>
      <c r="BB57" s="77" t="str">
        <f>IFERROR(VLOOKUP((CONCATENATE(AY57,BA57)),Listados!$U$3:$V$11,2,FALSE),"")</f>
        <v>Moderado</v>
      </c>
      <c r="BC57" s="77">
        <f t="shared" si="24"/>
        <v>50</v>
      </c>
      <c r="BD57" s="489"/>
      <c r="BE57" s="489"/>
      <c r="BF57" s="489"/>
      <c r="BG57" s="489"/>
      <c r="BH57" s="680"/>
      <c r="BI57" s="680"/>
      <c r="BJ57" s="680"/>
      <c r="BK57" s="680"/>
      <c r="BL57" s="665"/>
      <c r="BM57" s="656"/>
      <c r="BN57" s="73">
        <v>45658</v>
      </c>
      <c r="BO57" s="74">
        <v>46022</v>
      </c>
      <c r="BP57" s="656"/>
      <c r="BQ57" s="656"/>
      <c r="BR57" s="665"/>
      <c r="BS57" s="656"/>
      <c r="BT57" s="659"/>
      <c r="BU57" s="662"/>
      <c r="BV57" s="659"/>
      <c r="BW57" s="674"/>
    </row>
    <row r="58" spans="1:75" ht="101.25" customHeight="1" x14ac:dyDescent="0.2">
      <c r="A58" s="702"/>
      <c r="B58" s="685"/>
      <c r="C58" s="680"/>
      <c r="D58" s="685"/>
      <c r="E58" s="249" t="s">
        <v>726</v>
      </c>
      <c r="F58" s="274" t="s">
        <v>67</v>
      </c>
      <c r="G58" s="251" t="s">
        <v>727</v>
      </c>
      <c r="H58" s="685"/>
      <c r="I58" s="685"/>
      <c r="J58" s="685"/>
      <c r="K58" s="685"/>
      <c r="L58" s="685"/>
      <c r="M58" s="685"/>
      <c r="N58" s="685"/>
      <c r="O58" s="685"/>
      <c r="P58" s="685"/>
      <c r="Q58" s="685"/>
      <c r="R58" s="685"/>
      <c r="S58" s="685"/>
      <c r="T58" s="685"/>
      <c r="U58" s="685"/>
      <c r="V58" s="685"/>
      <c r="W58" s="685"/>
      <c r="X58" s="685"/>
      <c r="Y58" s="685"/>
      <c r="Z58" s="685"/>
      <c r="AA58" s="680"/>
      <c r="AB58" s="682"/>
      <c r="AC58" s="683"/>
      <c r="AD58" s="683"/>
      <c r="AE58" s="683"/>
      <c r="AF58" s="683"/>
      <c r="AG58" s="142" t="s">
        <v>725</v>
      </c>
      <c r="AH58" s="76" t="s">
        <v>726</v>
      </c>
      <c r="AI58" s="244" t="s">
        <v>80</v>
      </c>
      <c r="AJ58" s="244" t="s">
        <v>73</v>
      </c>
      <c r="AK58" s="234">
        <f t="shared" si="0"/>
        <v>15</v>
      </c>
      <c r="AL58" s="244" t="s">
        <v>73</v>
      </c>
      <c r="AM58" s="234">
        <f t="shared" si="1"/>
        <v>15</v>
      </c>
      <c r="AN58" s="55" t="s">
        <v>73</v>
      </c>
      <c r="AO58" s="234">
        <f t="shared" si="6"/>
        <v>15</v>
      </c>
      <c r="AP58" s="244" t="s">
        <v>80</v>
      </c>
      <c r="AQ58" s="234">
        <f t="shared" si="2"/>
        <v>10</v>
      </c>
      <c r="AR58" s="233" t="s">
        <v>73</v>
      </c>
      <c r="AS58" s="234">
        <f t="shared" si="3"/>
        <v>15</v>
      </c>
      <c r="AT58" s="233" t="s">
        <v>73</v>
      </c>
      <c r="AU58" s="234">
        <f t="shared" si="4"/>
        <v>15</v>
      </c>
      <c r="AV58" s="55" t="s">
        <v>74</v>
      </c>
      <c r="AW58" s="234">
        <f t="shared" si="5"/>
        <v>10</v>
      </c>
      <c r="AX58" s="77">
        <f t="shared" si="21"/>
        <v>95</v>
      </c>
      <c r="AY58" s="77" t="str">
        <f t="shared" si="22"/>
        <v>Moderado</v>
      </c>
      <c r="AZ58" s="78" t="s">
        <v>75</v>
      </c>
      <c r="BA58" s="77" t="str">
        <f t="shared" si="23"/>
        <v>Fuerte</v>
      </c>
      <c r="BB58" s="77" t="str">
        <f>IFERROR(VLOOKUP((CONCATENATE(AY58,BA58)),Listados!$U$3:$V$11,2,FALSE),"")</f>
        <v>Moderado</v>
      </c>
      <c r="BC58" s="77">
        <f t="shared" si="24"/>
        <v>50</v>
      </c>
      <c r="BD58" s="489"/>
      <c r="BE58" s="489"/>
      <c r="BF58" s="489"/>
      <c r="BG58" s="489"/>
      <c r="BH58" s="680"/>
      <c r="BI58" s="680"/>
      <c r="BJ58" s="680"/>
      <c r="BK58" s="680"/>
      <c r="BL58" s="665"/>
      <c r="BM58" s="656"/>
      <c r="BN58" s="73">
        <v>45658</v>
      </c>
      <c r="BO58" s="74">
        <v>46022</v>
      </c>
      <c r="BP58" s="656"/>
      <c r="BQ58" s="656"/>
      <c r="BR58" s="665"/>
      <c r="BS58" s="656"/>
      <c r="BT58" s="659"/>
      <c r="BU58" s="662"/>
      <c r="BV58" s="659"/>
      <c r="BW58" s="674"/>
    </row>
    <row r="59" spans="1:75" ht="29" thickBot="1" x14ac:dyDescent="0.25">
      <c r="A59" s="703"/>
      <c r="B59" s="700"/>
      <c r="C59" s="694"/>
      <c r="D59" s="700"/>
      <c r="E59" s="184"/>
      <c r="F59" s="203"/>
      <c r="G59" s="198" t="s">
        <v>728</v>
      </c>
      <c r="H59" s="700"/>
      <c r="I59" s="700"/>
      <c r="J59" s="700"/>
      <c r="K59" s="700"/>
      <c r="L59" s="700"/>
      <c r="M59" s="700"/>
      <c r="N59" s="700"/>
      <c r="O59" s="700"/>
      <c r="P59" s="700"/>
      <c r="Q59" s="700"/>
      <c r="R59" s="700"/>
      <c r="S59" s="700"/>
      <c r="T59" s="700"/>
      <c r="U59" s="700"/>
      <c r="V59" s="700"/>
      <c r="W59" s="700"/>
      <c r="X59" s="700"/>
      <c r="Y59" s="700"/>
      <c r="Z59" s="700"/>
      <c r="AA59" s="694"/>
      <c r="AB59" s="696"/>
      <c r="AC59" s="698"/>
      <c r="AD59" s="698"/>
      <c r="AE59" s="698"/>
      <c r="AF59" s="698"/>
      <c r="AG59" s="187"/>
      <c r="AH59" s="113"/>
      <c r="AI59" s="183"/>
      <c r="AJ59" s="183"/>
      <c r="AK59" s="178" t="str">
        <f t="shared" si="0"/>
        <v>0</v>
      </c>
      <c r="AL59" s="183"/>
      <c r="AM59" s="178" t="str">
        <f t="shared" si="1"/>
        <v>0</v>
      </c>
      <c r="AN59" s="114"/>
      <c r="AO59" s="178" t="str">
        <f t="shared" si="6"/>
        <v>0</v>
      </c>
      <c r="AP59" s="183"/>
      <c r="AQ59" s="178" t="str">
        <f t="shared" si="2"/>
        <v>0</v>
      </c>
      <c r="AR59" s="183"/>
      <c r="AS59" s="178" t="str">
        <f t="shared" si="3"/>
        <v>0</v>
      </c>
      <c r="AT59" s="183"/>
      <c r="AU59" s="178" t="str">
        <f t="shared" si="4"/>
        <v>0</v>
      </c>
      <c r="AV59" s="114"/>
      <c r="AW59" s="178" t="str">
        <f t="shared" si="5"/>
        <v>0</v>
      </c>
      <c r="AX59" s="116" t="str">
        <f t="shared" si="21"/>
        <v/>
      </c>
      <c r="AY59" s="116" t="str">
        <f t="shared" si="22"/>
        <v/>
      </c>
      <c r="AZ59" s="124"/>
      <c r="BA59" s="116" t="str">
        <f t="shared" si="23"/>
        <v/>
      </c>
      <c r="BB59" s="116" t="str">
        <f>IFERROR(VLOOKUP((CONCATENATE(AY59,BA59)),Listados!$U$3:$V$11,2,FALSE),"")</f>
        <v/>
      </c>
      <c r="BC59" s="116" t="str">
        <f t="shared" si="24"/>
        <v/>
      </c>
      <c r="BD59" s="478"/>
      <c r="BE59" s="478"/>
      <c r="BF59" s="478"/>
      <c r="BG59" s="478"/>
      <c r="BH59" s="694"/>
      <c r="BI59" s="694"/>
      <c r="BJ59" s="694"/>
      <c r="BK59" s="694"/>
      <c r="BL59" s="666"/>
      <c r="BM59" s="668"/>
      <c r="BN59" s="175"/>
      <c r="BO59" s="175"/>
      <c r="BP59" s="668"/>
      <c r="BQ59" s="668"/>
      <c r="BR59" s="666"/>
      <c r="BS59" s="668"/>
      <c r="BT59" s="670"/>
      <c r="BU59" s="672"/>
      <c r="BV59" s="670"/>
      <c r="BW59" s="675"/>
    </row>
    <row r="60" spans="1:75" ht="16" x14ac:dyDescent="0.2">
      <c r="A60" s="691">
        <v>14</v>
      </c>
      <c r="B60" s="685"/>
      <c r="C60" s="680"/>
      <c r="D60" s="685"/>
      <c r="E60" s="28"/>
      <c r="F60" s="75"/>
      <c r="G60" s="55"/>
      <c r="H60" s="685"/>
      <c r="I60" s="685"/>
      <c r="J60" s="685"/>
      <c r="K60" s="685"/>
      <c r="L60" s="685"/>
      <c r="M60" s="685"/>
      <c r="N60" s="685"/>
      <c r="O60" s="685"/>
      <c r="P60" s="685"/>
      <c r="Q60" s="685"/>
      <c r="R60" s="685"/>
      <c r="S60" s="685"/>
      <c r="T60" s="685"/>
      <c r="U60" s="685"/>
      <c r="V60" s="685"/>
      <c r="W60" s="685"/>
      <c r="X60" s="685"/>
      <c r="Y60" s="685"/>
      <c r="Z60" s="685"/>
      <c r="AA60" s="680">
        <f>COUNTIF(H60:Z60, "SI")</f>
        <v>0</v>
      </c>
      <c r="AB60" s="686"/>
      <c r="AC60" s="681" t="e">
        <f>+VLOOKUP(AB60,Listados!$K$8:$L$12,2,0)</f>
        <v>#N/A</v>
      </c>
      <c r="AD60" s="681" t="str">
        <f>++IF(OR(AA60=0),"",IF(OR(AA60=1,AA60&lt;=5),"Moderado",IF(OR(AA60=6,AA60&lt;=11),"Mayor",IF(OR(AA60&gt;=12),"Catastrófico",""))))</f>
        <v/>
      </c>
      <c r="AE60" s="681" t="e">
        <f>+VLOOKUP(AD60,Listados!$K$13:$L$17,2,0)</f>
        <v>#N/A</v>
      </c>
      <c r="AF60" s="681" t="str">
        <f>IF(AND(AB60&lt;&gt;"",AD60&lt;&gt;""),VLOOKUP(AB60&amp;AD60,[3]Listados!$M$3:$N$27,2,FALSE),"")</f>
        <v/>
      </c>
      <c r="AG60" s="158"/>
      <c r="AH60" s="76"/>
      <c r="AI60" s="55"/>
      <c r="AJ60" s="55"/>
      <c r="AK60" s="53" t="str">
        <f>+IF(AJ60="si",15,"0")</f>
        <v>0</v>
      </c>
      <c r="AL60" s="55"/>
      <c r="AM60" s="53" t="str">
        <f>+IF(AL60="si",15,"0")</f>
        <v>0</v>
      </c>
      <c r="AN60" s="55"/>
      <c r="AO60" s="53" t="str">
        <f>+IF(AN60="si",15,"0")</f>
        <v>0</v>
      </c>
      <c r="AP60" s="55"/>
      <c r="AQ60" s="53" t="str">
        <f>+IF(AP60="Preventivo",15,IF(AP60="Detectivo",10,"0"))</f>
        <v>0</v>
      </c>
      <c r="AR60" s="55"/>
      <c r="AS60" s="53" t="str">
        <f>+IF(AR60="si",15,"0")</f>
        <v>0</v>
      </c>
      <c r="AT60" s="55"/>
      <c r="AU60" s="53" t="str">
        <f>+IF(AT60="si",15,"0")</f>
        <v>0</v>
      </c>
      <c r="AV60" s="55"/>
      <c r="AW60" s="53" t="str">
        <f>+IF(AV60="Completa",10,IF(AV60="Incompleta",5,"0"))</f>
        <v>0</v>
      </c>
      <c r="AX60" s="77" t="str">
        <f t="shared" ref="AX60:AX91" si="25">IF((SUM(AK60,AM60,AO60,AQ60,AS60,AU60,AW60)=0),"",(SUM(AK60,AM60,AO60,AQ60,AS60,AU60,AW60)))</f>
        <v/>
      </c>
      <c r="AY60" s="77" t="str">
        <f t="shared" ref="AY60:AY91" si="26">IF(AX60&lt;=85,"Débil",IF(AX60&lt;=95,"Moderado",IF(AX60=100,"Fuerte","")))</f>
        <v/>
      </c>
      <c r="AZ60" s="78"/>
      <c r="BA60" s="77" t="str">
        <f t="shared" si="23"/>
        <v/>
      </c>
      <c r="BB60" s="77" t="str">
        <f>IFERROR(VLOOKUP((CONCATENATE(AY60,BA60)),Listados!$U$3:$V$11,2,FALSE),"")</f>
        <v/>
      </c>
      <c r="BC60" s="77" t="str">
        <f t="shared" si="24"/>
        <v/>
      </c>
      <c r="BD60" s="489" t="e">
        <f>AVERAGE(BC60:BC63)</f>
        <v>#DIV/0!</v>
      </c>
      <c r="BE60" s="489" t="e">
        <f>IF(BD60&lt;=50,"Débil",IF(BD60&lt;=99,"Moderado",IF(BD60=100,"fuerte","")))</f>
        <v>#DIV/0!</v>
      </c>
      <c r="BF60" s="489" t="e">
        <f>+IF(AND(AI60="Preventivo",BE60="Fuerte"),2,IF(AND(AI60="Preventivo",BE60="Moderado"),1,0))</f>
        <v>#DIV/0!</v>
      </c>
      <c r="BG60" s="489" t="e">
        <f>+AC60-BF60</f>
        <v>#N/A</v>
      </c>
      <c r="BH60" s="680" t="e">
        <f>+VLOOKUP(MIN(BG60),Listados!$J$18:$K$24,2,TRUE)</f>
        <v>#N/A</v>
      </c>
      <c r="BI60" s="680" t="str">
        <f>AD60</f>
        <v/>
      </c>
      <c r="BJ60" s="680" t="e">
        <f>IF(AND(BH60&lt;&gt;"",BI60&lt;&gt;""),VLOOKUP(BH60&amp;BI60,Listados!$M$3:$N$27,2,FALSE),"")</f>
        <v>#N/A</v>
      </c>
      <c r="BK60" s="680" t="e">
        <f>+VLOOKUP(BJ60,Listados!$P$3:$Q$6,2,FALSE)</f>
        <v>#N/A</v>
      </c>
      <c r="BL60" s="72"/>
      <c r="BM60" s="72"/>
      <c r="BN60" s="73"/>
      <c r="BO60" s="74"/>
      <c r="BP60" s="72"/>
      <c r="BQ60" s="72"/>
      <c r="BR60" s="656"/>
      <c r="BS60" s="656"/>
      <c r="BT60" s="659"/>
      <c r="BU60" s="662"/>
      <c r="BV60" s="659"/>
      <c r="BW60" s="659"/>
    </row>
    <row r="61" spans="1:75" ht="16" x14ac:dyDescent="0.2">
      <c r="A61" s="691"/>
      <c r="B61" s="685"/>
      <c r="C61" s="680"/>
      <c r="D61" s="685"/>
      <c r="E61" s="254"/>
      <c r="F61" s="267"/>
      <c r="G61" s="244"/>
      <c r="H61" s="685"/>
      <c r="I61" s="685"/>
      <c r="J61" s="685"/>
      <c r="K61" s="685"/>
      <c r="L61" s="685"/>
      <c r="M61" s="685"/>
      <c r="N61" s="685"/>
      <c r="O61" s="685"/>
      <c r="P61" s="685"/>
      <c r="Q61" s="685"/>
      <c r="R61" s="685"/>
      <c r="S61" s="685"/>
      <c r="T61" s="685"/>
      <c r="U61" s="685"/>
      <c r="V61" s="685"/>
      <c r="W61" s="685"/>
      <c r="X61" s="685"/>
      <c r="Y61" s="685"/>
      <c r="Z61" s="685"/>
      <c r="AA61" s="680"/>
      <c r="AB61" s="682"/>
      <c r="AC61" s="683"/>
      <c r="AD61" s="683"/>
      <c r="AE61" s="683"/>
      <c r="AF61" s="683"/>
      <c r="AG61" s="255"/>
      <c r="AH61" s="265"/>
      <c r="AI61" s="244"/>
      <c r="AJ61" s="244"/>
      <c r="AK61" s="234" t="str">
        <f t="shared" si="0"/>
        <v>0</v>
      </c>
      <c r="AL61" s="244"/>
      <c r="AM61" s="234" t="str">
        <f t="shared" si="1"/>
        <v>0</v>
      </c>
      <c r="AN61" s="55"/>
      <c r="AO61" s="234" t="str">
        <f t="shared" si="6"/>
        <v>0</v>
      </c>
      <c r="AP61" s="244"/>
      <c r="AQ61" s="234" t="str">
        <f t="shared" si="2"/>
        <v>0</v>
      </c>
      <c r="AR61" s="244"/>
      <c r="AS61" s="234" t="str">
        <f t="shared" si="3"/>
        <v>0</v>
      </c>
      <c r="AT61" s="244"/>
      <c r="AU61" s="234" t="str">
        <f t="shared" si="4"/>
        <v>0</v>
      </c>
      <c r="AV61" s="55"/>
      <c r="AW61" s="234" t="str">
        <f t="shared" si="5"/>
        <v>0</v>
      </c>
      <c r="AX61" s="77" t="str">
        <f t="shared" si="25"/>
        <v/>
      </c>
      <c r="AY61" s="77" t="str">
        <f t="shared" si="26"/>
        <v/>
      </c>
      <c r="AZ61" s="78"/>
      <c r="BA61" s="77" t="str">
        <f t="shared" si="23"/>
        <v/>
      </c>
      <c r="BB61" s="77" t="str">
        <f>IFERROR(VLOOKUP((CONCATENATE(AY61,BA61)),Listados!$U$3:$V$11,2,FALSE),"")</f>
        <v/>
      </c>
      <c r="BC61" s="77" t="str">
        <f t="shared" si="24"/>
        <v/>
      </c>
      <c r="BD61" s="489"/>
      <c r="BE61" s="489"/>
      <c r="BF61" s="489"/>
      <c r="BG61" s="489"/>
      <c r="BH61" s="680"/>
      <c r="BI61" s="680"/>
      <c r="BJ61" s="680"/>
      <c r="BK61" s="680"/>
      <c r="BL61" s="237"/>
      <c r="BM61" s="237"/>
      <c r="BN61" s="237"/>
      <c r="BO61" s="237"/>
      <c r="BP61" s="237"/>
      <c r="BQ61" s="237"/>
      <c r="BR61" s="656"/>
      <c r="BS61" s="656"/>
      <c r="BT61" s="659"/>
      <c r="BU61" s="662"/>
      <c r="BV61" s="659"/>
      <c r="BW61" s="659"/>
    </row>
    <row r="62" spans="1:75" ht="16" x14ac:dyDescent="0.2">
      <c r="A62" s="691"/>
      <c r="B62" s="685"/>
      <c r="C62" s="680"/>
      <c r="D62" s="685"/>
      <c r="E62" s="254"/>
      <c r="F62" s="267"/>
      <c r="G62" s="244"/>
      <c r="H62" s="685"/>
      <c r="I62" s="685"/>
      <c r="J62" s="685"/>
      <c r="K62" s="685"/>
      <c r="L62" s="685"/>
      <c r="M62" s="685"/>
      <c r="N62" s="685"/>
      <c r="O62" s="685"/>
      <c r="P62" s="685"/>
      <c r="Q62" s="685"/>
      <c r="R62" s="685"/>
      <c r="S62" s="685"/>
      <c r="T62" s="685"/>
      <c r="U62" s="685"/>
      <c r="V62" s="685"/>
      <c r="W62" s="685"/>
      <c r="X62" s="685"/>
      <c r="Y62" s="685"/>
      <c r="Z62" s="685"/>
      <c r="AA62" s="680"/>
      <c r="AB62" s="682"/>
      <c r="AC62" s="683"/>
      <c r="AD62" s="683"/>
      <c r="AE62" s="683"/>
      <c r="AF62" s="683"/>
      <c r="AG62" s="255"/>
      <c r="AH62" s="243"/>
      <c r="AI62" s="244"/>
      <c r="AJ62" s="244"/>
      <c r="AK62" s="234" t="str">
        <f t="shared" si="0"/>
        <v>0</v>
      </c>
      <c r="AL62" s="244"/>
      <c r="AM62" s="234" t="str">
        <f t="shared" si="1"/>
        <v>0</v>
      </c>
      <c r="AN62" s="55"/>
      <c r="AO62" s="234" t="str">
        <f t="shared" si="6"/>
        <v>0</v>
      </c>
      <c r="AP62" s="244"/>
      <c r="AQ62" s="234" t="str">
        <f t="shared" si="2"/>
        <v>0</v>
      </c>
      <c r="AR62" s="244"/>
      <c r="AS62" s="234" t="str">
        <f t="shared" si="3"/>
        <v>0</v>
      </c>
      <c r="AT62" s="244"/>
      <c r="AU62" s="234" t="str">
        <f t="shared" si="4"/>
        <v>0</v>
      </c>
      <c r="AV62" s="55"/>
      <c r="AW62" s="234" t="str">
        <f t="shared" si="5"/>
        <v>0</v>
      </c>
      <c r="AX62" s="77" t="str">
        <f t="shared" si="25"/>
        <v/>
      </c>
      <c r="AY62" s="77" t="str">
        <f t="shared" si="26"/>
        <v/>
      </c>
      <c r="AZ62" s="78"/>
      <c r="BA62" s="77" t="str">
        <f t="shared" si="23"/>
        <v/>
      </c>
      <c r="BB62" s="77" t="str">
        <f>IFERROR(VLOOKUP((CONCATENATE(AY62,BA62)),Listados!$U$3:$V$11,2,FALSE),"")</f>
        <v/>
      </c>
      <c r="BC62" s="77" t="str">
        <f t="shared" si="24"/>
        <v/>
      </c>
      <c r="BD62" s="489"/>
      <c r="BE62" s="489"/>
      <c r="BF62" s="489"/>
      <c r="BG62" s="489"/>
      <c r="BH62" s="680"/>
      <c r="BI62" s="680"/>
      <c r="BJ62" s="680"/>
      <c r="BK62" s="680"/>
      <c r="BL62" s="237"/>
      <c r="BM62" s="237"/>
      <c r="BN62" s="238"/>
      <c r="BO62" s="238"/>
      <c r="BP62" s="237"/>
      <c r="BQ62" s="237"/>
      <c r="BR62" s="656"/>
      <c r="BS62" s="656"/>
      <c r="BT62" s="659"/>
      <c r="BU62" s="662"/>
      <c r="BV62" s="659"/>
      <c r="BW62" s="659"/>
    </row>
    <row r="63" spans="1:75" ht="16" x14ac:dyDescent="0.2">
      <c r="A63" s="692"/>
      <c r="B63" s="686"/>
      <c r="C63" s="681"/>
      <c r="D63" s="686"/>
      <c r="E63" s="254"/>
      <c r="F63" s="267"/>
      <c r="G63" s="244"/>
      <c r="H63" s="686"/>
      <c r="I63" s="686"/>
      <c r="J63" s="686"/>
      <c r="K63" s="686"/>
      <c r="L63" s="686"/>
      <c r="M63" s="686"/>
      <c r="N63" s="686"/>
      <c r="O63" s="686"/>
      <c r="P63" s="686"/>
      <c r="Q63" s="686"/>
      <c r="R63" s="686"/>
      <c r="S63" s="686"/>
      <c r="T63" s="686"/>
      <c r="U63" s="686"/>
      <c r="V63" s="686"/>
      <c r="W63" s="686"/>
      <c r="X63" s="686"/>
      <c r="Y63" s="686"/>
      <c r="Z63" s="686"/>
      <c r="AA63" s="681"/>
      <c r="AB63" s="682"/>
      <c r="AC63" s="683"/>
      <c r="AD63" s="683"/>
      <c r="AE63" s="683"/>
      <c r="AF63" s="683"/>
      <c r="AG63" s="255"/>
      <c r="AH63" s="243"/>
      <c r="AI63" s="244"/>
      <c r="AJ63" s="244"/>
      <c r="AK63" s="234" t="str">
        <f t="shared" si="0"/>
        <v>0</v>
      </c>
      <c r="AL63" s="244"/>
      <c r="AM63" s="234" t="str">
        <f t="shared" si="1"/>
        <v>0</v>
      </c>
      <c r="AN63" s="55"/>
      <c r="AO63" s="234" t="str">
        <f t="shared" si="6"/>
        <v>0</v>
      </c>
      <c r="AP63" s="244"/>
      <c r="AQ63" s="234" t="str">
        <f t="shared" si="2"/>
        <v>0</v>
      </c>
      <c r="AR63" s="244"/>
      <c r="AS63" s="234" t="str">
        <f t="shared" si="3"/>
        <v>0</v>
      </c>
      <c r="AT63" s="244"/>
      <c r="AU63" s="234" t="str">
        <f t="shared" si="4"/>
        <v>0</v>
      </c>
      <c r="AV63" s="55"/>
      <c r="AW63" s="234" t="str">
        <f t="shared" si="5"/>
        <v>0</v>
      </c>
      <c r="AX63" s="77" t="str">
        <f t="shared" si="25"/>
        <v/>
      </c>
      <c r="AY63" s="77" t="str">
        <f t="shared" si="26"/>
        <v/>
      </c>
      <c r="AZ63" s="78"/>
      <c r="BA63" s="77" t="str">
        <f t="shared" si="23"/>
        <v/>
      </c>
      <c r="BB63" s="77" t="str">
        <f>IFERROR(VLOOKUP((CONCATENATE(AY63,BA63)),Listados!$U$3:$V$11,2,FALSE),"")</f>
        <v/>
      </c>
      <c r="BC63" s="77" t="str">
        <f t="shared" si="24"/>
        <v/>
      </c>
      <c r="BD63" s="494"/>
      <c r="BE63" s="494"/>
      <c r="BF63" s="494"/>
      <c r="BG63" s="494"/>
      <c r="BH63" s="681"/>
      <c r="BI63" s="681"/>
      <c r="BJ63" s="681"/>
      <c r="BK63" s="681"/>
      <c r="BL63" s="237"/>
      <c r="BM63" s="237"/>
      <c r="BN63" s="238"/>
      <c r="BO63" s="238"/>
      <c r="BP63" s="237"/>
      <c r="BQ63" s="237"/>
      <c r="BR63" s="657"/>
      <c r="BS63" s="657"/>
      <c r="BT63" s="660"/>
      <c r="BU63" s="663"/>
      <c r="BV63" s="660"/>
      <c r="BW63" s="660"/>
    </row>
    <row r="64" spans="1:75" ht="16" x14ac:dyDescent="0.2">
      <c r="A64" s="690">
        <v>15</v>
      </c>
      <c r="B64" s="684"/>
      <c r="C64" s="679"/>
      <c r="D64" s="684"/>
      <c r="E64" s="254"/>
      <c r="F64" s="267"/>
      <c r="G64" s="244"/>
      <c r="H64" s="684"/>
      <c r="I64" s="684"/>
      <c r="J64" s="684"/>
      <c r="K64" s="684"/>
      <c r="L64" s="684"/>
      <c r="M64" s="684"/>
      <c r="N64" s="684"/>
      <c r="O64" s="684"/>
      <c r="P64" s="684"/>
      <c r="Q64" s="684"/>
      <c r="R64" s="684"/>
      <c r="S64" s="684"/>
      <c r="T64" s="684"/>
      <c r="U64" s="684"/>
      <c r="V64" s="684"/>
      <c r="W64" s="684"/>
      <c r="X64" s="684"/>
      <c r="Y64" s="684"/>
      <c r="Z64" s="684"/>
      <c r="AA64" s="679">
        <f>COUNTIF(H64:Z64, "SI")</f>
        <v>0</v>
      </c>
      <c r="AB64" s="682"/>
      <c r="AC64" s="683" t="e">
        <f>+VLOOKUP(AB64,Listados!$K$8:$L$12,2,0)</f>
        <v>#N/A</v>
      </c>
      <c r="AD64" s="683" t="str">
        <f>++IF(OR(AA64=0),"",IF(OR(AA64=1,AA64&lt;=5),"Moderado",IF(OR(AA64=6,AA64&lt;=11),"Mayor",IF(OR(AA64&gt;=12),"Catastrófico",""))))</f>
        <v/>
      </c>
      <c r="AE64" s="683" t="e">
        <f>+VLOOKUP(AD64,Listados!$K$13:$L$17,2,0)</f>
        <v>#N/A</v>
      </c>
      <c r="AF64" s="683" t="str">
        <f>IF(AND(AB64&lt;&gt;"",AD64&lt;&gt;""),VLOOKUP(AB64&amp;AD64,[3]Listados!$M$3:$N$27,2,FALSE),"")</f>
        <v/>
      </c>
      <c r="AG64" s="255"/>
      <c r="AH64" s="265"/>
      <c r="AI64" s="244"/>
      <c r="AJ64" s="244"/>
      <c r="AK64" s="234" t="str">
        <f>+IF(AJ64="si",15,"0")</f>
        <v>0</v>
      </c>
      <c r="AL64" s="244"/>
      <c r="AM64" s="234" t="str">
        <f>+IF(AL64="si",15,"0")</f>
        <v>0</v>
      </c>
      <c r="AN64" s="55"/>
      <c r="AO64" s="234" t="str">
        <f>+IF(AN64="si",15,"0")</f>
        <v>0</v>
      </c>
      <c r="AP64" s="244"/>
      <c r="AQ64" s="234" t="str">
        <f>+IF(AP64="Preventivo",15,IF(AP64="Detectivo",10,"0"))</f>
        <v>0</v>
      </c>
      <c r="AR64" s="244"/>
      <c r="AS64" s="234" t="str">
        <f>+IF(AR64="si",15,"0")</f>
        <v>0</v>
      </c>
      <c r="AT64" s="244"/>
      <c r="AU64" s="234" t="str">
        <f>+IF(AT64="si",15,"0")</f>
        <v>0</v>
      </c>
      <c r="AV64" s="55"/>
      <c r="AW64" s="234" t="str">
        <f>+IF(AV64="Completa",10,IF(AV64="Incompleta",5,"0"))</f>
        <v>0</v>
      </c>
      <c r="AX64" s="77" t="str">
        <f t="shared" si="25"/>
        <v/>
      </c>
      <c r="AY64" s="77" t="str">
        <f t="shared" si="26"/>
        <v/>
      </c>
      <c r="AZ64" s="78"/>
      <c r="BA64" s="77" t="str">
        <f t="shared" si="23"/>
        <v/>
      </c>
      <c r="BB64" s="77" t="str">
        <f>IFERROR(VLOOKUP((CONCATENATE(AY64,BA64)),Listados!$U$3:$V$11,2,FALSE),"")</f>
        <v/>
      </c>
      <c r="BC64" s="77" t="str">
        <f t="shared" si="24"/>
        <v/>
      </c>
      <c r="BD64" s="477" t="e">
        <f>AVERAGE(BC64:BC67)</f>
        <v>#DIV/0!</v>
      </c>
      <c r="BE64" s="477" t="e">
        <f>IF(BD64&lt;=50,"Débil",IF(BD64&lt;=99,"Moderado",IF(BD64=100,"fuerte","")))</f>
        <v>#DIV/0!</v>
      </c>
      <c r="BF64" s="477" t="e">
        <f>+IF(AND(AI64="Preventivo",BE64="Fuerte"),2,IF(AND(AI64="Preventivo",BE64="Moderado"),1,0))</f>
        <v>#DIV/0!</v>
      </c>
      <c r="BG64" s="477" t="e">
        <f>+AC64-BF64</f>
        <v>#N/A</v>
      </c>
      <c r="BH64" s="679" t="e">
        <f>+VLOOKUP(MIN(BG64),Listados!$J$18:$K$24,2,TRUE)</f>
        <v>#N/A</v>
      </c>
      <c r="BI64" s="679" t="str">
        <f>AD64</f>
        <v/>
      </c>
      <c r="BJ64" s="679" t="e">
        <f>IF(AND(BH64&lt;&gt;"",BI64&lt;&gt;""),VLOOKUP(BH64&amp;BI64,Listados!$M$3:$N$27,2,FALSE),"")</f>
        <v>#N/A</v>
      </c>
      <c r="BK64" s="679" t="e">
        <f>+VLOOKUP(BJ64,Listados!$P$3:$Q$6,2,FALSE)</f>
        <v>#N/A</v>
      </c>
      <c r="BL64" s="237"/>
      <c r="BM64" s="237"/>
      <c r="BN64" s="238"/>
      <c r="BO64" s="248"/>
      <c r="BP64" s="237"/>
      <c r="BQ64" s="237"/>
      <c r="BR64" s="655"/>
      <c r="BS64" s="655"/>
      <c r="BT64" s="658"/>
      <c r="BU64" s="661"/>
      <c r="BV64" s="658"/>
      <c r="BW64" s="658"/>
    </row>
    <row r="65" spans="1:75" ht="16" x14ac:dyDescent="0.2">
      <c r="A65" s="691"/>
      <c r="B65" s="685"/>
      <c r="C65" s="680"/>
      <c r="D65" s="685"/>
      <c r="E65" s="254"/>
      <c r="F65" s="267"/>
      <c r="G65" s="244"/>
      <c r="H65" s="685"/>
      <c r="I65" s="685"/>
      <c r="J65" s="685"/>
      <c r="K65" s="685"/>
      <c r="L65" s="685"/>
      <c r="M65" s="685"/>
      <c r="N65" s="685"/>
      <c r="O65" s="685"/>
      <c r="P65" s="685"/>
      <c r="Q65" s="685"/>
      <c r="R65" s="685"/>
      <c r="S65" s="685"/>
      <c r="T65" s="685"/>
      <c r="U65" s="685"/>
      <c r="V65" s="685"/>
      <c r="W65" s="685"/>
      <c r="X65" s="685"/>
      <c r="Y65" s="685"/>
      <c r="Z65" s="685"/>
      <c r="AA65" s="680"/>
      <c r="AB65" s="682"/>
      <c r="AC65" s="683"/>
      <c r="AD65" s="683"/>
      <c r="AE65" s="683"/>
      <c r="AF65" s="683"/>
      <c r="AG65" s="255"/>
      <c r="AH65" s="265"/>
      <c r="AI65" s="244"/>
      <c r="AJ65" s="244"/>
      <c r="AK65" s="234" t="str">
        <f t="shared" si="0"/>
        <v>0</v>
      </c>
      <c r="AL65" s="244"/>
      <c r="AM65" s="234" t="str">
        <f t="shared" si="1"/>
        <v>0</v>
      </c>
      <c r="AN65" s="55"/>
      <c r="AO65" s="234" t="str">
        <f t="shared" si="6"/>
        <v>0</v>
      </c>
      <c r="AP65" s="244"/>
      <c r="AQ65" s="234" t="str">
        <f t="shared" si="2"/>
        <v>0</v>
      </c>
      <c r="AR65" s="244"/>
      <c r="AS65" s="234" t="str">
        <f t="shared" si="3"/>
        <v>0</v>
      </c>
      <c r="AT65" s="244"/>
      <c r="AU65" s="234" t="str">
        <f t="shared" si="4"/>
        <v>0</v>
      </c>
      <c r="AV65" s="55"/>
      <c r="AW65" s="234" t="str">
        <f t="shared" si="5"/>
        <v>0</v>
      </c>
      <c r="AX65" s="77" t="str">
        <f t="shared" si="25"/>
        <v/>
      </c>
      <c r="AY65" s="77" t="str">
        <f t="shared" si="26"/>
        <v/>
      </c>
      <c r="AZ65" s="78"/>
      <c r="BA65" s="77" t="str">
        <f t="shared" si="23"/>
        <v/>
      </c>
      <c r="BB65" s="77" t="str">
        <f>IFERROR(VLOOKUP((CONCATENATE(AY65,BA65)),Listados!$U$3:$V$11,2,FALSE),"")</f>
        <v/>
      </c>
      <c r="BC65" s="77" t="str">
        <f t="shared" si="24"/>
        <v/>
      </c>
      <c r="BD65" s="489"/>
      <c r="BE65" s="489"/>
      <c r="BF65" s="489"/>
      <c r="BG65" s="489"/>
      <c r="BH65" s="680"/>
      <c r="BI65" s="680"/>
      <c r="BJ65" s="680"/>
      <c r="BK65" s="680"/>
      <c r="BL65" s="237"/>
      <c r="BM65" s="237"/>
      <c r="BN65" s="237"/>
      <c r="BO65" s="237"/>
      <c r="BP65" s="237"/>
      <c r="BQ65" s="237"/>
      <c r="BR65" s="656"/>
      <c r="BS65" s="656"/>
      <c r="BT65" s="659"/>
      <c r="BU65" s="662"/>
      <c r="BV65" s="659"/>
      <c r="BW65" s="659"/>
    </row>
    <row r="66" spans="1:75" ht="16" x14ac:dyDescent="0.2">
      <c r="A66" s="691"/>
      <c r="B66" s="685"/>
      <c r="C66" s="680"/>
      <c r="D66" s="685"/>
      <c r="E66" s="254"/>
      <c r="F66" s="267"/>
      <c r="G66" s="244"/>
      <c r="H66" s="685"/>
      <c r="I66" s="685"/>
      <c r="J66" s="685"/>
      <c r="K66" s="685"/>
      <c r="L66" s="685"/>
      <c r="M66" s="685"/>
      <c r="N66" s="685"/>
      <c r="O66" s="685"/>
      <c r="P66" s="685"/>
      <c r="Q66" s="685"/>
      <c r="R66" s="685"/>
      <c r="S66" s="685"/>
      <c r="T66" s="685"/>
      <c r="U66" s="685"/>
      <c r="V66" s="685"/>
      <c r="W66" s="685"/>
      <c r="X66" s="685"/>
      <c r="Y66" s="685"/>
      <c r="Z66" s="685"/>
      <c r="AA66" s="680"/>
      <c r="AB66" s="682"/>
      <c r="AC66" s="683"/>
      <c r="AD66" s="683"/>
      <c r="AE66" s="683"/>
      <c r="AF66" s="683"/>
      <c r="AG66" s="255"/>
      <c r="AH66" s="243"/>
      <c r="AI66" s="244"/>
      <c r="AJ66" s="244"/>
      <c r="AK66" s="234" t="str">
        <f t="shared" si="0"/>
        <v>0</v>
      </c>
      <c r="AL66" s="244"/>
      <c r="AM66" s="234" t="str">
        <f t="shared" si="1"/>
        <v>0</v>
      </c>
      <c r="AN66" s="55"/>
      <c r="AO66" s="234" t="str">
        <f t="shared" si="6"/>
        <v>0</v>
      </c>
      <c r="AP66" s="244"/>
      <c r="AQ66" s="234" t="str">
        <f t="shared" si="2"/>
        <v>0</v>
      </c>
      <c r="AR66" s="244"/>
      <c r="AS66" s="234" t="str">
        <f t="shared" si="3"/>
        <v>0</v>
      </c>
      <c r="AT66" s="244"/>
      <c r="AU66" s="234" t="str">
        <f t="shared" si="4"/>
        <v>0</v>
      </c>
      <c r="AV66" s="55"/>
      <c r="AW66" s="234" t="str">
        <f t="shared" si="5"/>
        <v>0</v>
      </c>
      <c r="AX66" s="77" t="str">
        <f t="shared" si="25"/>
        <v/>
      </c>
      <c r="AY66" s="77" t="str">
        <f t="shared" si="26"/>
        <v/>
      </c>
      <c r="AZ66" s="78"/>
      <c r="BA66" s="77" t="str">
        <f t="shared" si="23"/>
        <v/>
      </c>
      <c r="BB66" s="77" t="str">
        <f>IFERROR(VLOOKUP((CONCATENATE(AY66,BA66)),Listados!$U$3:$V$11,2,FALSE),"")</f>
        <v/>
      </c>
      <c r="BC66" s="77" t="str">
        <f t="shared" si="24"/>
        <v/>
      </c>
      <c r="BD66" s="489"/>
      <c r="BE66" s="489"/>
      <c r="BF66" s="489"/>
      <c r="BG66" s="489"/>
      <c r="BH66" s="680"/>
      <c r="BI66" s="680"/>
      <c r="BJ66" s="680"/>
      <c r="BK66" s="680"/>
      <c r="BL66" s="237"/>
      <c r="BM66" s="237"/>
      <c r="BN66" s="238"/>
      <c r="BO66" s="238"/>
      <c r="BP66" s="237"/>
      <c r="BQ66" s="237"/>
      <c r="BR66" s="656"/>
      <c r="BS66" s="656"/>
      <c r="BT66" s="659"/>
      <c r="BU66" s="662"/>
      <c r="BV66" s="659"/>
      <c r="BW66" s="659"/>
    </row>
    <row r="67" spans="1:75" ht="16" x14ac:dyDescent="0.2">
      <c r="A67" s="692"/>
      <c r="B67" s="686"/>
      <c r="C67" s="681"/>
      <c r="D67" s="686"/>
      <c r="E67" s="254"/>
      <c r="F67" s="267"/>
      <c r="G67" s="244"/>
      <c r="H67" s="686"/>
      <c r="I67" s="686"/>
      <c r="J67" s="686"/>
      <c r="K67" s="686"/>
      <c r="L67" s="686"/>
      <c r="M67" s="686"/>
      <c r="N67" s="686"/>
      <c r="O67" s="686"/>
      <c r="P67" s="686"/>
      <c r="Q67" s="686"/>
      <c r="R67" s="686"/>
      <c r="S67" s="686"/>
      <c r="T67" s="686"/>
      <c r="U67" s="686"/>
      <c r="V67" s="686"/>
      <c r="W67" s="686"/>
      <c r="X67" s="686"/>
      <c r="Y67" s="686"/>
      <c r="Z67" s="686"/>
      <c r="AA67" s="681"/>
      <c r="AB67" s="682"/>
      <c r="AC67" s="683"/>
      <c r="AD67" s="683"/>
      <c r="AE67" s="683"/>
      <c r="AF67" s="683"/>
      <c r="AG67" s="255"/>
      <c r="AH67" s="243"/>
      <c r="AI67" s="244"/>
      <c r="AJ67" s="244"/>
      <c r="AK67" s="234" t="str">
        <f t="shared" si="0"/>
        <v>0</v>
      </c>
      <c r="AL67" s="244"/>
      <c r="AM67" s="234" t="str">
        <f t="shared" si="1"/>
        <v>0</v>
      </c>
      <c r="AN67" s="55"/>
      <c r="AO67" s="234" t="str">
        <f t="shared" si="6"/>
        <v>0</v>
      </c>
      <c r="AP67" s="244"/>
      <c r="AQ67" s="234" t="str">
        <f t="shared" si="2"/>
        <v>0</v>
      </c>
      <c r="AR67" s="244"/>
      <c r="AS67" s="234" t="str">
        <f t="shared" si="3"/>
        <v>0</v>
      </c>
      <c r="AT67" s="244"/>
      <c r="AU67" s="234" t="str">
        <f t="shared" si="4"/>
        <v>0</v>
      </c>
      <c r="AV67" s="55"/>
      <c r="AW67" s="234" t="str">
        <f t="shared" si="5"/>
        <v>0</v>
      </c>
      <c r="AX67" s="77" t="str">
        <f t="shared" si="25"/>
        <v/>
      </c>
      <c r="AY67" s="77" t="str">
        <f t="shared" si="26"/>
        <v/>
      </c>
      <c r="AZ67" s="78"/>
      <c r="BA67" s="77" t="str">
        <f t="shared" si="23"/>
        <v/>
      </c>
      <c r="BB67" s="77" t="str">
        <f>IFERROR(VLOOKUP((CONCATENATE(AY67,BA67)),Listados!$U$3:$V$11,2,FALSE),"")</f>
        <v/>
      </c>
      <c r="BC67" s="77" t="str">
        <f t="shared" si="24"/>
        <v/>
      </c>
      <c r="BD67" s="494"/>
      <c r="BE67" s="494"/>
      <c r="BF67" s="494"/>
      <c r="BG67" s="494"/>
      <c r="BH67" s="681"/>
      <c r="BI67" s="681"/>
      <c r="BJ67" s="681"/>
      <c r="BK67" s="681"/>
      <c r="BL67" s="237"/>
      <c r="BM67" s="237"/>
      <c r="BN67" s="238"/>
      <c r="BO67" s="238"/>
      <c r="BP67" s="237"/>
      <c r="BQ67" s="237"/>
      <c r="BR67" s="657"/>
      <c r="BS67" s="657"/>
      <c r="BT67" s="660"/>
      <c r="BU67" s="663"/>
      <c r="BV67" s="660"/>
      <c r="BW67" s="660"/>
    </row>
    <row r="68" spans="1:75" ht="16" x14ac:dyDescent="0.2">
      <c r="A68" s="690">
        <v>16</v>
      </c>
      <c r="B68" s="684"/>
      <c r="C68" s="679"/>
      <c r="D68" s="684"/>
      <c r="E68" s="254"/>
      <c r="F68" s="267"/>
      <c r="G68" s="244"/>
      <c r="H68" s="684"/>
      <c r="I68" s="684"/>
      <c r="J68" s="684"/>
      <c r="K68" s="684"/>
      <c r="L68" s="684"/>
      <c r="M68" s="684"/>
      <c r="N68" s="684"/>
      <c r="O68" s="684"/>
      <c r="P68" s="684"/>
      <c r="Q68" s="684"/>
      <c r="R68" s="684"/>
      <c r="S68" s="684"/>
      <c r="T68" s="684"/>
      <c r="U68" s="684"/>
      <c r="V68" s="684"/>
      <c r="W68" s="684"/>
      <c r="X68" s="684"/>
      <c r="Y68" s="684"/>
      <c r="Z68" s="684"/>
      <c r="AA68" s="679">
        <f>COUNTIF(H68:Z68, "SI")</f>
        <v>0</v>
      </c>
      <c r="AB68" s="682"/>
      <c r="AC68" s="683" t="e">
        <f>+VLOOKUP(AB68,Listados!$K$8:$L$12,2,0)</f>
        <v>#N/A</v>
      </c>
      <c r="AD68" s="683" t="str">
        <f>++IF(OR(AA68=0),"",IF(OR(AA68=1,AA68&lt;=5),"Moderado",IF(OR(AA68=6,AA68&lt;=11),"Mayor",IF(OR(AA68&gt;=12),"Catastrófico",""))))</f>
        <v/>
      </c>
      <c r="AE68" s="683" t="e">
        <f>+VLOOKUP(AD68,Listados!$K$13:$L$17,2,0)</f>
        <v>#N/A</v>
      </c>
      <c r="AF68" s="683" t="str">
        <f>IF(AND(AB68&lt;&gt;"",AD68&lt;&gt;""),VLOOKUP(AB68&amp;AD68,[3]Listados!$M$3:$N$27,2,FALSE),"")</f>
        <v/>
      </c>
      <c r="AG68" s="255"/>
      <c r="AH68" s="265"/>
      <c r="AI68" s="244"/>
      <c r="AJ68" s="244"/>
      <c r="AK68" s="234" t="str">
        <f>+IF(AJ68="si",15,"0")</f>
        <v>0</v>
      </c>
      <c r="AL68" s="244"/>
      <c r="AM68" s="234" t="str">
        <f>+IF(AL68="si",15,"0")</f>
        <v>0</v>
      </c>
      <c r="AN68" s="55"/>
      <c r="AO68" s="234" t="str">
        <f>+IF(AN68="si",15,"0")</f>
        <v>0</v>
      </c>
      <c r="AP68" s="244"/>
      <c r="AQ68" s="234" t="str">
        <f>+IF(AP68="Preventivo",15,IF(AP68="Detectivo",10,"0"))</f>
        <v>0</v>
      </c>
      <c r="AR68" s="244"/>
      <c r="AS68" s="234" t="str">
        <f>+IF(AR68="si",15,"0")</f>
        <v>0</v>
      </c>
      <c r="AT68" s="244"/>
      <c r="AU68" s="234" t="str">
        <f>+IF(AT68="si",15,"0")</f>
        <v>0</v>
      </c>
      <c r="AV68" s="55"/>
      <c r="AW68" s="234" t="str">
        <f>+IF(AV68="Completa",10,IF(AV68="Incompleta",5,"0"))</f>
        <v>0</v>
      </c>
      <c r="AX68" s="77" t="str">
        <f t="shared" si="25"/>
        <v/>
      </c>
      <c r="AY68" s="77" t="str">
        <f t="shared" si="26"/>
        <v/>
      </c>
      <c r="AZ68" s="78"/>
      <c r="BA68" s="77" t="str">
        <f t="shared" si="23"/>
        <v/>
      </c>
      <c r="BB68" s="77" t="str">
        <f>IFERROR(VLOOKUP((CONCATENATE(AY68,BA68)),Listados!$U$3:$V$11,2,FALSE),"")</f>
        <v/>
      </c>
      <c r="BC68" s="77" t="str">
        <f t="shared" si="24"/>
        <v/>
      </c>
      <c r="BD68" s="477" t="e">
        <f>AVERAGE(BC68:BC71)</f>
        <v>#DIV/0!</v>
      </c>
      <c r="BE68" s="477" t="e">
        <f>IF(BD68&lt;=50,"Débil",IF(BD68&lt;=99,"Moderado",IF(BD68=100,"fuerte","")))</f>
        <v>#DIV/0!</v>
      </c>
      <c r="BF68" s="477" t="e">
        <f>+IF(AND(AI68="Preventivo",BE68="Fuerte"),2,IF(AND(AI68="Preventivo",BE68="Moderado"),1,0))</f>
        <v>#DIV/0!</v>
      </c>
      <c r="BG68" s="477" t="e">
        <f>+AC68-BF68</f>
        <v>#N/A</v>
      </c>
      <c r="BH68" s="679" t="e">
        <f>+VLOOKUP(MIN(BG68),Listados!$J$18:$K$24,2,TRUE)</f>
        <v>#N/A</v>
      </c>
      <c r="BI68" s="679" t="str">
        <f>AD68</f>
        <v/>
      </c>
      <c r="BJ68" s="679" t="e">
        <f>IF(AND(BH68&lt;&gt;"",BI68&lt;&gt;""),VLOOKUP(BH68&amp;BI68,Listados!$M$3:$N$27,2,FALSE),"")</f>
        <v>#N/A</v>
      </c>
      <c r="BK68" s="679" t="e">
        <f>+VLOOKUP(BJ68,Listados!$P$3:$Q$6,2,FALSE)</f>
        <v>#N/A</v>
      </c>
      <c r="BL68" s="237"/>
      <c r="BM68" s="237"/>
      <c r="BN68" s="238"/>
      <c r="BO68" s="248"/>
      <c r="BP68" s="237"/>
      <c r="BQ68" s="237"/>
      <c r="BR68" s="655"/>
      <c r="BS68" s="655"/>
      <c r="BT68" s="658"/>
      <c r="BU68" s="661"/>
      <c r="BV68" s="658"/>
      <c r="BW68" s="658"/>
    </row>
    <row r="69" spans="1:75" ht="16" x14ac:dyDescent="0.2">
      <c r="A69" s="691"/>
      <c r="B69" s="685"/>
      <c r="C69" s="680"/>
      <c r="D69" s="685"/>
      <c r="E69" s="254"/>
      <c r="F69" s="267"/>
      <c r="G69" s="244"/>
      <c r="H69" s="685"/>
      <c r="I69" s="685"/>
      <c r="J69" s="685"/>
      <c r="K69" s="685"/>
      <c r="L69" s="685"/>
      <c r="M69" s="685"/>
      <c r="N69" s="685"/>
      <c r="O69" s="685"/>
      <c r="P69" s="685"/>
      <c r="Q69" s="685"/>
      <c r="R69" s="685"/>
      <c r="S69" s="685"/>
      <c r="T69" s="685"/>
      <c r="U69" s="685"/>
      <c r="V69" s="685"/>
      <c r="W69" s="685"/>
      <c r="X69" s="685"/>
      <c r="Y69" s="685"/>
      <c r="Z69" s="685"/>
      <c r="AA69" s="680"/>
      <c r="AB69" s="682"/>
      <c r="AC69" s="683"/>
      <c r="AD69" s="683"/>
      <c r="AE69" s="683"/>
      <c r="AF69" s="683"/>
      <c r="AG69" s="255"/>
      <c r="AH69" s="265"/>
      <c r="AI69" s="244"/>
      <c r="AJ69" s="244"/>
      <c r="AK69" s="234" t="str">
        <f t="shared" si="0"/>
        <v>0</v>
      </c>
      <c r="AL69" s="244"/>
      <c r="AM69" s="234" t="str">
        <f t="shared" si="1"/>
        <v>0</v>
      </c>
      <c r="AN69" s="55"/>
      <c r="AO69" s="234" t="str">
        <f t="shared" si="6"/>
        <v>0</v>
      </c>
      <c r="AP69" s="244"/>
      <c r="AQ69" s="234" t="str">
        <f t="shared" si="2"/>
        <v>0</v>
      </c>
      <c r="AR69" s="244"/>
      <c r="AS69" s="234" t="str">
        <f t="shared" si="3"/>
        <v>0</v>
      </c>
      <c r="AT69" s="244"/>
      <c r="AU69" s="234" t="str">
        <f t="shared" si="4"/>
        <v>0</v>
      </c>
      <c r="AV69" s="55"/>
      <c r="AW69" s="234" t="str">
        <f t="shared" si="5"/>
        <v>0</v>
      </c>
      <c r="AX69" s="77" t="str">
        <f t="shared" si="25"/>
        <v/>
      </c>
      <c r="AY69" s="77" t="str">
        <f t="shared" si="26"/>
        <v/>
      </c>
      <c r="AZ69" s="78"/>
      <c r="BA69" s="77" t="str">
        <f t="shared" si="23"/>
        <v/>
      </c>
      <c r="BB69" s="77" t="str">
        <f>IFERROR(VLOOKUP((CONCATENATE(AY69,BA69)),Listados!$U$3:$V$11,2,FALSE),"")</f>
        <v/>
      </c>
      <c r="BC69" s="77" t="str">
        <f t="shared" si="24"/>
        <v/>
      </c>
      <c r="BD69" s="489"/>
      <c r="BE69" s="489"/>
      <c r="BF69" s="489"/>
      <c r="BG69" s="489"/>
      <c r="BH69" s="680"/>
      <c r="BI69" s="680"/>
      <c r="BJ69" s="680"/>
      <c r="BK69" s="680"/>
      <c r="BL69" s="237"/>
      <c r="BM69" s="237"/>
      <c r="BN69" s="237"/>
      <c r="BO69" s="237"/>
      <c r="BP69" s="237"/>
      <c r="BQ69" s="237"/>
      <c r="BR69" s="656"/>
      <c r="BS69" s="656"/>
      <c r="BT69" s="659"/>
      <c r="BU69" s="662"/>
      <c r="BV69" s="659"/>
      <c r="BW69" s="659"/>
    </row>
    <row r="70" spans="1:75" ht="16" x14ac:dyDescent="0.2">
      <c r="A70" s="691"/>
      <c r="B70" s="685"/>
      <c r="C70" s="680"/>
      <c r="D70" s="685"/>
      <c r="E70" s="254"/>
      <c r="F70" s="267"/>
      <c r="G70" s="244"/>
      <c r="H70" s="685"/>
      <c r="I70" s="685"/>
      <c r="J70" s="685"/>
      <c r="K70" s="685"/>
      <c r="L70" s="685"/>
      <c r="M70" s="685"/>
      <c r="N70" s="685"/>
      <c r="O70" s="685"/>
      <c r="P70" s="685"/>
      <c r="Q70" s="685"/>
      <c r="R70" s="685"/>
      <c r="S70" s="685"/>
      <c r="T70" s="685"/>
      <c r="U70" s="685"/>
      <c r="V70" s="685"/>
      <c r="W70" s="685"/>
      <c r="X70" s="685"/>
      <c r="Y70" s="685"/>
      <c r="Z70" s="685"/>
      <c r="AA70" s="680"/>
      <c r="AB70" s="682"/>
      <c r="AC70" s="683"/>
      <c r="AD70" s="683"/>
      <c r="AE70" s="683"/>
      <c r="AF70" s="683"/>
      <c r="AG70" s="255"/>
      <c r="AH70" s="243"/>
      <c r="AI70" s="244"/>
      <c r="AJ70" s="244"/>
      <c r="AK70" s="234" t="str">
        <f t="shared" si="0"/>
        <v>0</v>
      </c>
      <c r="AL70" s="244"/>
      <c r="AM70" s="234" t="str">
        <f t="shared" si="1"/>
        <v>0</v>
      </c>
      <c r="AN70" s="55"/>
      <c r="AO70" s="234" t="str">
        <f t="shared" si="6"/>
        <v>0</v>
      </c>
      <c r="AP70" s="244"/>
      <c r="AQ70" s="234" t="str">
        <f t="shared" si="2"/>
        <v>0</v>
      </c>
      <c r="AR70" s="244"/>
      <c r="AS70" s="234" t="str">
        <f t="shared" si="3"/>
        <v>0</v>
      </c>
      <c r="AT70" s="244"/>
      <c r="AU70" s="234" t="str">
        <f t="shared" si="4"/>
        <v>0</v>
      </c>
      <c r="AV70" s="55"/>
      <c r="AW70" s="234" t="str">
        <f t="shared" si="5"/>
        <v>0</v>
      </c>
      <c r="AX70" s="77" t="str">
        <f t="shared" si="25"/>
        <v/>
      </c>
      <c r="AY70" s="77" t="str">
        <f t="shared" si="26"/>
        <v/>
      </c>
      <c r="AZ70" s="78"/>
      <c r="BA70" s="77" t="str">
        <f t="shared" si="23"/>
        <v/>
      </c>
      <c r="BB70" s="77" t="str">
        <f>IFERROR(VLOOKUP((CONCATENATE(AY70,BA70)),Listados!$U$3:$V$11,2,FALSE),"")</f>
        <v/>
      </c>
      <c r="BC70" s="77" t="str">
        <f t="shared" si="24"/>
        <v/>
      </c>
      <c r="BD70" s="489"/>
      <c r="BE70" s="489"/>
      <c r="BF70" s="489"/>
      <c r="BG70" s="489"/>
      <c r="BH70" s="680"/>
      <c r="BI70" s="680"/>
      <c r="BJ70" s="680"/>
      <c r="BK70" s="680"/>
      <c r="BL70" s="237"/>
      <c r="BM70" s="237"/>
      <c r="BN70" s="238"/>
      <c r="BO70" s="238"/>
      <c r="BP70" s="237"/>
      <c r="BQ70" s="237"/>
      <c r="BR70" s="656"/>
      <c r="BS70" s="656"/>
      <c r="BT70" s="659"/>
      <c r="BU70" s="662"/>
      <c r="BV70" s="659"/>
      <c r="BW70" s="659"/>
    </row>
    <row r="71" spans="1:75" ht="16" x14ac:dyDescent="0.2">
      <c r="A71" s="692"/>
      <c r="B71" s="686"/>
      <c r="C71" s="681"/>
      <c r="D71" s="686"/>
      <c r="E71" s="254"/>
      <c r="F71" s="267"/>
      <c r="G71" s="244"/>
      <c r="H71" s="686"/>
      <c r="I71" s="686"/>
      <c r="J71" s="686"/>
      <c r="K71" s="686"/>
      <c r="L71" s="686"/>
      <c r="M71" s="686"/>
      <c r="N71" s="686"/>
      <c r="O71" s="686"/>
      <c r="P71" s="686"/>
      <c r="Q71" s="686"/>
      <c r="R71" s="686"/>
      <c r="S71" s="686"/>
      <c r="T71" s="686"/>
      <c r="U71" s="686"/>
      <c r="V71" s="686"/>
      <c r="W71" s="686"/>
      <c r="X71" s="686"/>
      <c r="Y71" s="686"/>
      <c r="Z71" s="686"/>
      <c r="AA71" s="681"/>
      <c r="AB71" s="682"/>
      <c r="AC71" s="683"/>
      <c r="AD71" s="683"/>
      <c r="AE71" s="683"/>
      <c r="AF71" s="683"/>
      <c r="AG71" s="255"/>
      <c r="AH71" s="243"/>
      <c r="AI71" s="244"/>
      <c r="AJ71" s="244"/>
      <c r="AK71" s="234" t="str">
        <f t="shared" si="0"/>
        <v>0</v>
      </c>
      <c r="AL71" s="244"/>
      <c r="AM71" s="234" t="str">
        <f t="shared" si="1"/>
        <v>0</v>
      </c>
      <c r="AN71" s="55"/>
      <c r="AO71" s="234" t="str">
        <f t="shared" si="6"/>
        <v>0</v>
      </c>
      <c r="AP71" s="244"/>
      <c r="AQ71" s="234" t="str">
        <f t="shared" si="2"/>
        <v>0</v>
      </c>
      <c r="AR71" s="244"/>
      <c r="AS71" s="234" t="str">
        <f t="shared" si="3"/>
        <v>0</v>
      </c>
      <c r="AT71" s="244"/>
      <c r="AU71" s="234" t="str">
        <f t="shared" si="4"/>
        <v>0</v>
      </c>
      <c r="AV71" s="55"/>
      <c r="AW71" s="234" t="str">
        <f t="shared" si="5"/>
        <v>0</v>
      </c>
      <c r="AX71" s="77" t="str">
        <f t="shared" si="25"/>
        <v/>
      </c>
      <c r="AY71" s="77" t="str">
        <f t="shared" si="26"/>
        <v/>
      </c>
      <c r="AZ71" s="78"/>
      <c r="BA71" s="77" t="str">
        <f t="shared" si="23"/>
        <v/>
      </c>
      <c r="BB71" s="77" t="str">
        <f>IFERROR(VLOOKUP((CONCATENATE(AY71,BA71)),Listados!$U$3:$V$11,2,FALSE),"")</f>
        <v/>
      </c>
      <c r="BC71" s="77" t="str">
        <f t="shared" si="24"/>
        <v/>
      </c>
      <c r="BD71" s="494"/>
      <c r="BE71" s="494"/>
      <c r="BF71" s="494"/>
      <c r="BG71" s="494"/>
      <c r="BH71" s="681"/>
      <c r="BI71" s="681"/>
      <c r="BJ71" s="681"/>
      <c r="BK71" s="681"/>
      <c r="BL71" s="237"/>
      <c r="BM71" s="237"/>
      <c r="BN71" s="238"/>
      <c r="BO71" s="238"/>
      <c r="BP71" s="237"/>
      <c r="BQ71" s="237"/>
      <c r="BR71" s="657"/>
      <c r="BS71" s="657"/>
      <c r="BT71" s="660"/>
      <c r="BU71" s="663"/>
      <c r="BV71" s="660"/>
      <c r="BW71" s="660"/>
    </row>
    <row r="72" spans="1:75" ht="16" x14ac:dyDescent="0.2">
      <c r="A72" s="690">
        <v>17</v>
      </c>
      <c r="B72" s="684"/>
      <c r="C72" s="679"/>
      <c r="D72" s="684"/>
      <c r="E72" s="254"/>
      <c r="F72" s="267"/>
      <c r="G72" s="244"/>
      <c r="H72" s="684"/>
      <c r="I72" s="684"/>
      <c r="J72" s="684"/>
      <c r="K72" s="684"/>
      <c r="L72" s="684"/>
      <c r="M72" s="684"/>
      <c r="N72" s="684"/>
      <c r="O72" s="684"/>
      <c r="P72" s="684"/>
      <c r="Q72" s="684"/>
      <c r="R72" s="684"/>
      <c r="S72" s="684"/>
      <c r="T72" s="684"/>
      <c r="U72" s="684"/>
      <c r="V72" s="684"/>
      <c r="W72" s="684"/>
      <c r="X72" s="684"/>
      <c r="Y72" s="684"/>
      <c r="Z72" s="684"/>
      <c r="AA72" s="679">
        <f>COUNTIF(H72:Z72, "SI")</f>
        <v>0</v>
      </c>
      <c r="AB72" s="682"/>
      <c r="AC72" s="683" t="e">
        <f>+VLOOKUP(AB72,Listados!$K$8:$L$12,2,0)</f>
        <v>#N/A</v>
      </c>
      <c r="AD72" s="683" t="str">
        <f>++IF(OR(AA72=0),"",IF(OR(AA72=1,AA72&lt;=5),"Moderado",IF(OR(AA72=6,AA72&lt;=11),"Mayor",IF(OR(AA72&gt;=12),"Catastrófico",""))))</f>
        <v/>
      </c>
      <c r="AE72" s="683" t="e">
        <f>+VLOOKUP(AD72,Listados!$K$13:$L$17,2,0)</f>
        <v>#N/A</v>
      </c>
      <c r="AF72" s="683" t="str">
        <f>IF(AND(AB72&lt;&gt;"",AD72&lt;&gt;""),VLOOKUP(AB72&amp;AD72,[3]Listados!$M$3:$N$27,2,FALSE),"")</f>
        <v/>
      </c>
      <c r="AG72" s="255"/>
      <c r="AH72" s="265"/>
      <c r="AI72" s="244"/>
      <c r="AJ72" s="244"/>
      <c r="AK72" s="234" t="str">
        <f>+IF(AJ72="si",15,"0")</f>
        <v>0</v>
      </c>
      <c r="AL72" s="244"/>
      <c r="AM72" s="234" t="str">
        <f>+IF(AL72="si",15,"0")</f>
        <v>0</v>
      </c>
      <c r="AN72" s="55"/>
      <c r="AO72" s="234" t="str">
        <f>+IF(AN72="si",15,"0")</f>
        <v>0</v>
      </c>
      <c r="AP72" s="244"/>
      <c r="AQ72" s="234" t="str">
        <f>+IF(AP72="Preventivo",15,IF(AP72="Detectivo",10,"0"))</f>
        <v>0</v>
      </c>
      <c r="AR72" s="244"/>
      <c r="AS72" s="234" t="str">
        <f>+IF(AR72="si",15,"0")</f>
        <v>0</v>
      </c>
      <c r="AT72" s="244"/>
      <c r="AU72" s="234" t="str">
        <f>+IF(AT72="si",15,"0")</f>
        <v>0</v>
      </c>
      <c r="AV72" s="55"/>
      <c r="AW72" s="234" t="str">
        <f>+IF(AV72="Completa",10,IF(AV72="Incompleta",5,"0"))</f>
        <v>0</v>
      </c>
      <c r="AX72" s="77" t="str">
        <f t="shared" si="25"/>
        <v/>
      </c>
      <c r="AY72" s="77" t="str">
        <f t="shared" si="26"/>
        <v/>
      </c>
      <c r="AZ72" s="78"/>
      <c r="BA72" s="77" t="str">
        <f t="shared" si="23"/>
        <v/>
      </c>
      <c r="BB72" s="77" t="str">
        <f>IFERROR(VLOOKUP((CONCATENATE(AY72,BA72)),Listados!$U$3:$V$11,2,FALSE),"")</f>
        <v/>
      </c>
      <c r="BC72" s="77" t="str">
        <f t="shared" si="24"/>
        <v/>
      </c>
      <c r="BD72" s="477" t="e">
        <f>AVERAGE(BC72:BC75)</f>
        <v>#DIV/0!</v>
      </c>
      <c r="BE72" s="477" t="e">
        <f>IF(BD72&lt;=50,"Débil",IF(BD72&lt;=99,"Moderado",IF(BD72=100,"fuerte","")))</f>
        <v>#DIV/0!</v>
      </c>
      <c r="BF72" s="477" t="e">
        <f>+IF(AND(AI72="Preventivo",BE72="Fuerte"),2,IF(AND(AI72="Preventivo",BE72="Moderado"),1,0))</f>
        <v>#DIV/0!</v>
      </c>
      <c r="BG72" s="477" t="e">
        <f>+AC72-BF72</f>
        <v>#N/A</v>
      </c>
      <c r="BH72" s="679" t="e">
        <f>+VLOOKUP(MIN(BG72),Listados!$J$18:$K$24,2,TRUE)</f>
        <v>#N/A</v>
      </c>
      <c r="BI72" s="679" t="str">
        <f>AD72</f>
        <v/>
      </c>
      <c r="BJ72" s="679" t="e">
        <f>IF(AND(BH72&lt;&gt;"",BI72&lt;&gt;""),VLOOKUP(BH72&amp;BI72,Listados!$M$3:$N$27,2,FALSE),"")</f>
        <v>#N/A</v>
      </c>
      <c r="BK72" s="679" t="e">
        <f>+VLOOKUP(BJ72,Listados!$P$3:$Q$6,2,FALSE)</f>
        <v>#N/A</v>
      </c>
      <c r="BL72" s="237"/>
      <c r="BM72" s="237"/>
      <c r="BN72" s="238"/>
      <c r="BO72" s="248"/>
      <c r="BP72" s="237"/>
      <c r="BQ72" s="237"/>
      <c r="BR72" s="655"/>
      <c r="BS72" s="655"/>
      <c r="BT72" s="658"/>
      <c r="BU72" s="661"/>
      <c r="BV72" s="658"/>
      <c r="BW72" s="658"/>
    </row>
    <row r="73" spans="1:75" ht="16" x14ac:dyDescent="0.2">
      <c r="A73" s="691"/>
      <c r="B73" s="685"/>
      <c r="C73" s="680"/>
      <c r="D73" s="685"/>
      <c r="E73" s="254"/>
      <c r="F73" s="267"/>
      <c r="G73" s="244"/>
      <c r="H73" s="685"/>
      <c r="I73" s="685"/>
      <c r="J73" s="685"/>
      <c r="K73" s="685"/>
      <c r="L73" s="685"/>
      <c r="M73" s="685"/>
      <c r="N73" s="685"/>
      <c r="O73" s="685"/>
      <c r="P73" s="685"/>
      <c r="Q73" s="685"/>
      <c r="R73" s="685"/>
      <c r="S73" s="685"/>
      <c r="T73" s="685"/>
      <c r="U73" s="685"/>
      <c r="V73" s="685"/>
      <c r="W73" s="685"/>
      <c r="X73" s="685"/>
      <c r="Y73" s="685"/>
      <c r="Z73" s="685"/>
      <c r="AA73" s="680"/>
      <c r="AB73" s="682"/>
      <c r="AC73" s="683"/>
      <c r="AD73" s="683"/>
      <c r="AE73" s="683"/>
      <c r="AF73" s="683"/>
      <c r="AG73" s="255"/>
      <c r="AH73" s="265"/>
      <c r="AI73" s="244"/>
      <c r="AJ73" s="244"/>
      <c r="AK73" s="234" t="str">
        <f t="shared" si="0"/>
        <v>0</v>
      </c>
      <c r="AL73" s="244"/>
      <c r="AM73" s="234" t="str">
        <f t="shared" si="1"/>
        <v>0</v>
      </c>
      <c r="AN73" s="55"/>
      <c r="AO73" s="234" t="str">
        <f t="shared" si="6"/>
        <v>0</v>
      </c>
      <c r="AP73" s="244"/>
      <c r="AQ73" s="234" t="str">
        <f t="shared" si="2"/>
        <v>0</v>
      </c>
      <c r="AR73" s="244"/>
      <c r="AS73" s="234" t="str">
        <f t="shared" si="3"/>
        <v>0</v>
      </c>
      <c r="AT73" s="244"/>
      <c r="AU73" s="234" t="str">
        <f t="shared" si="4"/>
        <v>0</v>
      </c>
      <c r="AV73" s="55"/>
      <c r="AW73" s="234" t="str">
        <f t="shared" si="5"/>
        <v>0</v>
      </c>
      <c r="AX73" s="77" t="str">
        <f t="shared" si="25"/>
        <v/>
      </c>
      <c r="AY73" s="77" t="str">
        <f t="shared" si="26"/>
        <v/>
      </c>
      <c r="AZ73" s="78"/>
      <c r="BA73" s="77" t="str">
        <f t="shared" si="23"/>
        <v/>
      </c>
      <c r="BB73" s="77" t="str">
        <f>IFERROR(VLOOKUP((CONCATENATE(AY73,BA73)),Listados!$U$3:$V$11,2,FALSE),"")</f>
        <v/>
      </c>
      <c r="BC73" s="77" t="str">
        <f t="shared" si="24"/>
        <v/>
      </c>
      <c r="BD73" s="489"/>
      <c r="BE73" s="489"/>
      <c r="BF73" s="489"/>
      <c r="BG73" s="489"/>
      <c r="BH73" s="680"/>
      <c r="BI73" s="680"/>
      <c r="BJ73" s="680"/>
      <c r="BK73" s="680"/>
      <c r="BL73" s="237"/>
      <c r="BM73" s="237"/>
      <c r="BN73" s="237"/>
      <c r="BO73" s="237"/>
      <c r="BP73" s="237"/>
      <c r="BQ73" s="237"/>
      <c r="BR73" s="656"/>
      <c r="BS73" s="656"/>
      <c r="BT73" s="659"/>
      <c r="BU73" s="662"/>
      <c r="BV73" s="659"/>
      <c r="BW73" s="659"/>
    </row>
    <row r="74" spans="1:75" ht="16" x14ac:dyDescent="0.2">
      <c r="A74" s="691"/>
      <c r="B74" s="685"/>
      <c r="C74" s="680"/>
      <c r="D74" s="685"/>
      <c r="E74" s="254"/>
      <c r="F74" s="267"/>
      <c r="G74" s="244"/>
      <c r="H74" s="685"/>
      <c r="I74" s="685"/>
      <c r="J74" s="685"/>
      <c r="K74" s="685"/>
      <c r="L74" s="685"/>
      <c r="M74" s="685"/>
      <c r="N74" s="685"/>
      <c r="O74" s="685"/>
      <c r="P74" s="685"/>
      <c r="Q74" s="685"/>
      <c r="R74" s="685"/>
      <c r="S74" s="685"/>
      <c r="T74" s="685"/>
      <c r="U74" s="685"/>
      <c r="V74" s="685"/>
      <c r="W74" s="685"/>
      <c r="X74" s="685"/>
      <c r="Y74" s="685"/>
      <c r="Z74" s="685"/>
      <c r="AA74" s="680"/>
      <c r="AB74" s="682"/>
      <c r="AC74" s="683"/>
      <c r="AD74" s="683"/>
      <c r="AE74" s="683"/>
      <c r="AF74" s="683"/>
      <c r="AG74" s="255"/>
      <c r="AH74" s="243"/>
      <c r="AI74" s="244"/>
      <c r="AJ74" s="244"/>
      <c r="AK74" s="234" t="str">
        <f t="shared" ref="AK74:AK75" si="27">+IF(AJ74="si",15,"0")</f>
        <v>0</v>
      </c>
      <c r="AL74" s="244"/>
      <c r="AM74" s="234" t="str">
        <f t="shared" ref="AM74:AM75" si="28">+IF(AL74="si",15,"0")</f>
        <v>0</v>
      </c>
      <c r="AN74" s="55"/>
      <c r="AO74" s="234" t="str">
        <f t="shared" ref="AO74:AO75" si="29">+IF(AN74="si",15,"0")</f>
        <v>0</v>
      </c>
      <c r="AP74" s="244"/>
      <c r="AQ74" s="234" t="str">
        <f t="shared" ref="AQ74:AQ75" si="30">+IF(AP74="Preventivo",15,IF(AP74="Detectivo",10,"0"))</f>
        <v>0</v>
      </c>
      <c r="AR74" s="244"/>
      <c r="AS74" s="234" t="str">
        <f t="shared" ref="AS74:AS75" si="31">+IF(AR74="si",15,"0")</f>
        <v>0</v>
      </c>
      <c r="AT74" s="244"/>
      <c r="AU74" s="234" t="str">
        <f t="shared" ref="AU74:AU75" si="32">+IF(AT74="si",15,"0")</f>
        <v>0</v>
      </c>
      <c r="AV74" s="55"/>
      <c r="AW74" s="234" t="str">
        <f t="shared" ref="AW74:AW75" si="33">+IF(AV74="Completa",10,IF(AV74="Incompleta",5,"0"))</f>
        <v>0</v>
      </c>
      <c r="AX74" s="77" t="str">
        <f t="shared" si="25"/>
        <v/>
      </c>
      <c r="AY74" s="77" t="str">
        <f t="shared" si="26"/>
        <v/>
      </c>
      <c r="AZ74" s="78"/>
      <c r="BA74" s="77" t="str">
        <f t="shared" si="23"/>
        <v/>
      </c>
      <c r="BB74" s="77" t="str">
        <f>IFERROR(VLOOKUP((CONCATENATE(AY74,BA74)),Listados!$U$3:$V$11,2,FALSE),"")</f>
        <v/>
      </c>
      <c r="BC74" s="77" t="str">
        <f t="shared" si="24"/>
        <v/>
      </c>
      <c r="BD74" s="489"/>
      <c r="BE74" s="489"/>
      <c r="BF74" s="489"/>
      <c r="BG74" s="489"/>
      <c r="BH74" s="680"/>
      <c r="BI74" s="680"/>
      <c r="BJ74" s="680"/>
      <c r="BK74" s="680"/>
      <c r="BL74" s="237"/>
      <c r="BM74" s="237"/>
      <c r="BN74" s="238"/>
      <c r="BO74" s="238"/>
      <c r="BP74" s="237"/>
      <c r="BQ74" s="237"/>
      <c r="BR74" s="656"/>
      <c r="BS74" s="656"/>
      <c r="BT74" s="659"/>
      <c r="BU74" s="662"/>
      <c r="BV74" s="659"/>
      <c r="BW74" s="659"/>
    </row>
    <row r="75" spans="1:75" ht="16" x14ac:dyDescent="0.2">
      <c r="A75" s="692"/>
      <c r="B75" s="686"/>
      <c r="C75" s="681"/>
      <c r="D75" s="686"/>
      <c r="E75" s="254"/>
      <c r="F75" s="267"/>
      <c r="G75" s="244"/>
      <c r="H75" s="686"/>
      <c r="I75" s="686"/>
      <c r="J75" s="686"/>
      <c r="K75" s="686"/>
      <c r="L75" s="686"/>
      <c r="M75" s="686"/>
      <c r="N75" s="686"/>
      <c r="O75" s="686"/>
      <c r="P75" s="686"/>
      <c r="Q75" s="686"/>
      <c r="R75" s="686"/>
      <c r="S75" s="686"/>
      <c r="T75" s="686"/>
      <c r="U75" s="686"/>
      <c r="V75" s="686"/>
      <c r="W75" s="686"/>
      <c r="X75" s="686"/>
      <c r="Y75" s="686"/>
      <c r="Z75" s="686"/>
      <c r="AA75" s="681"/>
      <c r="AB75" s="682"/>
      <c r="AC75" s="683"/>
      <c r="AD75" s="683"/>
      <c r="AE75" s="683"/>
      <c r="AF75" s="683"/>
      <c r="AG75" s="255"/>
      <c r="AH75" s="243"/>
      <c r="AI75" s="244"/>
      <c r="AJ75" s="244"/>
      <c r="AK75" s="234" t="str">
        <f t="shared" si="27"/>
        <v>0</v>
      </c>
      <c r="AL75" s="244"/>
      <c r="AM75" s="234" t="str">
        <f t="shared" si="28"/>
        <v>0</v>
      </c>
      <c r="AN75" s="55"/>
      <c r="AO75" s="234" t="str">
        <f t="shared" si="29"/>
        <v>0</v>
      </c>
      <c r="AP75" s="244"/>
      <c r="AQ75" s="234" t="str">
        <f t="shared" si="30"/>
        <v>0</v>
      </c>
      <c r="AR75" s="244"/>
      <c r="AS75" s="234" t="str">
        <f t="shared" si="31"/>
        <v>0</v>
      </c>
      <c r="AT75" s="244"/>
      <c r="AU75" s="234" t="str">
        <f t="shared" si="32"/>
        <v>0</v>
      </c>
      <c r="AV75" s="55"/>
      <c r="AW75" s="234" t="str">
        <f t="shared" si="33"/>
        <v>0</v>
      </c>
      <c r="AX75" s="77" t="str">
        <f t="shared" si="25"/>
        <v/>
      </c>
      <c r="AY75" s="77" t="str">
        <f t="shared" si="26"/>
        <v/>
      </c>
      <c r="AZ75" s="78"/>
      <c r="BA75" s="77" t="str">
        <f t="shared" si="23"/>
        <v/>
      </c>
      <c r="BB75" s="77" t="str">
        <f>IFERROR(VLOOKUP((CONCATENATE(AY75,BA75)),Listados!$U$3:$V$11,2,FALSE),"")</f>
        <v/>
      </c>
      <c r="BC75" s="77" t="str">
        <f t="shared" si="24"/>
        <v/>
      </c>
      <c r="BD75" s="494"/>
      <c r="BE75" s="494"/>
      <c r="BF75" s="494"/>
      <c r="BG75" s="494"/>
      <c r="BH75" s="681"/>
      <c r="BI75" s="681"/>
      <c r="BJ75" s="681"/>
      <c r="BK75" s="681"/>
      <c r="BL75" s="237"/>
      <c r="BM75" s="237"/>
      <c r="BN75" s="238"/>
      <c r="BO75" s="238"/>
      <c r="BP75" s="237"/>
      <c r="BQ75" s="237"/>
      <c r="BR75" s="657"/>
      <c r="BS75" s="657"/>
      <c r="BT75" s="660"/>
      <c r="BU75" s="663"/>
      <c r="BV75" s="660"/>
      <c r="BW75" s="660"/>
    </row>
    <row r="76" spans="1:75" ht="16" x14ac:dyDescent="0.2">
      <c r="A76" s="690">
        <v>18</v>
      </c>
      <c r="B76" s="684"/>
      <c r="C76" s="679"/>
      <c r="D76" s="684"/>
      <c r="E76" s="254"/>
      <c r="F76" s="267"/>
      <c r="G76" s="244"/>
      <c r="H76" s="684"/>
      <c r="I76" s="684"/>
      <c r="J76" s="684"/>
      <c r="K76" s="684"/>
      <c r="L76" s="684"/>
      <c r="M76" s="684"/>
      <c r="N76" s="684"/>
      <c r="O76" s="684"/>
      <c r="P76" s="684"/>
      <c r="Q76" s="684"/>
      <c r="R76" s="684"/>
      <c r="S76" s="684"/>
      <c r="T76" s="684"/>
      <c r="U76" s="684"/>
      <c r="V76" s="684"/>
      <c r="W76" s="684"/>
      <c r="X76" s="684"/>
      <c r="Y76" s="684"/>
      <c r="Z76" s="684"/>
      <c r="AA76" s="679">
        <f>COUNTIF(H76:Z76, "SI")</f>
        <v>0</v>
      </c>
      <c r="AB76" s="682"/>
      <c r="AC76" s="683" t="e">
        <f>+VLOOKUP(AB76,Listados!$K$8:$L$12,2,0)</f>
        <v>#N/A</v>
      </c>
      <c r="AD76" s="683" t="str">
        <f>++IF(OR(AA76=0),"",IF(OR(AA76=1,AA76&lt;=5),"Moderado",IF(OR(AA76=6,AA76&lt;=11),"Mayor",IF(OR(AA76&gt;=12),"Catastrófico",""))))</f>
        <v/>
      </c>
      <c r="AE76" s="683" t="e">
        <f>+VLOOKUP(AD76,Listados!$K$13:$L$17,2,0)</f>
        <v>#N/A</v>
      </c>
      <c r="AF76" s="683" t="str">
        <f>IF(AND(AB76&lt;&gt;"",AD76&lt;&gt;""),VLOOKUP(AB76&amp;AD76,[3]Listados!$M$3:$N$27,2,FALSE),"")</f>
        <v/>
      </c>
      <c r="AG76" s="255"/>
      <c r="AH76" s="265"/>
      <c r="AI76" s="244"/>
      <c r="AJ76" s="244"/>
      <c r="AK76" s="234" t="str">
        <f>+IF(AJ76="si",15,"0")</f>
        <v>0</v>
      </c>
      <c r="AL76" s="244"/>
      <c r="AM76" s="234" t="str">
        <f>+IF(AL76="si",15,"0")</f>
        <v>0</v>
      </c>
      <c r="AN76" s="55"/>
      <c r="AO76" s="234" t="str">
        <f>+IF(AN76="si",15,"0")</f>
        <v>0</v>
      </c>
      <c r="AP76" s="244"/>
      <c r="AQ76" s="234" t="str">
        <f>+IF(AP76="Preventivo",15,IF(AP76="Detectivo",10,"0"))</f>
        <v>0</v>
      </c>
      <c r="AR76" s="244"/>
      <c r="AS76" s="234" t="str">
        <f>+IF(AR76="si",15,"0")</f>
        <v>0</v>
      </c>
      <c r="AT76" s="244"/>
      <c r="AU76" s="234" t="str">
        <f>+IF(AT76="si",15,"0")</f>
        <v>0</v>
      </c>
      <c r="AV76" s="55"/>
      <c r="AW76" s="234" t="str">
        <f>+IF(AV76="Completa",10,IF(AV76="Incompleta",5,"0"))</f>
        <v>0</v>
      </c>
      <c r="AX76" s="77" t="str">
        <f t="shared" si="25"/>
        <v/>
      </c>
      <c r="AY76" s="77" t="str">
        <f t="shared" si="26"/>
        <v/>
      </c>
      <c r="AZ76" s="78"/>
      <c r="BA76" s="77" t="str">
        <f t="shared" si="23"/>
        <v/>
      </c>
      <c r="BB76" s="77" t="str">
        <f>IFERROR(VLOOKUP((CONCATENATE(AY76,BA76)),Listados!$U$3:$V$11,2,FALSE),"")</f>
        <v/>
      </c>
      <c r="BC76" s="77" t="str">
        <f t="shared" si="24"/>
        <v/>
      </c>
      <c r="BD76" s="477" t="e">
        <f>AVERAGE(BC76:BC79)</f>
        <v>#DIV/0!</v>
      </c>
      <c r="BE76" s="477" t="e">
        <f>IF(BD76&lt;=50,"Débil",IF(BD76&lt;=99,"Moderado",IF(BD76=100,"fuerte","")))</f>
        <v>#DIV/0!</v>
      </c>
      <c r="BF76" s="477" t="e">
        <f>+IF(AND(AI76="Preventivo",BE76="Fuerte"),2,IF(AND(AI76="Preventivo",BE76="Moderado"),1,0))</f>
        <v>#DIV/0!</v>
      </c>
      <c r="BG76" s="477" t="e">
        <f>+AC76-BF76</f>
        <v>#N/A</v>
      </c>
      <c r="BH76" s="679" t="e">
        <f>+VLOOKUP(MIN(BG76),Listados!$J$18:$K$24,2,TRUE)</f>
        <v>#N/A</v>
      </c>
      <c r="BI76" s="679" t="str">
        <f>AD76</f>
        <v/>
      </c>
      <c r="BJ76" s="679" t="e">
        <f>IF(AND(BH76&lt;&gt;"",BI76&lt;&gt;""),VLOOKUP(BH76&amp;BI76,Listados!$M$3:$N$27,2,FALSE),"")</f>
        <v>#N/A</v>
      </c>
      <c r="BK76" s="679" t="e">
        <f>+VLOOKUP(BJ76,Listados!$P$3:$Q$6,2,FALSE)</f>
        <v>#N/A</v>
      </c>
      <c r="BL76" s="237"/>
      <c r="BM76" s="237"/>
      <c r="BN76" s="238"/>
      <c r="BO76" s="248"/>
      <c r="BP76" s="237"/>
      <c r="BQ76" s="237"/>
      <c r="BR76" s="655"/>
      <c r="BS76" s="655"/>
      <c r="BT76" s="658"/>
      <c r="BU76" s="661"/>
      <c r="BV76" s="658"/>
      <c r="BW76" s="658"/>
    </row>
    <row r="77" spans="1:75" ht="16" x14ac:dyDescent="0.2">
      <c r="A77" s="691"/>
      <c r="B77" s="685"/>
      <c r="C77" s="680"/>
      <c r="D77" s="685"/>
      <c r="E77" s="254"/>
      <c r="F77" s="267"/>
      <c r="G77" s="244"/>
      <c r="H77" s="685"/>
      <c r="I77" s="685"/>
      <c r="J77" s="685"/>
      <c r="K77" s="685"/>
      <c r="L77" s="685"/>
      <c r="M77" s="685"/>
      <c r="N77" s="685"/>
      <c r="O77" s="685"/>
      <c r="P77" s="685"/>
      <c r="Q77" s="685"/>
      <c r="R77" s="685"/>
      <c r="S77" s="685"/>
      <c r="T77" s="685"/>
      <c r="U77" s="685"/>
      <c r="V77" s="685"/>
      <c r="W77" s="685"/>
      <c r="X77" s="685"/>
      <c r="Y77" s="685"/>
      <c r="Z77" s="685"/>
      <c r="AA77" s="680"/>
      <c r="AB77" s="682"/>
      <c r="AC77" s="683"/>
      <c r="AD77" s="683"/>
      <c r="AE77" s="683"/>
      <c r="AF77" s="683"/>
      <c r="AG77" s="255"/>
      <c r="AH77" s="265"/>
      <c r="AI77" s="244"/>
      <c r="AJ77" s="244"/>
      <c r="AK77" s="234" t="str">
        <f t="shared" ref="AK77:AK79" si="34">+IF(AJ77="si",15,"0")</f>
        <v>0</v>
      </c>
      <c r="AL77" s="244"/>
      <c r="AM77" s="234" t="str">
        <f t="shared" ref="AM77:AM79" si="35">+IF(AL77="si",15,"0")</f>
        <v>0</v>
      </c>
      <c r="AN77" s="55"/>
      <c r="AO77" s="234" t="str">
        <f t="shared" ref="AO77:AO79" si="36">+IF(AN77="si",15,"0")</f>
        <v>0</v>
      </c>
      <c r="AP77" s="244"/>
      <c r="AQ77" s="234" t="str">
        <f t="shared" ref="AQ77:AQ79" si="37">+IF(AP77="Preventivo",15,IF(AP77="Detectivo",10,"0"))</f>
        <v>0</v>
      </c>
      <c r="AR77" s="244"/>
      <c r="AS77" s="234" t="str">
        <f t="shared" ref="AS77:AS79" si="38">+IF(AR77="si",15,"0")</f>
        <v>0</v>
      </c>
      <c r="AT77" s="244"/>
      <c r="AU77" s="234" t="str">
        <f t="shared" ref="AU77:AU79" si="39">+IF(AT77="si",15,"0")</f>
        <v>0</v>
      </c>
      <c r="AV77" s="55"/>
      <c r="AW77" s="234" t="str">
        <f t="shared" ref="AW77:AW79" si="40">+IF(AV77="Completa",10,IF(AV77="Incompleta",5,"0"))</f>
        <v>0</v>
      </c>
      <c r="AX77" s="77" t="str">
        <f t="shared" si="25"/>
        <v/>
      </c>
      <c r="AY77" s="77" t="str">
        <f t="shared" si="26"/>
        <v/>
      </c>
      <c r="AZ77" s="78"/>
      <c r="BA77" s="77" t="str">
        <f t="shared" si="23"/>
        <v/>
      </c>
      <c r="BB77" s="77" t="str">
        <f>IFERROR(VLOOKUP((CONCATENATE(AY77,BA77)),Listados!$U$3:$V$11,2,FALSE),"")</f>
        <v/>
      </c>
      <c r="BC77" s="77" t="str">
        <f t="shared" si="24"/>
        <v/>
      </c>
      <c r="BD77" s="489"/>
      <c r="BE77" s="489"/>
      <c r="BF77" s="489"/>
      <c r="BG77" s="489"/>
      <c r="BH77" s="680"/>
      <c r="BI77" s="680"/>
      <c r="BJ77" s="680"/>
      <c r="BK77" s="680"/>
      <c r="BL77" s="237"/>
      <c r="BM77" s="237"/>
      <c r="BN77" s="237"/>
      <c r="BO77" s="237"/>
      <c r="BP77" s="237"/>
      <c r="BQ77" s="237"/>
      <c r="BR77" s="656"/>
      <c r="BS77" s="656"/>
      <c r="BT77" s="659"/>
      <c r="BU77" s="662"/>
      <c r="BV77" s="659"/>
      <c r="BW77" s="659"/>
    </row>
    <row r="78" spans="1:75" ht="16" x14ac:dyDescent="0.2">
      <c r="A78" s="691"/>
      <c r="B78" s="685"/>
      <c r="C78" s="680"/>
      <c r="D78" s="685"/>
      <c r="E78" s="254"/>
      <c r="F78" s="267"/>
      <c r="G78" s="244"/>
      <c r="H78" s="685"/>
      <c r="I78" s="685"/>
      <c r="J78" s="685"/>
      <c r="K78" s="685"/>
      <c r="L78" s="685"/>
      <c r="M78" s="685"/>
      <c r="N78" s="685"/>
      <c r="O78" s="685"/>
      <c r="P78" s="685"/>
      <c r="Q78" s="685"/>
      <c r="R78" s="685"/>
      <c r="S78" s="685"/>
      <c r="T78" s="685"/>
      <c r="U78" s="685"/>
      <c r="V78" s="685"/>
      <c r="W78" s="685"/>
      <c r="X78" s="685"/>
      <c r="Y78" s="685"/>
      <c r="Z78" s="685"/>
      <c r="AA78" s="680"/>
      <c r="AB78" s="682"/>
      <c r="AC78" s="683"/>
      <c r="AD78" s="683"/>
      <c r="AE78" s="683"/>
      <c r="AF78" s="683"/>
      <c r="AG78" s="255"/>
      <c r="AH78" s="243"/>
      <c r="AI78" s="244"/>
      <c r="AJ78" s="244"/>
      <c r="AK78" s="234" t="str">
        <f t="shared" si="34"/>
        <v>0</v>
      </c>
      <c r="AL78" s="244"/>
      <c r="AM78" s="234" t="str">
        <f t="shared" si="35"/>
        <v>0</v>
      </c>
      <c r="AN78" s="55"/>
      <c r="AO78" s="234" t="str">
        <f t="shared" si="36"/>
        <v>0</v>
      </c>
      <c r="AP78" s="244"/>
      <c r="AQ78" s="234" t="str">
        <f t="shared" si="37"/>
        <v>0</v>
      </c>
      <c r="AR78" s="244"/>
      <c r="AS78" s="234" t="str">
        <f t="shared" si="38"/>
        <v>0</v>
      </c>
      <c r="AT78" s="244"/>
      <c r="AU78" s="234" t="str">
        <f t="shared" si="39"/>
        <v>0</v>
      </c>
      <c r="AV78" s="55"/>
      <c r="AW78" s="234" t="str">
        <f t="shared" si="40"/>
        <v>0</v>
      </c>
      <c r="AX78" s="77" t="str">
        <f t="shared" si="25"/>
        <v/>
      </c>
      <c r="AY78" s="77" t="str">
        <f t="shared" si="26"/>
        <v/>
      </c>
      <c r="AZ78" s="78"/>
      <c r="BA78" s="77" t="str">
        <f t="shared" si="23"/>
        <v/>
      </c>
      <c r="BB78" s="77" t="str">
        <f>IFERROR(VLOOKUP((CONCATENATE(AY78,BA78)),Listados!$U$3:$V$11,2,FALSE),"")</f>
        <v/>
      </c>
      <c r="BC78" s="77" t="str">
        <f t="shared" si="24"/>
        <v/>
      </c>
      <c r="BD78" s="489"/>
      <c r="BE78" s="489"/>
      <c r="BF78" s="489"/>
      <c r="BG78" s="489"/>
      <c r="BH78" s="680"/>
      <c r="BI78" s="680"/>
      <c r="BJ78" s="680"/>
      <c r="BK78" s="680"/>
      <c r="BL78" s="237"/>
      <c r="BM78" s="237"/>
      <c r="BN78" s="238"/>
      <c r="BO78" s="238"/>
      <c r="BP78" s="237"/>
      <c r="BQ78" s="237"/>
      <c r="BR78" s="656"/>
      <c r="BS78" s="656"/>
      <c r="BT78" s="659"/>
      <c r="BU78" s="662"/>
      <c r="BV78" s="659"/>
      <c r="BW78" s="659"/>
    </row>
    <row r="79" spans="1:75" ht="16" x14ac:dyDescent="0.2">
      <c r="A79" s="692"/>
      <c r="B79" s="686"/>
      <c r="C79" s="681"/>
      <c r="D79" s="686"/>
      <c r="E79" s="254"/>
      <c r="F79" s="267"/>
      <c r="G79" s="244"/>
      <c r="H79" s="686"/>
      <c r="I79" s="686"/>
      <c r="J79" s="686"/>
      <c r="K79" s="686"/>
      <c r="L79" s="686"/>
      <c r="M79" s="686"/>
      <c r="N79" s="686"/>
      <c r="O79" s="686"/>
      <c r="P79" s="686"/>
      <c r="Q79" s="686"/>
      <c r="R79" s="686"/>
      <c r="S79" s="686"/>
      <c r="T79" s="686"/>
      <c r="U79" s="686"/>
      <c r="V79" s="686"/>
      <c r="W79" s="686"/>
      <c r="X79" s="686"/>
      <c r="Y79" s="686"/>
      <c r="Z79" s="686"/>
      <c r="AA79" s="681"/>
      <c r="AB79" s="682"/>
      <c r="AC79" s="683"/>
      <c r="AD79" s="683"/>
      <c r="AE79" s="683"/>
      <c r="AF79" s="683"/>
      <c r="AG79" s="255"/>
      <c r="AH79" s="243"/>
      <c r="AI79" s="244"/>
      <c r="AJ79" s="244"/>
      <c r="AK79" s="234" t="str">
        <f t="shared" si="34"/>
        <v>0</v>
      </c>
      <c r="AL79" s="244"/>
      <c r="AM79" s="234" t="str">
        <f t="shared" si="35"/>
        <v>0</v>
      </c>
      <c r="AN79" s="55"/>
      <c r="AO79" s="234" t="str">
        <f t="shared" si="36"/>
        <v>0</v>
      </c>
      <c r="AP79" s="244"/>
      <c r="AQ79" s="234" t="str">
        <f t="shared" si="37"/>
        <v>0</v>
      </c>
      <c r="AR79" s="244"/>
      <c r="AS79" s="234" t="str">
        <f t="shared" si="38"/>
        <v>0</v>
      </c>
      <c r="AT79" s="244"/>
      <c r="AU79" s="234" t="str">
        <f t="shared" si="39"/>
        <v>0</v>
      </c>
      <c r="AV79" s="55"/>
      <c r="AW79" s="234" t="str">
        <f t="shared" si="40"/>
        <v>0</v>
      </c>
      <c r="AX79" s="77" t="str">
        <f t="shared" si="25"/>
        <v/>
      </c>
      <c r="AY79" s="77" t="str">
        <f t="shared" si="26"/>
        <v/>
      </c>
      <c r="AZ79" s="78"/>
      <c r="BA79" s="77" t="str">
        <f t="shared" si="23"/>
        <v/>
      </c>
      <c r="BB79" s="77" t="str">
        <f>IFERROR(VLOOKUP((CONCATENATE(AY79,BA79)),Listados!$U$3:$V$11,2,FALSE),"")</f>
        <v/>
      </c>
      <c r="BC79" s="77" t="str">
        <f t="shared" si="24"/>
        <v/>
      </c>
      <c r="BD79" s="494"/>
      <c r="BE79" s="494"/>
      <c r="BF79" s="494"/>
      <c r="BG79" s="494"/>
      <c r="BH79" s="681"/>
      <c r="BI79" s="681"/>
      <c r="BJ79" s="681"/>
      <c r="BK79" s="681"/>
      <c r="BL79" s="237"/>
      <c r="BM79" s="237"/>
      <c r="BN79" s="238"/>
      <c r="BO79" s="238"/>
      <c r="BP79" s="237"/>
      <c r="BQ79" s="237"/>
      <c r="BR79" s="657"/>
      <c r="BS79" s="657"/>
      <c r="BT79" s="660"/>
      <c r="BU79" s="663"/>
      <c r="BV79" s="660"/>
      <c r="BW79" s="660"/>
    </row>
    <row r="80" spans="1:75" ht="16" x14ac:dyDescent="0.2">
      <c r="A80" s="690">
        <v>19</v>
      </c>
      <c r="B80" s="684"/>
      <c r="C80" s="679"/>
      <c r="D80" s="684"/>
      <c r="E80" s="254"/>
      <c r="F80" s="267"/>
      <c r="G80" s="244"/>
      <c r="H80" s="684"/>
      <c r="I80" s="684"/>
      <c r="J80" s="684"/>
      <c r="K80" s="684"/>
      <c r="L80" s="684"/>
      <c r="M80" s="684"/>
      <c r="N80" s="684"/>
      <c r="O80" s="684"/>
      <c r="P80" s="684"/>
      <c r="Q80" s="684"/>
      <c r="R80" s="684"/>
      <c r="S80" s="684"/>
      <c r="T80" s="684"/>
      <c r="U80" s="684"/>
      <c r="V80" s="684"/>
      <c r="W80" s="684"/>
      <c r="X80" s="684"/>
      <c r="Y80" s="684"/>
      <c r="Z80" s="684"/>
      <c r="AA80" s="679">
        <f>COUNTIF(H80:Z80, "SI")</f>
        <v>0</v>
      </c>
      <c r="AB80" s="682"/>
      <c r="AC80" s="683" t="e">
        <f>+VLOOKUP(AB80,Listados!$K$8:$L$12,2,0)</f>
        <v>#N/A</v>
      </c>
      <c r="AD80" s="683" t="str">
        <f>++IF(OR(AA80=0),"",IF(OR(AA80=1,AA80&lt;=5),"Moderado",IF(OR(AA80=6,AA80&lt;=11),"Mayor",IF(OR(AA80&gt;=12),"Catastrófico",""))))</f>
        <v/>
      </c>
      <c r="AE80" s="683" t="e">
        <f>+VLOOKUP(AD80,Listados!$K$13:$L$17,2,0)</f>
        <v>#N/A</v>
      </c>
      <c r="AF80" s="683" t="str">
        <f>IF(AND(AB80&lt;&gt;"",AD80&lt;&gt;""),VLOOKUP(AB80&amp;AD80,[3]Listados!$M$3:$N$27,2,FALSE),"")</f>
        <v/>
      </c>
      <c r="AG80" s="255"/>
      <c r="AH80" s="265"/>
      <c r="AI80" s="244"/>
      <c r="AJ80" s="244"/>
      <c r="AK80" s="234" t="str">
        <f>+IF(AJ80="si",15,"0")</f>
        <v>0</v>
      </c>
      <c r="AL80" s="244"/>
      <c r="AM80" s="234" t="str">
        <f>+IF(AL80="si",15,"0")</f>
        <v>0</v>
      </c>
      <c r="AN80" s="55"/>
      <c r="AO80" s="234" t="str">
        <f>+IF(AN80="si",15,"0")</f>
        <v>0</v>
      </c>
      <c r="AP80" s="244"/>
      <c r="AQ80" s="234" t="str">
        <f>+IF(AP80="Preventivo",15,IF(AP80="Detectivo",10,"0"))</f>
        <v>0</v>
      </c>
      <c r="AR80" s="244"/>
      <c r="AS80" s="234" t="str">
        <f>+IF(AR80="si",15,"0")</f>
        <v>0</v>
      </c>
      <c r="AT80" s="244"/>
      <c r="AU80" s="234" t="str">
        <f>+IF(AT80="si",15,"0")</f>
        <v>0</v>
      </c>
      <c r="AV80" s="55"/>
      <c r="AW80" s="234" t="str">
        <f>+IF(AV80="Completa",10,IF(AV80="Incompleta",5,"0"))</f>
        <v>0</v>
      </c>
      <c r="AX80" s="77" t="str">
        <f t="shared" si="25"/>
        <v/>
      </c>
      <c r="AY80" s="77" t="str">
        <f t="shared" si="26"/>
        <v/>
      </c>
      <c r="AZ80" s="78"/>
      <c r="BA80" s="77" t="str">
        <f t="shared" si="23"/>
        <v/>
      </c>
      <c r="BB80" s="77" t="str">
        <f>IFERROR(VLOOKUP((CONCATENATE(AY80,BA80)),Listados!$U$3:$V$11,2,FALSE),"")</f>
        <v/>
      </c>
      <c r="BC80" s="77" t="str">
        <f t="shared" si="24"/>
        <v/>
      </c>
      <c r="BD80" s="477" t="e">
        <f>AVERAGE(BC80:BC83)</f>
        <v>#DIV/0!</v>
      </c>
      <c r="BE80" s="477" t="e">
        <f>IF(BD80&lt;=50,"Débil",IF(BD80&lt;=99,"Moderado",IF(BD80=100,"fuerte","")))</f>
        <v>#DIV/0!</v>
      </c>
      <c r="BF80" s="477" t="e">
        <f>+IF(AND(AI80="Preventivo",BE80="Fuerte"),2,IF(AND(AI80="Preventivo",BE80="Moderado"),1,0))</f>
        <v>#DIV/0!</v>
      </c>
      <c r="BG80" s="477" t="e">
        <f>+AC80-BF80</f>
        <v>#N/A</v>
      </c>
      <c r="BH80" s="679" t="e">
        <f>+VLOOKUP(MIN(BG80),Listados!$J$18:$K$24,2,TRUE)</f>
        <v>#N/A</v>
      </c>
      <c r="BI80" s="679" t="str">
        <f>AD80</f>
        <v/>
      </c>
      <c r="BJ80" s="679" t="e">
        <f>IF(AND(BH80&lt;&gt;"",BI80&lt;&gt;""),VLOOKUP(BH80&amp;BI80,Listados!$M$3:$N$27,2,FALSE),"")</f>
        <v>#N/A</v>
      </c>
      <c r="BK80" s="679" t="e">
        <f>+VLOOKUP(BJ80,Listados!$P$3:$Q$6,2,FALSE)</f>
        <v>#N/A</v>
      </c>
      <c r="BL80" s="237"/>
      <c r="BM80" s="237"/>
      <c r="BN80" s="238"/>
      <c r="BO80" s="248"/>
      <c r="BP80" s="237"/>
      <c r="BQ80" s="237"/>
      <c r="BR80" s="655"/>
      <c r="BS80" s="655"/>
      <c r="BT80" s="658"/>
      <c r="BU80" s="661"/>
      <c r="BV80" s="658"/>
      <c r="BW80" s="658"/>
    </row>
    <row r="81" spans="1:75" ht="16" x14ac:dyDescent="0.2">
      <c r="A81" s="691"/>
      <c r="B81" s="685"/>
      <c r="C81" s="680"/>
      <c r="D81" s="685"/>
      <c r="E81" s="254"/>
      <c r="F81" s="267"/>
      <c r="G81" s="244"/>
      <c r="H81" s="685"/>
      <c r="I81" s="685"/>
      <c r="J81" s="685"/>
      <c r="K81" s="685"/>
      <c r="L81" s="685"/>
      <c r="M81" s="685"/>
      <c r="N81" s="685"/>
      <c r="O81" s="685"/>
      <c r="P81" s="685"/>
      <c r="Q81" s="685"/>
      <c r="R81" s="685"/>
      <c r="S81" s="685"/>
      <c r="T81" s="685"/>
      <c r="U81" s="685"/>
      <c r="V81" s="685"/>
      <c r="W81" s="685"/>
      <c r="X81" s="685"/>
      <c r="Y81" s="685"/>
      <c r="Z81" s="685"/>
      <c r="AA81" s="680"/>
      <c r="AB81" s="682"/>
      <c r="AC81" s="683"/>
      <c r="AD81" s="683"/>
      <c r="AE81" s="683"/>
      <c r="AF81" s="683"/>
      <c r="AG81" s="255"/>
      <c r="AH81" s="265"/>
      <c r="AI81" s="244"/>
      <c r="AJ81" s="244"/>
      <c r="AK81" s="234" t="str">
        <f t="shared" ref="AK81:AK127" si="41">+IF(AJ81="si",15,"0")</f>
        <v>0</v>
      </c>
      <c r="AL81" s="244"/>
      <c r="AM81" s="234" t="str">
        <f t="shared" ref="AM81:AM127" si="42">+IF(AL81="si",15,"0")</f>
        <v>0</v>
      </c>
      <c r="AN81" s="55"/>
      <c r="AO81" s="234" t="str">
        <f t="shared" ref="AO81:AO127" si="43">+IF(AN81="si",15,"0")</f>
        <v>0</v>
      </c>
      <c r="AP81" s="244"/>
      <c r="AQ81" s="234" t="str">
        <f t="shared" ref="AQ81:AQ127" si="44">+IF(AP81="Preventivo",15,IF(AP81="Detectivo",10,"0"))</f>
        <v>0</v>
      </c>
      <c r="AR81" s="244"/>
      <c r="AS81" s="234" t="str">
        <f t="shared" ref="AS81:AS127" si="45">+IF(AR81="si",15,"0")</f>
        <v>0</v>
      </c>
      <c r="AT81" s="244"/>
      <c r="AU81" s="234" t="str">
        <f t="shared" ref="AU81:AU127" si="46">+IF(AT81="si",15,"0")</f>
        <v>0</v>
      </c>
      <c r="AV81" s="55"/>
      <c r="AW81" s="234" t="str">
        <f t="shared" ref="AW81:AW127" si="47">+IF(AV81="Completa",10,IF(AV81="Incompleta",5,"0"))</f>
        <v>0</v>
      </c>
      <c r="AX81" s="77" t="str">
        <f t="shared" si="25"/>
        <v/>
      </c>
      <c r="AY81" s="77" t="str">
        <f t="shared" si="26"/>
        <v/>
      </c>
      <c r="AZ81" s="78"/>
      <c r="BA81" s="77" t="str">
        <f t="shared" si="23"/>
        <v/>
      </c>
      <c r="BB81" s="77" t="str">
        <f>IFERROR(VLOOKUP((CONCATENATE(AY81,BA81)),Listados!$U$3:$V$11,2,FALSE),"")</f>
        <v/>
      </c>
      <c r="BC81" s="77" t="str">
        <f t="shared" si="24"/>
        <v/>
      </c>
      <c r="BD81" s="489"/>
      <c r="BE81" s="489"/>
      <c r="BF81" s="489"/>
      <c r="BG81" s="489"/>
      <c r="BH81" s="680"/>
      <c r="BI81" s="680"/>
      <c r="BJ81" s="680"/>
      <c r="BK81" s="680"/>
      <c r="BL81" s="237"/>
      <c r="BM81" s="237"/>
      <c r="BN81" s="237"/>
      <c r="BO81" s="237"/>
      <c r="BP81" s="237"/>
      <c r="BQ81" s="237"/>
      <c r="BR81" s="656"/>
      <c r="BS81" s="656"/>
      <c r="BT81" s="659"/>
      <c r="BU81" s="662"/>
      <c r="BV81" s="659"/>
      <c r="BW81" s="659"/>
    </row>
    <row r="82" spans="1:75" ht="16" x14ac:dyDescent="0.2">
      <c r="A82" s="691"/>
      <c r="B82" s="685"/>
      <c r="C82" s="680"/>
      <c r="D82" s="685"/>
      <c r="E82" s="254"/>
      <c r="F82" s="267"/>
      <c r="G82" s="244"/>
      <c r="H82" s="685"/>
      <c r="I82" s="685"/>
      <c r="J82" s="685"/>
      <c r="K82" s="685"/>
      <c r="L82" s="685"/>
      <c r="M82" s="685"/>
      <c r="N82" s="685"/>
      <c r="O82" s="685"/>
      <c r="P82" s="685"/>
      <c r="Q82" s="685"/>
      <c r="R82" s="685"/>
      <c r="S82" s="685"/>
      <c r="T82" s="685"/>
      <c r="U82" s="685"/>
      <c r="V82" s="685"/>
      <c r="W82" s="685"/>
      <c r="X82" s="685"/>
      <c r="Y82" s="685"/>
      <c r="Z82" s="685"/>
      <c r="AA82" s="680"/>
      <c r="AB82" s="682"/>
      <c r="AC82" s="683"/>
      <c r="AD82" s="683"/>
      <c r="AE82" s="683"/>
      <c r="AF82" s="683"/>
      <c r="AG82" s="255"/>
      <c r="AH82" s="243"/>
      <c r="AI82" s="244"/>
      <c r="AJ82" s="244"/>
      <c r="AK82" s="234" t="str">
        <f t="shared" si="41"/>
        <v>0</v>
      </c>
      <c r="AL82" s="244"/>
      <c r="AM82" s="234" t="str">
        <f t="shared" si="42"/>
        <v>0</v>
      </c>
      <c r="AN82" s="55"/>
      <c r="AO82" s="234" t="str">
        <f t="shared" si="43"/>
        <v>0</v>
      </c>
      <c r="AP82" s="244"/>
      <c r="AQ82" s="234" t="str">
        <f t="shared" si="44"/>
        <v>0</v>
      </c>
      <c r="AR82" s="244"/>
      <c r="AS82" s="234" t="str">
        <f t="shared" si="45"/>
        <v>0</v>
      </c>
      <c r="AT82" s="244"/>
      <c r="AU82" s="234" t="str">
        <f t="shared" si="46"/>
        <v>0</v>
      </c>
      <c r="AV82" s="55"/>
      <c r="AW82" s="234" t="str">
        <f t="shared" si="47"/>
        <v>0</v>
      </c>
      <c r="AX82" s="77" t="str">
        <f t="shared" si="25"/>
        <v/>
      </c>
      <c r="AY82" s="77" t="str">
        <f t="shared" si="26"/>
        <v/>
      </c>
      <c r="AZ82" s="78"/>
      <c r="BA82" s="77" t="str">
        <f t="shared" si="23"/>
        <v/>
      </c>
      <c r="BB82" s="77" t="str">
        <f>IFERROR(VLOOKUP((CONCATENATE(AY82,BA82)),Listados!$U$3:$V$11,2,FALSE),"")</f>
        <v/>
      </c>
      <c r="BC82" s="77" t="str">
        <f t="shared" si="24"/>
        <v/>
      </c>
      <c r="BD82" s="489"/>
      <c r="BE82" s="489"/>
      <c r="BF82" s="489"/>
      <c r="BG82" s="489"/>
      <c r="BH82" s="680"/>
      <c r="BI82" s="680"/>
      <c r="BJ82" s="680"/>
      <c r="BK82" s="680"/>
      <c r="BL82" s="237"/>
      <c r="BM82" s="237"/>
      <c r="BN82" s="238"/>
      <c r="BO82" s="238"/>
      <c r="BP82" s="237"/>
      <c r="BQ82" s="237"/>
      <c r="BR82" s="656"/>
      <c r="BS82" s="656"/>
      <c r="BT82" s="659"/>
      <c r="BU82" s="662"/>
      <c r="BV82" s="659"/>
      <c r="BW82" s="659"/>
    </row>
    <row r="83" spans="1:75" ht="16" x14ac:dyDescent="0.2">
      <c r="A83" s="692"/>
      <c r="B83" s="686"/>
      <c r="C83" s="681"/>
      <c r="D83" s="686"/>
      <c r="E83" s="254"/>
      <c r="F83" s="267"/>
      <c r="G83" s="244"/>
      <c r="H83" s="686"/>
      <c r="I83" s="686"/>
      <c r="J83" s="686"/>
      <c r="K83" s="686"/>
      <c r="L83" s="686"/>
      <c r="M83" s="686"/>
      <c r="N83" s="686"/>
      <c r="O83" s="686"/>
      <c r="P83" s="686"/>
      <c r="Q83" s="686"/>
      <c r="R83" s="686"/>
      <c r="S83" s="686"/>
      <c r="T83" s="686"/>
      <c r="U83" s="686"/>
      <c r="V83" s="686"/>
      <c r="W83" s="686"/>
      <c r="X83" s="686"/>
      <c r="Y83" s="686"/>
      <c r="Z83" s="686"/>
      <c r="AA83" s="681"/>
      <c r="AB83" s="682"/>
      <c r="AC83" s="683"/>
      <c r="AD83" s="683"/>
      <c r="AE83" s="683"/>
      <c r="AF83" s="683"/>
      <c r="AG83" s="255"/>
      <c r="AH83" s="243"/>
      <c r="AI83" s="244"/>
      <c r="AJ83" s="244"/>
      <c r="AK83" s="234" t="str">
        <f t="shared" si="41"/>
        <v>0</v>
      </c>
      <c r="AL83" s="244"/>
      <c r="AM83" s="234" t="str">
        <f t="shared" si="42"/>
        <v>0</v>
      </c>
      <c r="AN83" s="55"/>
      <c r="AO83" s="234" t="str">
        <f t="shared" si="43"/>
        <v>0</v>
      </c>
      <c r="AP83" s="244"/>
      <c r="AQ83" s="234" t="str">
        <f t="shared" si="44"/>
        <v>0</v>
      </c>
      <c r="AR83" s="244"/>
      <c r="AS83" s="234" t="str">
        <f t="shared" si="45"/>
        <v>0</v>
      </c>
      <c r="AT83" s="244"/>
      <c r="AU83" s="234" t="str">
        <f t="shared" si="46"/>
        <v>0</v>
      </c>
      <c r="AV83" s="55"/>
      <c r="AW83" s="234" t="str">
        <f t="shared" si="47"/>
        <v>0</v>
      </c>
      <c r="AX83" s="77" t="str">
        <f t="shared" si="25"/>
        <v/>
      </c>
      <c r="AY83" s="77" t="str">
        <f t="shared" si="26"/>
        <v/>
      </c>
      <c r="AZ83" s="78"/>
      <c r="BA83" s="77" t="str">
        <f t="shared" si="23"/>
        <v/>
      </c>
      <c r="BB83" s="77" t="str">
        <f>IFERROR(VLOOKUP((CONCATENATE(AY83,BA83)),Listados!$U$3:$V$11,2,FALSE),"")</f>
        <v/>
      </c>
      <c r="BC83" s="77" t="str">
        <f t="shared" si="24"/>
        <v/>
      </c>
      <c r="BD83" s="494"/>
      <c r="BE83" s="494"/>
      <c r="BF83" s="494"/>
      <c r="BG83" s="494"/>
      <c r="BH83" s="681"/>
      <c r="BI83" s="681"/>
      <c r="BJ83" s="681"/>
      <c r="BK83" s="681"/>
      <c r="BL83" s="237"/>
      <c r="BM83" s="237"/>
      <c r="BN83" s="238"/>
      <c r="BO83" s="238"/>
      <c r="BP83" s="237"/>
      <c r="BQ83" s="237"/>
      <c r="BR83" s="657"/>
      <c r="BS83" s="657"/>
      <c r="BT83" s="660"/>
      <c r="BU83" s="663"/>
      <c r="BV83" s="660"/>
      <c r="BW83" s="660"/>
    </row>
    <row r="84" spans="1:75" ht="16" x14ac:dyDescent="0.2">
      <c r="A84" s="690">
        <v>20</v>
      </c>
      <c r="B84" s="684"/>
      <c r="C84" s="679"/>
      <c r="D84" s="684"/>
      <c r="E84" s="254"/>
      <c r="F84" s="267"/>
      <c r="G84" s="244"/>
      <c r="H84" s="684"/>
      <c r="I84" s="684"/>
      <c r="J84" s="684"/>
      <c r="K84" s="684"/>
      <c r="L84" s="684"/>
      <c r="M84" s="684"/>
      <c r="N84" s="684"/>
      <c r="O84" s="684"/>
      <c r="P84" s="684"/>
      <c r="Q84" s="684"/>
      <c r="R84" s="684"/>
      <c r="S84" s="684"/>
      <c r="T84" s="684"/>
      <c r="U84" s="684"/>
      <c r="V84" s="684"/>
      <c r="W84" s="684"/>
      <c r="X84" s="684"/>
      <c r="Y84" s="684"/>
      <c r="Z84" s="684"/>
      <c r="AA84" s="679">
        <f>COUNTIF(H84:Z84, "SI")</f>
        <v>0</v>
      </c>
      <c r="AB84" s="682"/>
      <c r="AC84" s="683" t="e">
        <f>+VLOOKUP(AB84,Listados!$K$8:$L$12,2,0)</f>
        <v>#N/A</v>
      </c>
      <c r="AD84" s="683" t="str">
        <f>++IF(OR(AA84=0),"",IF(OR(AA84=1,AA84&lt;=5),"Moderado",IF(OR(AA84=6,AA84&lt;=11),"Mayor",IF(OR(AA84&gt;=12),"Catastrófico",""))))</f>
        <v/>
      </c>
      <c r="AE84" s="683" t="e">
        <f>+VLOOKUP(AD84,Listados!$K$13:$L$17,2,0)</f>
        <v>#N/A</v>
      </c>
      <c r="AF84" s="683" t="str">
        <f>IF(AND(AB84&lt;&gt;"",AD84&lt;&gt;""),VLOOKUP(AB84&amp;AD84,[3]Listados!$M$3:$N$27,2,FALSE),"")</f>
        <v/>
      </c>
      <c r="AG84" s="255"/>
      <c r="AH84" s="265"/>
      <c r="AI84" s="244"/>
      <c r="AJ84" s="244"/>
      <c r="AK84" s="234" t="str">
        <f>+IF(AJ84="si",15,"0")</f>
        <v>0</v>
      </c>
      <c r="AL84" s="244"/>
      <c r="AM84" s="234" t="str">
        <f>+IF(AL84="si",15,"0")</f>
        <v>0</v>
      </c>
      <c r="AN84" s="55"/>
      <c r="AO84" s="234" t="str">
        <f>+IF(AN84="si",15,"0")</f>
        <v>0</v>
      </c>
      <c r="AP84" s="244"/>
      <c r="AQ84" s="234" t="str">
        <f>+IF(AP84="Preventivo",15,IF(AP84="Detectivo",10,"0"))</f>
        <v>0</v>
      </c>
      <c r="AR84" s="244"/>
      <c r="AS84" s="234" t="str">
        <f>+IF(AR84="si",15,"0")</f>
        <v>0</v>
      </c>
      <c r="AT84" s="244"/>
      <c r="AU84" s="234" t="str">
        <f>+IF(AT84="si",15,"0")</f>
        <v>0</v>
      </c>
      <c r="AV84" s="55"/>
      <c r="AW84" s="234" t="str">
        <f>+IF(AV84="Completa",10,IF(AV84="Incompleta",5,"0"))</f>
        <v>0</v>
      </c>
      <c r="AX84" s="77" t="str">
        <f t="shared" si="25"/>
        <v/>
      </c>
      <c r="AY84" s="77" t="str">
        <f t="shared" si="26"/>
        <v/>
      </c>
      <c r="AZ84" s="78"/>
      <c r="BA84" s="77" t="str">
        <f t="shared" si="23"/>
        <v/>
      </c>
      <c r="BB84" s="77" t="str">
        <f>IFERROR(VLOOKUP((CONCATENATE(AY84,BA84)),Listados!$U$3:$V$11,2,FALSE),"")</f>
        <v/>
      </c>
      <c r="BC84" s="77" t="str">
        <f t="shared" si="24"/>
        <v/>
      </c>
      <c r="BD84" s="477" t="e">
        <f>AVERAGE(BC84:BC87)</f>
        <v>#DIV/0!</v>
      </c>
      <c r="BE84" s="477" t="e">
        <f>IF(BD84&lt;=50,"Débil",IF(BD84&lt;=99,"Moderado",IF(BD84=100,"fuerte","")))</f>
        <v>#DIV/0!</v>
      </c>
      <c r="BF84" s="477" t="e">
        <f>+IF(AND(AI84="Preventivo",BE84="Fuerte"),2,IF(AND(AI84="Preventivo",BE84="Moderado"),1,0))</f>
        <v>#DIV/0!</v>
      </c>
      <c r="BG84" s="477" t="e">
        <f>+AC84-BF84</f>
        <v>#N/A</v>
      </c>
      <c r="BH84" s="679" t="e">
        <f>+VLOOKUP(MIN(BG84),Listados!$J$18:$K$24,2,TRUE)</f>
        <v>#N/A</v>
      </c>
      <c r="BI84" s="679" t="str">
        <f>AD84</f>
        <v/>
      </c>
      <c r="BJ84" s="679" t="e">
        <f>IF(AND(BH84&lt;&gt;"",BI84&lt;&gt;""),VLOOKUP(BH84&amp;BI84,Listados!$M$3:$N$27,2,FALSE),"")</f>
        <v>#N/A</v>
      </c>
      <c r="BK84" s="679" t="e">
        <f>+VLOOKUP(BJ84,Listados!$P$3:$Q$6,2,FALSE)</f>
        <v>#N/A</v>
      </c>
      <c r="BL84" s="237"/>
      <c r="BM84" s="237"/>
      <c r="BN84" s="238"/>
      <c r="BO84" s="248"/>
      <c r="BP84" s="237"/>
      <c r="BQ84" s="237"/>
      <c r="BR84" s="655"/>
      <c r="BS84" s="655"/>
      <c r="BT84" s="658"/>
      <c r="BU84" s="661"/>
      <c r="BV84" s="658"/>
      <c r="BW84" s="658"/>
    </row>
    <row r="85" spans="1:75" ht="16" x14ac:dyDescent="0.2">
      <c r="A85" s="691"/>
      <c r="B85" s="685"/>
      <c r="C85" s="680"/>
      <c r="D85" s="685"/>
      <c r="E85" s="254"/>
      <c r="F85" s="267"/>
      <c r="G85" s="244"/>
      <c r="H85" s="685"/>
      <c r="I85" s="685"/>
      <c r="J85" s="685"/>
      <c r="K85" s="685"/>
      <c r="L85" s="685"/>
      <c r="M85" s="685"/>
      <c r="N85" s="685"/>
      <c r="O85" s="685"/>
      <c r="P85" s="685"/>
      <c r="Q85" s="685"/>
      <c r="R85" s="685"/>
      <c r="S85" s="685"/>
      <c r="T85" s="685"/>
      <c r="U85" s="685"/>
      <c r="V85" s="685"/>
      <c r="W85" s="685"/>
      <c r="X85" s="685"/>
      <c r="Y85" s="685"/>
      <c r="Z85" s="685"/>
      <c r="AA85" s="680"/>
      <c r="AB85" s="682"/>
      <c r="AC85" s="683"/>
      <c r="AD85" s="683"/>
      <c r="AE85" s="683"/>
      <c r="AF85" s="683"/>
      <c r="AG85" s="255"/>
      <c r="AH85" s="265"/>
      <c r="AI85" s="244"/>
      <c r="AJ85" s="244"/>
      <c r="AK85" s="234" t="str">
        <f t="shared" si="41"/>
        <v>0</v>
      </c>
      <c r="AL85" s="244"/>
      <c r="AM85" s="234" t="str">
        <f t="shared" si="42"/>
        <v>0</v>
      </c>
      <c r="AN85" s="55"/>
      <c r="AO85" s="234" t="str">
        <f t="shared" si="43"/>
        <v>0</v>
      </c>
      <c r="AP85" s="244"/>
      <c r="AQ85" s="234" t="str">
        <f t="shared" si="44"/>
        <v>0</v>
      </c>
      <c r="AR85" s="244"/>
      <c r="AS85" s="234" t="str">
        <f t="shared" si="45"/>
        <v>0</v>
      </c>
      <c r="AT85" s="244"/>
      <c r="AU85" s="234" t="str">
        <f t="shared" si="46"/>
        <v>0</v>
      </c>
      <c r="AV85" s="55"/>
      <c r="AW85" s="234" t="str">
        <f t="shared" si="47"/>
        <v>0</v>
      </c>
      <c r="AX85" s="77" t="str">
        <f t="shared" si="25"/>
        <v/>
      </c>
      <c r="AY85" s="77" t="str">
        <f t="shared" si="26"/>
        <v/>
      </c>
      <c r="AZ85" s="78"/>
      <c r="BA85" s="77" t="str">
        <f t="shared" si="23"/>
        <v/>
      </c>
      <c r="BB85" s="77" t="str">
        <f>IFERROR(VLOOKUP((CONCATENATE(AY85,BA85)),Listados!$U$3:$V$11,2,FALSE),"")</f>
        <v/>
      </c>
      <c r="BC85" s="77" t="str">
        <f t="shared" si="24"/>
        <v/>
      </c>
      <c r="BD85" s="489"/>
      <c r="BE85" s="489"/>
      <c r="BF85" s="489"/>
      <c r="BG85" s="489"/>
      <c r="BH85" s="680"/>
      <c r="BI85" s="680"/>
      <c r="BJ85" s="680"/>
      <c r="BK85" s="680"/>
      <c r="BL85" s="237"/>
      <c r="BM85" s="237"/>
      <c r="BN85" s="237"/>
      <c r="BO85" s="237"/>
      <c r="BP85" s="237"/>
      <c r="BQ85" s="237"/>
      <c r="BR85" s="656"/>
      <c r="BS85" s="656"/>
      <c r="BT85" s="659"/>
      <c r="BU85" s="662"/>
      <c r="BV85" s="659"/>
      <c r="BW85" s="659"/>
    </row>
    <row r="86" spans="1:75" ht="16" x14ac:dyDescent="0.2">
      <c r="A86" s="691"/>
      <c r="B86" s="685"/>
      <c r="C86" s="680"/>
      <c r="D86" s="685"/>
      <c r="E86" s="254"/>
      <c r="F86" s="267"/>
      <c r="G86" s="244"/>
      <c r="H86" s="685"/>
      <c r="I86" s="685"/>
      <c r="J86" s="685"/>
      <c r="K86" s="685"/>
      <c r="L86" s="685"/>
      <c r="M86" s="685"/>
      <c r="N86" s="685"/>
      <c r="O86" s="685"/>
      <c r="P86" s="685"/>
      <c r="Q86" s="685"/>
      <c r="R86" s="685"/>
      <c r="S86" s="685"/>
      <c r="T86" s="685"/>
      <c r="U86" s="685"/>
      <c r="V86" s="685"/>
      <c r="W86" s="685"/>
      <c r="X86" s="685"/>
      <c r="Y86" s="685"/>
      <c r="Z86" s="685"/>
      <c r="AA86" s="680"/>
      <c r="AB86" s="682"/>
      <c r="AC86" s="683"/>
      <c r="AD86" s="683"/>
      <c r="AE86" s="683"/>
      <c r="AF86" s="683"/>
      <c r="AG86" s="255"/>
      <c r="AH86" s="243"/>
      <c r="AI86" s="244"/>
      <c r="AJ86" s="244"/>
      <c r="AK86" s="234" t="str">
        <f t="shared" si="41"/>
        <v>0</v>
      </c>
      <c r="AL86" s="244"/>
      <c r="AM86" s="234" t="str">
        <f t="shared" si="42"/>
        <v>0</v>
      </c>
      <c r="AN86" s="55"/>
      <c r="AO86" s="234" t="str">
        <f t="shared" si="43"/>
        <v>0</v>
      </c>
      <c r="AP86" s="244"/>
      <c r="AQ86" s="234" t="str">
        <f t="shared" si="44"/>
        <v>0</v>
      </c>
      <c r="AR86" s="244"/>
      <c r="AS86" s="234" t="str">
        <f t="shared" si="45"/>
        <v>0</v>
      </c>
      <c r="AT86" s="244"/>
      <c r="AU86" s="234" t="str">
        <f t="shared" si="46"/>
        <v>0</v>
      </c>
      <c r="AV86" s="55"/>
      <c r="AW86" s="234" t="str">
        <f t="shared" si="47"/>
        <v>0</v>
      </c>
      <c r="AX86" s="77" t="str">
        <f t="shared" si="25"/>
        <v/>
      </c>
      <c r="AY86" s="77" t="str">
        <f t="shared" si="26"/>
        <v/>
      </c>
      <c r="AZ86" s="78"/>
      <c r="BA86" s="77" t="str">
        <f t="shared" si="23"/>
        <v/>
      </c>
      <c r="BB86" s="77" t="str">
        <f>IFERROR(VLOOKUP((CONCATENATE(AY86,BA86)),Listados!$U$3:$V$11,2,FALSE),"")</f>
        <v/>
      </c>
      <c r="BC86" s="77" t="str">
        <f t="shared" si="24"/>
        <v/>
      </c>
      <c r="BD86" s="489"/>
      <c r="BE86" s="489"/>
      <c r="BF86" s="489"/>
      <c r="BG86" s="489"/>
      <c r="BH86" s="680"/>
      <c r="BI86" s="680"/>
      <c r="BJ86" s="680"/>
      <c r="BK86" s="680"/>
      <c r="BL86" s="237"/>
      <c r="BM86" s="237"/>
      <c r="BN86" s="238"/>
      <c r="BO86" s="238"/>
      <c r="BP86" s="237"/>
      <c r="BQ86" s="237"/>
      <c r="BR86" s="656"/>
      <c r="BS86" s="656"/>
      <c r="BT86" s="659"/>
      <c r="BU86" s="662"/>
      <c r="BV86" s="659"/>
      <c r="BW86" s="659"/>
    </row>
    <row r="87" spans="1:75" ht="16" x14ac:dyDescent="0.2">
      <c r="A87" s="692"/>
      <c r="B87" s="686"/>
      <c r="C87" s="681"/>
      <c r="D87" s="686"/>
      <c r="E87" s="254"/>
      <c r="F87" s="267"/>
      <c r="G87" s="244"/>
      <c r="H87" s="686"/>
      <c r="I87" s="686"/>
      <c r="J87" s="686"/>
      <c r="K87" s="686"/>
      <c r="L87" s="686"/>
      <c r="M87" s="686"/>
      <c r="N87" s="686"/>
      <c r="O87" s="686"/>
      <c r="P87" s="686"/>
      <c r="Q87" s="686"/>
      <c r="R87" s="686"/>
      <c r="S87" s="686"/>
      <c r="T87" s="686"/>
      <c r="U87" s="686"/>
      <c r="V87" s="686"/>
      <c r="W87" s="686"/>
      <c r="X87" s="686"/>
      <c r="Y87" s="686"/>
      <c r="Z87" s="686"/>
      <c r="AA87" s="681"/>
      <c r="AB87" s="682"/>
      <c r="AC87" s="683"/>
      <c r="AD87" s="683"/>
      <c r="AE87" s="683"/>
      <c r="AF87" s="683"/>
      <c r="AG87" s="255"/>
      <c r="AH87" s="243"/>
      <c r="AI87" s="244"/>
      <c r="AJ87" s="244"/>
      <c r="AK87" s="234" t="str">
        <f t="shared" si="41"/>
        <v>0</v>
      </c>
      <c r="AL87" s="244"/>
      <c r="AM87" s="234" t="str">
        <f t="shared" si="42"/>
        <v>0</v>
      </c>
      <c r="AN87" s="55"/>
      <c r="AO87" s="234" t="str">
        <f t="shared" si="43"/>
        <v>0</v>
      </c>
      <c r="AP87" s="244"/>
      <c r="AQ87" s="234" t="str">
        <f t="shared" si="44"/>
        <v>0</v>
      </c>
      <c r="AR87" s="244"/>
      <c r="AS87" s="234" t="str">
        <f t="shared" si="45"/>
        <v>0</v>
      </c>
      <c r="AT87" s="244"/>
      <c r="AU87" s="234" t="str">
        <f t="shared" si="46"/>
        <v>0</v>
      </c>
      <c r="AV87" s="55"/>
      <c r="AW87" s="234" t="str">
        <f t="shared" si="47"/>
        <v>0</v>
      </c>
      <c r="AX87" s="77" t="str">
        <f t="shared" si="25"/>
        <v/>
      </c>
      <c r="AY87" s="77" t="str">
        <f t="shared" si="26"/>
        <v/>
      </c>
      <c r="AZ87" s="78"/>
      <c r="BA87" s="77" t="str">
        <f t="shared" si="23"/>
        <v/>
      </c>
      <c r="BB87" s="77" t="str">
        <f>IFERROR(VLOOKUP((CONCATENATE(AY87,BA87)),Listados!$U$3:$V$11,2,FALSE),"")</f>
        <v/>
      </c>
      <c r="BC87" s="77" t="str">
        <f t="shared" si="24"/>
        <v/>
      </c>
      <c r="BD87" s="494"/>
      <c r="BE87" s="494"/>
      <c r="BF87" s="494"/>
      <c r="BG87" s="494"/>
      <c r="BH87" s="681"/>
      <c r="BI87" s="681"/>
      <c r="BJ87" s="681"/>
      <c r="BK87" s="681"/>
      <c r="BL87" s="237"/>
      <c r="BM87" s="237"/>
      <c r="BN87" s="238"/>
      <c r="BO87" s="238"/>
      <c r="BP87" s="237"/>
      <c r="BQ87" s="237"/>
      <c r="BR87" s="657"/>
      <c r="BS87" s="657"/>
      <c r="BT87" s="660"/>
      <c r="BU87" s="663"/>
      <c r="BV87" s="660"/>
      <c r="BW87" s="660"/>
    </row>
    <row r="88" spans="1:75" ht="16" x14ac:dyDescent="0.2">
      <c r="A88" s="690">
        <v>21</v>
      </c>
      <c r="B88" s="684"/>
      <c r="C88" s="679"/>
      <c r="D88" s="684"/>
      <c r="E88" s="254"/>
      <c r="F88" s="267"/>
      <c r="G88" s="244"/>
      <c r="H88" s="684"/>
      <c r="I88" s="684"/>
      <c r="J88" s="684"/>
      <c r="K88" s="684"/>
      <c r="L88" s="684"/>
      <c r="M88" s="684"/>
      <c r="N88" s="684"/>
      <c r="O88" s="684"/>
      <c r="P88" s="684"/>
      <c r="Q88" s="684"/>
      <c r="R88" s="684"/>
      <c r="S88" s="684"/>
      <c r="T88" s="684"/>
      <c r="U88" s="684"/>
      <c r="V88" s="684"/>
      <c r="W88" s="684"/>
      <c r="X88" s="684"/>
      <c r="Y88" s="684"/>
      <c r="Z88" s="684"/>
      <c r="AA88" s="679">
        <f>COUNTIF(H88:Z88, "SI")</f>
        <v>0</v>
      </c>
      <c r="AB88" s="682"/>
      <c r="AC88" s="683" t="e">
        <f>+VLOOKUP(AB88,Listados!$K$8:$L$12,2,0)</f>
        <v>#N/A</v>
      </c>
      <c r="AD88" s="683" t="str">
        <f>++IF(OR(AA88=0),"",IF(OR(AA88=1,AA88&lt;=5),"Moderado",IF(OR(AA88=6,AA88&lt;=11),"Mayor",IF(OR(AA88&gt;=12),"Catastrófico",""))))</f>
        <v/>
      </c>
      <c r="AE88" s="683" t="e">
        <f>+VLOOKUP(AD88,Listados!$K$13:$L$17,2,0)</f>
        <v>#N/A</v>
      </c>
      <c r="AF88" s="683" t="str">
        <f>IF(AND(AB88&lt;&gt;"",AD88&lt;&gt;""),VLOOKUP(AB88&amp;AD88,[3]Listados!$M$3:$N$27,2,FALSE),"")</f>
        <v/>
      </c>
      <c r="AG88" s="255"/>
      <c r="AH88" s="265"/>
      <c r="AI88" s="244"/>
      <c r="AJ88" s="244"/>
      <c r="AK88" s="234" t="str">
        <f>+IF(AJ88="si",15,"0")</f>
        <v>0</v>
      </c>
      <c r="AL88" s="244"/>
      <c r="AM88" s="234" t="str">
        <f>+IF(AL88="si",15,"0")</f>
        <v>0</v>
      </c>
      <c r="AN88" s="55"/>
      <c r="AO88" s="234" t="str">
        <f>+IF(AN88="si",15,"0")</f>
        <v>0</v>
      </c>
      <c r="AP88" s="244"/>
      <c r="AQ88" s="234" t="str">
        <f>+IF(AP88="Preventivo",15,IF(AP88="Detectivo",10,"0"))</f>
        <v>0</v>
      </c>
      <c r="AR88" s="244"/>
      <c r="AS88" s="234" t="str">
        <f>+IF(AR88="si",15,"0")</f>
        <v>0</v>
      </c>
      <c r="AT88" s="244"/>
      <c r="AU88" s="234" t="str">
        <f>+IF(AT88="si",15,"0")</f>
        <v>0</v>
      </c>
      <c r="AV88" s="55"/>
      <c r="AW88" s="234" t="str">
        <f>+IF(AV88="Completa",10,IF(AV88="Incompleta",5,"0"))</f>
        <v>0</v>
      </c>
      <c r="AX88" s="77" t="str">
        <f t="shared" si="25"/>
        <v/>
      </c>
      <c r="AY88" s="77" t="str">
        <f t="shared" si="26"/>
        <v/>
      </c>
      <c r="AZ88" s="78"/>
      <c r="BA88" s="77" t="str">
        <f t="shared" si="23"/>
        <v/>
      </c>
      <c r="BB88" s="77" t="str">
        <f>IFERROR(VLOOKUP((CONCATENATE(AY88,BA88)),Listados!$U$3:$V$11,2,FALSE),"")</f>
        <v/>
      </c>
      <c r="BC88" s="77" t="str">
        <f t="shared" si="24"/>
        <v/>
      </c>
      <c r="BD88" s="477" t="e">
        <f>AVERAGE(BC88:BC91)</f>
        <v>#DIV/0!</v>
      </c>
      <c r="BE88" s="477" t="e">
        <f>IF(BD88&lt;=50,"Débil",IF(BD88&lt;=99,"Moderado",IF(BD88=100,"fuerte","")))</f>
        <v>#DIV/0!</v>
      </c>
      <c r="BF88" s="477" t="e">
        <f>+IF(AND(AI88="Preventivo",BE88="Fuerte"),2,IF(AND(AI88="Preventivo",BE88="Moderado"),1,0))</f>
        <v>#DIV/0!</v>
      </c>
      <c r="BG88" s="477" t="e">
        <f>+AC88-BF88</f>
        <v>#N/A</v>
      </c>
      <c r="BH88" s="679" t="e">
        <f>+VLOOKUP(MIN(BG88),Listados!$J$18:$K$24,2,TRUE)</f>
        <v>#N/A</v>
      </c>
      <c r="BI88" s="679" t="str">
        <f>AD88</f>
        <v/>
      </c>
      <c r="BJ88" s="679" t="e">
        <f>IF(AND(BH88&lt;&gt;"",BI88&lt;&gt;""),VLOOKUP(BH88&amp;BI88,Listados!$M$3:$N$27,2,FALSE),"")</f>
        <v>#N/A</v>
      </c>
      <c r="BK88" s="679" t="e">
        <f>+VLOOKUP(BJ88,Listados!$P$3:$Q$6,2,FALSE)</f>
        <v>#N/A</v>
      </c>
      <c r="BL88" s="237"/>
      <c r="BM88" s="237"/>
      <c r="BN88" s="238"/>
      <c r="BO88" s="248"/>
      <c r="BP88" s="237"/>
      <c r="BQ88" s="237"/>
      <c r="BR88" s="655"/>
      <c r="BS88" s="655"/>
      <c r="BT88" s="658"/>
      <c r="BU88" s="661"/>
      <c r="BV88" s="658"/>
      <c r="BW88" s="658"/>
    </row>
    <row r="89" spans="1:75" ht="16" x14ac:dyDescent="0.2">
      <c r="A89" s="691"/>
      <c r="B89" s="685"/>
      <c r="C89" s="680"/>
      <c r="D89" s="685"/>
      <c r="E89" s="254"/>
      <c r="F89" s="267"/>
      <c r="G89" s="244"/>
      <c r="H89" s="685"/>
      <c r="I89" s="685"/>
      <c r="J89" s="685"/>
      <c r="K89" s="685"/>
      <c r="L89" s="685"/>
      <c r="M89" s="685"/>
      <c r="N89" s="685"/>
      <c r="O89" s="685"/>
      <c r="P89" s="685"/>
      <c r="Q89" s="685"/>
      <c r="R89" s="685"/>
      <c r="S89" s="685"/>
      <c r="T89" s="685"/>
      <c r="U89" s="685"/>
      <c r="V89" s="685"/>
      <c r="W89" s="685"/>
      <c r="X89" s="685"/>
      <c r="Y89" s="685"/>
      <c r="Z89" s="685"/>
      <c r="AA89" s="680"/>
      <c r="AB89" s="682"/>
      <c r="AC89" s="683"/>
      <c r="AD89" s="683"/>
      <c r="AE89" s="683"/>
      <c r="AF89" s="683"/>
      <c r="AG89" s="255"/>
      <c r="AH89" s="265"/>
      <c r="AI89" s="244"/>
      <c r="AJ89" s="244"/>
      <c r="AK89" s="234" t="str">
        <f t="shared" si="41"/>
        <v>0</v>
      </c>
      <c r="AL89" s="244"/>
      <c r="AM89" s="234" t="str">
        <f t="shared" si="42"/>
        <v>0</v>
      </c>
      <c r="AN89" s="55"/>
      <c r="AO89" s="234" t="str">
        <f t="shared" si="43"/>
        <v>0</v>
      </c>
      <c r="AP89" s="244"/>
      <c r="AQ89" s="234" t="str">
        <f t="shared" si="44"/>
        <v>0</v>
      </c>
      <c r="AR89" s="244"/>
      <c r="AS89" s="234" t="str">
        <f t="shared" si="45"/>
        <v>0</v>
      </c>
      <c r="AT89" s="244"/>
      <c r="AU89" s="234" t="str">
        <f t="shared" si="46"/>
        <v>0</v>
      </c>
      <c r="AV89" s="55"/>
      <c r="AW89" s="234" t="str">
        <f t="shared" si="47"/>
        <v>0</v>
      </c>
      <c r="AX89" s="77" t="str">
        <f t="shared" si="25"/>
        <v/>
      </c>
      <c r="AY89" s="77" t="str">
        <f t="shared" si="26"/>
        <v/>
      </c>
      <c r="AZ89" s="78"/>
      <c r="BA89" s="77" t="str">
        <f t="shared" si="23"/>
        <v/>
      </c>
      <c r="BB89" s="77" t="str">
        <f>IFERROR(VLOOKUP((CONCATENATE(AY89,BA89)),Listados!$U$3:$V$11,2,FALSE),"")</f>
        <v/>
      </c>
      <c r="BC89" s="77" t="str">
        <f t="shared" si="24"/>
        <v/>
      </c>
      <c r="BD89" s="489"/>
      <c r="BE89" s="489"/>
      <c r="BF89" s="489"/>
      <c r="BG89" s="489"/>
      <c r="BH89" s="680"/>
      <c r="BI89" s="680"/>
      <c r="BJ89" s="680"/>
      <c r="BK89" s="680"/>
      <c r="BL89" s="237"/>
      <c r="BM89" s="237"/>
      <c r="BN89" s="237"/>
      <c r="BO89" s="237"/>
      <c r="BP89" s="237"/>
      <c r="BQ89" s="237"/>
      <c r="BR89" s="656"/>
      <c r="BS89" s="656"/>
      <c r="BT89" s="659"/>
      <c r="BU89" s="662"/>
      <c r="BV89" s="659"/>
      <c r="BW89" s="659"/>
    </row>
    <row r="90" spans="1:75" ht="16" x14ac:dyDescent="0.2">
      <c r="A90" s="691"/>
      <c r="B90" s="685"/>
      <c r="C90" s="680"/>
      <c r="D90" s="685"/>
      <c r="E90" s="254"/>
      <c r="F90" s="267"/>
      <c r="G90" s="244"/>
      <c r="H90" s="685"/>
      <c r="I90" s="685"/>
      <c r="J90" s="685"/>
      <c r="K90" s="685"/>
      <c r="L90" s="685"/>
      <c r="M90" s="685"/>
      <c r="N90" s="685"/>
      <c r="O90" s="685"/>
      <c r="P90" s="685"/>
      <c r="Q90" s="685"/>
      <c r="R90" s="685"/>
      <c r="S90" s="685"/>
      <c r="T90" s="685"/>
      <c r="U90" s="685"/>
      <c r="V90" s="685"/>
      <c r="W90" s="685"/>
      <c r="X90" s="685"/>
      <c r="Y90" s="685"/>
      <c r="Z90" s="685"/>
      <c r="AA90" s="680"/>
      <c r="AB90" s="682"/>
      <c r="AC90" s="683"/>
      <c r="AD90" s="683"/>
      <c r="AE90" s="683"/>
      <c r="AF90" s="683"/>
      <c r="AG90" s="255"/>
      <c r="AH90" s="243"/>
      <c r="AI90" s="244"/>
      <c r="AJ90" s="244"/>
      <c r="AK90" s="234" t="str">
        <f t="shared" si="41"/>
        <v>0</v>
      </c>
      <c r="AL90" s="244"/>
      <c r="AM90" s="234" t="str">
        <f t="shared" si="42"/>
        <v>0</v>
      </c>
      <c r="AN90" s="55"/>
      <c r="AO90" s="234" t="str">
        <f t="shared" si="43"/>
        <v>0</v>
      </c>
      <c r="AP90" s="244"/>
      <c r="AQ90" s="234" t="str">
        <f t="shared" si="44"/>
        <v>0</v>
      </c>
      <c r="AR90" s="244"/>
      <c r="AS90" s="234" t="str">
        <f t="shared" si="45"/>
        <v>0</v>
      </c>
      <c r="AT90" s="244"/>
      <c r="AU90" s="234" t="str">
        <f t="shared" si="46"/>
        <v>0</v>
      </c>
      <c r="AV90" s="55"/>
      <c r="AW90" s="234" t="str">
        <f t="shared" si="47"/>
        <v>0</v>
      </c>
      <c r="AX90" s="77" t="str">
        <f t="shared" si="25"/>
        <v/>
      </c>
      <c r="AY90" s="77" t="str">
        <f t="shared" si="26"/>
        <v/>
      </c>
      <c r="AZ90" s="78"/>
      <c r="BA90" s="77" t="str">
        <f t="shared" si="23"/>
        <v/>
      </c>
      <c r="BB90" s="77" t="str">
        <f>IFERROR(VLOOKUP((CONCATENATE(AY90,BA90)),Listados!$U$3:$V$11,2,FALSE),"")</f>
        <v/>
      </c>
      <c r="BC90" s="77" t="str">
        <f t="shared" si="24"/>
        <v/>
      </c>
      <c r="BD90" s="489"/>
      <c r="BE90" s="489"/>
      <c r="BF90" s="489"/>
      <c r="BG90" s="489"/>
      <c r="BH90" s="680"/>
      <c r="BI90" s="680"/>
      <c r="BJ90" s="680"/>
      <c r="BK90" s="680"/>
      <c r="BL90" s="237"/>
      <c r="BM90" s="237"/>
      <c r="BN90" s="238"/>
      <c r="BO90" s="238"/>
      <c r="BP90" s="237"/>
      <c r="BQ90" s="237"/>
      <c r="BR90" s="656"/>
      <c r="BS90" s="656"/>
      <c r="BT90" s="659"/>
      <c r="BU90" s="662"/>
      <c r="BV90" s="659"/>
      <c r="BW90" s="659"/>
    </row>
    <row r="91" spans="1:75" ht="16" x14ac:dyDescent="0.2">
      <c r="A91" s="692"/>
      <c r="B91" s="686"/>
      <c r="C91" s="681"/>
      <c r="D91" s="686"/>
      <c r="E91" s="254"/>
      <c r="F91" s="267"/>
      <c r="G91" s="244"/>
      <c r="H91" s="686"/>
      <c r="I91" s="686"/>
      <c r="J91" s="686"/>
      <c r="K91" s="686"/>
      <c r="L91" s="686"/>
      <c r="M91" s="686"/>
      <c r="N91" s="686"/>
      <c r="O91" s="686"/>
      <c r="P91" s="686"/>
      <c r="Q91" s="686"/>
      <c r="R91" s="686"/>
      <c r="S91" s="686"/>
      <c r="T91" s="686"/>
      <c r="U91" s="686"/>
      <c r="V91" s="686"/>
      <c r="W91" s="686"/>
      <c r="X91" s="686"/>
      <c r="Y91" s="686"/>
      <c r="Z91" s="686"/>
      <c r="AA91" s="681"/>
      <c r="AB91" s="682"/>
      <c r="AC91" s="683"/>
      <c r="AD91" s="683"/>
      <c r="AE91" s="683"/>
      <c r="AF91" s="683"/>
      <c r="AG91" s="255"/>
      <c r="AH91" s="243"/>
      <c r="AI91" s="244"/>
      <c r="AJ91" s="244"/>
      <c r="AK91" s="234" t="str">
        <f t="shared" si="41"/>
        <v>0</v>
      </c>
      <c r="AL91" s="244"/>
      <c r="AM91" s="234" t="str">
        <f t="shared" si="42"/>
        <v>0</v>
      </c>
      <c r="AN91" s="55"/>
      <c r="AO91" s="234" t="str">
        <f t="shared" si="43"/>
        <v>0</v>
      </c>
      <c r="AP91" s="244"/>
      <c r="AQ91" s="234" t="str">
        <f t="shared" si="44"/>
        <v>0</v>
      </c>
      <c r="AR91" s="244"/>
      <c r="AS91" s="234" t="str">
        <f t="shared" si="45"/>
        <v>0</v>
      </c>
      <c r="AT91" s="244"/>
      <c r="AU91" s="234" t="str">
        <f t="shared" si="46"/>
        <v>0</v>
      </c>
      <c r="AV91" s="55"/>
      <c r="AW91" s="234" t="str">
        <f t="shared" si="47"/>
        <v>0</v>
      </c>
      <c r="AX91" s="77" t="str">
        <f t="shared" si="25"/>
        <v/>
      </c>
      <c r="AY91" s="77" t="str">
        <f t="shared" si="26"/>
        <v/>
      </c>
      <c r="AZ91" s="78"/>
      <c r="BA91" s="77" t="str">
        <f t="shared" si="23"/>
        <v/>
      </c>
      <c r="BB91" s="77" t="str">
        <f>IFERROR(VLOOKUP((CONCATENATE(AY91,BA91)),Listados!$U$3:$V$11,2,FALSE),"")</f>
        <v/>
      </c>
      <c r="BC91" s="77" t="str">
        <f t="shared" si="24"/>
        <v/>
      </c>
      <c r="BD91" s="494"/>
      <c r="BE91" s="494"/>
      <c r="BF91" s="494"/>
      <c r="BG91" s="494"/>
      <c r="BH91" s="681"/>
      <c r="BI91" s="681"/>
      <c r="BJ91" s="681"/>
      <c r="BK91" s="681"/>
      <c r="BL91" s="237"/>
      <c r="BM91" s="237"/>
      <c r="BN91" s="238"/>
      <c r="BO91" s="238"/>
      <c r="BP91" s="237"/>
      <c r="BQ91" s="237"/>
      <c r="BR91" s="657"/>
      <c r="BS91" s="657"/>
      <c r="BT91" s="660"/>
      <c r="BU91" s="663"/>
      <c r="BV91" s="660"/>
      <c r="BW91" s="660"/>
    </row>
    <row r="92" spans="1:75" ht="16" x14ac:dyDescent="0.2">
      <c r="A92" s="690">
        <v>22</v>
      </c>
      <c r="B92" s="684"/>
      <c r="C92" s="679"/>
      <c r="D92" s="684"/>
      <c r="E92" s="254"/>
      <c r="F92" s="267"/>
      <c r="G92" s="244"/>
      <c r="H92" s="684"/>
      <c r="I92" s="684"/>
      <c r="J92" s="684"/>
      <c r="K92" s="684"/>
      <c r="L92" s="684"/>
      <c r="M92" s="684"/>
      <c r="N92" s="684"/>
      <c r="O92" s="684"/>
      <c r="P92" s="684"/>
      <c r="Q92" s="684"/>
      <c r="R92" s="684"/>
      <c r="S92" s="684"/>
      <c r="T92" s="684"/>
      <c r="U92" s="684"/>
      <c r="V92" s="684"/>
      <c r="W92" s="684"/>
      <c r="X92" s="684"/>
      <c r="Y92" s="684"/>
      <c r="Z92" s="684"/>
      <c r="AA92" s="679">
        <f>COUNTIF(H92:Z92, "SI")</f>
        <v>0</v>
      </c>
      <c r="AB92" s="682"/>
      <c r="AC92" s="683" t="e">
        <f>+VLOOKUP(AB92,Listados!$K$8:$L$12,2,0)</f>
        <v>#N/A</v>
      </c>
      <c r="AD92" s="683" t="str">
        <f>++IF(OR(AA92=0),"",IF(OR(AA92=1,AA92&lt;=5),"Moderado",IF(OR(AA92=6,AA92&lt;=11),"Mayor",IF(OR(AA92&gt;=12),"Catastrófico",""))))</f>
        <v/>
      </c>
      <c r="AE92" s="683" t="e">
        <f>+VLOOKUP(AD92,Listados!$K$13:$L$17,2,0)</f>
        <v>#N/A</v>
      </c>
      <c r="AF92" s="683" t="str">
        <f>IF(AND(AB92&lt;&gt;"",AD92&lt;&gt;""),VLOOKUP(AB92&amp;AD92,[3]Listados!$M$3:$N$27,2,FALSE),"")</f>
        <v/>
      </c>
      <c r="AG92" s="255"/>
      <c r="AH92" s="265"/>
      <c r="AI92" s="244"/>
      <c r="AJ92" s="244"/>
      <c r="AK92" s="234" t="str">
        <f>+IF(AJ92="si",15,"0")</f>
        <v>0</v>
      </c>
      <c r="AL92" s="244"/>
      <c r="AM92" s="234" t="str">
        <f>+IF(AL92="si",15,"0")</f>
        <v>0</v>
      </c>
      <c r="AN92" s="55"/>
      <c r="AO92" s="234" t="str">
        <f>+IF(AN92="si",15,"0")</f>
        <v>0</v>
      </c>
      <c r="AP92" s="244"/>
      <c r="AQ92" s="234" t="str">
        <f>+IF(AP92="Preventivo",15,IF(AP92="Detectivo",10,"0"))</f>
        <v>0</v>
      </c>
      <c r="AR92" s="244"/>
      <c r="AS92" s="234" t="str">
        <f>+IF(AR92="si",15,"0")</f>
        <v>0</v>
      </c>
      <c r="AT92" s="244"/>
      <c r="AU92" s="234" t="str">
        <f>+IF(AT92="si",15,"0")</f>
        <v>0</v>
      </c>
      <c r="AV92" s="55"/>
      <c r="AW92" s="234" t="str">
        <f>+IF(AV92="Completa",10,IF(AV92="Incompleta",5,"0"))</f>
        <v>0</v>
      </c>
      <c r="AX92" s="77" t="str">
        <f t="shared" ref="AX92:AX123" si="48">IF((SUM(AK92,AM92,AO92,AQ92,AS92,AU92,AW92)=0),"",(SUM(AK92,AM92,AO92,AQ92,AS92,AU92,AW92)))</f>
        <v/>
      </c>
      <c r="AY92" s="77" t="str">
        <f t="shared" ref="AY92:AY123" si="49">IF(AX92&lt;=85,"Débil",IF(AX92&lt;=95,"Moderado",IF(AX92=100,"Fuerte","")))</f>
        <v/>
      </c>
      <c r="AZ92" s="78"/>
      <c r="BA92" s="77" t="str">
        <f t="shared" si="23"/>
        <v/>
      </c>
      <c r="BB92" s="77" t="str">
        <f>IFERROR(VLOOKUP((CONCATENATE(AY92,BA92)),Listados!$U$3:$V$11,2,FALSE),"")</f>
        <v/>
      </c>
      <c r="BC92" s="77" t="str">
        <f t="shared" si="24"/>
        <v/>
      </c>
      <c r="BD92" s="477" t="e">
        <f>AVERAGE(BC92:BC95)</f>
        <v>#DIV/0!</v>
      </c>
      <c r="BE92" s="477" t="e">
        <f>IF(BD92&lt;=50,"Débil",IF(BD92&lt;=99,"Moderado",IF(BD92=100,"fuerte","")))</f>
        <v>#DIV/0!</v>
      </c>
      <c r="BF92" s="477" t="e">
        <f>+IF(AND(AI92="Preventivo",BE92="Fuerte"),2,IF(AND(AI92="Preventivo",BE92="Moderado"),1,0))</f>
        <v>#DIV/0!</v>
      </c>
      <c r="BG92" s="477" t="e">
        <f>+AC92-BF92</f>
        <v>#N/A</v>
      </c>
      <c r="BH92" s="679" t="e">
        <f>+VLOOKUP(MIN(BG92),Listados!$J$18:$K$24,2,TRUE)</f>
        <v>#N/A</v>
      </c>
      <c r="BI92" s="679" t="str">
        <f>AD92</f>
        <v/>
      </c>
      <c r="BJ92" s="679" t="e">
        <f>IF(AND(BH92&lt;&gt;"",BI92&lt;&gt;""),VLOOKUP(BH92&amp;BI92,Listados!$M$3:$N$27,2,FALSE),"")</f>
        <v>#N/A</v>
      </c>
      <c r="BK92" s="679" t="e">
        <f>+VLOOKUP(BJ92,Listados!$P$3:$Q$6,2,FALSE)</f>
        <v>#N/A</v>
      </c>
      <c r="BL92" s="237"/>
      <c r="BM92" s="237"/>
      <c r="BN92" s="238"/>
      <c r="BO92" s="248"/>
      <c r="BP92" s="237"/>
      <c r="BQ92" s="237"/>
      <c r="BR92" s="655"/>
      <c r="BS92" s="655"/>
      <c r="BT92" s="658"/>
      <c r="BU92" s="661"/>
      <c r="BV92" s="658"/>
      <c r="BW92" s="658"/>
    </row>
    <row r="93" spans="1:75" ht="16" x14ac:dyDescent="0.2">
      <c r="A93" s="691"/>
      <c r="B93" s="685"/>
      <c r="C93" s="680"/>
      <c r="D93" s="685"/>
      <c r="E93" s="254"/>
      <c r="F93" s="267"/>
      <c r="G93" s="244"/>
      <c r="H93" s="685"/>
      <c r="I93" s="685"/>
      <c r="J93" s="685"/>
      <c r="K93" s="685"/>
      <c r="L93" s="685"/>
      <c r="M93" s="685"/>
      <c r="N93" s="685"/>
      <c r="O93" s="685"/>
      <c r="P93" s="685"/>
      <c r="Q93" s="685"/>
      <c r="R93" s="685"/>
      <c r="S93" s="685"/>
      <c r="T93" s="685"/>
      <c r="U93" s="685"/>
      <c r="V93" s="685"/>
      <c r="W93" s="685"/>
      <c r="X93" s="685"/>
      <c r="Y93" s="685"/>
      <c r="Z93" s="685"/>
      <c r="AA93" s="680"/>
      <c r="AB93" s="682"/>
      <c r="AC93" s="683"/>
      <c r="AD93" s="683"/>
      <c r="AE93" s="683"/>
      <c r="AF93" s="683"/>
      <c r="AG93" s="255"/>
      <c r="AH93" s="265"/>
      <c r="AI93" s="244"/>
      <c r="AJ93" s="244"/>
      <c r="AK93" s="234" t="str">
        <f t="shared" si="41"/>
        <v>0</v>
      </c>
      <c r="AL93" s="244"/>
      <c r="AM93" s="234" t="str">
        <f t="shared" si="42"/>
        <v>0</v>
      </c>
      <c r="AN93" s="55"/>
      <c r="AO93" s="234" t="str">
        <f t="shared" si="43"/>
        <v>0</v>
      </c>
      <c r="AP93" s="244"/>
      <c r="AQ93" s="234" t="str">
        <f t="shared" si="44"/>
        <v>0</v>
      </c>
      <c r="AR93" s="244"/>
      <c r="AS93" s="234" t="str">
        <f t="shared" si="45"/>
        <v>0</v>
      </c>
      <c r="AT93" s="244"/>
      <c r="AU93" s="234" t="str">
        <f t="shared" si="46"/>
        <v>0</v>
      </c>
      <c r="AV93" s="55"/>
      <c r="AW93" s="234" t="str">
        <f t="shared" si="47"/>
        <v>0</v>
      </c>
      <c r="AX93" s="77" t="str">
        <f t="shared" si="48"/>
        <v/>
      </c>
      <c r="AY93" s="77" t="str">
        <f t="shared" si="49"/>
        <v/>
      </c>
      <c r="AZ93" s="78"/>
      <c r="BA93" s="77" t="str">
        <f t="shared" ref="BA93:BA127" si="50">+IF(AZ93="siempre","Fuerte",IF(AZ93="Algunas veces","Moderado",IF(AZ93="No se ejecuta","Débil","")))</f>
        <v/>
      </c>
      <c r="BB93" s="77" t="str">
        <f>IFERROR(VLOOKUP((CONCATENATE(AY93,BA93)),Listados!$U$3:$V$11,2,FALSE),"")</f>
        <v/>
      </c>
      <c r="BC93" s="77" t="str">
        <f t="shared" ref="BC93:BC127" si="51">IF(BB93="","",IF(BB93="Débil", 0, IF(BB93="Moderado",50,100)))</f>
        <v/>
      </c>
      <c r="BD93" s="489"/>
      <c r="BE93" s="489"/>
      <c r="BF93" s="489"/>
      <c r="BG93" s="489"/>
      <c r="BH93" s="680"/>
      <c r="BI93" s="680"/>
      <c r="BJ93" s="680"/>
      <c r="BK93" s="680"/>
      <c r="BL93" s="237"/>
      <c r="BM93" s="237"/>
      <c r="BN93" s="237"/>
      <c r="BO93" s="237"/>
      <c r="BP93" s="237"/>
      <c r="BQ93" s="237"/>
      <c r="BR93" s="656"/>
      <c r="BS93" s="656"/>
      <c r="BT93" s="659"/>
      <c r="BU93" s="662"/>
      <c r="BV93" s="659"/>
      <c r="BW93" s="659"/>
    </row>
    <row r="94" spans="1:75" ht="16" x14ac:dyDescent="0.2">
      <c r="A94" s="691"/>
      <c r="B94" s="685"/>
      <c r="C94" s="680"/>
      <c r="D94" s="685"/>
      <c r="E94" s="254"/>
      <c r="F94" s="267"/>
      <c r="G94" s="244"/>
      <c r="H94" s="685"/>
      <c r="I94" s="685"/>
      <c r="J94" s="685"/>
      <c r="K94" s="685"/>
      <c r="L94" s="685"/>
      <c r="M94" s="685"/>
      <c r="N94" s="685"/>
      <c r="O94" s="685"/>
      <c r="P94" s="685"/>
      <c r="Q94" s="685"/>
      <c r="R94" s="685"/>
      <c r="S94" s="685"/>
      <c r="T94" s="685"/>
      <c r="U94" s="685"/>
      <c r="V94" s="685"/>
      <c r="W94" s="685"/>
      <c r="X94" s="685"/>
      <c r="Y94" s="685"/>
      <c r="Z94" s="685"/>
      <c r="AA94" s="680"/>
      <c r="AB94" s="682"/>
      <c r="AC94" s="683"/>
      <c r="AD94" s="683"/>
      <c r="AE94" s="683"/>
      <c r="AF94" s="683"/>
      <c r="AG94" s="255"/>
      <c r="AH94" s="243"/>
      <c r="AI94" s="244"/>
      <c r="AJ94" s="244"/>
      <c r="AK94" s="234" t="str">
        <f t="shared" si="41"/>
        <v>0</v>
      </c>
      <c r="AL94" s="244"/>
      <c r="AM94" s="234" t="str">
        <f t="shared" si="42"/>
        <v>0</v>
      </c>
      <c r="AN94" s="55"/>
      <c r="AO94" s="234" t="str">
        <f t="shared" si="43"/>
        <v>0</v>
      </c>
      <c r="AP94" s="244"/>
      <c r="AQ94" s="234" t="str">
        <f t="shared" si="44"/>
        <v>0</v>
      </c>
      <c r="AR94" s="244"/>
      <c r="AS94" s="234" t="str">
        <f t="shared" si="45"/>
        <v>0</v>
      </c>
      <c r="AT94" s="244"/>
      <c r="AU94" s="234" t="str">
        <f t="shared" si="46"/>
        <v>0</v>
      </c>
      <c r="AV94" s="55"/>
      <c r="AW94" s="234" t="str">
        <f t="shared" si="47"/>
        <v>0</v>
      </c>
      <c r="AX94" s="77" t="str">
        <f t="shared" si="48"/>
        <v/>
      </c>
      <c r="AY94" s="77" t="str">
        <f t="shared" si="49"/>
        <v/>
      </c>
      <c r="AZ94" s="78"/>
      <c r="BA94" s="77" t="str">
        <f t="shared" si="50"/>
        <v/>
      </c>
      <c r="BB94" s="77" t="str">
        <f>IFERROR(VLOOKUP((CONCATENATE(AY94,BA94)),Listados!$U$3:$V$11,2,FALSE),"")</f>
        <v/>
      </c>
      <c r="BC94" s="77" t="str">
        <f t="shared" si="51"/>
        <v/>
      </c>
      <c r="BD94" s="489"/>
      <c r="BE94" s="489"/>
      <c r="BF94" s="489"/>
      <c r="BG94" s="489"/>
      <c r="BH94" s="680"/>
      <c r="BI94" s="680"/>
      <c r="BJ94" s="680"/>
      <c r="BK94" s="680"/>
      <c r="BL94" s="237"/>
      <c r="BM94" s="237"/>
      <c r="BN94" s="238"/>
      <c r="BO94" s="238"/>
      <c r="BP94" s="237"/>
      <c r="BQ94" s="237"/>
      <c r="BR94" s="656"/>
      <c r="BS94" s="656"/>
      <c r="BT94" s="659"/>
      <c r="BU94" s="662"/>
      <c r="BV94" s="659"/>
      <c r="BW94" s="659"/>
    </row>
    <row r="95" spans="1:75" ht="16" x14ac:dyDescent="0.2">
      <c r="A95" s="692"/>
      <c r="B95" s="686"/>
      <c r="C95" s="681"/>
      <c r="D95" s="686"/>
      <c r="E95" s="254"/>
      <c r="F95" s="267"/>
      <c r="G95" s="244"/>
      <c r="H95" s="686"/>
      <c r="I95" s="686"/>
      <c r="J95" s="686"/>
      <c r="K95" s="686"/>
      <c r="L95" s="686"/>
      <c r="M95" s="686"/>
      <c r="N95" s="686"/>
      <c r="O95" s="686"/>
      <c r="P95" s="686"/>
      <c r="Q95" s="686"/>
      <c r="R95" s="686"/>
      <c r="S95" s="686"/>
      <c r="T95" s="686"/>
      <c r="U95" s="686"/>
      <c r="V95" s="686"/>
      <c r="W95" s="686"/>
      <c r="X95" s="686"/>
      <c r="Y95" s="686"/>
      <c r="Z95" s="686"/>
      <c r="AA95" s="681"/>
      <c r="AB95" s="682"/>
      <c r="AC95" s="683"/>
      <c r="AD95" s="683"/>
      <c r="AE95" s="683"/>
      <c r="AF95" s="683"/>
      <c r="AG95" s="255"/>
      <c r="AH95" s="243"/>
      <c r="AI95" s="244"/>
      <c r="AJ95" s="244"/>
      <c r="AK95" s="234" t="str">
        <f t="shared" si="41"/>
        <v>0</v>
      </c>
      <c r="AL95" s="244"/>
      <c r="AM95" s="234" t="str">
        <f t="shared" si="42"/>
        <v>0</v>
      </c>
      <c r="AN95" s="55"/>
      <c r="AO95" s="234" t="str">
        <f t="shared" si="43"/>
        <v>0</v>
      </c>
      <c r="AP95" s="244"/>
      <c r="AQ95" s="234" t="str">
        <f t="shared" si="44"/>
        <v>0</v>
      </c>
      <c r="AR95" s="244"/>
      <c r="AS95" s="234" t="str">
        <f t="shared" si="45"/>
        <v>0</v>
      </c>
      <c r="AT95" s="244"/>
      <c r="AU95" s="234" t="str">
        <f t="shared" si="46"/>
        <v>0</v>
      </c>
      <c r="AV95" s="55"/>
      <c r="AW95" s="234" t="str">
        <f t="shared" si="47"/>
        <v>0</v>
      </c>
      <c r="AX95" s="77" t="str">
        <f t="shared" si="48"/>
        <v/>
      </c>
      <c r="AY95" s="77" t="str">
        <f t="shared" si="49"/>
        <v/>
      </c>
      <c r="AZ95" s="78"/>
      <c r="BA95" s="77" t="str">
        <f t="shared" si="50"/>
        <v/>
      </c>
      <c r="BB95" s="77" t="str">
        <f>IFERROR(VLOOKUP((CONCATENATE(AY95,BA95)),Listados!$U$3:$V$11,2,FALSE),"")</f>
        <v/>
      </c>
      <c r="BC95" s="77" t="str">
        <f t="shared" si="51"/>
        <v/>
      </c>
      <c r="BD95" s="494"/>
      <c r="BE95" s="494"/>
      <c r="BF95" s="494"/>
      <c r="BG95" s="494"/>
      <c r="BH95" s="681"/>
      <c r="BI95" s="681"/>
      <c r="BJ95" s="681"/>
      <c r="BK95" s="681"/>
      <c r="BL95" s="237"/>
      <c r="BM95" s="237"/>
      <c r="BN95" s="238"/>
      <c r="BO95" s="238"/>
      <c r="BP95" s="237"/>
      <c r="BQ95" s="237"/>
      <c r="BR95" s="657"/>
      <c r="BS95" s="657"/>
      <c r="BT95" s="660"/>
      <c r="BU95" s="663"/>
      <c r="BV95" s="660"/>
      <c r="BW95" s="660"/>
    </row>
    <row r="96" spans="1:75" ht="16" x14ac:dyDescent="0.2">
      <c r="A96" s="687">
        <v>23</v>
      </c>
      <c r="B96" s="684"/>
      <c r="C96" s="679"/>
      <c r="D96" s="684"/>
      <c r="E96" s="254"/>
      <c r="F96" s="267"/>
      <c r="G96" s="244"/>
      <c r="H96" s="684"/>
      <c r="I96" s="684"/>
      <c r="J96" s="684"/>
      <c r="K96" s="684"/>
      <c r="L96" s="684"/>
      <c r="M96" s="684"/>
      <c r="N96" s="684"/>
      <c r="O96" s="684"/>
      <c r="P96" s="684"/>
      <c r="Q96" s="684"/>
      <c r="R96" s="684"/>
      <c r="S96" s="684"/>
      <c r="T96" s="684"/>
      <c r="U96" s="684"/>
      <c r="V96" s="684"/>
      <c r="W96" s="684"/>
      <c r="X96" s="684"/>
      <c r="Y96" s="684"/>
      <c r="Z96" s="684"/>
      <c r="AA96" s="679">
        <f>COUNTIF(H96:Z96, "SI")</f>
        <v>0</v>
      </c>
      <c r="AB96" s="682"/>
      <c r="AC96" s="683" t="e">
        <f>+VLOOKUP(AB96,Listados!$K$8:$L$12,2,0)</f>
        <v>#N/A</v>
      </c>
      <c r="AD96" s="683" t="str">
        <f>++IF(OR(AA96=0),"",IF(OR(AA96=1,AA96&lt;=5),"Moderado",IF(OR(AA96=6,AA96&lt;=11),"Mayor",IF(OR(AA96&gt;=12),"Catastrófico",""))))</f>
        <v/>
      </c>
      <c r="AE96" s="683" t="e">
        <f>+VLOOKUP(AD96,Listados!$K$13:$L$17,2,0)</f>
        <v>#N/A</v>
      </c>
      <c r="AF96" s="683" t="str">
        <f>IF(AND(AB96&lt;&gt;"",AD96&lt;&gt;""),VLOOKUP(AB96&amp;AD96,[3]Listados!$M$3:$N$27,2,FALSE),"")</f>
        <v/>
      </c>
      <c r="AG96" s="255"/>
      <c r="AH96" s="265"/>
      <c r="AI96" s="244"/>
      <c r="AJ96" s="244"/>
      <c r="AK96" s="234" t="str">
        <f>+IF(AJ96="si",15,"0")</f>
        <v>0</v>
      </c>
      <c r="AL96" s="244"/>
      <c r="AM96" s="234" t="str">
        <f>+IF(AL96="si",15,"0")</f>
        <v>0</v>
      </c>
      <c r="AN96" s="55"/>
      <c r="AO96" s="234" t="str">
        <f>+IF(AN96="si",15,"0")</f>
        <v>0</v>
      </c>
      <c r="AP96" s="244"/>
      <c r="AQ96" s="234" t="str">
        <f>+IF(AP96="Preventivo",15,IF(AP96="Detectivo",10,"0"))</f>
        <v>0</v>
      </c>
      <c r="AR96" s="244"/>
      <c r="AS96" s="234" t="str">
        <f>+IF(AR96="si",15,"0")</f>
        <v>0</v>
      </c>
      <c r="AT96" s="244"/>
      <c r="AU96" s="234" t="str">
        <f>+IF(AT96="si",15,"0")</f>
        <v>0</v>
      </c>
      <c r="AV96" s="55"/>
      <c r="AW96" s="234" t="str">
        <f>+IF(AV96="Completa",10,IF(AV96="Incompleta",5,"0"))</f>
        <v>0</v>
      </c>
      <c r="AX96" s="77" t="str">
        <f t="shared" si="48"/>
        <v/>
      </c>
      <c r="AY96" s="77" t="str">
        <f t="shared" si="49"/>
        <v/>
      </c>
      <c r="AZ96" s="78"/>
      <c r="BA96" s="77" t="str">
        <f t="shared" si="50"/>
        <v/>
      </c>
      <c r="BB96" s="77" t="str">
        <f>IFERROR(VLOOKUP((CONCATENATE(AY96,BA96)),Listados!$U$3:$V$11,2,FALSE),"")</f>
        <v/>
      </c>
      <c r="BC96" s="77" t="str">
        <f t="shared" si="51"/>
        <v/>
      </c>
      <c r="BD96" s="477" t="e">
        <f>AVERAGE(BC96:BC99)</f>
        <v>#DIV/0!</v>
      </c>
      <c r="BE96" s="477" t="e">
        <f>IF(BD96&lt;=50,"Débil",IF(BD96&lt;=99,"Moderado",IF(BD96=100,"fuerte","")))</f>
        <v>#DIV/0!</v>
      </c>
      <c r="BF96" s="477" t="e">
        <f>+IF(AND(AI96="Preventivo",BE96="Fuerte"),2,IF(AND(AI96="Preventivo",BE96="Moderado"),1,0))</f>
        <v>#DIV/0!</v>
      </c>
      <c r="BG96" s="477" t="e">
        <f>+AC96-BF96</f>
        <v>#N/A</v>
      </c>
      <c r="BH96" s="679" t="e">
        <f>+VLOOKUP(MIN(BG96),Listados!$J$18:$K$24,2,TRUE)</f>
        <v>#N/A</v>
      </c>
      <c r="BI96" s="679" t="str">
        <f>AD96</f>
        <v/>
      </c>
      <c r="BJ96" s="679" t="e">
        <f>IF(AND(BH96&lt;&gt;"",BI96&lt;&gt;""),VLOOKUP(BH96&amp;BI96,Listados!$M$3:$N$27,2,FALSE),"")</f>
        <v>#N/A</v>
      </c>
      <c r="BK96" s="679" t="e">
        <f>+VLOOKUP(BJ96,Listados!$P$3:$Q$6,2,FALSE)</f>
        <v>#N/A</v>
      </c>
      <c r="BL96" s="237"/>
      <c r="BM96" s="237"/>
      <c r="BN96" s="238"/>
      <c r="BO96" s="248"/>
      <c r="BP96" s="237"/>
      <c r="BQ96" s="237"/>
      <c r="BR96" s="655"/>
      <c r="BS96" s="655"/>
      <c r="BT96" s="658"/>
      <c r="BU96" s="661"/>
      <c r="BV96" s="658"/>
      <c r="BW96" s="658"/>
    </row>
    <row r="97" spans="1:75" ht="16" x14ac:dyDescent="0.2">
      <c r="A97" s="688"/>
      <c r="B97" s="685"/>
      <c r="C97" s="680"/>
      <c r="D97" s="685"/>
      <c r="E97" s="254"/>
      <c r="F97" s="267"/>
      <c r="G97" s="244"/>
      <c r="H97" s="685"/>
      <c r="I97" s="685"/>
      <c r="J97" s="685"/>
      <c r="K97" s="685"/>
      <c r="L97" s="685"/>
      <c r="M97" s="685"/>
      <c r="N97" s="685"/>
      <c r="O97" s="685"/>
      <c r="P97" s="685"/>
      <c r="Q97" s="685"/>
      <c r="R97" s="685"/>
      <c r="S97" s="685"/>
      <c r="T97" s="685"/>
      <c r="U97" s="685"/>
      <c r="V97" s="685"/>
      <c r="W97" s="685"/>
      <c r="X97" s="685"/>
      <c r="Y97" s="685"/>
      <c r="Z97" s="685"/>
      <c r="AA97" s="680"/>
      <c r="AB97" s="682"/>
      <c r="AC97" s="683"/>
      <c r="AD97" s="683"/>
      <c r="AE97" s="683"/>
      <c r="AF97" s="683"/>
      <c r="AG97" s="255"/>
      <c r="AH97" s="265"/>
      <c r="AI97" s="244"/>
      <c r="AJ97" s="244"/>
      <c r="AK97" s="234" t="str">
        <f t="shared" si="41"/>
        <v>0</v>
      </c>
      <c r="AL97" s="244"/>
      <c r="AM97" s="234" t="str">
        <f t="shared" si="42"/>
        <v>0</v>
      </c>
      <c r="AN97" s="55"/>
      <c r="AO97" s="234" t="str">
        <f t="shared" si="43"/>
        <v>0</v>
      </c>
      <c r="AP97" s="244"/>
      <c r="AQ97" s="234" t="str">
        <f t="shared" si="44"/>
        <v>0</v>
      </c>
      <c r="AR97" s="244"/>
      <c r="AS97" s="234" t="str">
        <f t="shared" si="45"/>
        <v>0</v>
      </c>
      <c r="AT97" s="244"/>
      <c r="AU97" s="234" t="str">
        <f t="shared" si="46"/>
        <v>0</v>
      </c>
      <c r="AV97" s="55"/>
      <c r="AW97" s="234" t="str">
        <f t="shared" si="47"/>
        <v>0</v>
      </c>
      <c r="AX97" s="77" t="str">
        <f t="shared" si="48"/>
        <v/>
      </c>
      <c r="AY97" s="77" t="str">
        <f t="shared" si="49"/>
        <v/>
      </c>
      <c r="AZ97" s="78"/>
      <c r="BA97" s="77" t="str">
        <f t="shared" si="50"/>
        <v/>
      </c>
      <c r="BB97" s="77" t="str">
        <f>IFERROR(VLOOKUP((CONCATENATE(AY97,BA97)),Listados!$U$3:$V$11,2,FALSE),"")</f>
        <v/>
      </c>
      <c r="BC97" s="77" t="str">
        <f t="shared" si="51"/>
        <v/>
      </c>
      <c r="BD97" s="489"/>
      <c r="BE97" s="489"/>
      <c r="BF97" s="489"/>
      <c r="BG97" s="489"/>
      <c r="BH97" s="680"/>
      <c r="BI97" s="680"/>
      <c r="BJ97" s="680"/>
      <c r="BK97" s="680"/>
      <c r="BL97" s="237"/>
      <c r="BM97" s="237"/>
      <c r="BN97" s="237"/>
      <c r="BO97" s="237"/>
      <c r="BP97" s="237"/>
      <c r="BQ97" s="237"/>
      <c r="BR97" s="656"/>
      <c r="BS97" s="656"/>
      <c r="BT97" s="659"/>
      <c r="BU97" s="662"/>
      <c r="BV97" s="659"/>
      <c r="BW97" s="659"/>
    </row>
    <row r="98" spans="1:75" ht="16" x14ac:dyDescent="0.2">
      <c r="A98" s="688"/>
      <c r="B98" s="685"/>
      <c r="C98" s="680"/>
      <c r="D98" s="685"/>
      <c r="E98" s="254"/>
      <c r="F98" s="267"/>
      <c r="G98" s="244"/>
      <c r="H98" s="685"/>
      <c r="I98" s="685"/>
      <c r="J98" s="685"/>
      <c r="K98" s="685"/>
      <c r="L98" s="685"/>
      <c r="M98" s="685"/>
      <c r="N98" s="685"/>
      <c r="O98" s="685"/>
      <c r="P98" s="685"/>
      <c r="Q98" s="685"/>
      <c r="R98" s="685"/>
      <c r="S98" s="685"/>
      <c r="T98" s="685"/>
      <c r="U98" s="685"/>
      <c r="V98" s="685"/>
      <c r="W98" s="685"/>
      <c r="X98" s="685"/>
      <c r="Y98" s="685"/>
      <c r="Z98" s="685"/>
      <c r="AA98" s="680"/>
      <c r="AB98" s="682"/>
      <c r="AC98" s="683"/>
      <c r="AD98" s="683"/>
      <c r="AE98" s="683"/>
      <c r="AF98" s="683"/>
      <c r="AG98" s="255"/>
      <c r="AH98" s="243"/>
      <c r="AI98" s="244"/>
      <c r="AJ98" s="244"/>
      <c r="AK98" s="234" t="str">
        <f t="shared" si="41"/>
        <v>0</v>
      </c>
      <c r="AL98" s="244"/>
      <c r="AM98" s="234" t="str">
        <f t="shared" si="42"/>
        <v>0</v>
      </c>
      <c r="AN98" s="55"/>
      <c r="AO98" s="234" t="str">
        <f t="shared" si="43"/>
        <v>0</v>
      </c>
      <c r="AP98" s="244"/>
      <c r="AQ98" s="234" t="str">
        <f t="shared" si="44"/>
        <v>0</v>
      </c>
      <c r="AR98" s="244"/>
      <c r="AS98" s="234" t="str">
        <f t="shared" si="45"/>
        <v>0</v>
      </c>
      <c r="AT98" s="244"/>
      <c r="AU98" s="234" t="str">
        <f t="shared" si="46"/>
        <v>0</v>
      </c>
      <c r="AV98" s="55"/>
      <c r="AW98" s="234" t="str">
        <f t="shared" si="47"/>
        <v>0</v>
      </c>
      <c r="AX98" s="77" t="str">
        <f t="shared" si="48"/>
        <v/>
      </c>
      <c r="AY98" s="77" t="str">
        <f t="shared" si="49"/>
        <v/>
      </c>
      <c r="AZ98" s="78"/>
      <c r="BA98" s="77" t="str">
        <f t="shared" si="50"/>
        <v/>
      </c>
      <c r="BB98" s="77" t="str">
        <f>IFERROR(VLOOKUP((CONCATENATE(AY98,BA98)),Listados!$U$3:$V$11,2,FALSE),"")</f>
        <v/>
      </c>
      <c r="BC98" s="77" t="str">
        <f t="shared" si="51"/>
        <v/>
      </c>
      <c r="BD98" s="489"/>
      <c r="BE98" s="489"/>
      <c r="BF98" s="489"/>
      <c r="BG98" s="489"/>
      <c r="BH98" s="680"/>
      <c r="BI98" s="680"/>
      <c r="BJ98" s="680"/>
      <c r="BK98" s="680"/>
      <c r="BL98" s="237"/>
      <c r="BM98" s="237"/>
      <c r="BN98" s="238"/>
      <c r="BO98" s="238"/>
      <c r="BP98" s="237"/>
      <c r="BQ98" s="237"/>
      <c r="BR98" s="656"/>
      <c r="BS98" s="656"/>
      <c r="BT98" s="659"/>
      <c r="BU98" s="662"/>
      <c r="BV98" s="659"/>
      <c r="BW98" s="659"/>
    </row>
    <row r="99" spans="1:75" ht="16" x14ac:dyDescent="0.2">
      <c r="A99" s="689"/>
      <c r="B99" s="686"/>
      <c r="C99" s="681"/>
      <c r="D99" s="686"/>
      <c r="E99" s="254"/>
      <c r="F99" s="267"/>
      <c r="G99" s="244"/>
      <c r="H99" s="686"/>
      <c r="I99" s="686"/>
      <c r="J99" s="686"/>
      <c r="K99" s="686"/>
      <c r="L99" s="686"/>
      <c r="M99" s="686"/>
      <c r="N99" s="686"/>
      <c r="O99" s="686"/>
      <c r="P99" s="686"/>
      <c r="Q99" s="686"/>
      <c r="R99" s="686"/>
      <c r="S99" s="686"/>
      <c r="T99" s="686"/>
      <c r="U99" s="686"/>
      <c r="V99" s="686"/>
      <c r="W99" s="686"/>
      <c r="X99" s="686"/>
      <c r="Y99" s="686"/>
      <c r="Z99" s="686"/>
      <c r="AA99" s="681"/>
      <c r="AB99" s="682"/>
      <c r="AC99" s="683"/>
      <c r="AD99" s="683"/>
      <c r="AE99" s="683"/>
      <c r="AF99" s="683"/>
      <c r="AG99" s="255"/>
      <c r="AH99" s="243"/>
      <c r="AI99" s="244"/>
      <c r="AJ99" s="244"/>
      <c r="AK99" s="234" t="str">
        <f t="shared" si="41"/>
        <v>0</v>
      </c>
      <c r="AL99" s="244"/>
      <c r="AM99" s="234" t="str">
        <f t="shared" si="42"/>
        <v>0</v>
      </c>
      <c r="AN99" s="55"/>
      <c r="AO99" s="234" t="str">
        <f t="shared" si="43"/>
        <v>0</v>
      </c>
      <c r="AP99" s="244"/>
      <c r="AQ99" s="234" t="str">
        <f t="shared" si="44"/>
        <v>0</v>
      </c>
      <c r="AR99" s="244"/>
      <c r="AS99" s="234" t="str">
        <f t="shared" si="45"/>
        <v>0</v>
      </c>
      <c r="AT99" s="244"/>
      <c r="AU99" s="234" t="str">
        <f t="shared" si="46"/>
        <v>0</v>
      </c>
      <c r="AV99" s="55"/>
      <c r="AW99" s="234" t="str">
        <f t="shared" si="47"/>
        <v>0</v>
      </c>
      <c r="AX99" s="77" t="str">
        <f t="shared" si="48"/>
        <v/>
      </c>
      <c r="AY99" s="77" t="str">
        <f t="shared" si="49"/>
        <v/>
      </c>
      <c r="AZ99" s="78"/>
      <c r="BA99" s="77" t="str">
        <f t="shared" si="50"/>
        <v/>
      </c>
      <c r="BB99" s="77" t="str">
        <f>IFERROR(VLOOKUP((CONCATENATE(AY99,BA99)),Listados!$U$3:$V$11,2,FALSE),"")</f>
        <v/>
      </c>
      <c r="BC99" s="77" t="str">
        <f t="shared" si="51"/>
        <v/>
      </c>
      <c r="BD99" s="494"/>
      <c r="BE99" s="494"/>
      <c r="BF99" s="494"/>
      <c r="BG99" s="494"/>
      <c r="BH99" s="681"/>
      <c r="BI99" s="681"/>
      <c r="BJ99" s="681"/>
      <c r="BK99" s="681"/>
      <c r="BL99" s="237"/>
      <c r="BM99" s="237"/>
      <c r="BN99" s="238"/>
      <c r="BO99" s="238"/>
      <c r="BP99" s="237"/>
      <c r="BQ99" s="237"/>
      <c r="BR99" s="657"/>
      <c r="BS99" s="657"/>
      <c r="BT99" s="660"/>
      <c r="BU99" s="663"/>
      <c r="BV99" s="660"/>
      <c r="BW99" s="660"/>
    </row>
    <row r="100" spans="1:75" ht="16" x14ac:dyDescent="0.2">
      <c r="A100" s="687">
        <v>24</v>
      </c>
      <c r="B100" s="684"/>
      <c r="C100" s="679"/>
      <c r="D100" s="684"/>
      <c r="E100" s="254"/>
      <c r="F100" s="267"/>
      <c r="G100" s="244"/>
      <c r="H100" s="684"/>
      <c r="I100" s="684"/>
      <c r="J100" s="684"/>
      <c r="K100" s="684"/>
      <c r="L100" s="684"/>
      <c r="M100" s="684"/>
      <c r="N100" s="684"/>
      <c r="O100" s="684"/>
      <c r="P100" s="684"/>
      <c r="Q100" s="684"/>
      <c r="R100" s="684"/>
      <c r="S100" s="684"/>
      <c r="T100" s="684"/>
      <c r="U100" s="684"/>
      <c r="V100" s="684"/>
      <c r="W100" s="684"/>
      <c r="X100" s="684"/>
      <c r="Y100" s="684"/>
      <c r="Z100" s="684"/>
      <c r="AA100" s="679">
        <f>COUNTIF(H100:Z100, "SI")</f>
        <v>0</v>
      </c>
      <c r="AB100" s="682"/>
      <c r="AC100" s="683" t="e">
        <f>+VLOOKUP(AB100,Listados!$K$8:$L$12,2,0)</f>
        <v>#N/A</v>
      </c>
      <c r="AD100" s="683" t="str">
        <f>++IF(OR(AA100=0),"",IF(OR(AA100=1,AA100&lt;=5),"Moderado",IF(OR(AA100=6,AA100&lt;=11),"Mayor",IF(OR(AA100&gt;=12),"Catastrófico",""))))</f>
        <v/>
      </c>
      <c r="AE100" s="683" t="e">
        <f>+VLOOKUP(AD100,Listados!$K$13:$L$17,2,0)</f>
        <v>#N/A</v>
      </c>
      <c r="AF100" s="683" t="str">
        <f>IF(AND(AB100&lt;&gt;"",AD100&lt;&gt;""),VLOOKUP(AB100&amp;AD100,[3]Listados!$M$3:$N$27,2,FALSE),"")</f>
        <v/>
      </c>
      <c r="AG100" s="255"/>
      <c r="AH100" s="265"/>
      <c r="AI100" s="244"/>
      <c r="AJ100" s="244"/>
      <c r="AK100" s="234" t="str">
        <f>+IF(AJ100="si",15,"0")</f>
        <v>0</v>
      </c>
      <c r="AL100" s="244"/>
      <c r="AM100" s="234" t="str">
        <f>+IF(AL100="si",15,"0")</f>
        <v>0</v>
      </c>
      <c r="AN100" s="55"/>
      <c r="AO100" s="234" t="str">
        <f>+IF(AN100="si",15,"0")</f>
        <v>0</v>
      </c>
      <c r="AP100" s="244"/>
      <c r="AQ100" s="234" t="str">
        <f>+IF(AP100="Preventivo",15,IF(AP100="Detectivo",10,"0"))</f>
        <v>0</v>
      </c>
      <c r="AR100" s="244"/>
      <c r="AS100" s="234" t="str">
        <f>+IF(AR100="si",15,"0")</f>
        <v>0</v>
      </c>
      <c r="AT100" s="244"/>
      <c r="AU100" s="234" t="str">
        <f>+IF(AT100="si",15,"0")</f>
        <v>0</v>
      </c>
      <c r="AV100" s="55"/>
      <c r="AW100" s="234" t="str">
        <f>+IF(AV100="Completa",10,IF(AV100="Incompleta",5,"0"))</f>
        <v>0</v>
      </c>
      <c r="AX100" s="77" t="str">
        <f t="shared" si="48"/>
        <v/>
      </c>
      <c r="AY100" s="77" t="str">
        <f t="shared" si="49"/>
        <v/>
      </c>
      <c r="AZ100" s="78"/>
      <c r="BA100" s="77" t="str">
        <f t="shared" si="50"/>
        <v/>
      </c>
      <c r="BB100" s="77" t="str">
        <f>IFERROR(VLOOKUP((CONCATENATE(AY100,BA100)),Listados!$U$3:$V$11,2,FALSE),"")</f>
        <v/>
      </c>
      <c r="BC100" s="77" t="str">
        <f t="shared" si="51"/>
        <v/>
      </c>
      <c r="BD100" s="477" t="e">
        <f>AVERAGE(BC100:BC103)</f>
        <v>#DIV/0!</v>
      </c>
      <c r="BE100" s="477" t="e">
        <f>IF(BD100&lt;=50,"Débil",IF(BD100&lt;=99,"Moderado",IF(BD100=100,"fuerte","")))</f>
        <v>#DIV/0!</v>
      </c>
      <c r="BF100" s="477" t="e">
        <f>+IF(AND(AI100="Preventivo",BE100="Fuerte"),2,IF(AND(AI100="Preventivo",BE100="Moderado"),1,0))</f>
        <v>#DIV/0!</v>
      </c>
      <c r="BG100" s="477" t="e">
        <f>+AC100-BF100</f>
        <v>#N/A</v>
      </c>
      <c r="BH100" s="679" t="e">
        <f>+VLOOKUP(MIN(BG100),Listados!$J$18:$K$24,2,TRUE)</f>
        <v>#N/A</v>
      </c>
      <c r="BI100" s="679" t="str">
        <f>AD100</f>
        <v/>
      </c>
      <c r="BJ100" s="679" t="e">
        <f>IF(AND(BH100&lt;&gt;"",BI100&lt;&gt;""),VLOOKUP(BH100&amp;BI100,Listados!$M$3:$N$27,2,FALSE),"")</f>
        <v>#N/A</v>
      </c>
      <c r="BK100" s="679" t="e">
        <f>+VLOOKUP(BJ100,Listados!$P$3:$Q$6,2,FALSE)</f>
        <v>#N/A</v>
      </c>
      <c r="BL100" s="237"/>
      <c r="BM100" s="237"/>
      <c r="BN100" s="238"/>
      <c r="BO100" s="248"/>
      <c r="BP100" s="237"/>
      <c r="BQ100" s="237"/>
      <c r="BR100" s="655"/>
      <c r="BS100" s="655"/>
      <c r="BT100" s="658"/>
      <c r="BU100" s="661"/>
      <c r="BV100" s="658"/>
      <c r="BW100" s="658"/>
    </row>
    <row r="101" spans="1:75" ht="16" x14ac:dyDescent="0.2">
      <c r="A101" s="688"/>
      <c r="B101" s="685"/>
      <c r="C101" s="680"/>
      <c r="D101" s="685"/>
      <c r="E101" s="254"/>
      <c r="F101" s="267"/>
      <c r="G101" s="244"/>
      <c r="H101" s="685"/>
      <c r="I101" s="685"/>
      <c r="J101" s="685"/>
      <c r="K101" s="685"/>
      <c r="L101" s="685"/>
      <c r="M101" s="685"/>
      <c r="N101" s="685"/>
      <c r="O101" s="685"/>
      <c r="P101" s="685"/>
      <c r="Q101" s="685"/>
      <c r="R101" s="685"/>
      <c r="S101" s="685"/>
      <c r="T101" s="685"/>
      <c r="U101" s="685"/>
      <c r="V101" s="685"/>
      <c r="W101" s="685"/>
      <c r="X101" s="685"/>
      <c r="Y101" s="685"/>
      <c r="Z101" s="685"/>
      <c r="AA101" s="680"/>
      <c r="AB101" s="682"/>
      <c r="AC101" s="683"/>
      <c r="AD101" s="683"/>
      <c r="AE101" s="683"/>
      <c r="AF101" s="683"/>
      <c r="AG101" s="255"/>
      <c r="AH101" s="265"/>
      <c r="AI101" s="244"/>
      <c r="AJ101" s="244"/>
      <c r="AK101" s="234" t="str">
        <f t="shared" si="41"/>
        <v>0</v>
      </c>
      <c r="AL101" s="244"/>
      <c r="AM101" s="234" t="str">
        <f t="shared" si="42"/>
        <v>0</v>
      </c>
      <c r="AN101" s="55"/>
      <c r="AO101" s="234" t="str">
        <f t="shared" si="43"/>
        <v>0</v>
      </c>
      <c r="AP101" s="244"/>
      <c r="AQ101" s="234" t="str">
        <f t="shared" si="44"/>
        <v>0</v>
      </c>
      <c r="AR101" s="244"/>
      <c r="AS101" s="234" t="str">
        <f t="shared" si="45"/>
        <v>0</v>
      </c>
      <c r="AT101" s="244"/>
      <c r="AU101" s="234" t="str">
        <f t="shared" si="46"/>
        <v>0</v>
      </c>
      <c r="AV101" s="55"/>
      <c r="AW101" s="234" t="str">
        <f t="shared" si="47"/>
        <v>0</v>
      </c>
      <c r="AX101" s="77" t="str">
        <f t="shared" si="48"/>
        <v/>
      </c>
      <c r="AY101" s="77" t="str">
        <f t="shared" si="49"/>
        <v/>
      </c>
      <c r="AZ101" s="78"/>
      <c r="BA101" s="77" t="str">
        <f t="shared" si="50"/>
        <v/>
      </c>
      <c r="BB101" s="77" t="str">
        <f>IFERROR(VLOOKUP((CONCATENATE(AY101,BA101)),Listados!$U$3:$V$11,2,FALSE),"")</f>
        <v/>
      </c>
      <c r="BC101" s="77" t="str">
        <f t="shared" si="51"/>
        <v/>
      </c>
      <c r="BD101" s="489"/>
      <c r="BE101" s="489"/>
      <c r="BF101" s="489"/>
      <c r="BG101" s="489"/>
      <c r="BH101" s="680"/>
      <c r="BI101" s="680"/>
      <c r="BJ101" s="680"/>
      <c r="BK101" s="680"/>
      <c r="BL101" s="237"/>
      <c r="BM101" s="237"/>
      <c r="BN101" s="237"/>
      <c r="BO101" s="237"/>
      <c r="BP101" s="237"/>
      <c r="BQ101" s="237"/>
      <c r="BR101" s="656"/>
      <c r="BS101" s="656"/>
      <c r="BT101" s="659"/>
      <c r="BU101" s="662"/>
      <c r="BV101" s="659"/>
      <c r="BW101" s="659"/>
    </row>
    <row r="102" spans="1:75" ht="16" x14ac:dyDescent="0.2">
      <c r="A102" s="688"/>
      <c r="B102" s="685"/>
      <c r="C102" s="680"/>
      <c r="D102" s="685"/>
      <c r="E102" s="254"/>
      <c r="F102" s="267"/>
      <c r="G102" s="244"/>
      <c r="H102" s="685"/>
      <c r="I102" s="685"/>
      <c r="J102" s="685"/>
      <c r="K102" s="685"/>
      <c r="L102" s="685"/>
      <c r="M102" s="685"/>
      <c r="N102" s="685"/>
      <c r="O102" s="685"/>
      <c r="P102" s="685"/>
      <c r="Q102" s="685"/>
      <c r="R102" s="685"/>
      <c r="S102" s="685"/>
      <c r="T102" s="685"/>
      <c r="U102" s="685"/>
      <c r="V102" s="685"/>
      <c r="W102" s="685"/>
      <c r="X102" s="685"/>
      <c r="Y102" s="685"/>
      <c r="Z102" s="685"/>
      <c r="AA102" s="680"/>
      <c r="AB102" s="682"/>
      <c r="AC102" s="683"/>
      <c r="AD102" s="683"/>
      <c r="AE102" s="683"/>
      <c r="AF102" s="683"/>
      <c r="AG102" s="255"/>
      <c r="AH102" s="243"/>
      <c r="AI102" s="244"/>
      <c r="AJ102" s="244"/>
      <c r="AK102" s="234" t="str">
        <f t="shared" si="41"/>
        <v>0</v>
      </c>
      <c r="AL102" s="244"/>
      <c r="AM102" s="234" t="str">
        <f t="shared" si="42"/>
        <v>0</v>
      </c>
      <c r="AN102" s="55"/>
      <c r="AO102" s="234" t="str">
        <f t="shared" si="43"/>
        <v>0</v>
      </c>
      <c r="AP102" s="244"/>
      <c r="AQ102" s="234" t="str">
        <f t="shared" si="44"/>
        <v>0</v>
      </c>
      <c r="AR102" s="244"/>
      <c r="AS102" s="234" t="str">
        <f t="shared" si="45"/>
        <v>0</v>
      </c>
      <c r="AT102" s="244"/>
      <c r="AU102" s="234" t="str">
        <f t="shared" si="46"/>
        <v>0</v>
      </c>
      <c r="AV102" s="55"/>
      <c r="AW102" s="234" t="str">
        <f t="shared" si="47"/>
        <v>0</v>
      </c>
      <c r="AX102" s="77" t="str">
        <f t="shared" si="48"/>
        <v/>
      </c>
      <c r="AY102" s="77" t="str">
        <f t="shared" si="49"/>
        <v/>
      </c>
      <c r="AZ102" s="78"/>
      <c r="BA102" s="77" t="str">
        <f t="shared" si="50"/>
        <v/>
      </c>
      <c r="BB102" s="77" t="str">
        <f>IFERROR(VLOOKUP((CONCATENATE(AY102,BA102)),Listados!$U$3:$V$11,2,FALSE),"")</f>
        <v/>
      </c>
      <c r="BC102" s="77" t="str">
        <f t="shared" si="51"/>
        <v/>
      </c>
      <c r="BD102" s="489"/>
      <c r="BE102" s="489"/>
      <c r="BF102" s="489"/>
      <c r="BG102" s="489"/>
      <c r="BH102" s="680"/>
      <c r="BI102" s="680"/>
      <c r="BJ102" s="680"/>
      <c r="BK102" s="680"/>
      <c r="BL102" s="237"/>
      <c r="BM102" s="237"/>
      <c r="BN102" s="238"/>
      <c r="BO102" s="238"/>
      <c r="BP102" s="237"/>
      <c r="BQ102" s="237"/>
      <c r="BR102" s="656"/>
      <c r="BS102" s="656"/>
      <c r="BT102" s="659"/>
      <c r="BU102" s="662"/>
      <c r="BV102" s="659"/>
      <c r="BW102" s="659"/>
    </row>
    <row r="103" spans="1:75" ht="16" x14ac:dyDescent="0.2">
      <c r="A103" s="689"/>
      <c r="B103" s="686"/>
      <c r="C103" s="681"/>
      <c r="D103" s="686"/>
      <c r="E103" s="254"/>
      <c r="F103" s="267"/>
      <c r="G103" s="244"/>
      <c r="H103" s="686"/>
      <c r="I103" s="686"/>
      <c r="J103" s="686"/>
      <c r="K103" s="686"/>
      <c r="L103" s="686"/>
      <c r="M103" s="686"/>
      <c r="N103" s="686"/>
      <c r="O103" s="686"/>
      <c r="P103" s="686"/>
      <c r="Q103" s="686"/>
      <c r="R103" s="686"/>
      <c r="S103" s="686"/>
      <c r="T103" s="686"/>
      <c r="U103" s="686"/>
      <c r="V103" s="686"/>
      <c r="W103" s="686"/>
      <c r="X103" s="686"/>
      <c r="Y103" s="686"/>
      <c r="Z103" s="686"/>
      <c r="AA103" s="681"/>
      <c r="AB103" s="682"/>
      <c r="AC103" s="683"/>
      <c r="AD103" s="683"/>
      <c r="AE103" s="683"/>
      <c r="AF103" s="683"/>
      <c r="AG103" s="255"/>
      <c r="AH103" s="243"/>
      <c r="AI103" s="244"/>
      <c r="AJ103" s="244"/>
      <c r="AK103" s="234" t="str">
        <f t="shared" si="41"/>
        <v>0</v>
      </c>
      <c r="AL103" s="244"/>
      <c r="AM103" s="234" t="str">
        <f t="shared" si="42"/>
        <v>0</v>
      </c>
      <c r="AN103" s="55"/>
      <c r="AO103" s="234" t="str">
        <f t="shared" si="43"/>
        <v>0</v>
      </c>
      <c r="AP103" s="244"/>
      <c r="AQ103" s="234" t="str">
        <f t="shared" si="44"/>
        <v>0</v>
      </c>
      <c r="AR103" s="244"/>
      <c r="AS103" s="234" t="str">
        <f t="shared" si="45"/>
        <v>0</v>
      </c>
      <c r="AT103" s="244"/>
      <c r="AU103" s="234" t="str">
        <f t="shared" si="46"/>
        <v>0</v>
      </c>
      <c r="AV103" s="55"/>
      <c r="AW103" s="234" t="str">
        <f t="shared" si="47"/>
        <v>0</v>
      </c>
      <c r="AX103" s="77" t="str">
        <f t="shared" si="48"/>
        <v/>
      </c>
      <c r="AY103" s="77" t="str">
        <f t="shared" si="49"/>
        <v/>
      </c>
      <c r="AZ103" s="78"/>
      <c r="BA103" s="77" t="str">
        <f t="shared" si="50"/>
        <v/>
      </c>
      <c r="BB103" s="77" t="str">
        <f>IFERROR(VLOOKUP((CONCATENATE(AY103,BA103)),Listados!$U$3:$V$11,2,FALSE),"")</f>
        <v/>
      </c>
      <c r="BC103" s="77" t="str">
        <f t="shared" si="51"/>
        <v/>
      </c>
      <c r="BD103" s="494"/>
      <c r="BE103" s="494"/>
      <c r="BF103" s="494"/>
      <c r="BG103" s="494"/>
      <c r="BH103" s="681"/>
      <c r="BI103" s="681"/>
      <c r="BJ103" s="681"/>
      <c r="BK103" s="681"/>
      <c r="BL103" s="237"/>
      <c r="BM103" s="237"/>
      <c r="BN103" s="238"/>
      <c r="BO103" s="238"/>
      <c r="BP103" s="237"/>
      <c r="BQ103" s="237"/>
      <c r="BR103" s="657"/>
      <c r="BS103" s="657"/>
      <c r="BT103" s="660"/>
      <c r="BU103" s="663"/>
      <c r="BV103" s="660"/>
      <c r="BW103" s="660"/>
    </row>
    <row r="104" spans="1:75" ht="16" x14ac:dyDescent="0.2">
      <c r="A104" s="687">
        <v>25</v>
      </c>
      <c r="B104" s="684"/>
      <c r="C104" s="679"/>
      <c r="D104" s="684"/>
      <c r="E104" s="254"/>
      <c r="F104" s="267"/>
      <c r="G104" s="244"/>
      <c r="H104" s="684"/>
      <c r="I104" s="684"/>
      <c r="J104" s="684"/>
      <c r="K104" s="684"/>
      <c r="L104" s="684"/>
      <c r="M104" s="684"/>
      <c r="N104" s="684"/>
      <c r="O104" s="684"/>
      <c r="P104" s="684"/>
      <c r="Q104" s="684"/>
      <c r="R104" s="684"/>
      <c r="S104" s="684"/>
      <c r="T104" s="684"/>
      <c r="U104" s="684"/>
      <c r="V104" s="684"/>
      <c r="W104" s="684"/>
      <c r="X104" s="684"/>
      <c r="Y104" s="684"/>
      <c r="Z104" s="684"/>
      <c r="AA104" s="679">
        <f>COUNTIF(H104:Z104, "SI")</f>
        <v>0</v>
      </c>
      <c r="AB104" s="682"/>
      <c r="AC104" s="683" t="e">
        <f>+VLOOKUP(AB104,Listados!$K$8:$L$12,2,0)</f>
        <v>#N/A</v>
      </c>
      <c r="AD104" s="683" t="str">
        <f>++IF(OR(AA104=0),"",IF(OR(AA104=1,AA104&lt;=5),"Moderado",IF(OR(AA104=6,AA104&lt;=11),"Mayor",IF(OR(AA104&gt;=12),"Catastrófico",""))))</f>
        <v/>
      </c>
      <c r="AE104" s="683" t="e">
        <f>+VLOOKUP(AD104,Listados!$K$13:$L$17,2,0)</f>
        <v>#N/A</v>
      </c>
      <c r="AF104" s="683" t="str">
        <f>IF(AND(AB104&lt;&gt;"",AD104&lt;&gt;""),VLOOKUP(AB104&amp;AD104,[3]Listados!$M$3:$N$27,2,FALSE),"")</f>
        <v/>
      </c>
      <c r="AG104" s="255"/>
      <c r="AH104" s="265"/>
      <c r="AI104" s="244"/>
      <c r="AJ104" s="244"/>
      <c r="AK104" s="234" t="str">
        <f>+IF(AJ104="si",15,"0")</f>
        <v>0</v>
      </c>
      <c r="AL104" s="244"/>
      <c r="AM104" s="234" t="str">
        <f>+IF(AL104="si",15,"0")</f>
        <v>0</v>
      </c>
      <c r="AN104" s="55"/>
      <c r="AO104" s="234" t="str">
        <f>+IF(AN104="si",15,"0")</f>
        <v>0</v>
      </c>
      <c r="AP104" s="244"/>
      <c r="AQ104" s="234" t="str">
        <f>+IF(AP104="Preventivo",15,IF(AP104="Detectivo",10,"0"))</f>
        <v>0</v>
      </c>
      <c r="AR104" s="244"/>
      <c r="AS104" s="234" t="str">
        <f>+IF(AR104="si",15,"0")</f>
        <v>0</v>
      </c>
      <c r="AT104" s="244"/>
      <c r="AU104" s="234" t="str">
        <f>+IF(AT104="si",15,"0")</f>
        <v>0</v>
      </c>
      <c r="AV104" s="55"/>
      <c r="AW104" s="234" t="str">
        <f>+IF(AV104="Completa",10,IF(AV104="Incompleta",5,"0"))</f>
        <v>0</v>
      </c>
      <c r="AX104" s="77" t="str">
        <f t="shared" si="48"/>
        <v/>
      </c>
      <c r="AY104" s="77" t="str">
        <f t="shared" si="49"/>
        <v/>
      </c>
      <c r="AZ104" s="78"/>
      <c r="BA104" s="77" t="str">
        <f t="shared" si="50"/>
        <v/>
      </c>
      <c r="BB104" s="77" t="str">
        <f>IFERROR(VLOOKUP((CONCATENATE(AY104,BA104)),Listados!$U$3:$V$11,2,FALSE),"")</f>
        <v/>
      </c>
      <c r="BC104" s="77" t="str">
        <f t="shared" si="51"/>
        <v/>
      </c>
      <c r="BD104" s="477" t="e">
        <f>AVERAGE(BC104:BC107)</f>
        <v>#DIV/0!</v>
      </c>
      <c r="BE104" s="477" t="e">
        <f>IF(BD104&lt;=50,"Débil",IF(BD104&lt;=99,"Moderado",IF(BD104=100,"fuerte","")))</f>
        <v>#DIV/0!</v>
      </c>
      <c r="BF104" s="477" t="e">
        <f>+IF(AND(AI104="Preventivo",BE104="Fuerte"),2,IF(AND(AI104="Preventivo",BE104="Moderado"),1,0))</f>
        <v>#DIV/0!</v>
      </c>
      <c r="BG104" s="477" t="e">
        <f>+AC104-BF104</f>
        <v>#N/A</v>
      </c>
      <c r="BH104" s="679" t="e">
        <f>+VLOOKUP(MIN(BG104),Listados!$J$18:$K$24,2,TRUE)</f>
        <v>#N/A</v>
      </c>
      <c r="BI104" s="679" t="str">
        <f>AD104</f>
        <v/>
      </c>
      <c r="BJ104" s="679" t="e">
        <f>IF(AND(BH104&lt;&gt;"",BI104&lt;&gt;""),VLOOKUP(BH104&amp;BI104,Listados!$M$3:$N$27,2,FALSE),"")</f>
        <v>#N/A</v>
      </c>
      <c r="BK104" s="679" t="e">
        <f>+VLOOKUP(BJ104,Listados!$P$3:$Q$6,2,FALSE)</f>
        <v>#N/A</v>
      </c>
      <c r="BL104" s="237"/>
      <c r="BM104" s="237"/>
      <c r="BN104" s="238"/>
      <c r="BO104" s="248"/>
      <c r="BP104" s="237"/>
      <c r="BQ104" s="237"/>
      <c r="BR104" s="655"/>
      <c r="BS104" s="655"/>
      <c r="BT104" s="658"/>
      <c r="BU104" s="661"/>
      <c r="BV104" s="658"/>
      <c r="BW104" s="658"/>
    </row>
    <row r="105" spans="1:75" ht="16" x14ac:dyDescent="0.2">
      <c r="A105" s="688"/>
      <c r="B105" s="685"/>
      <c r="C105" s="680"/>
      <c r="D105" s="685"/>
      <c r="E105" s="254"/>
      <c r="F105" s="267"/>
      <c r="G105" s="244"/>
      <c r="H105" s="685"/>
      <c r="I105" s="685"/>
      <c r="J105" s="685"/>
      <c r="K105" s="685"/>
      <c r="L105" s="685"/>
      <c r="M105" s="685"/>
      <c r="N105" s="685"/>
      <c r="O105" s="685"/>
      <c r="P105" s="685"/>
      <c r="Q105" s="685"/>
      <c r="R105" s="685"/>
      <c r="S105" s="685"/>
      <c r="T105" s="685"/>
      <c r="U105" s="685"/>
      <c r="V105" s="685"/>
      <c r="W105" s="685"/>
      <c r="X105" s="685"/>
      <c r="Y105" s="685"/>
      <c r="Z105" s="685"/>
      <c r="AA105" s="680"/>
      <c r="AB105" s="682"/>
      <c r="AC105" s="683"/>
      <c r="AD105" s="683"/>
      <c r="AE105" s="683"/>
      <c r="AF105" s="683"/>
      <c r="AG105" s="255"/>
      <c r="AH105" s="265"/>
      <c r="AI105" s="244"/>
      <c r="AJ105" s="244"/>
      <c r="AK105" s="234" t="str">
        <f t="shared" si="41"/>
        <v>0</v>
      </c>
      <c r="AL105" s="244"/>
      <c r="AM105" s="234" t="str">
        <f t="shared" si="42"/>
        <v>0</v>
      </c>
      <c r="AN105" s="55"/>
      <c r="AO105" s="234" t="str">
        <f t="shared" si="43"/>
        <v>0</v>
      </c>
      <c r="AP105" s="244"/>
      <c r="AQ105" s="234" t="str">
        <f t="shared" si="44"/>
        <v>0</v>
      </c>
      <c r="AR105" s="244"/>
      <c r="AS105" s="234" t="str">
        <f t="shared" si="45"/>
        <v>0</v>
      </c>
      <c r="AT105" s="244"/>
      <c r="AU105" s="234" t="str">
        <f t="shared" si="46"/>
        <v>0</v>
      </c>
      <c r="AV105" s="55"/>
      <c r="AW105" s="234" t="str">
        <f t="shared" si="47"/>
        <v>0</v>
      </c>
      <c r="AX105" s="77" t="str">
        <f t="shared" si="48"/>
        <v/>
      </c>
      <c r="AY105" s="77" t="str">
        <f t="shared" si="49"/>
        <v/>
      </c>
      <c r="AZ105" s="78"/>
      <c r="BA105" s="77" t="str">
        <f t="shared" si="50"/>
        <v/>
      </c>
      <c r="BB105" s="77" t="str">
        <f>IFERROR(VLOOKUP((CONCATENATE(AY105,BA105)),Listados!$U$3:$V$11,2,FALSE),"")</f>
        <v/>
      </c>
      <c r="BC105" s="77" t="str">
        <f t="shared" si="51"/>
        <v/>
      </c>
      <c r="BD105" s="489"/>
      <c r="BE105" s="489"/>
      <c r="BF105" s="489"/>
      <c r="BG105" s="489"/>
      <c r="BH105" s="680"/>
      <c r="BI105" s="680"/>
      <c r="BJ105" s="680"/>
      <c r="BK105" s="680"/>
      <c r="BL105" s="237"/>
      <c r="BM105" s="237"/>
      <c r="BN105" s="237"/>
      <c r="BO105" s="237"/>
      <c r="BP105" s="237"/>
      <c r="BQ105" s="237"/>
      <c r="BR105" s="656"/>
      <c r="BS105" s="656"/>
      <c r="BT105" s="659"/>
      <c r="BU105" s="662"/>
      <c r="BV105" s="659"/>
      <c r="BW105" s="659"/>
    </row>
    <row r="106" spans="1:75" ht="16" x14ac:dyDescent="0.2">
      <c r="A106" s="688"/>
      <c r="B106" s="685"/>
      <c r="C106" s="680"/>
      <c r="D106" s="685"/>
      <c r="E106" s="254"/>
      <c r="F106" s="267"/>
      <c r="G106" s="244"/>
      <c r="H106" s="685"/>
      <c r="I106" s="685"/>
      <c r="J106" s="685"/>
      <c r="K106" s="685"/>
      <c r="L106" s="685"/>
      <c r="M106" s="685"/>
      <c r="N106" s="685"/>
      <c r="O106" s="685"/>
      <c r="P106" s="685"/>
      <c r="Q106" s="685"/>
      <c r="R106" s="685"/>
      <c r="S106" s="685"/>
      <c r="T106" s="685"/>
      <c r="U106" s="685"/>
      <c r="V106" s="685"/>
      <c r="W106" s="685"/>
      <c r="X106" s="685"/>
      <c r="Y106" s="685"/>
      <c r="Z106" s="685"/>
      <c r="AA106" s="680"/>
      <c r="AB106" s="682"/>
      <c r="AC106" s="683"/>
      <c r="AD106" s="683"/>
      <c r="AE106" s="683"/>
      <c r="AF106" s="683"/>
      <c r="AG106" s="255"/>
      <c r="AH106" s="243"/>
      <c r="AI106" s="244"/>
      <c r="AJ106" s="244"/>
      <c r="AK106" s="234" t="str">
        <f t="shared" si="41"/>
        <v>0</v>
      </c>
      <c r="AL106" s="244"/>
      <c r="AM106" s="234" t="str">
        <f t="shared" si="42"/>
        <v>0</v>
      </c>
      <c r="AN106" s="55"/>
      <c r="AO106" s="234" t="str">
        <f t="shared" si="43"/>
        <v>0</v>
      </c>
      <c r="AP106" s="244"/>
      <c r="AQ106" s="234" t="str">
        <f t="shared" si="44"/>
        <v>0</v>
      </c>
      <c r="AR106" s="244"/>
      <c r="AS106" s="234" t="str">
        <f t="shared" si="45"/>
        <v>0</v>
      </c>
      <c r="AT106" s="244"/>
      <c r="AU106" s="234" t="str">
        <f t="shared" si="46"/>
        <v>0</v>
      </c>
      <c r="AV106" s="55"/>
      <c r="AW106" s="234" t="str">
        <f t="shared" si="47"/>
        <v>0</v>
      </c>
      <c r="AX106" s="77" t="str">
        <f t="shared" si="48"/>
        <v/>
      </c>
      <c r="AY106" s="77" t="str">
        <f t="shared" si="49"/>
        <v/>
      </c>
      <c r="AZ106" s="78"/>
      <c r="BA106" s="77" t="str">
        <f t="shared" si="50"/>
        <v/>
      </c>
      <c r="BB106" s="77" t="str">
        <f>IFERROR(VLOOKUP((CONCATENATE(AY106,BA106)),Listados!$U$3:$V$11,2,FALSE),"")</f>
        <v/>
      </c>
      <c r="BC106" s="77" t="str">
        <f t="shared" si="51"/>
        <v/>
      </c>
      <c r="BD106" s="489"/>
      <c r="BE106" s="489"/>
      <c r="BF106" s="489"/>
      <c r="BG106" s="489"/>
      <c r="BH106" s="680"/>
      <c r="BI106" s="680"/>
      <c r="BJ106" s="680"/>
      <c r="BK106" s="680"/>
      <c r="BL106" s="237"/>
      <c r="BM106" s="237"/>
      <c r="BN106" s="238"/>
      <c r="BO106" s="238"/>
      <c r="BP106" s="237"/>
      <c r="BQ106" s="237"/>
      <c r="BR106" s="656"/>
      <c r="BS106" s="656"/>
      <c r="BT106" s="659"/>
      <c r="BU106" s="662"/>
      <c r="BV106" s="659"/>
      <c r="BW106" s="659"/>
    </row>
    <row r="107" spans="1:75" ht="16" x14ac:dyDescent="0.2">
      <c r="A107" s="689"/>
      <c r="B107" s="686"/>
      <c r="C107" s="681"/>
      <c r="D107" s="686"/>
      <c r="E107" s="254"/>
      <c r="F107" s="267"/>
      <c r="G107" s="244"/>
      <c r="H107" s="686"/>
      <c r="I107" s="686"/>
      <c r="J107" s="686"/>
      <c r="K107" s="686"/>
      <c r="L107" s="686"/>
      <c r="M107" s="686"/>
      <c r="N107" s="686"/>
      <c r="O107" s="686"/>
      <c r="P107" s="686"/>
      <c r="Q107" s="686"/>
      <c r="R107" s="686"/>
      <c r="S107" s="686"/>
      <c r="T107" s="686"/>
      <c r="U107" s="686"/>
      <c r="V107" s="686"/>
      <c r="W107" s="686"/>
      <c r="X107" s="686"/>
      <c r="Y107" s="686"/>
      <c r="Z107" s="686"/>
      <c r="AA107" s="681"/>
      <c r="AB107" s="682"/>
      <c r="AC107" s="683"/>
      <c r="AD107" s="683"/>
      <c r="AE107" s="683"/>
      <c r="AF107" s="683"/>
      <c r="AG107" s="255"/>
      <c r="AH107" s="243"/>
      <c r="AI107" s="244"/>
      <c r="AJ107" s="244"/>
      <c r="AK107" s="234" t="str">
        <f t="shared" si="41"/>
        <v>0</v>
      </c>
      <c r="AL107" s="244"/>
      <c r="AM107" s="234" t="str">
        <f t="shared" si="42"/>
        <v>0</v>
      </c>
      <c r="AN107" s="55"/>
      <c r="AO107" s="234" t="str">
        <f t="shared" si="43"/>
        <v>0</v>
      </c>
      <c r="AP107" s="244"/>
      <c r="AQ107" s="234" t="str">
        <f t="shared" si="44"/>
        <v>0</v>
      </c>
      <c r="AR107" s="244"/>
      <c r="AS107" s="234" t="str">
        <f t="shared" si="45"/>
        <v>0</v>
      </c>
      <c r="AT107" s="244"/>
      <c r="AU107" s="234" t="str">
        <f t="shared" si="46"/>
        <v>0</v>
      </c>
      <c r="AV107" s="55"/>
      <c r="AW107" s="234" t="str">
        <f t="shared" si="47"/>
        <v>0</v>
      </c>
      <c r="AX107" s="77" t="str">
        <f t="shared" si="48"/>
        <v/>
      </c>
      <c r="AY107" s="77" t="str">
        <f t="shared" si="49"/>
        <v/>
      </c>
      <c r="AZ107" s="78"/>
      <c r="BA107" s="77" t="str">
        <f t="shared" si="50"/>
        <v/>
      </c>
      <c r="BB107" s="77" t="str">
        <f>IFERROR(VLOOKUP((CONCATENATE(AY107,BA107)),Listados!$U$3:$V$11,2,FALSE),"")</f>
        <v/>
      </c>
      <c r="BC107" s="77" t="str">
        <f t="shared" si="51"/>
        <v/>
      </c>
      <c r="BD107" s="494"/>
      <c r="BE107" s="494"/>
      <c r="BF107" s="494"/>
      <c r="BG107" s="494"/>
      <c r="BH107" s="681"/>
      <c r="BI107" s="681"/>
      <c r="BJ107" s="681"/>
      <c r="BK107" s="681"/>
      <c r="BL107" s="237"/>
      <c r="BM107" s="237"/>
      <c r="BN107" s="238"/>
      <c r="BO107" s="238"/>
      <c r="BP107" s="237"/>
      <c r="BQ107" s="237"/>
      <c r="BR107" s="657"/>
      <c r="BS107" s="657"/>
      <c r="BT107" s="660"/>
      <c r="BU107" s="663"/>
      <c r="BV107" s="660"/>
      <c r="BW107" s="660"/>
    </row>
    <row r="108" spans="1:75" ht="16" x14ac:dyDescent="0.2">
      <c r="A108" s="687">
        <v>26</v>
      </c>
      <c r="B108" s="684"/>
      <c r="C108" s="679"/>
      <c r="D108" s="684"/>
      <c r="E108" s="254"/>
      <c r="F108" s="267"/>
      <c r="G108" s="244"/>
      <c r="H108" s="684"/>
      <c r="I108" s="684"/>
      <c r="J108" s="684"/>
      <c r="K108" s="684"/>
      <c r="L108" s="684"/>
      <c r="M108" s="684"/>
      <c r="N108" s="684"/>
      <c r="O108" s="684"/>
      <c r="P108" s="684"/>
      <c r="Q108" s="684"/>
      <c r="R108" s="684"/>
      <c r="S108" s="684"/>
      <c r="T108" s="684"/>
      <c r="U108" s="684"/>
      <c r="V108" s="684"/>
      <c r="W108" s="684"/>
      <c r="X108" s="684"/>
      <c r="Y108" s="684"/>
      <c r="Z108" s="684"/>
      <c r="AA108" s="679">
        <f>COUNTIF(H108:Z108, "SI")</f>
        <v>0</v>
      </c>
      <c r="AB108" s="682"/>
      <c r="AC108" s="683" t="e">
        <f>+VLOOKUP(AB108,Listados!$K$8:$L$12,2,0)</f>
        <v>#N/A</v>
      </c>
      <c r="AD108" s="683" t="str">
        <f>++IF(OR(AA108=0),"",IF(OR(AA108=1,AA108&lt;=5),"Moderado",IF(OR(AA108=6,AA108&lt;=11),"Mayor",IF(OR(AA108&gt;=12),"Catastrófico",""))))</f>
        <v/>
      </c>
      <c r="AE108" s="683" t="e">
        <f>+VLOOKUP(AD108,Listados!$K$13:$L$17,2,0)</f>
        <v>#N/A</v>
      </c>
      <c r="AF108" s="683" t="str">
        <f>IF(AND(AB108&lt;&gt;"",AD108&lt;&gt;""),VLOOKUP(AB108&amp;AD108,[3]Listados!$M$3:$N$27,2,FALSE),"")</f>
        <v/>
      </c>
      <c r="AG108" s="255"/>
      <c r="AH108" s="265"/>
      <c r="AI108" s="244"/>
      <c r="AJ108" s="244"/>
      <c r="AK108" s="234" t="str">
        <f>+IF(AJ108="si",15,"0")</f>
        <v>0</v>
      </c>
      <c r="AL108" s="244"/>
      <c r="AM108" s="234" t="str">
        <f>+IF(AL108="si",15,"0")</f>
        <v>0</v>
      </c>
      <c r="AN108" s="55"/>
      <c r="AO108" s="234" t="str">
        <f>+IF(AN108="si",15,"0")</f>
        <v>0</v>
      </c>
      <c r="AP108" s="244"/>
      <c r="AQ108" s="234" t="str">
        <f>+IF(AP108="Preventivo",15,IF(AP108="Detectivo",10,"0"))</f>
        <v>0</v>
      </c>
      <c r="AR108" s="244"/>
      <c r="AS108" s="234" t="str">
        <f>+IF(AR108="si",15,"0")</f>
        <v>0</v>
      </c>
      <c r="AT108" s="244"/>
      <c r="AU108" s="234" t="str">
        <f>+IF(AT108="si",15,"0")</f>
        <v>0</v>
      </c>
      <c r="AV108" s="55"/>
      <c r="AW108" s="234" t="str">
        <f>+IF(AV108="Completa",10,IF(AV108="Incompleta",5,"0"))</f>
        <v>0</v>
      </c>
      <c r="AX108" s="77" t="str">
        <f t="shared" si="48"/>
        <v/>
      </c>
      <c r="AY108" s="77" t="str">
        <f t="shared" si="49"/>
        <v/>
      </c>
      <c r="AZ108" s="78"/>
      <c r="BA108" s="77" t="str">
        <f t="shared" si="50"/>
        <v/>
      </c>
      <c r="BB108" s="77" t="str">
        <f>IFERROR(VLOOKUP((CONCATENATE(AY108,BA108)),Listados!$U$3:$V$11,2,FALSE),"")</f>
        <v/>
      </c>
      <c r="BC108" s="77" t="str">
        <f t="shared" si="51"/>
        <v/>
      </c>
      <c r="BD108" s="477" t="e">
        <f>AVERAGE(BC108:BC111)</f>
        <v>#DIV/0!</v>
      </c>
      <c r="BE108" s="477" t="e">
        <f>IF(BD108&lt;=50,"Débil",IF(BD108&lt;=99,"Moderado",IF(BD108=100,"fuerte","")))</f>
        <v>#DIV/0!</v>
      </c>
      <c r="BF108" s="477" t="e">
        <f>+IF(AND(AI108="Preventivo",BE108="Fuerte"),2,IF(AND(AI108="Preventivo",BE108="Moderado"),1,0))</f>
        <v>#DIV/0!</v>
      </c>
      <c r="BG108" s="477" t="e">
        <f>+AC108-BF108</f>
        <v>#N/A</v>
      </c>
      <c r="BH108" s="679" t="e">
        <f>+VLOOKUP(MIN(BG108),Listados!$J$18:$K$24,2,TRUE)</f>
        <v>#N/A</v>
      </c>
      <c r="BI108" s="679" t="str">
        <f>AD108</f>
        <v/>
      </c>
      <c r="BJ108" s="679" t="e">
        <f>IF(AND(BH108&lt;&gt;"",BI108&lt;&gt;""),VLOOKUP(BH108&amp;BI108,Listados!$M$3:$N$27,2,FALSE),"")</f>
        <v>#N/A</v>
      </c>
      <c r="BK108" s="679" t="e">
        <f>+VLOOKUP(BJ108,Listados!$P$3:$Q$6,2,FALSE)</f>
        <v>#N/A</v>
      </c>
      <c r="BL108" s="237"/>
      <c r="BM108" s="237"/>
      <c r="BN108" s="238"/>
      <c r="BO108" s="248"/>
      <c r="BP108" s="237"/>
      <c r="BQ108" s="237"/>
      <c r="BR108" s="655"/>
      <c r="BS108" s="655"/>
      <c r="BT108" s="658"/>
      <c r="BU108" s="661"/>
      <c r="BV108" s="658"/>
      <c r="BW108" s="658"/>
    </row>
    <row r="109" spans="1:75" ht="16" x14ac:dyDescent="0.2">
      <c r="A109" s="688"/>
      <c r="B109" s="685"/>
      <c r="C109" s="680"/>
      <c r="D109" s="685"/>
      <c r="E109" s="254"/>
      <c r="F109" s="267"/>
      <c r="G109" s="244"/>
      <c r="H109" s="685"/>
      <c r="I109" s="685"/>
      <c r="J109" s="685"/>
      <c r="K109" s="685"/>
      <c r="L109" s="685"/>
      <c r="M109" s="685"/>
      <c r="N109" s="685"/>
      <c r="O109" s="685"/>
      <c r="P109" s="685"/>
      <c r="Q109" s="685"/>
      <c r="R109" s="685"/>
      <c r="S109" s="685"/>
      <c r="T109" s="685"/>
      <c r="U109" s="685"/>
      <c r="V109" s="685"/>
      <c r="W109" s="685"/>
      <c r="X109" s="685"/>
      <c r="Y109" s="685"/>
      <c r="Z109" s="685"/>
      <c r="AA109" s="680"/>
      <c r="AB109" s="682"/>
      <c r="AC109" s="683"/>
      <c r="AD109" s="683"/>
      <c r="AE109" s="683"/>
      <c r="AF109" s="683"/>
      <c r="AG109" s="255"/>
      <c r="AH109" s="265"/>
      <c r="AI109" s="244"/>
      <c r="AJ109" s="244"/>
      <c r="AK109" s="234" t="str">
        <f t="shared" si="41"/>
        <v>0</v>
      </c>
      <c r="AL109" s="244"/>
      <c r="AM109" s="234" t="str">
        <f t="shared" si="42"/>
        <v>0</v>
      </c>
      <c r="AN109" s="55"/>
      <c r="AO109" s="234" t="str">
        <f t="shared" si="43"/>
        <v>0</v>
      </c>
      <c r="AP109" s="244"/>
      <c r="AQ109" s="234" t="str">
        <f t="shared" si="44"/>
        <v>0</v>
      </c>
      <c r="AR109" s="244"/>
      <c r="AS109" s="234" t="str">
        <f t="shared" si="45"/>
        <v>0</v>
      </c>
      <c r="AT109" s="244"/>
      <c r="AU109" s="234" t="str">
        <f t="shared" si="46"/>
        <v>0</v>
      </c>
      <c r="AV109" s="55"/>
      <c r="AW109" s="234" t="str">
        <f t="shared" si="47"/>
        <v>0</v>
      </c>
      <c r="AX109" s="77" t="str">
        <f t="shared" si="48"/>
        <v/>
      </c>
      <c r="AY109" s="77" t="str">
        <f t="shared" si="49"/>
        <v/>
      </c>
      <c r="AZ109" s="78"/>
      <c r="BA109" s="77" t="str">
        <f t="shared" si="50"/>
        <v/>
      </c>
      <c r="BB109" s="77" t="str">
        <f>IFERROR(VLOOKUP((CONCATENATE(AY109,BA109)),Listados!$U$3:$V$11,2,FALSE),"")</f>
        <v/>
      </c>
      <c r="BC109" s="77" t="str">
        <f t="shared" si="51"/>
        <v/>
      </c>
      <c r="BD109" s="489"/>
      <c r="BE109" s="489"/>
      <c r="BF109" s="489"/>
      <c r="BG109" s="489"/>
      <c r="BH109" s="680"/>
      <c r="BI109" s="680"/>
      <c r="BJ109" s="680"/>
      <c r="BK109" s="680"/>
      <c r="BL109" s="237"/>
      <c r="BM109" s="237"/>
      <c r="BN109" s="237"/>
      <c r="BO109" s="237"/>
      <c r="BP109" s="237"/>
      <c r="BQ109" s="237"/>
      <c r="BR109" s="656"/>
      <c r="BS109" s="656"/>
      <c r="BT109" s="659"/>
      <c r="BU109" s="662"/>
      <c r="BV109" s="659"/>
      <c r="BW109" s="659"/>
    </row>
    <row r="110" spans="1:75" ht="16" x14ac:dyDescent="0.2">
      <c r="A110" s="688"/>
      <c r="B110" s="685"/>
      <c r="C110" s="680"/>
      <c r="D110" s="685"/>
      <c r="E110" s="254"/>
      <c r="F110" s="267"/>
      <c r="G110" s="244"/>
      <c r="H110" s="685"/>
      <c r="I110" s="685"/>
      <c r="J110" s="685"/>
      <c r="K110" s="685"/>
      <c r="L110" s="685"/>
      <c r="M110" s="685"/>
      <c r="N110" s="685"/>
      <c r="O110" s="685"/>
      <c r="P110" s="685"/>
      <c r="Q110" s="685"/>
      <c r="R110" s="685"/>
      <c r="S110" s="685"/>
      <c r="T110" s="685"/>
      <c r="U110" s="685"/>
      <c r="V110" s="685"/>
      <c r="W110" s="685"/>
      <c r="X110" s="685"/>
      <c r="Y110" s="685"/>
      <c r="Z110" s="685"/>
      <c r="AA110" s="680"/>
      <c r="AB110" s="682"/>
      <c r="AC110" s="683"/>
      <c r="AD110" s="683"/>
      <c r="AE110" s="683"/>
      <c r="AF110" s="683"/>
      <c r="AG110" s="255"/>
      <c r="AH110" s="243"/>
      <c r="AI110" s="244"/>
      <c r="AJ110" s="244"/>
      <c r="AK110" s="234" t="str">
        <f t="shared" si="41"/>
        <v>0</v>
      </c>
      <c r="AL110" s="244"/>
      <c r="AM110" s="234" t="str">
        <f t="shared" si="42"/>
        <v>0</v>
      </c>
      <c r="AN110" s="55"/>
      <c r="AO110" s="234" t="str">
        <f t="shared" si="43"/>
        <v>0</v>
      </c>
      <c r="AP110" s="244"/>
      <c r="AQ110" s="234" t="str">
        <f t="shared" si="44"/>
        <v>0</v>
      </c>
      <c r="AR110" s="244"/>
      <c r="AS110" s="234" t="str">
        <f t="shared" si="45"/>
        <v>0</v>
      </c>
      <c r="AT110" s="244"/>
      <c r="AU110" s="234" t="str">
        <f t="shared" si="46"/>
        <v>0</v>
      </c>
      <c r="AV110" s="55"/>
      <c r="AW110" s="234" t="str">
        <f t="shared" si="47"/>
        <v>0</v>
      </c>
      <c r="AX110" s="77" t="str">
        <f t="shared" si="48"/>
        <v/>
      </c>
      <c r="AY110" s="77" t="str">
        <f t="shared" si="49"/>
        <v/>
      </c>
      <c r="AZ110" s="78"/>
      <c r="BA110" s="77" t="str">
        <f t="shared" si="50"/>
        <v/>
      </c>
      <c r="BB110" s="77" t="str">
        <f>IFERROR(VLOOKUP((CONCATENATE(AY110,BA110)),Listados!$U$3:$V$11,2,FALSE),"")</f>
        <v/>
      </c>
      <c r="BC110" s="77" t="str">
        <f t="shared" si="51"/>
        <v/>
      </c>
      <c r="BD110" s="489"/>
      <c r="BE110" s="489"/>
      <c r="BF110" s="489"/>
      <c r="BG110" s="489"/>
      <c r="BH110" s="680"/>
      <c r="BI110" s="680"/>
      <c r="BJ110" s="680"/>
      <c r="BK110" s="680"/>
      <c r="BL110" s="237"/>
      <c r="BM110" s="237"/>
      <c r="BN110" s="238"/>
      <c r="BO110" s="238"/>
      <c r="BP110" s="237"/>
      <c r="BQ110" s="237"/>
      <c r="BR110" s="656"/>
      <c r="BS110" s="656"/>
      <c r="BT110" s="659"/>
      <c r="BU110" s="662"/>
      <c r="BV110" s="659"/>
      <c r="BW110" s="659"/>
    </row>
    <row r="111" spans="1:75" ht="16" x14ac:dyDescent="0.2">
      <c r="A111" s="689"/>
      <c r="B111" s="686"/>
      <c r="C111" s="681"/>
      <c r="D111" s="686"/>
      <c r="E111" s="254"/>
      <c r="F111" s="267"/>
      <c r="G111" s="244"/>
      <c r="H111" s="686"/>
      <c r="I111" s="686"/>
      <c r="J111" s="686"/>
      <c r="K111" s="686"/>
      <c r="L111" s="686"/>
      <c r="M111" s="686"/>
      <c r="N111" s="686"/>
      <c r="O111" s="686"/>
      <c r="P111" s="686"/>
      <c r="Q111" s="686"/>
      <c r="R111" s="686"/>
      <c r="S111" s="686"/>
      <c r="T111" s="686"/>
      <c r="U111" s="686"/>
      <c r="V111" s="686"/>
      <c r="W111" s="686"/>
      <c r="X111" s="686"/>
      <c r="Y111" s="686"/>
      <c r="Z111" s="686"/>
      <c r="AA111" s="681"/>
      <c r="AB111" s="682"/>
      <c r="AC111" s="683"/>
      <c r="AD111" s="683"/>
      <c r="AE111" s="683"/>
      <c r="AF111" s="683"/>
      <c r="AG111" s="255"/>
      <c r="AH111" s="243"/>
      <c r="AI111" s="244"/>
      <c r="AJ111" s="244"/>
      <c r="AK111" s="234" t="str">
        <f t="shared" si="41"/>
        <v>0</v>
      </c>
      <c r="AL111" s="244"/>
      <c r="AM111" s="234" t="str">
        <f t="shared" si="42"/>
        <v>0</v>
      </c>
      <c r="AN111" s="55"/>
      <c r="AO111" s="234" t="str">
        <f t="shared" si="43"/>
        <v>0</v>
      </c>
      <c r="AP111" s="244"/>
      <c r="AQ111" s="234" t="str">
        <f t="shared" si="44"/>
        <v>0</v>
      </c>
      <c r="AR111" s="244"/>
      <c r="AS111" s="234" t="str">
        <f t="shared" si="45"/>
        <v>0</v>
      </c>
      <c r="AT111" s="244"/>
      <c r="AU111" s="234" t="str">
        <f t="shared" si="46"/>
        <v>0</v>
      </c>
      <c r="AV111" s="55"/>
      <c r="AW111" s="234" t="str">
        <f t="shared" si="47"/>
        <v>0</v>
      </c>
      <c r="AX111" s="77" t="str">
        <f t="shared" si="48"/>
        <v/>
      </c>
      <c r="AY111" s="77" t="str">
        <f t="shared" si="49"/>
        <v/>
      </c>
      <c r="AZ111" s="78"/>
      <c r="BA111" s="77" t="str">
        <f t="shared" si="50"/>
        <v/>
      </c>
      <c r="BB111" s="77" t="str">
        <f>IFERROR(VLOOKUP((CONCATENATE(AY111,BA111)),Listados!$U$3:$V$11,2,FALSE),"")</f>
        <v/>
      </c>
      <c r="BC111" s="77" t="str">
        <f t="shared" si="51"/>
        <v/>
      </c>
      <c r="BD111" s="494"/>
      <c r="BE111" s="494"/>
      <c r="BF111" s="494"/>
      <c r="BG111" s="494"/>
      <c r="BH111" s="681"/>
      <c r="BI111" s="681"/>
      <c r="BJ111" s="681"/>
      <c r="BK111" s="681"/>
      <c r="BL111" s="237"/>
      <c r="BM111" s="237"/>
      <c r="BN111" s="238"/>
      <c r="BO111" s="238"/>
      <c r="BP111" s="237"/>
      <c r="BQ111" s="237"/>
      <c r="BR111" s="657"/>
      <c r="BS111" s="657"/>
      <c r="BT111" s="660"/>
      <c r="BU111" s="663"/>
      <c r="BV111" s="660"/>
      <c r="BW111" s="660"/>
    </row>
    <row r="112" spans="1:75" ht="16" x14ac:dyDescent="0.2">
      <c r="A112" s="687">
        <v>27</v>
      </c>
      <c r="B112" s="684"/>
      <c r="C112" s="679"/>
      <c r="D112" s="684"/>
      <c r="E112" s="254"/>
      <c r="F112" s="267"/>
      <c r="G112" s="244"/>
      <c r="H112" s="684"/>
      <c r="I112" s="684"/>
      <c r="J112" s="684"/>
      <c r="K112" s="684"/>
      <c r="L112" s="684"/>
      <c r="M112" s="684"/>
      <c r="N112" s="684"/>
      <c r="O112" s="684"/>
      <c r="P112" s="684"/>
      <c r="Q112" s="684"/>
      <c r="R112" s="684"/>
      <c r="S112" s="684"/>
      <c r="T112" s="684"/>
      <c r="U112" s="684"/>
      <c r="V112" s="684"/>
      <c r="W112" s="684"/>
      <c r="X112" s="684"/>
      <c r="Y112" s="684"/>
      <c r="Z112" s="684"/>
      <c r="AA112" s="679">
        <f>COUNTIF(H112:Z112, "SI")</f>
        <v>0</v>
      </c>
      <c r="AB112" s="682"/>
      <c r="AC112" s="683" t="e">
        <f>+VLOOKUP(AB112,Listados!$K$8:$L$12,2,0)</f>
        <v>#N/A</v>
      </c>
      <c r="AD112" s="683" t="str">
        <f>++IF(OR(AA112=0),"",IF(OR(AA112=1,AA112&lt;=5),"Moderado",IF(OR(AA112=6,AA112&lt;=11),"Mayor",IF(OR(AA112&gt;=12),"Catastrófico",""))))</f>
        <v/>
      </c>
      <c r="AE112" s="683" t="e">
        <f>+VLOOKUP(AD112,Listados!$K$13:$L$17,2,0)</f>
        <v>#N/A</v>
      </c>
      <c r="AF112" s="683" t="str">
        <f>IF(AND(AB112&lt;&gt;"",AD112&lt;&gt;""),VLOOKUP(AB112&amp;AD112,[3]Listados!$M$3:$N$27,2,FALSE),"")</f>
        <v/>
      </c>
      <c r="AG112" s="255"/>
      <c r="AH112" s="265"/>
      <c r="AI112" s="244"/>
      <c r="AJ112" s="244"/>
      <c r="AK112" s="234" t="str">
        <f>+IF(AJ112="si",15,"0")</f>
        <v>0</v>
      </c>
      <c r="AL112" s="244"/>
      <c r="AM112" s="234" t="str">
        <f>+IF(AL112="si",15,"0")</f>
        <v>0</v>
      </c>
      <c r="AN112" s="55"/>
      <c r="AO112" s="234" t="str">
        <f>+IF(AN112="si",15,"0")</f>
        <v>0</v>
      </c>
      <c r="AP112" s="244"/>
      <c r="AQ112" s="234" t="str">
        <f>+IF(AP112="Preventivo",15,IF(AP112="Detectivo",10,"0"))</f>
        <v>0</v>
      </c>
      <c r="AR112" s="244"/>
      <c r="AS112" s="234" t="str">
        <f>+IF(AR112="si",15,"0")</f>
        <v>0</v>
      </c>
      <c r="AT112" s="244"/>
      <c r="AU112" s="234" t="str">
        <f>+IF(AT112="si",15,"0")</f>
        <v>0</v>
      </c>
      <c r="AV112" s="55"/>
      <c r="AW112" s="234" t="str">
        <f>+IF(AV112="Completa",10,IF(AV112="Incompleta",5,"0"))</f>
        <v>0</v>
      </c>
      <c r="AX112" s="77" t="str">
        <f t="shared" si="48"/>
        <v/>
      </c>
      <c r="AY112" s="77" t="str">
        <f t="shared" si="49"/>
        <v/>
      </c>
      <c r="AZ112" s="78"/>
      <c r="BA112" s="77" t="str">
        <f t="shared" si="50"/>
        <v/>
      </c>
      <c r="BB112" s="77" t="str">
        <f>IFERROR(VLOOKUP((CONCATENATE(AY112,BA112)),Listados!$U$3:$V$11,2,FALSE),"")</f>
        <v/>
      </c>
      <c r="BC112" s="77" t="str">
        <f t="shared" si="51"/>
        <v/>
      </c>
      <c r="BD112" s="477" t="e">
        <f>AVERAGE(BC112:BC115)</f>
        <v>#DIV/0!</v>
      </c>
      <c r="BE112" s="477" t="e">
        <f>IF(BD112&lt;=50,"Débil",IF(BD112&lt;=99,"Moderado",IF(BD112=100,"fuerte","")))</f>
        <v>#DIV/0!</v>
      </c>
      <c r="BF112" s="477" t="e">
        <f>+IF(AND(AI112="Preventivo",BE112="Fuerte"),2,IF(AND(AI112="Preventivo",BE112="Moderado"),1,0))</f>
        <v>#DIV/0!</v>
      </c>
      <c r="BG112" s="477" t="e">
        <f>+AC112-BF112</f>
        <v>#N/A</v>
      </c>
      <c r="BH112" s="679" t="e">
        <f>+VLOOKUP(MIN(BG112),Listados!$J$18:$K$24,2,TRUE)</f>
        <v>#N/A</v>
      </c>
      <c r="BI112" s="679" t="str">
        <f>AD112</f>
        <v/>
      </c>
      <c r="BJ112" s="679" t="e">
        <f>IF(AND(BH112&lt;&gt;"",BI112&lt;&gt;""),VLOOKUP(BH112&amp;BI112,Listados!$M$3:$N$27,2,FALSE),"")</f>
        <v>#N/A</v>
      </c>
      <c r="BK112" s="679" t="e">
        <f>+VLOOKUP(BJ112,Listados!$P$3:$Q$6,2,FALSE)</f>
        <v>#N/A</v>
      </c>
      <c r="BL112" s="237"/>
      <c r="BM112" s="237"/>
      <c r="BN112" s="238"/>
      <c r="BO112" s="248"/>
      <c r="BP112" s="237"/>
      <c r="BQ112" s="237"/>
      <c r="BR112" s="655"/>
      <c r="BS112" s="655"/>
      <c r="BT112" s="658"/>
      <c r="BU112" s="661"/>
      <c r="BV112" s="658"/>
      <c r="BW112" s="658"/>
    </row>
    <row r="113" spans="1:75" ht="16" x14ac:dyDescent="0.2">
      <c r="A113" s="688"/>
      <c r="B113" s="685"/>
      <c r="C113" s="680"/>
      <c r="D113" s="685"/>
      <c r="E113" s="254"/>
      <c r="F113" s="267"/>
      <c r="G113" s="244"/>
      <c r="H113" s="685"/>
      <c r="I113" s="685"/>
      <c r="J113" s="685"/>
      <c r="K113" s="685"/>
      <c r="L113" s="685"/>
      <c r="M113" s="685"/>
      <c r="N113" s="685"/>
      <c r="O113" s="685"/>
      <c r="P113" s="685"/>
      <c r="Q113" s="685"/>
      <c r="R113" s="685"/>
      <c r="S113" s="685"/>
      <c r="T113" s="685"/>
      <c r="U113" s="685"/>
      <c r="V113" s="685"/>
      <c r="W113" s="685"/>
      <c r="X113" s="685"/>
      <c r="Y113" s="685"/>
      <c r="Z113" s="685"/>
      <c r="AA113" s="680"/>
      <c r="AB113" s="682"/>
      <c r="AC113" s="683"/>
      <c r="AD113" s="683"/>
      <c r="AE113" s="683"/>
      <c r="AF113" s="683"/>
      <c r="AG113" s="255"/>
      <c r="AH113" s="265"/>
      <c r="AI113" s="244"/>
      <c r="AJ113" s="244"/>
      <c r="AK113" s="234" t="str">
        <f t="shared" si="41"/>
        <v>0</v>
      </c>
      <c r="AL113" s="244"/>
      <c r="AM113" s="234" t="str">
        <f t="shared" si="42"/>
        <v>0</v>
      </c>
      <c r="AN113" s="55"/>
      <c r="AO113" s="234" t="str">
        <f t="shared" si="43"/>
        <v>0</v>
      </c>
      <c r="AP113" s="244"/>
      <c r="AQ113" s="234" t="str">
        <f t="shared" si="44"/>
        <v>0</v>
      </c>
      <c r="AR113" s="244"/>
      <c r="AS113" s="234" t="str">
        <f t="shared" si="45"/>
        <v>0</v>
      </c>
      <c r="AT113" s="244"/>
      <c r="AU113" s="234" t="str">
        <f t="shared" si="46"/>
        <v>0</v>
      </c>
      <c r="AV113" s="55"/>
      <c r="AW113" s="234" t="str">
        <f t="shared" si="47"/>
        <v>0</v>
      </c>
      <c r="AX113" s="77" t="str">
        <f t="shared" si="48"/>
        <v/>
      </c>
      <c r="AY113" s="77" t="str">
        <f t="shared" si="49"/>
        <v/>
      </c>
      <c r="AZ113" s="78"/>
      <c r="BA113" s="77" t="str">
        <f t="shared" si="50"/>
        <v/>
      </c>
      <c r="BB113" s="77" t="str">
        <f>IFERROR(VLOOKUP((CONCATENATE(AY113,BA113)),Listados!$U$3:$V$11,2,FALSE),"")</f>
        <v/>
      </c>
      <c r="BC113" s="77" t="str">
        <f t="shared" si="51"/>
        <v/>
      </c>
      <c r="BD113" s="489"/>
      <c r="BE113" s="489"/>
      <c r="BF113" s="489"/>
      <c r="BG113" s="489"/>
      <c r="BH113" s="680"/>
      <c r="BI113" s="680"/>
      <c r="BJ113" s="680"/>
      <c r="BK113" s="680"/>
      <c r="BL113" s="237"/>
      <c r="BM113" s="237"/>
      <c r="BN113" s="237"/>
      <c r="BO113" s="237"/>
      <c r="BP113" s="237"/>
      <c r="BQ113" s="237"/>
      <c r="BR113" s="656"/>
      <c r="BS113" s="656"/>
      <c r="BT113" s="659"/>
      <c r="BU113" s="662"/>
      <c r="BV113" s="659"/>
      <c r="BW113" s="659"/>
    </row>
    <row r="114" spans="1:75" ht="16" x14ac:dyDescent="0.2">
      <c r="A114" s="688"/>
      <c r="B114" s="685"/>
      <c r="C114" s="680"/>
      <c r="D114" s="685"/>
      <c r="E114" s="254"/>
      <c r="F114" s="267"/>
      <c r="G114" s="244"/>
      <c r="H114" s="685"/>
      <c r="I114" s="685"/>
      <c r="J114" s="685"/>
      <c r="K114" s="685"/>
      <c r="L114" s="685"/>
      <c r="M114" s="685"/>
      <c r="N114" s="685"/>
      <c r="O114" s="685"/>
      <c r="P114" s="685"/>
      <c r="Q114" s="685"/>
      <c r="R114" s="685"/>
      <c r="S114" s="685"/>
      <c r="T114" s="685"/>
      <c r="U114" s="685"/>
      <c r="V114" s="685"/>
      <c r="W114" s="685"/>
      <c r="X114" s="685"/>
      <c r="Y114" s="685"/>
      <c r="Z114" s="685"/>
      <c r="AA114" s="680"/>
      <c r="AB114" s="682"/>
      <c r="AC114" s="683"/>
      <c r="AD114" s="683"/>
      <c r="AE114" s="683"/>
      <c r="AF114" s="683"/>
      <c r="AG114" s="255"/>
      <c r="AH114" s="243"/>
      <c r="AI114" s="244"/>
      <c r="AJ114" s="244"/>
      <c r="AK114" s="234" t="str">
        <f t="shared" si="41"/>
        <v>0</v>
      </c>
      <c r="AL114" s="244"/>
      <c r="AM114" s="234" t="str">
        <f t="shared" si="42"/>
        <v>0</v>
      </c>
      <c r="AN114" s="55"/>
      <c r="AO114" s="234" t="str">
        <f t="shared" si="43"/>
        <v>0</v>
      </c>
      <c r="AP114" s="244"/>
      <c r="AQ114" s="234" t="str">
        <f t="shared" si="44"/>
        <v>0</v>
      </c>
      <c r="AR114" s="244"/>
      <c r="AS114" s="234" t="str">
        <f t="shared" si="45"/>
        <v>0</v>
      </c>
      <c r="AT114" s="244"/>
      <c r="AU114" s="234" t="str">
        <f t="shared" si="46"/>
        <v>0</v>
      </c>
      <c r="AV114" s="55"/>
      <c r="AW114" s="234" t="str">
        <f t="shared" si="47"/>
        <v>0</v>
      </c>
      <c r="AX114" s="77" t="str">
        <f t="shared" si="48"/>
        <v/>
      </c>
      <c r="AY114" s="77" t="str">
        <f t="shared" si="49"/>
        <v/>
      </c>
      <c r="AZ114" s="78"/>
      <c r="BA114" s="77" t="str">
        <f t="shared" si="50"/>
        <v/>
      </c>
      <c r="BB114" s="77" t="str">
        <f>IFERROR(VLOOKUP((CONCATENATE(AY114,BA114)),Listados!$U$3:$V$11,2,FALSE),"")</f>
        <v/>
      </c>
      <c r="BC114" s="77" t="str">
        <f t="shared" si="51"/>
        <v/>
      </c>
      <c r="BD114" s="489"/>
      <c r="BE114" s="489"/>
      <c r="BF114" s="489"/>
      <c r="BG114" s="489"/>
      <c r="BH114" s="680"/>
      <c r="BI114" s="680"/>
      <c r="BJ114" s="680"/>
      <c r="BK114" s="680"/>
      <c r="BL114" s="237"/>
      <c r="BM114" s="237"/>
      <c r="BN114" s="238"/>
      <c r="BO114" s="238"/>
      <c r="BP114" s="237"/>
      <c r="BQ114" s="237"/>
      <c r="BR114" s="656"/>
      <c r="BS114" s="656"/>
      <c r="BT114" s="659"/>
      <c r="BU114" s="662"/>
      <c r="BV114" s="659"/>
      <c r="BW114" s="659"/>
    </row>
    <row r="115" spans="1:75" ht="16" x14ac:dyDescent="0.2">
      <c r="A115" s="689"/>
      <c r="B115" s="686"/>
      <c r="C115" s="681"/>
      <c r="D115" s="686"/>
      <c r="E115" s="254"/>
      <c r="F115" s="267"/>
      <c r="G115" s="244"/>
      <c r="H115" s="686"/>
      <c r="I115" s="686"/>
      <c r="J115" s="686"/>
      <c r="K115" s="686"/>
      <c r="L115" s="686"/>
      <c r="M115" s="686"/>
      <c r="N115" s="686"/>
      <c r="O115" s="686"/>
      <c r="P115" s="686"/>
      <c r="Q115" s="686"/>
      <c r="R115" s="686"/>
      <c r="S115" s="686"/>
      <c r="T115" s="686"/>
      <c r="U115" s="686"/>
      <c r="V115" s="686"/>
      <c r="W115" s="686"/>
      <c r="X115" s="686"/>
      <c r="Y115" s="686"/>
      <c r="Z115" s="686"/>
      <c r="AA115" s="681"/>
      <c r="AB115" s="682"/>
      <c r="AC115" s="683"/>
      <c r="AD115" s="683"/>
      <c r="AE115" s="683"/>
      <c r="AF115" s="683"/>
      <c r="AG115" s="255"/>
      <c r="AH115" s="243"/>
      <c r="AI115" s="244"/>
      <c r="AJ115" s="244"/>
      <c r="AK115" s="234" t="str">
        <f t="shared" si="41"/>
        <v>0</v>
      </c>
      <c r="AL115" s="244"/>
      <c r="AM115" s="234" t="str">
        <f t="shared" si="42"/>
        <v>0</v>
      </c>
      <c r="AN115" s="55"/>
      <c r="AO115" s="234" t="str">
        <f t="shared" si="43"/>
        <v>0</v>
      </c>
      <c r="AP115" s="244"/>
      <c r="AQ115" s="234" t="str">
        <f t="shared" si="44"/>
        <v>0</v>
      </c>
      <c r="AR115" s="244"/>
      <c r="AS115" s="234" t="str">
        <f t="shared" si="45"/>
        <v>0</v>
      </c>
      <c r="AT115" s="244"/>
      <c r="AU115" s="234" t="str">
        <f t="shared" si="46"/>
        <v>0</v>
      </c>
      <c r="AV115" s="55"/>
      <c r="AW115" s="234" t="str">
        <f t="shared" si="47"/>
        <v>0</v>
      </c>
      <c r="AX115" s="77" t="str">
        <f t="shared" si="48"/>
        <v/>
      </c>
      <c r="AY115" s="77" t="str">
        <f t="shared" si="49"/>
        <v/>
      </c>
      <c r="AZ115" s="78"/>
      <c r="BA115" s="77" t="str">
        <f t="shared" si="50"/>
        <v/>
      </c>
      <c r="BB115" s="77" t="str">
        <f>IFERROR(VLOOKUP((CONCATENATE(AY115,BA115)),Listados!$U$3:$V$11,2,FALSE),"")</f>
        <v/>
      </c>
      <c r="BC115" s="77" t="str">
        <f t="shared" si="51"/>
        <v/>
      </c>
      <c r="BD115" s="494"/>
      <c r="BE115" s="494"/>
      <c r="BF115" s="494"/>
      <c r="BG115" s="494"/>
      <c r="BH115" s="681"/>
      <c r="BI115" s="681"/>
      <c r="BJ115" s="681"/>
      <c r="BK115" s="681"/>
      <c r="BL115" s="237"/>
      <c r="BM115" s="237"/>
      <c r="BN115" s="238"/>
      <c r="BO115" s="238"/>
      <c r="BP115" s="237"/>
      <c r="BQ115" s="237"/>
      <c r="BR115" s="657"/>
      <c r="BS115" s="657"/>
      <c r="BT115" s="660"/>
      <c r="BU115" s="663"/>
      <c r="BV115" s="660"/>
      <c r="BW115" s="660"/>
    </row>
    <row r="116" spans="1:75" ht="16" x14ac:dyDescent="0.2">
      <c r="A116" s="687">
        <v>28</v>
      </c>
      <c r="B116" s="684"/>
      <c r="C116" s="679"/>
      <c r="D116" s="684"/>
      <c r="E116" s="254"/>
      <c r="F116" s="267"/>
      <c r="G116" s="244"/>
      <c r="H116" s="684"/>
      <c r="I116" s="684"/>
      <c r="J116" s="684"/>
      <c r="K116" s="684"/>
      <c r="L116" s="684"/>
      <c r="M116" s="684"/>
      <c r="N116" s="684"/>
      <c r="O116" s="684"/>
      <c r="P116" s="684"/>
      <c r="Q116" s="684"/>
      <c r="R116" s="684"/>
      <c r="S116" s="684"/>
      <c r="T116" s="684"/>
      <c r="U116" s="684"/>
      <c r="V116" s="684"/>
      <c r="W116" s="684"/>
      <c r="X116" s="684"/>
      <c r="Y116" s="684"/>
      <c r="Z116" s="684"/>
      <c r="AA116" s="679">
        <f>COUNTIF(H116:Z116, "SI")</f>
        <v>0</v>
      </c>
      <c r="AB116" s="682"/>
      <c r="AC116" s="683" t="e">
        <f>+VLOOKUP(AB116,Listados!$K$8:$L$12,2,0)</f>
        <v>#N/A</v>
      </c>
      <c r="AD116" s="683" t="str">
        <f>++IF(OR(AA116=0),"",IF(OR(AA116=1,AA116&lt;=5),"Moderado",IF(OR(AA116=6,AA116&lt;=11),"Mayor",IF(OR(AA116&gt;=12),"Catastrófico",""))))</f>
        <v/>
      </c>
      <c r="AE116" s="683" t="e">
        <f>+VLOOKUP(AD116,Listados!$K$13:$L$17,2,0)</f>
        <v>#N/A</v>
      </c>
      <c r="AF116" s="683" t="str">
        <f>IF(AND(AB116&lt;&gt;"",AD116&lt;&gt;""),VLOOKUP(AB116&amp;AD116,[3]Listados!$M$3:$N$27,2,FALSE),"")</f>
        <v/>
      </c>
      <c r="AG116" s="255"/>
      <c r="AH116" s="265"/>
      <c r="AI116" s="244"/>
      <c r="AJ116" s="244"/>
      <c r="AK116" s="234" t="str">
        <f>+IF(AJ116="si",15,"0")</f>
        <v>0</v>
      </c>
      <c r="AL116" s="244"/>
      <c r="AM116" s="234" t="str">
        <f>+IF(AL116="si",15,"0")</f>
        <v>0</v>
      </c>
      <c r="AN116" s="55"/>
      <c r="AO116" s="234" t="str">
        <f>+IF(AN116="si",15,"0")</f>
        <v>0</v>
      </c>
      <c r="AP116" s="244"/>
      <c r="AQ116" s="234" t="str">
        <f>+IF(AP116="Preventivo",15,IF(AP116="Detectivo",10,"0"))</f>
        <v>0</v>
      </c>
      <c r="AR116" s="244"/>
      <c r="AS116" s="234" t="str">
        <f>+IF(AR116="si",15,"0")</f>
        <v>0</v>
      </c>
      <c r="AT116" s="244"/>
      <c r="AU116" s="234" t="str">
        <f>+IF(AT116="si",15,"0")</f>
        <v>0</v>
      </c>
      <c r="AV116" s="55"/>
      <c r="AW116" s="234" t="str">
        <f>+IF(AV116="Completa",10,IF(AV116="Incompleta",5,"0"))</f>
        <v>0</v>
      </c>
      <c r="AX116" s="77" t="str">
        <f t="shared" si="48"/>
        <v/>
      </c>
      <c r="AY116" s="77" t="str">
        <f t="shared" si="49"/>
        <v/>
      </c>
      <c r="AZ116" s="78"/>
      <c r="BA116" s="77" t="str">
        <f t="shared" si="50"/>
        <v/>
      </c>
      <c r="BB116" s="77" t="str">
        <f>IFERROR(VLOOKUP((CONCATENATE(AY116,BA116)),Listados!$U$3:$V$11,2,FALSE),"")</f>
        <v/>
      </c>
      <c r="BC116" s="77" t="str">
        <f t="shared" si="51"/>
        <v/>
      </c>
      <c r="BD116" s="477" t="e">
        <f>AVERAGE(BC116:BC119)</f>
        <v>#DIV/0!</v>
      </c>
      <c r="BE116" s="477" t="e">
        <f>IF(BD116&lt;=50,"Débil",IF(BD116&lt;=99,"Moderado",IF(BD116=100,"fuerte","")))</f>
        <v>#DIV/0!</v>
      </c>
      <c r="BF116" s="477" t="e">
        <f>+IF(AND(AI116="Preventivo",BE116="Fuerte"),2,IF(AND(AI116="Preventivo",BE116="Moderado"),1,0))</f>
        <v>#DIV/0!</v>
      </c>
      <c r="BG116" s="477" t="e">
        <f>+AC116-BF116</f>
        <v>#N/A</v>
      </c>
      <c r="BH116" s="679" t="e">
        <f>+VLOOKUP(MIN(BG116),Listados!$J$18:$K$24,2,TRUE)</f>
        <v>#N/A</v>
      </c>
      <c r="BI116" s="679" t="str">
        <f>AD116</f>
        <v/>
      </c>
      <c r="BJ116" s="679" t="e">
        <f>IF(AND(BH116&lt;&gt;"",BI116&lt;&gt;""),VLOOKUP(BH116&amp;BI116,Listados!$M$3:$N$27,2,FALSE),"")</f>
        <v>#N/A</v>
      </c>
      <c r="BK116" s="679" t="e">
        <f>+VLOOKUP(BJ116,Listados!$P$3:$Q$6,2,FALSE)</f>
        <v>#N/A</v>
      </c>
      <c r="BL116" s="237"/>
      <c r="BM116" s="237"/>
      <c r="BN116" s="238"/>
      <c r="BO116" s="248"/>
      <c r="BP116" s="237"/>
      <c r="BQ116" s="237"/>
      <c r="BR116" s="655"/>
      <c r="BS116" s="655"/>
      <c r="BT116" s="658"/>
      <c r="BU116" s="661"/>
      <c r="BV116" s="658"/>
      <c r="BW116" s="658"/>
    </row>
    <row r="117" spans="1:75" ht="16" x14ac:dyDescent="0.2">
      <c r="A117" s="688"/>
      <c r="B117" s="685"/>
      <c r="C117" s="680"/>
      <c r="D117" s="685"/>
      <c r="E117" s="254"/>
      <c r="F117" s="267"/>
      <c r="G117" s="244"/>
      <c r="H117" s="685"/>
      <c r="I117" s="685"/>
      <c r="J117" s="685"/>
      <c r="K117" s="685"/>
      <c r="L117" s="685"/>
      <c r="M117" s="685"/>
      <c r="N117" s="685"/>
      <c r="O117" s="685"/>
      <c r="P117" s="685"/>
      <c r="Q117" s="685"/>
      <c r="R117" s="685"/>
      <c r="S117" s="685"/>
      <c r="T117" s="685"/>
      <c r="U117" s="685"/>
      <c r="V117" s="685"/>
      <c r="W117" s="685"/>
      <c r="X117" s="685"/>
      <c r="Y117" s="685"/>
      <c r="Z117" s="685"/>
      <c r="AA117" s="680"/>
      <c r="AB117" s="682"/>
      <c r="AC117" s="683"/>
      <c r="AD117" s="683"/>
      <c r="AE117" s="683"/>
      <c r="AF117" s="683"/>
      <c r="AG117" s="255"/>
      <c r="AH117" s="265"/>
      <c r="AI117" s="244"/>
      <c r="AJ117" s="244"/>
      <c r="AK117" s="234" t="str">
        <f t="shared" si="41"/>
        <v>0</v>
      </c>
      <c r="AL117" s="244"/>
      <c r="AM117" s="234" t="str">
        <f t="shared" si="42"/>
        <v>0</v>
      </c>
      <c r="AN117" s="55"/>
      <c r="AO117" s="234" t="str">
        <f t="shared" si="43"/>
        <v>0</v>
      </c>
      <c r="AP117" s="244"/>
      <c r="AQ117" s="234" t="str">
        <f t="shared" si="44"/>
        <v>0</v>
      </c>
      <c r="AR117" s="244"/>
      <c r="AS117" s="234" t="str">
        <f t="shared" si="45"/>
        <v>0</v>
      </c>
      <c r="AT117" s="244"/>
      <c r="AU117" s="234" t="str">
        <f t="shared" si="46"/>
        <v>0</v>
      </c>
      <c r="AV117" s="55"/>
      <c r="AW117" s="234" t="str">
        <f t="shared" si="47"/>
        <v>0</v>
      </c>
      <c r="AX117" s="77" t="str">
        <f t="shared" si="48"/>
        <v/>
      </c>
      <c r="AY117" s="77" t="str">
        <f t="shared" si="49"/>
        <v/>
      </c>
      <c r="AZ117" s="78"/>
      <c r="BA117" s="77" t="str">
        <f t="shared" si="50"/>
        <v/>
      </c>
      <c r="BB117" s="77" t="str">
        <f>IFERROR(VLOOKUP((CONCATENATE(AY117,BA117)),Listados!$U$3:$V$11,2,FALSE),"")</f>
        <v/>
      </c>
      <c r="BC117" s="77" t="str">
        <f t="shared" si="51"/>
        <v/>
      </c>
      <c r="BD117" s="489"/>
      <c r="BE117" s="489"/>
      <c r="BF117" s="489"/>
      <c r="BG117" s="489"/>
      <c r="BH117" s="680"/>
      <c r="BI117" s="680"/>
      <c r="BJ117" s="680"/>
      <c r="BK117" s="680"/>
      <c r="BL117" s="237"/>
      <c r="BM117" s="237"/>
      <c r="BN117" s="237"/>
      <c r="BO117" s="237"/>
      <c r="BP117" s="237"/>
      <c r="BQ117" s="237"/>
      <c r="BR117" s="656"/>
      <c r="BS117" s="656"/>
      <c r="BT117" s="659"/>
      <c r="BU117" s="662"/>
      <c r="BV117" s="659"/>
      <c r="BW117" s="659"/>
    </row>
    <row r="118" spans="1:75" ht="16" x14ac:dyDescent="0.2">
      <c r="A118" s="688"/>
      <c r="B118" s="685"/>
      <c r="C118" s="680"/>
      <c r="D118" s="685"/>
      <c r="E118" s="254"/>
      <c r="F118" s="267"/>
      <c r="G118" s="244"/>
      <c r="H118" s="685"/>
      <c r="I118" s="685"/>
      <c r="J118" s="685"/>
      <c r="K118" s="685"/>
      <c r="L118" s="685"/>
      <c r="M118" s="685"/>
      <c r="N118" s="685"/>
      <c r="O118" s="685"/>
      <c r="P118" s="685"/>
      <c r="Q118" s="685"/>
      <c r="R118" s="685"/>
      <c r="S118" s="685"/>
      <c r="T118" s="685"/>
      <c r="U118" s="685"/>
      <c r="V118" s="685"/>
      <c r="W118" s="685"/>
      <c r="X118" s="685"/>
      <c r="Y118" s="685"/>
      <c r="Z118" s="685"/>
      <c r="AA118" s="680"/>
      <c r="AB118" s="682"/>
      <c r="AC118" s="683"/>
      <c r="AD118" s="683"/>
      <c r="AE118" s="683"/>
      <c r="AF118" s="683"/>
      <c r="AG118" s="255"/>
      <c r="AH118" s="243"/>
      <c r="AI118" s="244"/>
      <c r="AJ118" s="244"/>
      <c r="AK118" s="234" t="str">
        <f t="shared" si="41"/>
        <v>0</v>
      </c>
      <c r="AL118" s="244"/>
      <c r="AM118" s="234" t="str">
        <f t="shared" si="42"/>
        <v>0</v>
      </c>
      <c r="AN118" s="55"/>
      <c r="AO118" s="234" t="str">
        <f t="shared" si="43"/>
        <v>0</v>
      </c>
      <c r="AP118" s="244"/>
      <c r="AQ118" s="234" t="str">
        <f t="shared" si="44"/>
        <v>0</v>
      </c>
      <c r="AR118" s="244"/>
      <c r="AS118" s="234" t="str">
        <f t="shared" si="45"/>
        <v>0</v>
      </c>
      <c r="AT118" s="244"/>
      <c r="AU118" s="234" t="str">
        <f t="shared" si="46"/>
        <v>0</v>
      </c>
      <c r="AV118" s="55"/>
      <c r="AW118" s="234" t="str">
        <f t="shared" si="47"/>
        <v>0</v>
      </c>
      <c r="AX118" s="77" t="str">
        <f t="shared" si="48"/>
        <v/>
      </c>
      <c r="AY118" s="77" t="str">
        <f t="shared" si="49"/>
        <v/>
      </c>
      <c r="AZ118" s="78"/>
      <c r="BA118" s="77" t="str">
        <f t="shared" si="50"/>
        <v/>
      </c>
      <c r="BB118" s="77" t="str">
        <f>IFERROR(VLOOKUP((CONCATENATE(AY118,BA118)),Listados!$U$3:$V$11,2,FALSE),"")</f>
        <v/>
      </c>
      <c r="BC118" s="77" t="str">
        <f t="shared" si="51"/>
        <v/>
      </c>
      <c r="BD118" s="489"/>
      <c r="BE118" s="489"/>
      <c r="BF118" s="489"/>
      <c r="BG118" s="489"/>
      <c r="BH118" s="680"/>
      <c r="BI118" s="680"/>
      <c r="BJ118" s="680"/>
      <c r="BK118" s="680"/>
      <c r="BL118" s="237"/>
      <c r="BM118" s="237"/>
      <c r="BN118" s="238"/>
      <c r="BO118" s="238"/>
      <c r="BP118" s="237"/>
      <c r="BQ118" s="237"/>
      <c r="BR118" s="656"/>
      <c r="BS118" s="656"/>
      <c r="BT118" s="659"/>
      <c r="BU118" s="662"/>
      <c r="BV118" s="659"/>
      <c r="BW118" s="659"/>
    </row>
    <row r="119" spans="1:75" ht="16" x14ac:dyDescent="0.2">
      <c r="A119" s="689"/>
      <c r="B119" s="686"/>
      <c r="C119" s="681"/>
      <c r="D119" s="686"/>
      <c r="E119" s="254"/>
      <c r="F119" s="267"/>
      <c r="G119" s="244"/>
      <c r="H119" s="686"/>
      <c r="I119" s="686"/>
      <c r="J119" s="686"/>
      <c r="K119" s="686"/>
      <c r="L119" s="686"/>
      <c r="M119" s="686"/>
      <c r="N119" s="686"/>
      <c r="O119" s="686"/>
      <c r="P119" s="686"/>
      <c r="Q119" s="686"/>
      <c r="R119" s="686"/>
      <c r="S119" s="686"/>
      <c r="T119" s="686"/>
      <c r="U119" s="686"/>
      <c r="V119" s="686"/>
      <c r="W119" s="686"/>
      <c r="X119" s="686"/>
      <c r="Y119" s="686"/>
      <c r="Z119" s="686"/>
      <c r="AA119" s="681"/>
      <c r="AB119" s="682"/>
      <c r="AC119" s="683"/>
      <c r="AD119" s="683"/>
      <c r="AE119" s="683"/>
      <c r="AF119" s="683"/>
      <c r="AG119" s="255"/>
      <c r="AH119" s="243"/>
      <c r="AI119" s="244"/>
      <c r="AJ119" s="244"/>
      <c r="AK119" s="234" t="str">
        <f t="shared" si="41"/>
        <v>0</v>
      </c>
      <c r="AL119" s="244"/>
      <c r="AM119" s="234" t="str">
        <f t="shared" si="42"/>
        <v>0</v>
      </c>
      <c r="AN119" s="55"/>
      <c r="AO119" s="234" t="str">
        <f t="shared" si="43"/>
        <v>0</v>
      </c>
      <c r="AP119" s="244"/>
      <c r="AQ119" s="234" t="str">
        <f t="shared" si="44"/>
        <v>0</v>
      </c>
      <c r="AR119" s="244"/>
      <c r="AS119" s="234" t="str">
        <f t="shared" si="45"/>
        <v>0</v>
      </c>
      <c r="AT119" s="244"/>
      <c r="AU119" s="234" t="str">
        <f t="shared" si="46"/>
        <v>0</v>
      </c>
      <c r="AV119" s="55"/>
      <c r="AW119" s="234" t="str">
        <f t="shared" si="47"/>
        <v>0</v>
      </c>
      <c r="AX119" s="77" t="str">
        <f t="shared" si="48"/>
        <v/>
      </c>
      <c r="AY119" s="77" t="str">
        <f t="shared" si="49"/>
        <v/>
      </c>
      <c r="AZ119" s="78"/>
      <c r="BA119" s="77" t="str">
        <f t="shared" si="50"/>
        <v/>
      </c>
      <c r="BB119" s="77" t="str">
        <f>IFERROR(VLOOKUP((CONCATENATE(AY119,BA119)),Listados!$U$3:$V$11,2,FALSE),"")</f>
        <v/>
      </c>
      <c r="BC119" s="77" t="str">
        <f t="shared" si="51"/>
        <v/>
      </c>
      <c r="BD119" s="494"/>
      <c r="BE119" s="494"/>
      <c r="BF119" s="494"/>
      <c r="BG119" s="494"/>
      <c r="BH119" s="681"/>
      <c r="BI119" s="681"/>
      <c r="BJ119" s="681"/>
      <c r="BK119" s="681"/>
      <c r="BL119" s="237"/>
      <c r="BM119" s="237"/>
      <c r="BN119" s="238"/>
      <c r="BO119" s="238"/>
      <c r="BP119" s="237"/>
      <c r="BQ119" s="237"/>
      <c r="BR119" s="657"/>
      <c r="BS119" s="657"/>
      <c r="BT119" s="660"/>
      <c r="BU119" s="663"/>
      <c r="BV119" s="660"/>
      <c r="BW119" s="660"/>
    </row>
    <row r="120" spans="1:75" ht="16" x14ac:dyDescent="0.2">
      <c r="A120" s="687">
        <v>29</v>
      </c>
      <c r="B120" s="684"/>
      <c r="C120" s="679"/>
      <c r="D120" s="684"/>
      <c r="E120" s="254"/>
      <c r="F120" s="267"/>
      <c r="G120" s="244"/>
      <c r="H120" s="684"/>
      <c r="I120" s="684"/>
      <c r="J120" s="684"/>
      <c r="K120" s="684"/>
      <c r="L120" s="684"/>
      <c r="M120" s="684"/>
      <c r="N120" s="684"/>
      <c r="O120" s="684"/>
      <c r="P120" s="684"/>
      <c r="Q120" s="684"/>
      <c r="R120" s="684"/>
      <c r="S120" s="684"/>
      <c r="T120" s="684"/>
      <c r="U120" s="684"/>
      <c r="V120" s="684"/>
      <c r="W120" s="684"/>
      <c r="X120" s="684"/>
      <c r="Y120" s="684"/>
      <c r="Z120" s="684"/>
      <c r="AA120" s="679">
        <f>COUNTIF(H120:Z120, "SI")</f>
        <v>0</v>
      </c>
      <c r="AB120" s="682"/>
      <c r="AC120" s="683" t="e">
        <f>+VLOOKUP(AB120,Listados!$K$8:$L$12,2,0)</f>
        <v>#N/A</v>
      </c>
      <c r="AD120" s="683" t="str">
        <f>++IF(OR(AA120=0),"",IF(OR(AA120=1,AA120&lt;=5),"Moderado",IF(OR(AA120=6,AA120&lt;=11),"Mayor",IF(OR(AA120&gt;=12),"Catastrófico",""))))</f>
        <v/>
      </c>
      <c r="AE120" s="683" t="e">
        <f>+VLOOKUP(AD120,Listados!$K$13:$L$17,2,0)</f>
        <v>#N/A</v>
      </c>
      <c r="AF120" s="683" t="str">
        <f>IF(AND(AB120&lt;&gt;"",AD120&lt;&gt;""),VLOOKUP(AB120&amp;AD120,[3]Listados!$M$3:$N$27,2,FALSE),"")</f>
        <v/>
      </c>
      <c r="AG120" s="255"/>
      <c r="AH120" s="265"/>
      <c r="AI120" s="244"/>
      <c r="AJ120" s="244"/>
      <c r="AK120" s="234" t="str">
        <f>+IF(AJ120="si",15,"0")</f>
        <v>0</v>
      </c>
      <c r="AL120" s="244"/>
      <c r="AM120" s="234" t="str">
        <f>+IF(AL120="si",15,"0")</f>
        <v>0</v>
      </c>
      <c r="AN120" s="55"/>
      <c r="AO120" s="234" t="str">
        <f>+IF(AN120="si",15,"0")</f>
        <v>0</v>
      </c>
      <c r="AP120" s="244"/>
      <c r="AQ120" s="234" t="str">
        <f>+IF(AP120="Preventivo",15,IF(AP120="Detectivo",10,"0"))</f>
        <v>0</v>
      </c>
      <c r="AR120" s="244"/>
      <c r="AS120" s="234" t="str">
        <f>+IF(AR120="si",15,"0")</f>
        <v>0</v>
      </c>
      <c r="AT120" s="244"/>
      <c r="AU120" s="234" t="str">
        <f>+IF(AT120="si",15,"0")</f>
        <v>0</v>
      </c>
      <c r="AV120" s="55"/>
      <c r="AW120" s="234" t="str">
        <f>+IF(AV120="Completa",10,IF(AV120="Incompleta",5,"0"))</f>
        <v>0</v>
      </c>
      <c r="AX120" s="77" t="str">
        <f t="shared" si="48"/>
        <v/>
      </c>
      <c r="AY120" s="77" t="str">
        <f t="shared" si="49"/>
        <v/>
      </c>
      <c r="AZ120" s="78"/>
      <c r="BA120" s="77" t="str">
        <f t="shared" si="50"/>
        <v/>
      </c>
      <c r="BB120" s="77" t="str">
        <f>IFERROR(VLOOKUP((CONCATENATE(AY120,BA120)),Listados!$U$3:$V$11,2,FALSE),"")</f>
        <v/>
      </c>
      <c r="BC120" s="77" t="str">
        <f t="shared" si="51"/>
        <v/>
      </c>
      <c r="BD120" s="477" t="e">
        <f>AVERAGE(BC120:BC123)</f>
        <v>#DIV/0!</v>
      </c>
      <c r="BE120" s="477" t="e">
        <f>IF(BD120&lt;=50,"Débil",IF(BD120&lt;=99,"Moderado",IF(BD120=100,"fuerte","")))</f>
        <v>#DIV/0!</v>
      </c>
      <c r="BF120" s="477" t="e">
        <f>+IF(AND(AI120="Preventivo",BE120="Fuerte"),2,IF(AND(AI120="Preventivo",BE120="Moderado"),1,0))</f>
        <v>#DIV/0!</v>
      </c>
      <c r="BG120" s="477" t="e">
        <f>+AC120-BF120</f>
        <v>#N/A</v>
      </c>
      <c r="BH120" s="679" t="e">
        <f>+VLOOKUP(MIN(BG120),Listados!$J$18:$K$24,2,TRUE)</f>
        <v>#N/A</v>
      </c>
      <c r="BI120" s="679" t="str">
        <f>AD120</f>
        <v/>
      </c>
      <c r="BJ120" s="679" t="e">
        <f>IF(AND(BH120&lt;&gt;"",BI120&lt;&gt;""),VLOOKUP(BH120&amp;BI120,Listados!$M$3:$N$27,2,FALSE),"")</f>
        <v>#N/A</v>
      </c>
      <c r="BK120" s="679" t="e">
        <f>+VLOOKUP(BJ120,Listados!$P$3:$Q$6,2,FALSE)</f>
        <v>#N/A</v>
      </c>
      <c r="BL120" s="237"/>
      <c r="BM120" s="237"/>
      <c r="BN120" s="238"/>
      <c r="BO120" s="248"/>
      <c r="BP120" s="237"/>
      <c r="BQ120" s="237"/>
      <c r="BR120" s="655"/>
      <c r="BS120" s="655"/>
      <c r="BT120" s="658"/>
      <c r="BU120" s="661"/>
      <c r="BV120" s="658"/>
      <c r="BW120" s="658"/>
    </row>
    <row r="121" spans="1:75" ht="16" x14ac:dyDescent="0.2">
      <c r="A121" s="688"/>
      <c r="B121" s="685"/>
      <c r="C121" s="680"/>
      <c r="D121" s="685"/>
      <c r="E121" s="254"/>
      <c r="F121" s="267"/>
      <c r="G121" s="244"/>
      <c r="H121" s="685"/>
      <c r="I121" s="685"/>
      <c r="J121" s="685"/>
      <c r="K121" s="685"/>
      <c r="L121" s="685"/>
      <c r="M121" s="685"/>
      <c r="N121" s="685"/>
      <c r="O121" s="685"/>
      <c r="P121" s="685"/>
      <c r="Q121" s="685"/>
      <c r="R121" s="685"/>
      <c r="S121" s="685"/>
      <c r="T121" s="685"/>
      <c r="U121" s="685"/>
      <c r="V121" s="685"/>
      <c r="W121" s="685"/>
      <c r="X121" s="685"/>
      <c r="Y121" s="685"/>
      <c r="Z121" s="685"/>
      <c r="AA121" s="680"/>
      <c r="AB121" s="682"/>
      <c r="AC121" s="683"/>
      <c r="AD121" s="683"/>
      <c r="AE121" s="683"/>
      <c r="AF121" s="683"/>
      <c r="AG121" s="255"/>
      <c r="AH121" s="265"/>
      <c r="AI121" s="244"/>
      <c r="AJ121" s="244"/>
      <c r="AK121" s="234" t="str">
        <f t="shared" si="41"/>
        <v>0</v>
      </c>
      <c r="AL121" s="244"/>
      <c r="AM121" s="234" t="str">
        <f t="shared" si="42"/>
        <v>0</v>
      </c>
      <c r="AN121" s="55"/>
      <c r="AO121" s="234" t="str">
        <f t="shared" si="43"/>
        <v>0</v>
      </c>
      <c r="AP121" s="244"/>
      <c r="AQ121" s="234" t="str">
        <f t="shared" si="44"/>
        <v>0</v>
      </c>
      <c r="AR121" s="244"/>
      <c r="AS121" s="234" t="str">
        <f t="shared" si="45"/>
        <v>0</v>
      </c>
      <c r="AT121" s="244"/>
      <c r="AU121" s="234" t="str">
        <f t="shared" si="46"/>
        <v>0</v>
      </c>
      <c r="AV121" s="55"/>
      <c r="AW121" s="234" t="str">
        <f t="shared" si="47"/>
        <v>0</v>
      </c>
      <c r="AX121" s="77" t="str">
        <f t="shared" si="48"/>
        <v/>
      </c>
      <c r="AY121" s="77" t="str">
        <f t="shared" si="49"/>
        <v/>
      </c>
      <c r="AZ121" s="78"/>
      <c r="BA121" s="77" t="str">
        <f t="shared" si="50"/>
        <v/>
      </c>
      <c r="BB121" s="77" t="str">
        <f>IFERROR(VLOOKUP((CONCATENATE(AY121,BA121)),Listados!$U$3:$V$11,2,FALSE),"")</f>
        <v/>
      </c>
      <c r="BC121" s="77" t="str">
        <f t="shared" si="51"/>
        <v/>
      </c>
      <c r="BD121" s="489"/>
      <c r="BE121" s="489"/>
      <c r="BF121" s="489"/>
      <c r="BG121" s="489"/>
      <c r="BH121" s="680"/>
      <c r="BI121" s="680"/>
      <c r="BJ121" s="680"/>
      <c r="BK121" s="680"/>
      <c r="BL121" s="237"/>
      <c r="BM121" s="237"/>
      <c r="BN121" s="237"/>
      <c r="BO121" s="237"/>
      <c r="BP121" s="237"/>
      <c r="BQ121" s="237"/>
      <c r="BR121" s="656"/>
      <c r="BS121" s="656"/>
      <c r="BT121" s="659"/>
      <c r="BU121" s="662"/>
      <c r="BV121" s="659"/>
      <c r="BW121" s="659"/>
    </row>
    <row r="122" spans="1:75" ht="16" x14ac:dyDescent="0.2">
      <c r="A122" s="688"/>
      <c r="B122" s="685"/>
      <c r="C122" s="680"/>
      <c r="D122" s="685"/>
      <c r="E122" s="254"/>
      <c r="F122" s="267"/>
      <c r="G122" s="244"/>
      <c r="H122" s="685"/>
      <c r="I122" s="685"/>
      <c r="J122" s="685"/>
      <c r="K122" s="685"/>
      <c r="L122" s="685"/>
      <c r="M122" s="685"/>
      <c r="N122" s="685"/>
      <c r="O122" s="685"/>
      <c r="P122" s="685"/>
      <c r="Q122" s="685"/>
      <c r="R122" s="685"/>
      <c r="S122" s="685"/>
      <c r="T122" s="685"/>
      <c r="U122" s="685"/>
      <c r="V122" s="685"/>
      <c r="W122" s="685"/>
      <c r="X122" s="685"/>
      <c r="Y122" s="685"/>
      <c r="Z122" s="685"/>
      <c r="AA122" s="680"/>
      <c r="AB122" s="682"/>
      <c r="AC122" s="683"/>
      <c r="AD122" s="683"/>
      <c r="AE122" s="683"/>
      <c r="AF122" s="683"/>
      <c r="AG122" s="255"/>
      <c r="AH122" s="243"/>
      <c r="AI122" s="244"/>
      <c r="AJ122" s="244"/>
      <c r="AK122" s="234" t="str">
        <f t="shared" si="41"/>
        <v>0</v>
      </c>
      <c r="AL122" s="244"/>
      <c r="AM122" s="234" t="str">
        <f t="shared" si="42"/>
        <v>0</v>
      </c>
      <c r="AN122" s="55"/>
      <c r="AO122" s="234" t="str">
        <f t="shared" si="43"/>
        <v>0</v>
      </c>
      <c r="AP122" s="244"/>
      <c r="AQ122" s="234" t="str">
        <f t="shared" si="44"/>
        <v>0</v>
      </c>
      <c r="AR122" s="244"/>
      <c r="AS122" s="234" t="str">
        <f t="shared" si="45"/>
        <v>0</v>
      </c>
      <c r="AT122" s="244"/>
      <c r="AU122" s="234" t="str">
        <f t="shared" si="46"/>
        <v>0</v>
      </c>
      <c r="AV122" s="55"/>
      <c r="AW122" s="234" t="str">
        <f t="shared" si="47"/>
        <v>0</v>
      </c>
      <c r="AX122" s="77" t="str">
        <f t="shared" si="48"/>
        <v/>
      </c>
      <c r="AY122" s="77" t="str">
        <f t="shared" si="49"/>
        <v/>
      </c>
      <c r="AZ122" s="78"/>
      <c r="BA122" s="77" t="str">
        <f t="shared" si="50"/>
        <v/>
      </c>
      <c r="BB122" s="77" t="str">
        <f>IFERROR(VLOOKUP((CONCATENATE(AY122,BA122)),Listados!$U$3:$V$11,2,FALSE),"")</f>
        <v/>
      </c>
      <c r="BC122" s="77" t="str">
        <f t="shared" si="51"/>
        <v/>
      </c>
      <c r="BD122" s="489"/>
      <c r="BE122" s="489"/>
      <c r="BF122" s="489"/>
      <c r="BG122" s="489"/>
      <c r="BH122" s="680"/>
      <c r="BI122" s="680"/>
      <c r="BJ122" s="680"/>
      <c r="BK122" s="680"/>
      <c r="BL122" s="237"/>
      <c r="BM122" s="237"/>
      <c r="BN122" s="238"/>
      <c r="BO122" s="238"/>
      <c r="BP122" s="237"/>
      <c r="BQ122" s="237"/>
      <c r="BR122" s="656"/>
      <c r="BS122" s="656"/>
      <c r="BT122" s="659"/>
      <c r="BU122" s="662"/>
      <c r="BV122" s="659"/>
      <c r="BW122" s="659"/>
    </row>
    <row r="123" spans="1:75" ht="16" x14ac:dyDescent="0.2">
      <c r="A123" s="689"/>
      <c r="B123" s="686"/>
      <c r="C123" s="681"/>
      <c r="D123" s="686"/>
      <c r="E123" s="254"/>
      <c r="F123" s="267"/>
      <c r="G123" s="244"/>
      <c r="H123" s="686"/>
      <c r="I123" s="686"/>
      <c r="J123" s="686"/>
      <c r="K123" s="686"/>
      <c r="L123" s="686"/>
      <c r="M123" s="686"/>
      <c r="N123" s="686"/>
      <c r="O123" s="686"/>
      <c r="P123" s="686"/>
      <c r="Q123" s="686"/>
      <c r="R123" s="686"/>
      <c r="S123" s="686"/>
      <c r="T123" s="686"/>
      <c r="U123" s="686"/>
      <c r="V123" s="686"/>
      <c r="W123" s="686"/>
      <c r="X123" s="686"/>
      <c r="Y123" s="686"/>
      <c r="Z123" s="686"/>
      <c r="AA123" s="681"/>
      <c r="AB123" s="682"/>
      <c r="AC123" s="683"/>
      <c r="AD123" s="683"/>
      <c r="AE123" s="683"/>
      <c r="AF123" s="683"/>
      <c r="AG123" s="255"/>
      <c r="AH123" s="243"/>
      <c r="AI123" s="244"/>
      <c r="AJ123" s="244"/>
      <c r="AK123" s="234" t="str">
        <f t="shared" si="41"/>
        <v>0</v>
      </c>
      <c r="AL123" s="244"/>
      <c r="AM123" s="234" t="str">
        <f t="shared" si="42"/>
        <v>0</v>
      </c>
      <c r="AN123" s="55"/>
      <c r="AO123" s="234" t="str">
        <f t="shared" si="43"/>
        <v>0</v>
      </c>
      <c r="AP123" s="244"/>
      <c r="AQ123" s="234" t="str">
        <f t="shared" si="44"/>
        <v>0</v>
      </c>
      <c r="AR123" s="244"/>
      <c r="AS123" s="234" t="str">
        <f t="shared" si="45"/>
        <v>0</v>
      </c>
      <c r="AT123" s="244"/>
      <c r="AU123" s="234" t="str">
        <f t="shared" si="46"/>
        <v>0</v>
      </c>
      <c r="AV123" s="55"/>
      <c r="AW123" s="234" t="str">
        <f t="shared" si="47"/>
        <v>0</v>
      </c>
      <c r="AX123" s="77" t="str">
        <f t="shared" si="48"/>
        <v/>
      </c>
      <c r="AY123" s="77" t="str">
        <f t="shared" si="49"/>
        <v/>
      </c>
      <c r="AZ123" s="78"/>
      <c r="BA123" s="77" t="str">
        <f t="shared" si="50"/>
        <v/>
      </c>
      <c r="BB123" s="77" t="str">
        <f>IFERROR(VLOOKUP((CONCATENATE(AY123,BA123)),Listados!$U$3:$V$11,2,FALSE),"")</f>
        <v/>
      </c>
      <c r="BC123" s="77" t="str">
        <f t="shared" si="51"/>
        <v/>
      </c>
      <c r="BD123" s="494"/>
      <c r="BE123" s="494"/>
      <c r="BF123" s="494"/>
      <c r="BG123" s="494"/>
      <c r="BH123" s="681"/>
      <c r="BI123" s="681"/>
      <c r="BJ123" s="681"/>
      <c r="BK123" s="681"/>
      <c r="BL123" s="237"/>
      <c r="BM123" s="237"/>
      <c r="BN123" s="238"/>
      <c r="BO123" s="238"/>
      <c r="BP123" s="237"/>
      <c r="BQ123" s="237"/>
      <c r="BR123" s="657"/>
      <c r="BS123" s="657"/>
      <c r="BT123" s="660"/>
      <c r="BU123" s="663"/>
      <c r="BV123" s="660"/>
      <c r="BW123" s="660"/>
    </row>
    <row r="124" spans="1:75" ht="16" x14ac:dyDescent="0.2">
      <c r="A124" s="687">
        <v>30</v>
      </c>
      <c r="B124" s="684"/>
      <c r="C124" s="679"/>
      <c r="D124" s="684"/>
      <c r="E124" s="254"/>
      <c r="F124" s="267"/>
      <c r="G124" s="244"/>
      <c r="H124" s="684"/>
      <c r="I124" s="684"/>
      <c r="J124" s="684"/>
      <c r="K124" s="684"/>
      <c r="L124" s="684"/>
      <c r="M124" s="684"/>
      <c r="N124" s="684"/>
      <c r="O124" s="684"/>
      <c r="P124" s="684"/>
      <c r="Q124" s="684"/>
      <c r="R124" s="684"/>
      <c r="S124" s="684"/>
      <c r="T124" s="684"/>
      <c r="U124" s="684"/>
      <c r="V124" s="684"/>
      <c r="W124" s="684"/>
      <c r="X124" s="684"/>
      <c r="Y124" s="684"/>
      <c r="Z124" s="684"/>
      <c r="AA124" s="679">
        <f>COUNTIF(H124:Z124, "SI")</f>
        <v>0</v>
      </c>
      <c r="AB124" s="682"/>
      <c r="AC124" s="683" t="e">
        <f>+VLOOKUP(AB124,Listados!$K$8:$L$12,2,0)</f>
        <v>#N/A</v>
      </c>
      <c r="AD124" s="683" t="str">
        <f>++IF(OR(AA124=0),"",IF(OR(AA124=1,AA124&lt;=5),"Moderado",IF(OR(AA124=6,AA124&lt;=11),"Mayor",IF(OR(AA124&gt;=12),"Catastrófico",""))))</f>
        <v/>
      </c>
      <c r="AE124" s="683" t="e">
        <f>+VLOOKUP(AD124,Listados!$K$13:$L$17,2,0)</f>
        <v>#N/A</v>
      </c>
      <c r="AF124" s="683" t="str">
        <f>IF(AND(AB124&lt;&gt;"",AD124&lt;&gt;""),VLOOKUP(AB124&amp;AD124,[3]Listados!$M$3:$N$27,2,FALSE),"")</f>
        <v/>
      </c>
      <c r="AG124" s="255"/>
      <c r="AH124" s="265"/>
      <c r="AI124" s="244"/>
      <c r="AJ124" s="244"/>
      <c r="AK124" s="234" t="str">
        <f>+IF(AJ124="si",15,"0")</f>
        <v>0</v>
      </c>
      <c r="AL124" s="244"/>
      <c r="AM124" s="234" t="str">
        <f>+IF(AL124="si",15,"0")</f>
        <v>0</v>
      </c>
      <c r="AN124" s="55"/>
      <c r="AO124" s="234" t="str">
        <f>+IF(AN124="si",15,"0")</f>
        <v>0</v>
      </c>
      <c r="AP124" s="244"/>
      <c r="AQ124" s="234" t="str">
        <f>+IF(AP124="Preventivo",15,IF(AP124="Detectivo",10,"0"))</f>
        <v>0</v>
      </c>
      <c r="AR124" s="244"/>
      <c r="AS124" s="234" t="str">
        <f>+IF(AR124="si",15,"0")</f>
        <v>0</v>
      </c>
      <c r="AT124" s="244"/>
      <c r="AU124" s="234" t="str">
        <f>+IF(AT124="si",15,"0")</f>
        <v>0</v>
      </c>
      <c r="AV124" s="55"/>
      <c r="AW124" s="234" t="str">
        <f>+IF(AV124="Completa",10,IF(AV124="Incompleta",5,"0"))</f>
        <v>0</v>
      </c>
      <c r="AX124" s="77" t="str">
        <f t="shared" ref="AX124:AX127" si="52">IF((SUM(AK124,AM124,AO124,AQ124,AS124,AU124,AW124)=0),"",(SUM(AK124,AM124,AO124,AQ124,AS124,AU124,AW124)))</f>
        <v/>
      </c>
      <c r="AY124" s="77" t="str">
        <f t="shared" ref="AY124:AY127" si="53">IF(AX124&lt;=85,"Débil",IF(AX124&lt;=95,"Moderado",IF(AX124=100,"Fuerte","")))</f>
        <v/>
      </c>
      <c r="AZ124" s="78"/>
      <c r="BA124" s="77" t="str">
        <f t="shared" si="50"/>
        <v/>
      </c>
      <c r="BB124" s="77" t="str">
        <f>IFERROR(VLOOKUP((CONCATENATE(AY124,BA124)),Listados!$U$3:$V$11,2,FALSE),"")</f>
        <v/>
      </c>
      <c r="BC124" s="77" t="str">
        <f t="shared" si="51"/>
        <v/>
      </c>
      <c r="BD124" s="477" t="e">
        <f>AVERAGE(BC124:BC127)</f>
        <v>#DIV/0!</v>
      </c>
      <c r="BE124" s="477" t="e">
        <f>IF(BD124&lt;=50,"Débil",IF(BD124&lt;=99,"Moderado",IF(BD124=100,"fuerte","")))</f>
        <v>#DIV/0!</v>
      </c>
      <c r="BF124" s="477" t="e">
        <f>+IF(AND(AI124="Preventivo",BE124="Fuerte"),2,IF(AND(AI124="Preventivo",BE124="Moderado"),1,0))</f>
        <v>#DIV/0!</v>
      </c>
      <c r="BG124" s="477" t="e">
        <f>+AC124-BF124</f>
        <v>#N/A</v>
      </c>
      <c r="BH124" s="679" t="e">
        <f>+VLOOKUP(MIN(BG124),Listados!$J$18:$K$24,2,TRUE)</f>
        <v>#N/A</v>
      </c>
      <c r="BI124" s="679" t="str">
        <f>AD124</f>
        <v/>
      </c>
      <c r="BJ124" s="679" t="e">
        <f>IF(AND(BH124&lt;&gt;"",BI124&lt;&gt;""),VLOOKUP(BH124&amp;BI124,Listados!$M$3:$N$27,2,FALSE),"")</f>
        <v>#N/A</v>
      </c>
      <c r="BK124" s="679" t="e">
        <f>+VLOOKUP(BJ124,Listados!$P$3:$Q$6,2,FALSE)</f>
        <v>#N/A</v>
      </c>
      <c r="BL124" s="237"/>
      <c r="BM124" s="237"/>
      <c r="BN124" s="238"/>
      <c r="BO124" s="248"/>
      <c r="BP124" s="237"/>
      <c r="BQ124" s="237"/>
      <c r="BR124" s="655"/>
      <c r="BS124" s="655"/>
      <c r="BT124" s="658"/>
      <c r="BU124" s="661"/>
      <c r="BV124" s="658"/>
      <c r="BW124" s="658"/>
    </row>
    <row r="125" spans="1:75" ht="16" x14ac:dyDescent="0.2">
      <c r="A125" s="688"/>
      <c r="B125" s="685"/>
      <c r="C125" s="680"/>
      <c r="D125" s="685"/>
      <c r="E125" s="254"/>
      <c r="F125" s="267"/>
      <c r="G125" s="244"/>
      <c r="H125" s="685"/>
      <c r="I125" s="685"/>
      <c r="J125" s="685"/>
      <c r="K125" s="685"/>
      <c r="L125" s="685"/>
      <c r="M125" s="685"/>
      <c r="N125" s="685"/>
      <c r="O125" s="685"/>
      <c r="P125" s="685"/>
      <c r="Q125" s="685"/>
      <c r="R125" s="685"/>
      <c r="S125" s="685"/>
      <c r="T125" s="685"/>
      <c r="U125" s="685"/>
      <c r="V125" s="685"/>
      <c r="W125" s="685"/>
      <c r="X125" s="685"/>
      <c r="Y125" s="685"/>
      <c r="Z125" s="685"/>
      <c r="AA125" s="680"/>
      <c r="AB125" s="682"/>
      <c r="AC125" s="683"/>
      <c r="AD125" s="683"/>
      <c r="AE125" s="683"/>
      <c r="AF125" s="683"/>
      <c r="AG125" s="255"/>
      <c r="AH125" s="265"/>
      <c r="AI125" s="244"/>
      <c r="AJ125" s="244"/>
      <c r="AK125" s="234" t="str">
        <f t="shared" si="41"/>
        <v>0</v>
      </c>
      <c r="AL125" s="244"/>
      <c r="AM125" s="234" t="str">
        <f t="shared" si="42"/>
        <v>0</v>
      </c>
      <c r="AN125" s="55"/>
      <c r="AO125" s="234" t="str">
        <f t="shared" si="43"/>
        <v>0</v>
      </c>
      <c r="AP125" s="244"/>
      <c r="AQ125" s="234" t="str">
        <f t="shared" si="44"/>
        <v>0</v>
      </c>
      <c r="AR125" s="244"/>
      <c r="AS125" s="234" t="str">
        <f t="shared" si="45"/>
        <v>0</v>
      </c>
      <c r="AT125" s="244"/>
      <c r="AU125" s="234" t="str">
        <f t="shared" si="46"/>
        <v>0</v>
      </c>
      <c r="AV125" s="55"/>
      <c r="AW125" s="234" t="str">
        <f t="shared" si="47"/>
        <v>0</v>
      </c>
      <c r="AX125" s="77" t="str">
        <f t="shared" si="52"/>
        <v/>
      </c>
      <c r="AY125" s="77" t="str">
        <f t="shared" si="53"/>
        <v/>
      </c>
      <c r="AZ125" s="78"/>
      <c r="BA125" s="77" t="str">
        <f t="shared" si="50"/>
        <v/>
      </c>
      <c r="BB125" s="77" t="str">
        <f>IFERROR(VLOOKUP((CONCATENATE(AY125,BA125)),Listados!$U$3:$V$11,2,FALSE),"")</f>
        <v/>
      </c>
      <c r="BC125" s="77" t="str">
        <f t="shared" si="51"/>
        <v/>
      </c>
      <c r="BD125" s="489"/>
      <c r="BE125" s="489"/>
      <c r="BF125" s="489"/>
      <c r="BG125" s="489"/>
      <c r="BH125" s="680"/>
      <c r="BI125" s="680"/>
      <c r="BJ125" s="680"/>
      <c r="BK125" s="680"/>
      <c r="BL125" s="237"/>
      <c r="BM125" s="237"/>
      <c r="BN125" s="237"/>
      <c r="BO125" s="237"/>
      <c r="BP125" s="237"/>
      <c r="BQ125" s="237"/>
      <c r="BR125" s="656"/>
      <c r="BS125" s="656"/>
      <c r="BT125" s="659"/>
      <c r="BU125" s="662"/>
      <c r="BV125" s="659"/>
      <c r="BW125" s="659"/>
    </row>
    <row r="126" spans="1:75" ht="16" x14ac:dyDescent="0.2">
      <c r="A126" s="688"/>
      <c r="B126" s="685"/>
      <c r="C126" s="680"/>
      <c r="D126" s="685"/>
      <c r="E126" s="254"/>
      <c r="F126" s="267"/>
      <c r="G126" s="244"/>
      <c r="H126" s="685"/>
      <c r="I126" s="685"/>
      <c r="J126" s="685"/>
      <c r="K126" s="685"/>
      <c r="L126" s="685"/>
      <c r="M126" s="685"/>
      <c r="N126" s="685"/>
      <c r="O126" s="685"/>
      <c r="P126" s="685"/>
      <c r="Q126" s="685"/>
      <c r="R126" s="685"/>
      <c r="S126" s="685"/>
      <c r="T126" s="685"/>
      <c r="U126" s="685"/>
      <c r="V126" s="685"/>
      <c r="W126" s="685"/>
      <c r="X126" s="685"/>
      <c r="Y126" s="685"/>
      <c r="Z126" s="685"/>
      <c r="AA126" s="680"/>
      <c r="AB126" s="682"/>
      <c r="AC126" s="683"/>
      <c r="AD126" s="683"/>
      <c r="AE126" s="683"/>
      <c r="AF126" s="683"/>
      <c r="AG126" s="255"/>
      <c r="AH126" s="243"/>
      <c r="AI126" s="244"/>
      <c r="AJ126" s="244"/>
      <c r="AK126" s="234" t="str">
        <f t="shared" si="41"/>
        <v>0</v>
      </c>
      <c r="AL126" s="244"/>
      <c r="AM126" s="234" t="str">
        <f t="shared" si="42"/>
        <v>0</v>
      </c>
      <c r="AN126" s="55"/>
      <c r="AO126" s="234" t="str">
        <f t="shared" si="43"/>
        <v>0</v>
      </c>
      <c r="AP126" s="244"/>
      <c r="AQ126" s="234" t="str">
        <f t="shared" si="44"/>
        <v>0</v>
      </c>
      <c r="AR126" s="244"/>
      <c r="AS126" s="234" t="str">
        <f t="shared" si="45"/>
        <v>0</v>
      </c>
      <c r="AT126" s="244"/>
      <c r="AU126" s="234" t="str">
        <f t="shared" si="46"/>
        <v>0</v>
      </c>
      <c r="AV126" s="55"/>
      <c r="AW126" s="234" t="str">
        <f t="shared" si="47"/>
        <v>0</v>
      </c>
      <c r="AX126" s="77" t="str">
        <f t="shared" si="52"/>
        <v/>
      </c>
      <c r="AY126" s="77" t="str">
        <f t="shared" si="53"/>
        <v/>
      </c>
      <c r="AZ126" s="78"/>
      <c r="BA126" s="77" t="str">
        <f t="shared" si="50"/>
        <v/>
      </c>
      <c r="BB126" s="77" t="str">
        <f>IFERROR(VLOOKUP((CONCATENATE(AY126,BA126)),Listados!$U$3:$V$11,2,FALSE),"")</f>
        <v/>
      </c>
      <c r="BC126" s="77" t="str">
        <f t="shared" si="51"/>
        <v/>
      </c>
      <c r="BD126" s="489"/>
      <c r="BE126" s="489"/>
      <c r="BF126" s="489"/>
      <c r="BG126" s="489"/>
      <c r="BH126" s="680"/>
      <c r="BI126" s="680"/>
      <c r="BJ126" s="680"/>
      <c r="BK126" s="680"/>
      <c r="BL126" s="237"/>
      <c r="BM126" s="237"/>
      <c r="BN126" s="238"/>
      <c r="BO126" s="238"/>
      <c r="BP126" s="237"/>
      <c r="BQ126" s="237"/>
      <c r="BR126" s="656"/>
      <c r="BS126" s="656"/>
      <c r="BT126" s="659"/>
      <c r="BU126" s="662"/>
      <c r="BV126" s="659"/>
      <c r="BW126" s="659"/>
    </row>
    <row r="127" spans="1:75" ht="16" x14ac:dyDescent="0.2">
      <c r="A127" s="689"/>
      <c r="B127" s="686"/>
      <c r="C127" s="681"/>
      <c r="D127" s="686"/>
      <c r="E127" s="254"/>
      <c r="F127" s="267"/>
      <c r="G127" s="244"/>
      <c r="H127" s="686"/>
      <c r="I127" s="686"/>
      <c r="J127" s="686"/>
      <c r="K127" s="686"/>
      <c r="L127" s="686"/>
      <c r="M127" s="686"/>
      <c r="N127" s="686"/>
      <c r="O127" s="686"/>
      <c r="P127" s="686"/>
      <c r="Q127" s="686"/>
      <c r="R127" s="686"/>
      <c r="S127" s="686"/>
      <c r="T127" s="686"/>
      <c r="U127" s="686"/>
      <c r="V127" s="686"/>
      <c r="W127" s="686"/>
      <c r="X127" s="686"/>
      <c r="Y127" s="686"/>
      <c r="Z127" s="686"/>
      <c r="AA127" s="681"/>
      <c r="AB127" s="682"/>
      <c r="AC127" s="683"/>
      <c r="AD127" s="683"/>
      <c r="AE127" s="683"/>
      <c r="AF127" s="683"/>
      <c r="AG127" s="255"/>
      <c r="AH127" s="243"/>
      <c r="AI127" s="244"/>
      <c r="AJ127" s="244"/>
      <c r="AK127" s="234" t="str">
        <f t="shared" si="41"/>
        <v>0</v>
      </c>
      <c r="AL127" s="244"/>
      <c r="AM127" s="234" t="str">
        <f t="shared" si="42"/>
        <v>0</v>
      </c>
      <c r="AN127" s="55"/>
      <c r="AO127" s="234" t="str">
        <f t="shared" si="43"/>
        <v>0</v>
      </c>
      <c r="AP127" s="244"/>
      <c r="AQ127" s="234" t="str">
        <f t="shared" si="44"/>
        <v>0</v>
      </c>
      <c r="AR127" s="244"/>
      <c r="AS127" s="234" t="str">
        <f t="shared" si="45"/>
        <v>0</v>
      </c>
      <c r="AT127" s="244"/>
      <c r="AU127" s="234" t="str">
        <f t="shared" si="46"/>
        <v>0</v>
      </c>
      <c r="AV127" s="55"/>
      <c r="AW127" s="234" t="str">
        <f t="shared" si="47"/>
        <v>0</v>
      </c>
      <c r="AX127" s="77" t="str">
        <f t="shared" si="52"/>
        <v/>
      </c>
      <c r="AY127" s="77" t="str">
        <f t="shared" si="53"/>
        <v/>
      </c>
      <c r="AZ127" s="78"/>
      <c r="BA127" s="77" t="str">
        <f t="shared" si="50"/>
        <v/>
      </c>
      <c r="BB127" s="77" t="str">
        <f>IFERROR(VLOOKUP((CONCATENATE(AY127,BA127)),Listados!$U$3:$V$11,2,FALSE),"")</f>
        <v/>
      </c>
      <c r="BC127" s="77" t="str">
        <f t="shared" si="51"/>
        <v/>
      </c>
      <c r="BD127" s="494"/>
      <c r="BE127" s="494"/>
      <c r="BF127" s="494"/>
      <c r="BG127" s="494"/>
      <c r="BH127" s="681"/>
      <c r="BI127" s="681"/>
      <c r="BJ127" s="681"/>
      <c r="BK127" s="681"/>
      <c r="BL127" s="237"/>
      <c r="BM127" s="237"/>
      <c r="BN127" s="238"/>
      <c r="BO127" s="238"/>
      <c r="BP127" s="237"/>
      <c r="BQ127" s="237"/>
      <c r="BR127" s="657"/>
      <c r="BS127" s="657"/>
      <c r="BT127" s="660"/>
      <c r="BU127" s="663"/>
      <c r="BV127" s="660"/>
      <c r="BW127" s="660"/>
    </row>
    <row r="128" spans="1:75" x14ac:dyDescent="0.2">
      <c r="AF128" s="79"/>
    </row>
    <row r="129" spans="32:32" x14ac:dyDescent="0.2">
      <c r="AF129" s="79"/>
    </row>
    <row r="130" spans="32:32" x14ac:dyDescent="0.2">
      <c r="AF130" s="79"/>
    </row>
    <row r="131" spans="32:32" x14ac:dyDescent="0.2">
      <c r="AF131" s="79"/>
    </row>
    <row r="132" spans="32:32" x14ac:dyDescent="0.2">
      <c r="AF132" s="79"/>
    </row>
    <row r="133" spans="32:32" x14ac:dyDescent="0.2">
      <c r="AF133" s="79"/>
    </row>
    <row r="134" spans="32:32" x14ac:dyDescent="0.2">
      <c r="AF134" s="79"/>
    </row>
    <row r="135" spans="32:32" x14ac:dyDescent="0.2">
      <c r="AF135" s="79"/>
    </row>
    <row r="136" spans="32:32" x14ac:dyDescent="0.2">
      <c r="AF136" s="79"/>
    </row>
    <row r="137" spans="32:32" x14ac:dyDescent="0.2">
      <c r="AF137" s="79"/>
    </row>
    <row r="138" spans="32:32" x14ac:dyDescent="0.2">
      <c r="AF138" s="79"/>
    </row>
    <row r="139" spans="32:32" x14ac:dyDescent="0.2">
      <c r="AF139" s="79"/>
    </row>
    <row r="140" spans="32:32" x14ac:dyDescent="0.2">
      <c r="AF140" s="679"/>
    </row>
    <row r="141" spans="32:32" x14ac:dyDescent="0.2">
      <c r="AF141" s="680"/>
    </row>
    <row r="142" spans="32:32" x14ac:dyDescent="0.2">
      <c r="AF142" s="680"/>
    </row>
    <row r="143" spans="32:32" x14ac:dyDescent="0.2">
      <c r="AF143" s="681"/>
    </row>
    <row r="144" spans="32:32" x14ac:dyDescent="0.2">
      <c r="AF144" s="679"/>
    </row>
    <row r="145" spans="32:32" x14ac:dyDescent="0.2">
      <c r="AF145" s="680"/>
    </row>
    <row r="146" spans="32:32" x14ac:dyDescent="0.2">
      <c r="AF146" s="680"/>
    </row>
    <row r="147" spans="32:32" x14ac:dyDescent="0.2">
      <c r="AF147" s="681"/>
    </row>
    <row r="148" spans="32:32" x14ac:dyDescent="0.2">
      <c r="AF148" s="679"/>
    </row>
    <row r="149" spans="32:32" x14ac:dyDescent="0.2">
      <c r="AF149" s="680"/>
    </row>
    <row r="150" spans="32:32" x14ac:dyDescent="0.2">
      <c r="AF150" s="680"/>
    </row>
    <row r="151" spans="32:32" x14ac:dyDescent="0.2">
      <c r="AF151" s="681"/>
    </row>
    <row r="152" spans="32:32" x14ac:dyDescent="0.2">
      <c r="AF152" s="679"/>
    </row>
    <row r="153" spans="32:32" x14ac:dyDescent="0.2">
      <c r="AF153" s="680"/>
    </row>
    <row r="154" spans="32:32" x14ac:dyDescent="0.2">
      <c r="AF154" s="680"/>
    </row>
    <row r="155" spans="32:32" x14ac:dyDescent="0.2">
      <c r="AF155" s="681"/>
    </row>
    <row r="156" spans="32:32" x14ac:dyDescent="0.2">
      <c r="AF156" s="679"/>
    </row>
    <row r="157" spans="32:32" x14ac:dyDescent="0.2">
      <c r="AF157" s="680"/>
    </row>
    <row r="158" spans="32:32" x14ac:dyDescent="0.2">
      <c r="AF158" s="680"/>
    </row>
    <row r="159" spans="32:32" x14ac:dyDescent="0.2">
      <c r="AF159" s="681"/>
    </row>
    <row r="160" spans="32:32" x14ac:dyDescent="0.2">
      <c r="AF160" s="679"/>
    </row>
    <row r="161" spans="32:32" x14ac:dyDescent="0.2">
      <c r="AF161" s="680"/>
    </row>
    <row r="162" spans="32:32" x14ac:dyDescent="0.2">
      <c r="AF162" s="680"/>
    </row>
    <row r="163" spans="32:32" x14ac:dyDescent="0.2">
      <c r="AF163" s="681"/>
    </row>
    <row r="164" spans="32:32" x14ac:dyDescent="0.2">
      <c r="AF164" s="679"/>
    </row>
    <row r="165" spans="32:32" x14ac:dyDescent="0.2">
      <c r="AF165" s="680"/>
    </row>
    <row r="166" spans="32:32" x14ac:dyDescent="0.2">
      <c r="AF166" s="680"/>
    </row>
    <row r="167" spans="32:32" x14ac:dyDescent="0.2">
      <c r="AF167" s="681"/>
    </row>
    <row r="168" spans="32:32" x14ac:dyDescent="0.2">
      <c r="AF168" s="679"/>
    </row>
    <row r="169" spans="32:32" x14ac:dyDescent="0.2">
      <c r="AF169" s="680"/>
    </row>
    <row r="170" spans="32:32" x14ac:dyDescent="0.2">
      <c r="AF170" s="680"/>
    </row>
    <row r="171" spans="32:32" x14ac:dyDescent="0.2">
      <c r="AF171" s="681"/>
    </row>
    <row r="172" spans="32:32" x14ac:dyDescent="0.2">
      <c r="AF172" s="679"/>
    </row>
    <row r="173" spans="32:32" x14ac:dyDescent="0.2">
      <c r="AF173" s="680"/>
    </row>
    <row r="174" spans="32:32" x14ac:dyDescent="0.2">
      <c r="AF174" s="680"/>
    </row>
    <row r="175" spans="32:32" x14ac:dyDescent="0.2">
      <c r="AF175" s="681"/>
    </row>
    <row r="176" spans="32:32" x14ac:dyDescent="0.2">
      <c r="AF176" s="679"/>
    </row>
    <row r="177" spans="32:32" x14ac:dyDescent="0.2">
      <c r="AF177" s="680"/>
    </row>
    <row r="178" spans="32:32" x14ac:dyDescent="0.2">
      <c r="AF178" s="680"/>
    </row>
    <row r="179" spans="32:32" x14ac:dyDescent="0.2">
      <c r="AF179" s="681"/>
    </row>
    <row r="180" spans="32:32" x14ac:dyDescent="0.2">
      <c r="AF180" s="679"/>
    </row>
    <row r="181" spans="32:32" x14ac:dyDescent="0.2">
      <c r="AF181" s="680"/>
    </row>
    <row r="182" spans="32:32" x14ac:dyDescent="0.2">
      <c r="AF182" s="680"/>
    </row>
    <row r="183" spans="32:32" x14ac:dyDescent="0.2">
      <c r="AF183" s="681"/>
    </row>
    <row r="184" spans="32:32" x14ac:dyDescent="0.2">
      <c r="AF184" s="679"/>
    </row>
    <row r="185" spans="32:32" x14ac:dyDescent="0.2">
      <c r="AF185" s="680"/>
    </row>
    <row r="186" spans="32:32" x14ac:dyDescent="0.2">
      <c r="AF186" s="680"/>
    </row>
    <row r="187" spans="32:32" x14ac:dyDescent="0.2">
      <c r="AF187" s="681"/>
    </row>
    <row r="188" spans="32:32" x14ac:dyDescent="0.2">
      <c r="AF188" s="679"/>
    </row>
    <row r="189" spans="32:32" x14ac:dyDescent="0.2">
      <c r="AF189" s="680"/>
    </row>
    <row r="190" spans="32:32" x14ac:dyDescent="0.2">
      <c r="AF190" s="680"/>
    </row>
    <row r="191" spans="32:32" x14ac:dyDescent="0.2">
      <c r="AF191" s="681"/>
    </row>
    <row r="192" spans="32:32" x14ac:dyDescent="0.2">
      <c r="AF192" s="679"/>
    </row>
    <row r="193" spans="32:32" x14ac:dyDescent="0.2">
      <c r="AF193" s="680"/>
    </row>
    <row r="194" spans="32:32" x14ac:dyDescent="0.2">
      <c r="AF194" s="680"/>
    </row>
    <row r="195" spans="32:32" x14ac:dyDescent="0.2">
      <c r="AF195" s="681"/>
    </row>
    <row r="196" spans="32:32" x14ac:dyDescent="0.2">
      <c r="AF196" s="679"/>
    </row>
    <row r="197" spans="32:32" x14ac:dyDescent="0.2">
      <c r="AF197" s="680"/>
    </row>
    <row r="198" spans="32:32" x14ac:dyDescent="0.2">
      <c r="AF198" s="680"/>
    </row>
    <row r="199" spans="32:32" x14ac:dyDescent="0.2">
      <c r="AF199" s="681"/>
    </row>
    <row r="200" spans="32:32" x14ac:dyDescent="0.2">
      <c r="AF200" s="679"/>
    </row>
    <row r="201" spans="32:32" x14ac:dyDescent="0.2">
      <c r="AF201" s="680"/>
    </row>
    <row r="202" spans="32:32" x14ac:dyDescent="0.2">
      <c r="AF202" s="680"/>
    </row>
    <row r="203" spans="32:32" x14ac:dyDescent="0.2">
      <c r="AF203" s="681"/>
    </row>
    <row r="204" spans="32:32" x14ac:dyDescent="0.2">
      <c r="AF204" s="679"/>
    </row>
    <row r="205" spans="32:32" x14ac:dyDescent="0.2">
      <c r="AF205" s="680"/>
    </row>
    <row r="206" spans="32:32" x14ac:dyDescent="0.2">
      <c r="AF206" s="680"/>
    </row>
    <row r="207" spans="32:32" x14ac:dyDescent="0.2">
      <c r="AF207" s="681"/>
    </row>
    <row r="208" spans="32:32" x14ac:dyDescent="0.2">
      <c r="AF208" s="679"/>
    </row>
    <row r="209" spans="32:32" x14ac:dyDescent="0.2">
      <c r="AF209" s="680"/>
    </row>
    <row r="210" spans="32:32" x14ac:dyDescent="0.2">
      <c r="AF210" s="680"/>
    </row>
    <row r="211" spans="32:32" x14ac:dyDescent="0.2">
      <c r="AF211" s="681"/>
    </row>
    <row r="212" spans="32:32" x14ac:dyDescent="0.2">
      <c r="AF212" s="679"/>
    </row>
    <row r="213" spans="32:32" x14ac:dyDescent="0.2">
      <c r="AF213" s="680"/>
    </row>
    <row r="214" spans="32:32" x14ac:dyDescent="0.2">
      <c r="AF214" s="680"/>
    </row>
    <row r="215" spans="32:32" x14ac:dyDescent="0.2">
      <c r="AF215" s="681"/>
    </row>
    <row r="216" spans="32:32" x14ac:dyDescent="0.2">
      <c r="AF216" s="679"/>
    </row>
    <row r="217" spans="32:32" x14ac:dyDescent="0.2">
      <c r="AF217" s="680"/>
    </row>
    <row r="218" spans="32:32" x14ac:dyDescent="0.2">
      <c r="AF218" s="680"/>
    </row>
    <row r="219" spans="32:32" x14ac:dyDescent="0.2">
      <c r="AF219" s="681"/>
    </row>
    <row r="220" spans="32:32" x14ac:dyDescent="0.2">
      <c r="AF220" s="679"/>
    </row>
    <row r="221" spans="32:32" x14ac:dyDescent="0.2">
      <c r="AF221" s="680"/>
    </row>
    <row r="222" spans="32:32" x14ac:dyDescent="0.2">
      <c r="AF222" s="680"/>
    </row>
    <row r="223" spans="32:32" x14ac:dyDescent="0.2">
      <c r="AF223" s="681"/>
    </row>
    <row r="224" spans="32:32" x14ac:dyDescent="0.2">
      <c r="AF224" s="679"/>
    </row>
    <row r="225" spans="32:32" x14ac:dyDescent="0.2">
      <c r="AF225" s="680"/>
    </row>
    <row r="226" spans="32:32" x14ac:dyDescent="0.2">
      <c r="AF226" s="680"/>
    </row>
    <row r="227" spans="32:32" x14ac:dyDescent="0.2">
      <c r="AF227" s="681"/>
    </row>
    <row r="228" spans="32:32" x14ac:dyDescent="0.2">
      <c r="AF228" s="679"/>
    </row>
    <row r="229" spans="32:32" x14ac:dyDescent="0.2">
      <c r="AF229" s="680"/>
    </row>
    <row r="230" spans="32:32" x14ac:dyDescent="0.2">
      <c r="AF230" s="680"/>
    </row>
    <row r="231" spans="32:32" x14ac:dyDescent="0.2">
      <c r="AF231" s="681"/>
    </row>
    <row r="232" spans="32:32" x14ac:dyDescent="0.2">
      <c r="AF232" s="679"/>
    </row>
    <row r="233" spans="32:32" x14ac:dyDescent="0.2">
      <c r="AF233" s="680"/>
    </row>
    <row r="234" spans="32:32" x14ac:dyDescent="0.2">
      <c r="AF234" s="680"/>
    </row>
    <row r="235" spans="32:32" x14ac:dyDescent="0.2">
      <c r="AF235" s="681"/>
    </row>
    <row r="236" spans="32:32" x14ac:dyDescent="0.2">
      <c r="AF236" s="679"/>
    </row>
    <row r="237" spans="32:32" x14ac:dyDescent="0.2">
      <c r="AF237" s="680"/>
    </row>
    <row r="238" spans="32:32" x14ac:dyDescent="0.2">
      <c r="AF238" s="680"/>
    </row>
    <row r="239" spans="32:32" x14ac:dyDescent="0.2">
      <c r="AF239" s="681"/>
    </row>
    <row r="240" spans="32:32" x14ac:dyDescent="0.2">
      <c r="AF240" s="679"/>
    </row>
    <row r="241" spans="32:32" x14ac:dyDescent="0.2">
      <c r="AF241" s="680"/>
    </row>
    <row r="242" spans="32:32" x14ac:dyDescent="0.2">
      <c r="AF242" s="680"/>
    </row>
    <row r="243" spans="32:32" x14ac:dyDescent="0.2">
      <c r="AF243" s="681"/>
    </row>
    <row r="244" spans="32:32" x14ac:dyDescent="0.2">
      <c r="AF244" s="679"/>
    </row>
    <row r="245" spans="32:32" x14ac:dyDescent="0.2">
      <c r="AF245" s="680"/>
    </row>
    <row r="246" spans="32:32" x14ac:dyDescent="0.2">
      <c r="AF246" s="680"/>
    </row>
    <row r="247" spans="32:32" x14ac:dyDescent="0.2">
      <c r="AF247" s="681"/>
    </row>
    <row r="248" spans="32:32" x14ac:dyDescent="0.2">
      <c r="AF248" s="679"/>
    </row>
    <row r="249" spans="32:32" x14ac:dyDescent="0.2">
      <c r="AF249" s="680"/>
    </row>
    <row r="250" spans="32:32" x14ac:dyDescent="0.2">
      <c r="AF250" s="680"/>
    </row>
    <row r="251" spans="32:32" x14ac:dyDescent="0.2">
      <c r="AF251" s="681"/>
    </row>
    <row r="252" spans="32:32" x14ac:dyDescent="0.2">
      <c r="AF252" s="679"/>
    </row>
    <row r="253" spans="32:32" x14ac:dyDescent="0.2">
      <c r="AF253" s="680"/>
    </row>
    <row r="254" spans="32:32" x14ac:dyDescent="0.2">
      <c r="AF254" s="680"/>
    </row>
    <row r="255" spans="32:32" x14ac:dyDescent="0.2">
      <c r="AF255" s="681"/>
    </row>
  </sheetData>
  <sheetProtection selectLockedCells="1"/>
  <mergeCells count="1345">
    <mergeCell ref="BR14:BR15"/>
    <mergeCell ref="BL56:BL59"/>
    <mergeCell ref="BM56:BM59"/>
    <mergeCell ref="BP56:BP59"/>
    <mergeCell ref="BQ56:BQ59"/>
    <mergeCell ref="E14:E15"/>
    <mergeCell ref="F14:F15"/>
    <mergeCell ref="G14:G15"/>
    <mergeCell ref="BL14:BL15"/>
    <mergeCell ref="BM14:BM15"/>
    <mergeCell ref="BN14:BN15"/>
    <mergeCell ref="BO14:BO15"/>
    <mergeCell ref="BP14:BP15"/>
    <mergeCell ref="BQ14:BQ15"/>
    <mergeCell ref="G16:G18"/>
    <mergeCell ref="BG11:BG15"/>
    <mergeCell ref="BH11:BH15"/>
    <mergeCell ref="BI11:BI15"/>
    <mergeCell ref="BJ11:BJ15"/>
    <mergeCell ref="BK11:BK15"/>
    <mergeCell ref="AE11:AE15"/>
    <mergeCell ref="N11:N15"/>
    <mergeCell ref="O11:O15"/>
    <mergeCell ref="P11:P15"/>
    <mergeCell ref="Q11:Q15"/>
    <mergeCell ref="I20:I23"/>
    <mergeCell ref="J20:J23"/>
    <mergeCell ref="K20:K23"/>
    <mergeCell ref="L20:L23"/>
    <mergeCell ref="BD11:BD15"/>
    <mergeCell ref="BE11:BE15"/>
    <mergeCell ref="BF11:BF15"/>
    <mergeCell ref="A1:D3"/>
    <mergeCell ref="AG5:AI5"/>
    <mergeCell ref="AJ5:AY5"/>
    <mergeCell ref="AZ5:BA5"/>
    <mergeCell ref="BB5:BC5"/>
    <mergeCell ref="E1:BW3"/>
    <mergeCell ref="BU4:BW5"/>
    <mergeCell ref="BL4:BQ5"/>
    <mergeCell ref="BR4:BT5"/>
    <mergeCell ref="A4:G5"/>
    <mergeCell ref="H4:AF4"/>
    <mergeCell ref="AG4:BJ4"/>
    <mergeCell ref="BK4:BK5"/>
    <mergeCell ref="H5:AA5"/>
    <mergeCell ref="AB5:AF5"/>
    <mergeCell ref="BH5:BJ5"/>
    <mergeCell ref="N7:N10"/>
    <mergeCell ref="O7:O10"/>
    <mergeCell ref="P7:P10"/>
    <mergeCell ref="Q7:Q10"/>
    <mergeCell ref="R7:R10"/>
    <mergeCell ref="BD5:BE5"/>
    <mergeCell ref="A7:A10"/>
    <mergeCell ref="B7:B10"/>
    <mergeCell ref="C7:C10"/>
    <mergeCell ref="D7:D10"/>
    <mergeCell ref="AB7:AB10"/>
    <mergeCell ref="AC7:AC10"/>
    <mergeCell ref="AD7:AD10"/>
    <mergeCell ref="AE7:AE10"/>
    <mergeCell ref="AF7:AF10"/>
    <mergeCell ref="H7:H10"/>
    <mergeCell ref="I7:I10"/>
    <mergeCell ref="J7:J10"/>
    <mergeCell ref="K7:K10"/>
    <mergeCell ref="L7:L10"/>
    <mergeCell ref="M7:M10"/>
    <mergeCell ref="BK7:BK10"/>
    <mergeCell ref="BG7:BG10"/>
    <mergeCell ref="BE7:BE10"/>
    <mergeCell ref="BF7:BF10"/>
    <mergeCell ref="BH7:BH10"/>
    <mergeCell ref="BI7:BI10"/>
    <mergeCell ref="BJ7:BJ10"/>
    <mergeCell ref="X7:X10"/>
    <mergeCell ref="Y7:Y10"/>
    <mergeCell ref="Z7:Z10"/>
    <mergeCell ref="AA7:AA10"/>
    <mergeCell ref="BD7:BD10"/>
    <mergeCell ref="S7:S10"/>
    <mergeCell ref="T7:T10"/>
    <mergeCell ref="U7:U10"/>
    <mergeCell ref="V7:V10"/>
    <mergeCell ref="W7:W10"/>
    <mergeCell ref="Z11:Z15"/>
    <mergeCell ref="AA11:AA15"/>
    <mergeCell ref="AB11:AB15"/>
    <mergeCell ref="AC11:AC15"/>
    <mergeCell ref="AD11:AD15"/>
    <mergeCell ref="U11:U15"/>
    <mergeCell ref="V11:V15"/>
    <mergeCell ref="W11:W15"/>
    <mergeCell ref="X11:X15"/>
    <mergeCell ref="Y11:Y15"/>
    <mergeCell ref="AF11:AF15"/>
    <mergeCell ref="AF16:AF19"/>
    <mergeCell ref="R16:R19"/>
    <mergeCell ref="S16:S19"/>
    <mergeCell ref="T16:T19"/>
    <mergeCell ref="R11:R15"/>
    <mergeCell ref="S11:S15"/>
    <mergeCell ref="T11:T15"/>
    <mergeCell ref="A16:A19"/>
    <mergeCell ref="B16:B19"/>
    <mergeCell ref="C16:C19"/>
    <mergeCell ref="D16:D19"/>
    <mergeCell ref="H16:H19"/>
    <mergeCell ref="I16:I19"/>
    <mergeCell ref="J16:J19"/>
    <mergeCell ref="K16:K19"/>
    <mergeCell ref="L16:L19"/>
    <mergeCell ref="M16:M19"/>
    <mergeCell ref="N16:N19"/>
    <mergeCell ref="O16:O19"/>
    <mergeCell ref="I11:I15"/>
    <mergeCell ref="J11:J15"/>
    <mergeCell ref="K11:K15"/>
    <mergeCell ref="L11:L15"/>
    <mergeCell ref="M11:M15"/>
    <mergeCell ref="A11:A15"/>
    <mergeCell ref="B11:B15"/>
    <mergeCell ref="C11:C15"/>
    <mergeCell ref="D11:D15"/>
    <mergeCell ref="H11:H15"/>
    <mergeCell ref="M20:M23"/>
    <mergeCell ref="A20:A23"/>
    <mergeCell ref="B20:B23"/>
    <mergeCell ref="C20:C23"/>
    <mergeCell ref="D20:D23"/>
    <mergeCell ref="H20:H23"/>
    <mergeCell ref="BG16:BG19"/>
    <mergeCell ref="BH16:BH19"/>
    <mergeCell ref="BI16:BI19"/>
    <mergeCell ref="BJ16:BJ19"/>
    <mergeCell ref="BK16:BK19"/>
    <mergeCell ref="AE16:AE19"/>
    <mergeCell ref="AF144:AF147"/>
    <mergeCell ref="BD16:BD19"/>
    <mergeCell ref="BE16:BE19"/>
    <mergeCell ref="BF16:BF19"/>
    <mergeCell ref="Z16:Z19"/>
    <mergeCell ref="AA16:AA19"/>
    <mergeCell ref="AB16:AB19"/>
    <mergeCell ref="AC16:AC19"/>
    <mergeCell ref="AD16:AD19"/>
    <mergeCell ref="U16:U19"/>
    <mergeCell ref="V16:V19"/>
    <mergeCell ref="W16:W19"/>
    <mergeCell ref="X16:X19"/>
    <mergeCell ref="Y16:Y19"/>
    <mergeCell ref="P16:P19"/>
    <mergeCell ref="Q16:Q19"/>
    <mergeCell ref="AE20:AE23"/>
    <mergeCell ref="BJ20:BJ23"/>
    <mergeCell ref="BK20:BK23"/>
    <mergeCell ref="A24:A27"/>
    <mergeCell ref="O20:O23"/>
    <mergeCell ref="P20:P23"/>
    <mergeCell ref="Q20:Q23"/>
    <mergeCell ref="R20:R23"/>
    <mergeCell ref="AF20:AF23"/>
    <mergeCell ref="AF24:AF27"/>
    <mergeCell ref="AF28:AF31"/>
    <mergeCell ref="AF32:AF35"/>
    <mergeCell ref="X24:X27"/>
    <mergeCell ref="Y24:Y27"/>
    <mergeCell ref="Z24:Z27"/>
    <mergeCell ref="AA24:AA27"/>
    <mergeCell ref="R24:R27"/>
    <mergeCell ref="S24:S27"/>
    <mergeCell ref="T24:T27"/>
    <mergeCell ref="U24:U27"/>
    <mergeCell ref="V24:V27"/>
    <mergeCell ref="R32:R35"/>
    <mergeCell ref="S32:S35"/>
    <mergeCell ref="T32:T35"/>
    <mergeCell ref="B24:B27"/>
    <mergeCell ref="C24:C27"/>
    <mergeCell ref="D24:D27"/>
    <mergeCell ref="H24:H27"/>
    <mergeCell ref="I24:I27"/>
    <mergeCell ref="J24:J27"/>
    <mergeCell ref="K24:K27"/>
    <mergeCell ref="L24:L27"/>
    <mergeCell ref="M24:M27"/>
    <mergeCell ref="N24:N27"/>
    <mergeCell ref="O24:O27"/>
    <mergeCell ref="P24:P27"/>
    <mergeCell ref="Q24:Q27"/>
    <mergeCell ref="BE20:BE23"/>
    <mergeCell ref="BF20:BF23"/>
    <mergeCell ref="BG20:BG23"/>
    <mergeCell ref="BH20:BH23"/>
    <mergeCell ref="AD24:AD27"/>
    <mergeCell ref="AE24:AE27"/>
    <mergeCell ref="W24:W27"/>
    <mergeCell ref="BD20:BD23"/>
    <mergeCell ref="X20:X23"/>
    <mergeCell ref="Y20:Y23"/>
    <mergeCell ref="Z20:Z23"/>
    <mergeCell ref="AA20:AA23"/>
    <mergeCell ref="AB20:AB23"/>
    <mergeCell ref="S20:S23"/>
    <mergeCell ref="T20:T23"/>
    <mergeCell ref="U20:U23"/>
    <mergeCell ref="V20:V23"/>
    <mergeCell ref="W20:W23"/>
    <mergeCell ref="N20:N23"/>
    <mergeCell ref="BI20:BI23"/>
    <mergeCell ref="AC20:AC23"/>
    <mergeCell ref="AD20:AD23"/>
    <mergeCell ref="Z28:Z31"/>
    <mergeCell ref="Q28:Q31"/>
    <mergeCell ref="R28:R31"/>
    <mergeCell ref="S28:S31"/>
    <mergeCell ref="T28:T31"/>
    <mergeCell ref="U28:U31"/>
    <mergeCell ref="BI24:BI27"/>
    <mergeCell ref="BJ24:BJ27"/>
    <mergeCell ref="BK24:BK27"/>
    <mergeCell ref="A28:A31"/>
    <mergeCell ref="B28:B31"/>
    <mergeCell ref="C28:C31"/>
    <mergeCell ref="D28:D31"/>
    <mergeCell ref="H28:H31"/>
    <mergeCell ref="I28:I31"/>
    <mergeCell ref="J28:J31"/>
    <mergeCell ref="K28:K31"/>
    <mergeCell ref="L28:L31"/>
    <mergeCell ref="M28:M31"/>
    <mergeCell ref="N28:N31"/>
    <mergeCell ref="O28:O31"/>
    <mergeCell ref="P28:P31"/>
    <mergeCell ref="BD24:BD27"/>
    <mergeCell ref="BE24:BE27"/>
    <mergeCell ref="BF24:BF27"/>
    <mergeCell ref="BG24:BG27"/>
    <mergeCell ref="BH24:BH27"/>
    <mergeCell ref="AB24:AB27"/>
    <mergeCell ref="AC24:AC27"/>
    <mergeCell ref="BH28:BH31"/>
    <mergeCell ref="BI28:BI31"/>
    <mergeCell ref="BJ28:BJ31"/>
    <mergeCell ref="BK28:BK31"/>
    <mergeCell ref="A32:A35"/>
    <mergeCell ref="B32:B35"/>
    <mergeCell ref="C32:C35"/>
    <mergeCell ref="D32:D35"/>
    <mergeCell ref="H32:H35"/>
    <mergeCell ref="I32:I35"/>
    <mergeCell ref="J32:J35"/>
    <mergeCell ref="K32:K35"/>
    <mergeCell ref="L32:L35"/>
    <mergeCell ref="M32:M35"/>
    <mergeCell ref="N32:N35"/>
    <mergeCell ref="O32:O35"/>
    <mergeCell ref="BD28:BD31"/>
    <mergeCell ref="BE28:BE31"/>
    <mergeCell ref="BF28:BF31"/>
    <mergeCell ref="BG28:BG31"/>
    <mergeCell ref="AA28:AA31"/>
    <mergeCell ref="AB28:AB31"/>
    <mergeCell ref="AC28:AC31"/>
    <mergeCell ref="AD28:AD31"/>
    <mergeCell ref="AE28:AE31"/>
    <mergeCell ref="V28:V31"/>
    <mergeCell ref="W28:W31"/>
    <mergeCell ref="X28:X31"/>
    <mergeCell ref="Y28:Y31"/>
    <mergeCell ref="BK32:BK35"/>
    <mergeCell ref="AE32:AE35"/>
    <mergeCell ref="BD32:BD35"/>
    <mergeCell ref="BE32:BE35"/>
    <mergeCell ref="BF32:BF35"/>
    <mergeCell ref="Z32:Z35"/>
    <mergeCell ref="AA32:AA35"/>
    <mergeCell ref="AB32:AB35"/>
    <mergeCell ref="AC32:AC35"/>
    <mergeCell ref="AD32:AD35"/>
    <mergeCell ref="U32:U35"/>
    <mergeCell ref="V32:V35"/>
    <mergeCell ref="W32:W35"/>
    <mergeCell ref="X32:X35"/>
    <mergeCell ref="Y32:Y35"/>
    <mergeCell ref="P32:P35"/>
    <mergeCell ref="Q32:Q35"/>
    <mergeCell ref="AF60:AF63"/>
    <mergeCell ref="Y52:Y55"/>
    <mergeCell ref="Z52:Z55"/>
    <mergeCell ref="AF40:AF43"/>
    <mergeCell ref="AF44:AF47"/>
    <mergeCell ref="AF48:AF51"/>
    <mergeCell ref="X40:X43"/>
    <mergeCell ref="Y40:Y43"/>
    <mergeCell ref="Z40:Z43"/>
    <mergeCell ref="AA40:AA43"/>
    <mergeCell ref="R40:R43"/>
    <mergeCell ref="S40:S43"/>
    <mergeCell ref="T40:T43"/>
    <mergeCell ref="U40:U43"/>
    <mergeCell ref="V40:V43"/>
    <mergeCell ref="Z44:Z47"/>
    <mergeCell ref="R48:R51"/>
    <mergeCell ref="S48:S51"/>
    <mergeCell ref="I36:I39"/>
    <mergeCell ref="J36:J39"/>
    <mergeCell ref="K36:K39"/>
    <mergeCell ref="L36:L39"/>
    <mergeCell ref="M36:M39"/>
    <mergeCell ref="A36:A39"/>
    <mergeCell ref="B36:B39"/>
    <mergeCell ref="C36:C39"/>
    <mergeCell ref="D36:D39"/>
    <mergeCell ref="H36:H39"/>
    <mergeCell ref="BG32:BG35"/>
    <mergeCell ref="BH32:BH35"/>
    <mergeCell ref="BI32:BI35"/>
    <mergeCell ref="BJ32:BJ35"/>
    <mergeCell ref="Z36:Z39"/>
    <mergeCell ref="AA36:AA39"/>
    <mergeCell ref="AB36:AB39"/>
    <mergeCell ref="S36:S39"/>
    <mergeCell ref="T36:T39"/>
    <mergeCell ref="U36:U39"/>
    <mergeCell ref="V36:V39"/>
    <mergeCell ref="W36:W39"/>
    <mergeCell ref="N36:N39"/>
    <mergeCell ref="O36:O39"/>
    <mergeCell ref="P36:P39"/>
    <mergeCell ref="Q36:Q39"/>
    <mergeCell ref="R36:R39"/>
    <mergeCell ref="AF36:AF39"/>
    <mergeCell ref="AE36:AE39"/>
    <mergeCell ref="BD36:BD39"/>
    <mergeCell ref="X36:X39"/>
    <mergeCell ref="Y36:Y39"/>
    <mergeCell ref="T48:T51"/>
    <mergeCell ref="W40:W43"/>
    <mergeCell ref="BH44:BH47"/>
    <mergeCell ref="G40:G43"/>
    <mergeCell ref="G44:G47"/>
    <mergeCell ref="BI44:BI47"/>
    <mergeCell ref="BJ44:BJ47"/>
    <mergeCell ref="BJ36:BJ39"/>
    <mergeCell ref="BK36:BK39"/>
    <mergeCell ref="A40:A43"/>
    <mergeCell ref="B40:B43"/>
    <mergeCell ref="C40:C43"/>
    <mergeCell ref="D40:D43"/>
    <mergeCell ref="H40:H43"/>
    <mergeCell ref="I40:I43"/>
    <mergeCell ref="J40:J43"/>
    <mergeCell ref="K40:K43"/>
    <mergeCell ref="L40:L43"/>
    <mergeCell ref="M40:M43"/>
    <mergeCell ref="N40:N43"/>
    <mergeCell ref="O40:O43"/>
    <mergeCell ref="P40:P43"/>
    <mergeCell ref="Q40:Q43"/>
    <mergeCell ref="BE36:BE39"/>
    <mergeCell ref="BF36:BF39"/>
    <mergeCell ref="BG36:BG39"/>
    <mergeCell ref="BH36:BH39"/>
    <mergeCell ref="BI36:BI39"/>
    <mergeCell ref="AC36:AC39"/>
    <mergeCell ref="AD36:AD39"/>
    <mergeCell ref="X44:X47"/>
    <mergeCell ref="Y44:Y47"/>
    <mergeCell ref="Q44:Q47"/>
    <mergeCell ref="R44:R47"/>
    <mergeCell ref="S44:S47"/>
    <mergeCell ref="T44:T47"/>
    <mergeCell ref="U44:U47"/>
    <mergeCell ref="BI40:BI43"/>
    <mergeCell ref="BJ40:BJ43"/>
    <mergeCell ref="BK40:BK43"/>
    <mergeCell ref="A44:A47"/>
    <mergeCell ref="B44:B47"/>
    <mergeCell ref="C44:C47"/>
    <mergeCell ref="D44:D47"/>
    <mergeCell ref="H44:H47"/>
    <mergeCell ref="I44:I47"/>
    <mergeCell ref="J44:J47"/>
    <mergeCell ref="K44:K47"/>
    <mergeCell ref="L44:L47"/>
    <mergeCell ref="M44:M47"/>
    <mergeCell ref="N44:N47"/>
    <mergeCell ref="O44:O47"/>
    <mergeCell ref="P44:P47"/>
    <mergeCell ref="BD40:BD43"/>
    <mergeCell ref="BE40:BE43"/>
    <mergeCell ref="BF40:BF43"/>
    <mergeCell ref="BG40:BG43"/>
    <mergeCell ref="BH40:BH43"/>
    <mergeCell ref="AB40:AB43"/>
    <mergeCell ref="AC40:AC43"/>
    <mergeCell ref="AD40:AD43"/>
    <mergeCell ref="AE40:AE43"/>
    <mergeCell ref="P48:P51"/>
    <mergeCell ref="Q48:Q51"/>
    <mergeCell ref="X52:X55"/>
    <mergeCell ref="AA52:AA55"/>
    <mergeCell ref="G48:G51"/>
    <mergeCell ref="O52:O55"/>
    <mergeCell ref="P52:P55"/>
    <mergeCell ref="Q52:Q55"/>
    <mergeCell ref="BK44:BK47"/>
    <mergeCell ref="A48:A51"/>
    <mergeCell ref="B48:B51"/>
    <mergeCell ref="C48:C51"/>
    <mergeCell ref="D48:D51"/>
    <mergeCell ref="H48:H51"/>
    <mergeCell ref="I48:I51"/>
    <mergeCell ref="J48:J51"/>
    <mergeCell ref="K48:K51"/>
    <mergeCell ref="L48:L51"/>
    <mergeCell ref="M48:M51"/>
    <mergeCell ref="N48:N51"/>
    <mergeCell ref="O48:O51"/>
    <mergeCell ref="BD44:BD47"/>
    <mergeCell ref="BE44:BE47"/>
    <mergeCell ref="BF44:BF47"/>
    <mergeCell ref="BG44:BG47"/>
    <mergeCell ref="AA44:AA47"/>
    <mergeCell ref="AB44:AB47"/>
    <mergeCell ref="AC44:AC47"/>
    <mergeCell ref="AD44:AD47"/>
    <mergeCell ref="AE44:AE47"/>
    <mergeCell ref="V44:V47"/>
    <mergeCell ref="W44:W47"/>
    <mergeCell ref="BG48:BG51"/>
    <mergeCell ref="BH48:BH51"/>
    <mergeCell ref="BI48:BI51"/>
    <mergeCell ref="BJ48:BJ51"/>
    <mergeCell ref="BK48:BK51"/>
    <mergeCell ref="AE48:AE51"/>
    <mergeCell ref="BD48:BD51"/>
    <mergeCell ref="BE48:BE51"/>
    <mergeCell ref="BF48:BF51"/>
    <mergeCell ref="Z48:Z51"/>
    <mergeCell ref="AA48:AA51"/>
    <mergeCell ref="AB48:AB51"/>
    <mergeCell ref="AC48:AC51"/>
    <mergeCell ref="AD48:AD51"/>
    <mergeCell ref="U48:U51"/>
    <mergeCell ref="V48:V51"/>
    <mergeCell ref="W48:W51"/>
    <mergeCell ref="X48:X51"/>
    <mergeCell ref="Y48:Y51"/>
    <mergeCell ref="I52:I55"/>
    <mergeCell ref="J52:J55"/>
    <mergeCell ref="K52:K55"/>
    <mergeCell ref="L52:L55"/>
    <mergeCell ref="M52:M55"/>
    <mergeCell ref="BJ52:BJ55"/>
    <mergeCell ref="BK52:BK55"/>
    <mergeCell ref="BH52:BH55"/>
    <mergeCell ref="BI52:BI55"/>
    <mergeCell ref="A52:A55"/>
    <mergeCell ref="B52:B55"/>
    <mergeCell ref="C52:C55"/>
    <mergeCell ref="D52:D55"/>
    <mergeCell ref="H52:H55"/>
    <mergeCell ref="A56:A59"/>
    <mergeCell ref="B56:B59"/>
    <mergeCell ref="C56:C59"/>
    <mergeCell ref="D56:D59"/>
    <mergeCell ref="H56:H59"/>
    <mergeCell ref="I56:I59"/>
    <mergeCell ref="J56:J59"/>
    <mergeCell ref="K56:K59"/>
    <mergeCell ref="L56:L59"/>
    <mergeCell ref="M56:M59"/>
    <mergeCell ref="N56:N59"/>
    <mergeCell ref="O56:O59"/>
    <mergeCell ref="P56:P59"/>
    <mergeCell ref="Q56:Q59"/>
    <mergeCell ref="BE52:BE55"/>
    <mergeCell ref="BF52:BF55"/>
    <mergeCell ref="BG52:BG55"/>
    <mergeCell ref="AC52:AC55"/>
    <mergeCell ref="AD52:AD55"/>
    <mergeCell ref="AE52:AE55"/>
    <mergeCell ref="BD52:BD55"/>
    <mergeCell ref="AB52:AB55"/>
    <mergeCell ref="S52:S55"/>
    <mergeCell ref="T52:T55"/>
    <mergeCell ref="U52:U55"/>
    <mergeCell ref="V52:V55"/>
    <mergeCell ref="W52:W55"/>
    <mergeCell ref="N52:N55"/>
    <mergeCell ref="R52:R55"/>
    <mergeCell ref="AF52:AF55"/>
    <mergeCell ref="AF56:AF59"/>
    <mergeCell ref="Z56:Z59"/>
    <mergeCell ref="AA56:AA59"/>
    <mergeCell ref="R56:R59"/>
    <mergeCell ref="S56:S59"/>
    <mergeCell ref="T56:T59"/>
    <mergeCell ref="U56:U59"/>
    <mergeCell ref="V56:V59"/>
    <mergeCell ref="R60:R63"/>
    <mergeCell ref="S60:S63"/>
    <mergeCell ref="T60:T63"/>
    <mergeCell ref="U60:U63"/>
    <mergeCell ref="BI56:BI59"/>
    <mergeCell ref="BJ56:BJ59"/>
    <mergeCell ref="BK56:BK59"/>
    <mergeCell ref="A60:A63"/>
    <mergeCell ref="B60:B63"/>
    <mergeCell ref="C60:C63"/>
    <mergeCell ref="D60:D63"/>
    <mergeCell ref="H60:H63"/>
    <mergeCell ref="I60:I63"/>
    <mergeCell ref="J60:J63"/>
    <mergeCell ref="K60:K63"/>
    <mergeCell ref="L60:L63"/>
    <mergeCell ref="M60:M63"/>
    <mergeCell ref="N60:N63"/>
    <mergeCell ref="O60:O63"/>
    <mergeCell ref="P60:P63"/>
    <mergeCell ref="BD56:BD59"/>
    <mergeCell ref="BE56:BE59"/>
    <mergeCell ref="BF56:BF59"/>
    <mergeCell ref="BG56:BG59"/>
    <mergeCell ref="BH56:BH59"/>
    <mergeCell ref="AB56:AB59"/>
    <mergeCell ref="AC56:AC59"/>
    <mergeCell ref="AD56:AD59"/>
    <mergeCell ref="AE56:AE59"/>
    <mergeCell ref="W56:W59"/>
    <mergeCell ref="X56:X59"/>
    <mergeCell ref="Y56:Y59"/>
    <mergeCell ref="BH60:BH63"/>
    <mergeCell ref="BI60:BI63"/>
    <mergeCell ref="BJ60:BJ63"/>
    <mergeCell ref="BK60:BK63"/>
    <mergeCell ref="A64:A67"/>
    <mergeCell ref="B64:B67"/>
    <mergeCell ref="C64:C67"/>
    <mergeCell ref="D64:D67"/>
    <mergeCell ref="H64:H67"/>
    <mergeCell ref="I64:I67"/>
    <mergeCell ref="J64:J67"/>
    <mergeCell ref="K64:K67"/>
    <mergeCell ref="L64:L67"/>
    <mergeCell ref="M64:M67"/>
    <mergeCell ref="N64:N67"/>
    <mergeCell ref="O64:O67"/>
    <mergeCell ref="AF188:AF191"/>
    <mergeCell ref="BD60:BD63"/>
    <mergeCell ref="BE60:BE63"/>
    <mergeCell ref="BF60:BF63"/>
    <mergeCell ref="BG60:BG63"/>
    <mergeCell ref="AA60:AA63"/>
    <mergeCell ref="AB60:AB63"/>
    <mergeCell ref="AC60:AC63"/>
    <mergeCell ref="AD60:AD63"/>
    <mergeCell ref="AE60:AE63"/>
    <mergeCell ref="V60:V63"/>
    <mergeCell ref="W60:W63"/>
    <mergeCell ref="X60:X63"/>
    <mergeCell ref="Y60:Y63"/>
    <mergeCell ref="Z60:Z63"/>
    <mergeCell ref="Q60:Q63"/>
    <mergeCell ref="BI64:BI67"/>
    <mergeCell ref="BJ64:BJ67"/>
    <mergeCell ref="BK64:BK67"/>
    <mergeCell ref="AE64:AE67"/>
    <mergeCell ref="AF192:AF195"/>
    <mergeCell ref="BD64:BD67"/>
    <mergeCell ref="BE64:BE67"/>
    <mergeCell ref="BF64:BF67"/>
    <mergeCell ref="Z64:Z67"/>
    <mergeCell ref="AA64:AA67"/>
    <mergeCell ref="AB64:AB67"/>
    <mergeCell ref="AC64:AC67"/>
    <mergeCell ref="AD64:AD67"/>
    <mergeCell ref="U64:U67"/>
    <mergeCell ref="V64:V67"/>
    <mergeCell ref="W64:W67"/>
    <mergeCell ref="X64:X67"/>
    <mergeCell ref="Y64:Y67"/>
    <mergeCell ref="AF184:AF187"/>
    <mergeCell ref="AF180:AF183"/>
    <mergeCell ref="AF176:AF179"/>
    <mergeCell ref="AF172:AF175"/>
    <mergeCell ref="AF168:AF171"/>
    <mergeCell ref="BI68:BI71"/>
    <mergeCell ref="BI72:BI75"/>
    <mergeCell ref="BG76:BG79"/>
    <mergeCell ref="BH72:BH75"/>
    <mergeCell ref="BH76:BH79"/>
    <mergeCell ref="BI76:BI79"/>
    <mergeCell ref="BJ76:BJ79"/>
    <mergeCell ref="BK76:BK79"/>
    <mergeCell ref="BI88:BI91"/>
    <mergeCell ref="A68:A71"/>
    <mergeCell ref="B68:B71"/>
    <mergeCell ref="C68:C71"/>
    <mergeCell ref="D68:D71"/>
    <mergeCell ref="H68:H71"/>
    <mergeCell ref="BG64:BG67"/>
    <mergeCell ref="BH64:BH67"/>
    <mergeCell ref="P64:P67"/>
    <mergeCell ref="Q64:Q67"/>
    <mergeCell ref="R64:R67"/>
    <mergeCell ref="S64:S67"/>
    <mergeCell ref="T64:T67"/>
    <mergeCell ref="BG68:BG71"/>
    <mergeCell ref="BH68:BH71"/>
    <mergeCell ref="AF64:AF67"/>
    <mergeCell ref="AC68:AC71"/>
    <mergeCell ref="AD68:AD71"/>
    <mergeCell ref="AE68:AE71"/>
    <mergeCell ref="X68:X71"/>
    <mergeCell ref="Y68:Y71"/>
    <mergeCell ref="Z68:Z71"/>
    <mergeCell ref="AA68:AA71"/>
    <mergeCell ref="V68:V71"/>
    <mergeCell ref="W68:W71"/>
    <mergeCell ref="BE68:BE71"/>
    <mergeCell ref="BF68:BF71"/>
    <mergeCell ref="AD72:AD75"/>
    <mergeCell ref="AE72:AE75"/>
    <mergeCell ref="W72:W75"/>
    <mergeCell ref="X72:X75"/>
    <mergeCell ref="Y72:Y75"/>
    <mergeCell ref="Z72:Z75"/>
    <mergeCell ref="AA72:AA75"/>
    <mergeCell ref="S72:S75"/>
    <mergeCell ref="T72:T75"/>
    <mergeCell ref="U72:U75"/>
    <mergeCell ref="V72:V75"/>
    <mergeCell ref="N68:N71"/>
    <mergeCell ref="O68:O71"/>
    <mergeCell ref="P68:P71"/>
    <mergeCell ref="Q68:Q71"/>
    <mergeCell ref="R68:R71"/>
    <mergeCell ref="I68:I71"/>
    <mergeCell ref="J68:J71"/>
    <mergeCell ref="K68:K71"/>
    <mergeCell ref="L68:L71"/>
    <mergeCell ref="M68:M71"/>
    <mergeCell ref="U84:U87"/>
    <mergeCell ref="V84:V87"/>
    <mergeCell ref="W84:W87"/>
    <mergeCell ref="X84:X87"/>
    <mergeCell ref="Y84:Y87"/>
    <mergeCell ref="Q80:Q83"/>
    <mergeCell ref="R80:R83"/>
    <mergeCell ref="S80:S83"/>
    <mergeCell ref="T80:T83"/>
    <mergeCell ref="S84:S87"/>
    <mergeCell ref="T84:T87"/>
    <mergeCell ref="BD76:BD79"/>
    <mergeCell ref="BE76:BE79"/>
    <mergeCell ref="BF76:BF79"/>
    <mergeCell ref="AF68:AF71"/>
    <mergeCell ref="AF72:AF75"/>
    <mergeCell ref="AA76:AA79"/>
    <mergeCell ref="AB76:AB79"/>
    <mergeCell ref="AC76:AC79"/>
    <mergeCell ref="AD76:AD79"/>
    <mergeCell ref="AE76:AE79"/>
    <mergeCell ref="V76:V79"/>
    <mergeCell ref="W76:W79"/>
    <mergeCell ref="X76:X79"/>
    <mergeCell ref="Y76:Y79"/>
    <mergeCell ref="BD68:BD71"/>
    <mergeCell ref="AB68:AB71"/>
    <mergeCell ref="S68:S71"/>
    <mergeCell ref="T68:T71"/>
    <mergeCell ref="U68:U71"/>
    <mergeCell ref="AB72:AB75"/>
    <mergeCell ref="AC72:AC75"/>
    <mergeCell ref="BG84:BG87"/>
    <mergeCell ref="BH84:BH87"/>
    <mergeCell ref="AF76:AF79"/>
    <mergeCell ref="BI84:BI87"/>
    <mergeCell ref="BJ84:BJ87"/>
    <mergeCell ref="BK84:BK87"/>
    <mergeCell ref="AE80:AE83"/>
    <mergeCell ref="AF208:AF211"/>
    <mergeCell ref="BD80:BD83"/>
    <mergeCell ref="BE80:BE83"/>
    <mergeCell ref="BF80:BF83"/>
    <mergeCell ref="AE84:AE87"/>
    <mergeCell ref="AF212:AF215"/>
    <mergeCell ref="BD84:BD87"/>
    <mergeCell ref="BE84:BE87"/>
    <mergeCell ref="BF84:BF87"/>
    <mergeCell ref="Z80:Z83"/>
    <mergeCell ref="AA80:AA83"/>
    <mergeCell ref="AB80:AB83"/>
    <mergeCell ref="AC80:AC83"/>
    <mergeCell ref="AD80:AD83"/>
    <mergeCell ref="Z84:Z87"/>
    <mergeCell ref="AA84:AA87"/>
    <mergeCell ref="AB84:AB87"/>
    <mergeCell ref="AC84:AC87"/>
    <mergeCell ref="AD84:AD87"/>
    <mergeCell ref="AF80:AF83"/>
    <mergeCell ref="AF84:AF87"/>
    <mergeCell ref="AF196:AF199"/>
    <mergeCell ref="Z76:Z79"/>
    <mergeCell ref="AC88:AC91"/>
    <mergeCell ref="AD88:AD91"/>
    <mergeCell ref="BJ68:BJ71"/>
    <mergeCell ref="BK68:BK71"/>
    <mergeCell ref="A72:A75"/>
    <mergeCell ref="B72:B75"/>
    <mergeCell ref="C72:C75"/>
    <mergeCell ref="D72:D75"/>
    <mergeCell ref="H72:H75"/>
    <mergeCell ref="I72:I75"/>
    <mergeCell ref="J72:J75"/>
    <mergeCell ref="K72:K75"/>
    <mergeCell ref="L72:L75"/>
    <mergeCell ref="M72:M75"/>
    <mergeCell ref="N72:N75"/>
    <mergeCell ref="O72:O75"/>
    <mergeCell ref="P72:P75"/>
    <mergeCell ref="Q72:Q75"/>
    <mergeCell ref="BG80:BG83"/>
    <mergeCell ref="BH80:BH83"/>
    <mergeCell ref="BI80:BI83"/>
    <mergeCell ref="BJ80:BJ83"/>
    <mergeCell ref="BK80:BK83"/>
    <mergeCell ref="U80:U83"/>
    <mergeCell ref="V80:V83"/>
    <mergeCell ref="W80:W83"/>
    <mergeCell ref="X80:X83"/>
    <mergeCell ref="Y80:Y83"/>
    <mergeCell ref="BD72:BD75"/>
    <mergeCell ref="BE72:BE75"/>
    <mergeCell ref="BF72:BF75"/>
    <mergeCell ref="BG72:BG75"/>
    <mergeCell ref="R76:R79"/>
    <mergeCell ref="S76:S79"/>
    <mergeCell ref="A80:A83"/>
    <mergeCell ref="B80:B83"/>
    <mergeCell ref="C80:C83"/>
    <mergeCell ref="D80:D83"/>
    <mergeCell ref="H80:H83"/>
    <mergeCell ref="I80:I83"/>
    <mergeCell ref="J80:J83"/>
    <mergeCell ref="K80:K83"/>
    <mergeCell ref="L80:L83"/>
    <mergeCell ref="M80:M83"/>
    <mergeCell ref="N80:N83"/>
    <mergeCell ref="O80:O83"/>
    <mergeCell ref="P80:P83"/>
    <mergeCell ref="BJ72:BJ75"/>
    <mergeCell ref="BK72:BK75"/>
    <mergeCell ref="A76:A79"/>
    <mergeCell ref="B76:B79"/>
    <mergeCell ref="C76:C79"/>
    <mergeCell ref="D76:D79"/>
    <mergeCell ref="H76:H79"/>
    <mergeCell ref="I76:I79"/>
    <mergeCell ref="J76:J79"/>
    <mergeCell ref="K76:K79"/>
    <mergeCell ref="L76:L79"/>
    <mergeCell ref="M76:M79"/>
    <mergeCell ref="N76:N79"/>
    <mergeCell ref="O76:O79"/>
    <mergeCell ref="P76:P79"/>
    <mergeCell ref="Q76:Q79"/>
    <mergeCell ref="T76:T79"/>
    <mergeCell ref="U76:U79"/>
    <mergeCell ref="R72:R75"/>
    <mergeCell ref="I88:I91"/>
    <mergeCell ref="J88:J91"/>
    <mergeCell ref="K88:K91"/>
    <mergeCell ref="L88:L91"/>
    <mergeCell ref="M88:M91"/>
    <mergeCell ref="A88:A91"/>
    <mergeCell ref="B88:B91"/>
    <mergeCell ref="C88:C91"/>
    <mergeCell ref="D88:D91"/>
    <mergeCell ref="H88:H91"/>
    <mergeCell ref="N84:N87"/>
    <mergeCell ref="O84:O87"/>
    <mergeCell ref="P84:P87"/>
    <mergeCell ref="Q84:Q87"/>
    <mergeCell ref="R84:R87"/>
    <mergeCell ref="I84:I87"/>
    <mergeCell ref="J84:J87"/>
    <mergeCell ref="K84:K87"/>
    <mergeCell ref="L84:L87"/>
    <mergeCell ref="M84:M87"/>
    <mergeCell ref="A84:A87"/>
    <mergeCell ref="B84:B87"/>
    <mergeCell ref="C84:C87"/>
    <mergeCell ref="D84:D87"/>
    <mergeCell ref="H84:H87"/>
    <mergeCell ref="U88:U91"/>
    <mergeCell ref="V88:V91"/>
    <mergeCell ref="W88:W91"/>
    <mergeCell ref="N88:N91"/>
    <mergeCell ref="O88:O91"/>
    <mergeCell ref="P88:P91"/>
    <mergeCell ref="Q88:Q91"/>
    <mergeCell ref="R88:R91"/>
    <mergeCell ref="AF88:AF91"/>
    <mergeCell ref="AF92:AF95"/>
    <mergeCell ref="AF96:AF99"/>
    <mergeCell ref="AF100:AF103"/>
    <mergeCell ref="AE92:AE95"/>
    <mergeCell ref="Y96:Y99"/>
    <mergeCell ref="Z96:Z99"/>
    <mergeCell ref="Q96:Q99"/>
    <mergeCell ref="R96:R99"/>
    <mergeCell ref="S96:S99"/>
    <mergeCell ref="T96:T99"/>
    <mergeCell ref="U96:U99"/>
    <mergeCell ref="P100:P103"/>
    <mergeCell ref="Q100:Q103"/>
    <mergeCell ref="R100:R103"/>
    <mergeCell ref="AE88:AE91"/>
    <mergeCell ref="S100:S103"/>
    <mergeCell ref="T100:T103"/>
    <mergeCell ref="AA92:AA95"/>
    <mergeCell ref="R92:R95"/>
    <mergeCell ref="S92:S95"/>
    <mergeCell ref="T92:T95"/>
    <mergeCell ref="BJ88:BJ91"/>
    <mergeCell ref="BK88:BK91"/>
    <mergeCell ref="A92:A95"/>
    <mergeCell ref="B92:B95"/>
    <mergeCell ref="C92:C95"/>
    <mergeCell ref="D92:D95"/>
    <mergeCell ref="H92:H95"/>
    <mergeCell ref="I92:I95"/>
    <mergeCell ref="J92:J95"/>
    <mergeCell ref="K92:K95"/>
    <mergeCell ref="L92:L95"/>
    <mergeCell ref="M92:M95"/>
    <mergeCell ref="N92:N95"/>
    <mergeCell ref="O92:O95"/>
    <mergeCell ref="P92:P95"/>
    <mergeCell ref="Q92:Q95"/>
    <mergeCell ref="BE88:BE91"/>
    <mergeCell ref="BF88:BF91"/>
    <mergeCell ref="BG88:BG91"/>
    <mergeCell ref="BH88:BH91"/>
    <mergeCell ref="BD88:BD91"/>
    <mergeCell ref="X88:X91"/>
    <mergeCell ref="Y88:Y91"/>
    <mergeCell ref="Z88:Z91"/>
    <mergeCell ref="AA88:AA91"/>
    <mergeCell ref="AB88:AB91"/>
    <mergeCell ref="BI92:BI95"/>
    <mergeCell ref="BJ92:BJ95"/>
    <mergeCell ref="BK92:BK95"/>
    <mergeCell ref="BH92:BH95"/>
    <mergeCell ref="S88:S91"/>
    <mergeCell ref="T88:T91"/>
    <mergeCell ref="A96:A99"/>
    <mergeCell ref="B96:B99"/>
    <mergeCell ref="C96:C99"/>
    <mergeCell ref="D96:D99"/>
    <mergeCell ref="H96:H99"/>
    <mergeCell ref="I96:I99"/>
    <mergeCell ref="J96:J99"/>
    <mergeCell ref="K96:K99"/>
    <mergeCell ref="L96:L99"/>
    <mergeCell ref="M96:M99"/>
    <mergeCell ref="N96:N99"/>
    <mergeCell ref="O96:O99"/>
    <mergeCell ref="P96:P99"/>
    <mergeCell ref="BD92:BD95"/>
    <mergeCell ref="BE92:BE95"/>
    <mergeCell ref="BF92:BF95"/>
    <mergeCell ref="BG92:BG95"/>
    <mergeCell ref="AB92:AB95"/>
    <mergeCell ref="AC92:AC95"/>
    <mergeCell ref="AD92:AD95"/>
    <mergeCell ref="X96:X99"/>
    <mergeCell ref="U92:U95"/>
    <mergeCell ref="V92:V95"/>
    <mergeCell ref="BH96:BH99"/>
    <mergeCell ref="BI96:BI99"/>
    <mergeCell ref="BJ96:BJ99"/>
    <mergeCell ref="BK96:BK99"/>
    <mergeCell ref="W92:W95"/>
    <mergeCell ref="X92:X95"/>
    <mergeCell ref="Y92:Y95"/>
    <mergeCell ref="Z92:Z95"/>
    <mergeCell ref="A100:A103"/>
    <mergeCell ref="B100:B103"/>
    <mergeCell ref="C100:C103"/>
    <mergeCell ref="D100:D103"/>
    <mergeCell ref="H100:H103"/>
    <mergeCell ref="I100:I103"/>
    <mergeCell ref="J100:J103"/>
    <mergeCell ref="K100:K103"/>
    <mergeCell ref="L100:L103"/>
    <mergeCell ref="M100:M103"/>
    <mergeCell ref="N100:N103"/>
    <mergeCell ref="O100:O103"/>
    <mergeCell ref="BD96:BD99"/>
    <mergeCell ref="BE96:BE99"/>
    <mergeCell ref="BF96:BF99"/>
    <mergeCell ref="BG96:BG99"/>
    <mergeCell ref="AA96:AA99"/>
    <mergeCell ref="AB96:AB99"/>
    <mergeCell ref="AC96:AC99"/>
    <mergeCell ref="AD96:AD99"/>
    <mergeCell ref="AE96:AE99"/>
    <mergeCell ref="V96:V99"/>
    <mergeCell ref="W96:W99"/>
    <mergeCell ref="BG100:BG103"/>
    <mergeCell ref="BH100:BH103"/>
    <mergeCell ref="BI100:BI103"/>
    <mergeCell ref="BJ100:BJ103"/>
    <mergeCell ref="BK100:BK103"/>
    <mergeCell ref="AE100:AE103"/>
    <mergeCell ref="AF228:AF231"/>
    <mergeCell ref="BD100:BD103"/>
    <mergeCell ref="BE100:BE103"/>
    <mergeCell ref="BF100:BF103"/>
    <mergeCell ref="Z100:Z103"/>
    <mergeCell ref="AA100:AA103"/>
    <mergeCell ref="AB100:AB103"/>
    <mergeCell ref="AC100:AC103"/>
    <mergeCell ref="AD100:AD103"/>
    <mergeCell ref="U100:U103"/>
    <mergeCell ref="V100:V103"/>
    <mergeCell ref="W100:W103"/>
    <mergeCell ref="X100:X103"/>
    <mergeCell ref="Y100:Y103"/>
    <mergeCell ref="AF224:AF227"/>
    <mergeCell ref="BG104:BG107"/>
    <mergeCell ref="BH104:BH107"/>
    <mergeCell ref="BI104:BI107"/>
    <mergeCell ref="BJ104:BJ107"/>
    <mergeCell ref="BK104:BK107"/>
    <mergeCell ref="BI108:BI111"/>
    <mergeCell ref="BJ108:BJ111"/>
    <mergeCell ref="BK108:BK111"/>
    <mergeCell ref="BH108:BH111"/>
    <mergeCell ref="BG116:BG119"/>
    <mergeCell ref="BH116:BH119"/>
    <mergeCell ref="BI116:BI119"/>
    <mergeCell ref="A104:A107"/>
    <mergeCell ref="B104:B107"/>
    <mergeCell ref="C104:C107"/>
    <mergeCell ref="D104:D107"/>
    <mergeCell ref="H104:H107"/>
    <mergeCell ref="AC104:AC107"/>
    <mergeCell ref="AD104:AD107"/>
    <mergeCell ref="AE104:AE107"/>
    <mergeCell ref="R108:R111"/>
    <mergeCell ref="A108:A111"/>
    <mergeCell ref="B108:B111"/>
    <mergeCell ref="C108:C111"/>
    <mergeCell ref="D108:D111"/>
    <mergeCell ref="H108:H111"/>
    <mergeCell ref="I108:I111"/>
    <mergeCell ref="J108:J111"/>
    <mergeCell ref="K108:K111"/>
    <mergeCell ref="T124:T127"/>
    <mergeCell ref="AD120:AD123"/>
    <mergeCell ref="AE120:AE123"/>
    <mergeCell ref="BD120:BD123"/>
    <mergeCell ref="X120:X123"/>
    <mergeCell ref="N104:N107"/>
    <mergeCell ref="O104:O107"/>
    <mergeCell ref="P104:P107"/>
    <mergeCell ref="Q104:Q107"/>
    <mergeCell ref="R104:R107"/>
    <mergeCell ref="AF104:AF107"/>
    <mergeCell ref="AF108:AF111"/>
    <mergeCell ref="AF112:AF115"/>
    <mergeCell ref="AF116:AF119"/>
    <mergeCell ref="AF120:AF123"/>
    <mergeCell ref="I104:I107"/>
    <mergeCell ref="J104:J107"/>
    <mergeCell ref="K104:K107"/>
    <mergeCell ref="L104:L107"/>
    <mergeCell ref="M104:M107"/>
    <mergeCell ref="AA120:AA123"/>
    <mergeCell ref="P116:P119"/>
    <mergeCell ref="Q116:Q119"/>
    <mergeCell ref="R116:R119"/>
    <mergeCell ref="S116:S119"/>
    <mergeCell ref="T116:T119"/>
    <mergeCell ref="Y120:Y123"/>
    <mergeCell ref="Z120:Z123"/>
    <mergeCell ref="BD116:BD119"/>
    <mergeCell ref="BE104:BE107"/>
    <mergeCell ref="BF104:BF107"/>
    <mergeCell ref="V112:V115"/>
    <mergeCell ref="W112:W115"/>
    <mergeCell ref="X112:X115"/>
    <mergeCell ref="Y112:Y115"/>
    <mergeCell ref="Z112:Z115"/>
    <mergeCell ref="Q112:Q115"/>
    <mergeCell ref="R112:R115"/>
    <mergeCell ref="S112:S115"/>
    <mergeCell ref="T112:T115"/>
    <mergeCell ref="U112:U115"/>
    <mergeCell ref="AF232:AF235"/>
    <mergeCell ref="BD104:BD107"/>
    <mergeCell ref="X104:X107"/>
    <mergeCell ref="Y104:Y107"/>
    <mergeCell ref="Z104:Z107"/>
    <mergeCell ref="AA104:AA107"/>
    <mergeCell ref="AB104:AB107"/>
    <mergeCell ref="S104:S107"/>
    <mergeCell ref="T104:T107"/>
    <mergeCell ref="U104:U107"/>
    <mergeCell ref="V104:V107"/>
    <mergeCell ref="W104:W107"/>
    <mergeCell ref="AC108:AC111"/>
    <mergeCell ref="AD108:AD111"/>
    <mergeCell ref="AE108:AE111"/>
    <mergeCell ref="W108:W111"/>
    <mergeCell ref="X108:X111"/>
    <mergeCell ref="Y108:Y111"/>
    <mergeCell ref="Z108:Z111"/>
    <mergeCell ref="AA108:AA111"/>
    <mergeCell ref="H112:H115"/>
    <mergeCell ref="I112:I115"/>
    <mergeCell ref="J112:J115"/>
    <mergeCell ref="K112:K115"/>
    <mergeCell ref="L112:L115"/>
    <mergeCell ref="M112:M115"/>
    <mergeCell ref="N112:N115"/>
    <mergeCell ref="O112:O115"/>
    <mergeCell ref="P112:P115"/>
    <mergeCell ref="BD108:BD111"/>
    <mergeCell ref="BE108:BE111"/>
    <mergeCell ref="BF108:BF111"/>
    <mergeCell ref="BG108:BG111"/>
    <mergeCell ref="AB108:AB111"/>
    <mergeCell ref="L108:L111"/>
    <mergeCell ref="M108:M111"/>
    <mergeCell ref="N108:N111"/>
    <mergeCell ref="O108:O111"/>
    <mergeCell ref="P108:P111"/>
    <mergeCell ref="Q108:Q111"/>
    <mergeCell ref="S108:S111"/>
    <mergeCell ref="T108:T111"/>
    <mergeCell ref="U108:U111"/>
    <mergeCell ref="V108:V111"/>
    <mergeCell ref="BH112:BH115"/>
    <mergeCell ref="BI112:BI115"/>
    <mergeCell ref="BJ112:BJ115"/>
    <mergeCell ref="BK112:BK115"/>
    <mergeCell ref="A116:A119"/>
    <mergeCell ref="B116:B119"/>
    <mergeCell ref="C116:C119"/>
    <mergeCell ref="D116:D119"/>
    <mergeCell ref="H116:H119"/>
    <mergeCell ref="I116:I119"/>
    <mergeCell ref="J116:J119"/>
    <mergeCell ref="K116:K119"/>
    <mergeCell ref="L116:L119"/>
    <mergeCell ref="M116:M119"/>
    <mergeCell ref="N116:N119"/>
    <mergeCell ref="O116:O119"/>
    <mergeCell ref="BD112:BD115"/>
    <mergeCell ref="BE112:BE115"/>
    <mergeCell ref="BF112:BF115"/>
    <mergeCell ref="BG112:BG115"/>
    <mergeCell ref="AA112:AA115"/>
    <mergeCell ref="AB112:AB115"/>
    <mergeCell ref="AC112:AC115"/>
    <mergeCell ref="AD112:AD115"/>
    <mergeCell ref="AE112:AE115"/>
    <mergeCell ref="BJ116:BJ119"/>
    <mergeCell ref="BK116:BK119"/>
    <mergeCell ref="AE116:AE119"/>
    <mergeCell ref="A112:A115"/>
    <mergeCell ref="B112:B115"/>
    <mergeCell ref="C112:C115"/>
    <mergeCell ref="D112:D115"/>
    <mergeCell ref="BE116:BE119"/>
    <mergeCell ref="BF116:BF119"/>
    <mergeCell ref="Z116:Z119"/>
    <mergeCell ref="AA116:AA119"/>
    <mergeCell ref="AB116:AB119"/>
    <mergeCell ref="AC116:AC119"/>
    <mergeCell ref="AD116:AD119"/>
    <mergeCell ref="U116:U119"/>
    <mergeCell ref="V116:V119"/>
    <mergeCell ref="W116:W119"/>
    <mergeCell ref="X116:X119"/>
    <mergeCell ref="Y116:Y119"/>
    <mergeCell ref="AF240:AF243"/>
    <mergeCell ref="AB120:AB123"/>
    <mergeCell ref="U120:U123"/>
    <mergeCell ref="V120:V123"/>
    <mergeCell ref="W120:W123"/>
    <mergeCell ref="U124:U127"/>
    <mergeCell ref="V124:V127"/>
    <mergeCell ref="AF156:AF159"/>
    <mergeCell ref="AF152:AF155"/>
    <mergeCell ref="AF148:AF151"/>
    <mergeCell ref="AF140:AF143"/>
    <mergeCell ref="AF160:AF163"/>
    <mergeCell ref="BJ120:BJ123"/>
    <mergeCell ref="BK120:BK123"/>
    <mergeCell ref="BE120:BE123"/>
    <mergeCell ref="BF120:BF123"/>
    <mergeCell ref="BG120:BG123"/>
    <mergeCell ref="BH120:BH123"/>
    <mergeCell ref="BI120:BI123"/>
    <mergeCell ref="AC120:AC123"/>
    <mergeCell ref="N120:N123"/>
    <mergeCell ref="O120:O123"/>
    <mergeCell ref="P120:P123"/>
    <mergeCell ref="Q120:Q123"/>
    <mergeCell ref="R120:R123"/>
    <mergeCell ref="I120:I123"/>
    <mergeCell ref="J120:J123"/>
    <mergeCell ref="K120:K123"/>
    <mergeCell ref="L120:L123"/>
    <mergeCell ref="M120:M123"/>
    <mergeCell ref="T120:T123"/>
    <mergeCell ref="A120:A123"/>
    <mergeCell ref="B120:B123"/>
    <mergeCell ref="C120:C123"/>
    <mergeCell ref="D120:D123"/>
    <mergeCell ref="H120:H123"/>
    <mergeCell ref="R124:R127"/>
    <mergeCell ref="S124:S127"/>
    <mergeCell ref="A124:A127"/>
    <mergeCell ref="B124:B127"/>
    <mergeCell ref="C124:C127"/>
    <mergeCell ref="D124:D127"/>
    <mergeCell ref="H124:H127"/>
    <mergeCell ref="I124:I127"/>
    <mergeCell ref="J124:J127"/>
    <mergeCell ref="K124:K127"/>
    <mergeCell ref="L124:L127"/>
    <mergeCell ref="M124:M127"/>
    <mergeCell ref="N124:N127"/>
    <mergeCell ref="O124:O127"/>
    <mergeCell ref="P124:P127"/>
    <mergeCell ref="Q124:Q127"/>
    <mergeCell ref="S120:S123"/>
    <mergeCell ref="BI124:BI127"/>
    <mergeCell ref="BJ124:BJ127"/>
    <mergeCell ref="BK124:BK127"/>
    <mergeCell ref="BD124:BD127"/>
    <mergeCell ref="BE124:BE127"/>
    <mergeCell ref="BF124:BF127"/>
    <mergeCell ref="BG124:BG127"/>
    <mergeCell ref="BH124:BH127"/>
    <mergeCell ref="AB124:AB127"/>
    <mergeCell ref="AC124:AC127"/>
    <mergeCell ref="AD124:AD127"/>
    <mergeCell ref="AE124:AE127"/>
    <mergeCell ref="AF252:AF255"/>
    <mergeCell ref="W124:W127"/>
    <mergeCell ref="X124:X127"/>
    <mergeCell ref="Y124:Y127"/>
    <mergeCell ref="Z124:Z127"/>
    <mergeCell ref="AA124:AA127"/>
    <mergeCell ref="AF124:AF127"/>
    <mergeCell ref="AF248:AF251"/>
    <mergeCell ref="AF236:AF239"/>
    <mergeCell ref="AF220:AF223"/>
    <mergeCell ref="AF216:AF219"/>
    <mergeCell ref="AF204:AF207"/>
    <mergeCell ref="AF200:AF203"/>
    <mergeCell ref="AF164:AF167"/>
    <mergeCell ref="AF244:AF247"/>
    <mergeCell ref="BS7:BS10"/>
    <mergeCell ref="BT7:BT10"/>
    <mergeCell ref="BU7:BU10"/>
    <mergeCell ref="BV7:BV10"/>
    <mergeCell ref="BW7:BW10"/>
    <mergeCell ref="BS11:BS15"/>
    <mergeCell ref="BT11:BT15"/>
    <mergeCell ref="BU11:BU15"/>
    <mergeCell ref="BV11:BV15"/>
    <mergeCell ref="BW11:BW15"/>
    <mergeCell ref="BS16:BS19"/>
    <mergeCell ref="BT16:BT19"/>
    <mergeCell ref="BU16:BU19"/>
    <mergeCell ref="BV16:BV19"/>
    <mergeCell ref="BW16:BW19"/>
    <mergeCell ref="BS20:BS23"/>
    <mergeCell ref="BT20:BT23"/>
    <mergeCell ref="BU20:BU23"/>
    <mergeCell ref="BV20:BV23"/>
    <mergeCell ref="BW20:BW23"/>
    <mergeCell ref="BR24:BR27"/>
    <mergeCell ref="BS24:BS27"/>
    <mergeCell ref="BT24:BT27"/>
    <mergeCell ref="BU24:BU27"/>
    <mergeCell ref="BV24:BV27"/>
    <mergeCell ref="BW24:BW27"/>
    <mergeCell ref="BS28:BS31"/>
    <mergeCell ref="BT28:BT31"/>
    <mergeCell ref="BU28:BU31"/>
    <mergeCell ref="BV28:BV31"/>
    <mergeCell ref="BW28:BW31"/>
    <mergeCell ref="BS32:BS35"/>
    <mergeCell ref="BT32:BT35"/>
    <mergeCell ref="BU32:BU35"/>
    <mergeCell ref="BV32:BV35"/>
    <mergeCell ref="BW32:BW35"/>
    <mergeCell ref="BR36:BR39"/>
    <mergeCell ref="BS36:BS39"/>
    <mergeCell ref="BT36:BT39"/>
    <mergeCell ref="BU36:BU39"/>
    <mergeCell ref="BV36:BV39"/>
    <mergeCell ref="BW36:BW39"/>
    <mergeCell ref="BS40:BS43"/>
    <mergeCell ref="BT40:BT43"/>
    <mergeCell ref="BU40:BU43"/>
    <mergeCell ref="BV40:BV43"/>
    <mergeCell ref="BW40:BW43"/>
    <mergeCell ref="BS44:BS47"/>
    <mergeCell ref="BT44:BT47"/>
    <mergeCell ref="BU44:BU47"/>
    <mergeCell ref="BV44:BV47"/>
    <mergeCell ref="BW44:BW47"/>
    <mergeCell ref="BS48:BS51"/>
    <mergeCell ref="BT48:BT51"/>
    <mergeCell ref="BU48:BU51"/>
    <mergeCell ref="BV48:BV51"/>
    <mergeCell ref="BW48:BW51"/>
    <mergeCell ref="BR52:BR55"/>
    <mergeCell ref="BS52:BS55"/>
    <mergeCell ref="BT52:BT55"/>
    <mergeCell ref="BU52:BU55"/>
    <mergeCell ref="BV52:BV55"/>
    <mergeCell ref="BW52:BW55"/>
    <mergeCell ref="BR56:BR59"/>
    <mergeCell ref="BS56:BS59"/>
    <mergeCell ref="BT56:BT59"/>
    <mergeCell ref="BU56:BU59"/>
    <mergeCell ref="BV56:BV59"/>
    <mergeCell ref="BW56:BW59"/>
    <mergeCell ref="BR60:BR63"/>
    <mergeCell ref="BS60:BS63"/>
    <mergeCell ref="BT60:BT63"/>
    <mergeCell ref="BU60:BU63"/>
    <mergeCell ref="BV60:BV63"/>
    <mergeCell ref="BW60:BW63"/>
    <mergeCell ref="BR64:BR67"/>
    <mergeCell ref="BS64:BS67"/>
    <mergeCell ref="BT64:BT67"/>
    <mergeCell ref="BU64:BU67"/>
    <mergeCell ref="BV64:BV67"/>
    <mergeCell ref="BW64:BW67"/>
    <mergeCell ref="BR68:BR71"/>
    <mergeCell ref="BS68:BS71"/>
    <mergeCell ref="BT68:BT71"/>
    <mergeCell ref="BU68:BU71"/>
    <mergeCell ref="BV68:BV71"/>
    <mergeCell ref="BW68:BW71"/>
    <mergeCell ref="BR72:BR75"/>
    <mergeCell ref="BS72:BS75"/>
    <mergeCell ref="BT72:BT75"/>
    <mergeCell ref="BU72:BU75"/>
    <mergeCell ref="BV72:BV75"/>
    <mergeCell ref="BW72:BW75"/>
    <mergeCell ref="BR76:BR79"/>
    <mergeCell ref="BS76:BS79"/>
    <mergeCell ref="BT76:BT79"/>
    <mergeCell ref="BU76:BU79"/>
    <mergeCell ref="BV76:BV79"/>
    <mergeCell ref="BW76:BW79"/>
    <mergeCell ref="BR80:BR83"/>
    <mergeCell ref="BS80:BS83"/>
    <mergeCell ref="BT80:BT83"/>
    <mergeCell ref="BU80:BU83"/>
    <mergeCell ref="BV80:BV83"/>
    <mergeCell ref="BW80:BW83"/>
    <mergeCell ref="BR84:BR87"/>
    <mergeCell ref="BS84:BS87"/>
    <mergeCell ref="BT84:BT87"/>
    <mergeCell ref="BU84:BU87"/>
    <mergeCell ref="BV84:BV87"/>
    <mergeCell ref="BW84:BW87"/>
    <mergeCell ref="BR88:BR91"/>
    <mergeCell ref="BS88:BS91"/>
    <mergeCell ref="BT88:BT91"/>
    <mergeCell ref="BU88:BU91"/>
    <mergeCell ref="BV88:BV91"/>
    <mergeCell ref="BW88:BW91"/>
    <mergeCell ref="BR92:BR95"/>
    <mergeCell ref="BS92:BS95"/>
    <mergeCell ref="BT92:BT95"/>
    <mergeCell ref="BU92:BU95"/>
    <mergeCell ref="BV92:BV95"/>
    <mergeCell ref="BW92:BW95"/>
    <mergeCell ref="BR96:BR99"/>
    <mergeCell ref="BS96:BS99"/>
    <mergeCell ref="BT96:BT99"/>
    <mergeCell ref="BU96:BU99"/>
    <mergeCell ref="BV96:BV99"/>
    <mergeCell ref="BW96:BW99"/>
    <mergeCell ref="BR100:BR103"/>
    <mergeCell ref="BS100:BS103"/>
    <mergeCell ref="BT100:BT103"/>
    <mergeCell ref="BU100:BU103"/>
    <mergeCell ref="BV100:BV103"/>
    <mergeCell ref="BW100:BW103"/>
    <mergeCell ref="BR104:BR107"/>
    <mergeCell ref="BS104:BS107"/>
    <mergeCell ref="BT104:BT107"/>
    <mergeCell ref="BU104:BU107"/>
    <mergeCell ref="BV104:BV107"/>
    <mergeCell ref="BW104:BW107"/>
    <mergeCell ref="BR108:BR111"/>
    <mergeCell ref="BS108:BS111"/>
    <mergeCell ref="BT108:BT111"/>
    <mergeCell ref="BU108:BU111"/>
    <mergeCell ref="BV108:BV111"/>
    <mergeCell ref="BW108:BW111"/>
    <mergeCell ref="BR112:BR115"/>
    <mergeCell ref="BS112:BS115"/>
    <mergeCell ref="BT112:BT115"/>
    <mergeCell ref="BU112:BU115"/>
    <mergeCell ref="BV112:BV115"/>
    <mergeCell ref="BW112:BW115"/>
    <mergeCell ref="BR116:BR119"/>
    <mergeCell ref="BS116:BS119"/>
    <mergeCell ref="BT116:BT119"/>
    <mergeCell ref="BU116:BU119"/>
    <mergeCell ref="BV116:BV119"/>
    <mergeCell ref="BW116:BW119"/>
    <mergeCell ref="BR120:BR123"/>
    <mergeCell ref="BS120:BS123"/>
    <mergeCell ref="BT120:BT123"/>
    <mergeCell ref="BU120:BU123"/>
    <mergeCell ref="BV120:BV123"/>
    <mergeCell ref="BW120:BW123"/>
    <mergeCell ref="BR124:BR127"/>
    <mergeCell ref="BS124:BS127"/>
    <mergeCell ref="BT124:BT127"/>
    <mergeCell ref="BU124:BU127"/>
    <mergeCell ref="BV124:BV127"/>
    <mergeCell ref="BW124:BW127"/>
  </mergeCells>
  <conditionalFormatting sqref="AF7 AF11 AF16 AF20 AF24 AF28 AF32 AF36 AF40 AF44 AF48 AF52 AF56 AF60 AF64 AF68 AF72 AF76 AF80 AF84 AF88 AF92 AF96 AF100 AF104 AF108 AF112 AF116 AF120 AF124">
    <cfRule type="cellIs" dxfId="139" priority="1" operator="equal">
      <formula>"Extremo"</formula>
    </cfRule>
    <cfRule type="cellIs" dxfId="138" priority="2" operator="equal">
      <formula>"Alto"</formula>
    </cfRule>
    <cfRule type="cellIs" dxfId="137" priority="3" operator="equal">
      <formula>"Moderado"</formula>
    </cfRule>
    <cfRule type="cellIs" dxfId="136" priority="4" operator="equal">
      <formula>"Bajo"</formula>
    </cfRule>
  </conditionalFormatting>
  <conditionalFormatting sqref="BJ7">
    <cfRule type="cellIs" dxfId="135" priority="289" operator="equal">
      <formula>"Extremo"</formula>
    </cfRule>
    <cfRule type="cellIs" dxfId="134" priority="290" operator="equal">
      <formula>"Alto"</formula>
    </cfRule>
    <cfRule type="cellIs" dxfId="133" priority="291" operator="equal">
      <formula>"Moderado"</formula>
    </cfRule>
    <cfRule type="cellIs" dxfId="132" priority="292" operator="equal">
      <formula>"Bajo"</formula>
    </cfRule>
  </conditionalFormatting>
  <conditionalFormatting sqref="BJ11">
    <cfRule type="cellIs" dxfId="131" priority="117" operator="equal">
      <formula>"Extremo"</formula>
    </cfRule>
    <cfRule type="cellIs" dxfId="130" priority="118" operator="equal">
      <formula>"Alto"</formula>
    </cfRule>
    <cfRule type="cellIs" dxfId="129" priority="119" operator="equal">
      <formula>"Moderado"</formula>
    </cfRule>
    <cfRule type="cellIs" dxfId="128" priority="120" operator="equal">
      <formula>"Bajo"</formula>
    </cfRule>
  </conditionalFormatting>
  <conditionalFormatting sqref="BJ16">
    <cfRule type="cellIs" dxfId="127" priority="113" operator="equal">
      <formula>"Extremo"</formula>
    </cfRule>
    <cfRule type="cellIs" dxfId="126" priority="114" operator="equal">
      <formula>"Alto"</formula>
    </cfRule>
    <cfRule type="cellIs" dxfId="125" priority="115" operator="equal">
      <formula>"Moderado"</formula>
    </cfRule>
    <cfRule type="cellIs" dxfId="124" priority="116" operator="equal">
      <formula>"Bajo"</formula>
    </cfRule>
  </conditionalFormatting>
  <conditionalFormatting sqref="BJ20">
    <cfRule type="cellIs" dxfId="123" priority="109" operator="equal">
      <formula>"Extremo"</formula>
    </cfRule>
    <cfRule type="cellIs" dxfId="122" priority="110" operator="equal">
      <formula>"Alto"</formula>
    </cfRule>
    <cfRule type="cellIs" dxfId="121" priority="111" operator="equal">
      <formula>"Moderado"</formula>
    </cfRule>
    <cfRule type="cellIs" dxfId="120" priority="112" operator="equal">
      <formula>"Bajo"</formula>
    </cfRule>
  </conditionalFormatting>
  <conditionalFormatting sqref="BJ24">
    <cfRule type="cellIs" dxfId="119" priority="105" operator="equal">
      <formula>"Extremo"</formula>
    </cfRule>
    <cfRule type="cellIs" dxfId="118" priority="106" operator="equal">
      <formula>"Alto"</formula>
    </cfRule>
    <cfRule type="cellIs" dxfId="117" priority="107" operator="equal">
      <formula>"Moderado"</formula>
    </cfRule>
    <cfRule type="cellIs" dxfId="116" priority="108" operator="equal">
      <formula>"Bajo"</formula>
    </cfRule>
  </conditionalFormatting>
  <conditionalFormatting sqref="BJ28">
    <cfRule type="cellIs" dxfId="115" priority="101" operator="equal">
      <formula>"Extremo"</formula>
    </cfRule>
    <cfRule type="cellIs" dxfId="114" priority="102" operator="equal">
      <formula>"Alto"</formula>
    </cfRule>
    <cfRule type="cellIs" dxfId="113" priority="103" operator="equal">
      <formula>"Moderado"</formula>
    </cfRule>
    <cfRule type="cellIs" dxfId="112" priority="104" operator="equal">
      <formula>"Bajo"</formula>
    </cfRule>
  </conditionalFormatting>
  <conditionalFormatting sqref="BJ32">
    <cfRule type="cellIs" dxfId="111" priority="97" operator="equal">
      <formula>"Extremo"</formula>
    </cfRule>
    <cfRule type="cellIs" dxfId="110" priority="98" operator="equal">
      <formula>"Alto"</formula>
    </cfRule>
    <cfRule type="cellIs" dxfId="109" priority="99" operator="equal">
      <formula>"Moderado"</formula>
    </cfRule>
    <cfRule type="cellIs" dxfId="108" priority="100" operator="equal">
      <formula>"Bajo"</formula>
    </cfRule>
  </conditionalFormatting>
  <conditionalFormatting sqref="BJ36">
    <cfRule type="cellIs" dxfId="107" priority="93" operator="equal">
      <formula>"Extremo"</formula>
    </cfRule>
    <cfRule type="cellIs" dxfId="106" priority="94" operator="equal">
      <formula>"Alto"</formula>
    </cfRule>
    <cfRule type="cellIs" dxfId="105" priority="95" operator="equal">
      <formula>"Moderado"</formula>
    </cfRule>
    <cfRule type="cellIs" dxfId="104" priority="96" operator="equal">
      <formula>"Bajo"</formula>
    </cfRule>
  </conditionalFormatting>
  <conditionalFormatting sqref="BJ40">
    <cfRule type="cellIs" dxfId="103" priority="89" operator="equal">
      <formula>"Extremo"</formula>
    </cfRule>
    <cfRule type="cellIs" dxfId="102" priority="90" operator="equal">
      <formula>"Alto"</formula>
    </cfRule>
    <cfRule type="cellIs" dxfId="101" priority="91" operator="equal">
      <formula>"Moderado"</formula>
    </cfRule>
    <cfRule type="cellIs" dxfId="100" priority="92" operator="equal">
      <formula>"Bajo"</formula>
    </cfRule>
  </conditionalFormatting>
  <conditionalFormatting sqref="BJ44">
    <cfRule type="cellIs" dxfId="99" priority="85" operator="equal">
      <formula>"Extremo"</formula>
    </cfRule>
    <cfRule type="cellIs" dxfId="98" priority="86" operator="equal">
      <formula>"Alto"</formula>
    </cfRule>
    <cfRule type="cellIs" dxfId="97" priority="87" operator="equal">
      <formula>"Moderado"</formula>
    </cfRule>
    <cfRule type="cellIs" dxfId="96" priority="88" operator="equal">
      <formula>"Bajo"</formula>
    </cfRule>
  </conditionalFormatting>
  <conditionalFormatting sqref="BJ48">
    <cfRule type="cellIs" dxfId="95" priority="81" operator="equal">
      <formula>"Extremo"</formula>
    </cfRule>
    <cfRule type="cellIs" dxfId="94" priority="82" operator="equal">
      <formula>"Alto"</formula>
    </cfRule>
    <cfRule type="cellIs" dxfId="93" priority="83" operator="equal">
      <formula>"Moderado"</formula>
    </cfRule>
    <cfRule type="cellIs" dxfId="92" priority="84" operator="equal">
      <formula>"Bajo"</formula>
    </cfRule>
  </conditionalFormatting>
  <conditionalFormatting sqref="BJ52">
    <cfRule type="cellIs" dxfId="91" priority="77" operator="equal">
      <formula>"Extremo"</formula>
    </cfRule>
    <cfRule type="cellIs" dxfId="90" priority="78" operator="equal">
      <formula>"Alto"</formula>
    </cfRule>
    <cfRule type="cellIs" dxfId="89" priority="79" operator="equal">
      <formula>"Moderado"</formula>
    </cfRule>
    <cfRule type="cellIs" dxfId="88" priority="80" operator="equal">
      <formula>"Bajo"</formula>
    </cfRule>
  </conditionalFormatting>
  <conditionalFormatting sqref="BJ56">
    <cfRule type="cellIs" dxfId="87" priority="73" operator="equal">
      <formula>"Extremo"</formula>
    </cfRule>
    <cfRule type="cellIs" dxfId="86" priority="74" operator="equal">
      <formula>"Alto"</formula>
    </cfRule>
    <cfRule type="cellIs" dxfId="85" priority="75" operator="equal">
      <formula>"Moderado"</formula>
    </cfRule>
    <cfRule type="cellIs" dxfId="84" priority="76" operator="equal">
      <formula>"Bajo"</formula>
    </cfRule>
  </conditionalFormatting>
  <conditionalFormatting sqref="BJ60">
    <cfRule type="cellIs" dxfId="83" priority="69" operator="equal">
      <formula>"Extremo"</formula>
    </cfRule>
    <cfRule type="cellIs" dxfId="82" priority="70" operator="equal">
      <formula>"Alto"</formula>
    </cfRule>
    <cfRule type="cellIs" dxfId="81" priority="71" operator="equal">
      <formula>"Moderado"</formula>
    </cfRule>
    <cfRule type="cellIs" dxfId="80" priority="72" operator="equal">
      <formula>"Bajo"</formula>
    </cfRule>
  </conditionalFormatting>
  <conditionalFormatting sqref="BJ64">
    <cfRule type="cellIs" dxfId="79" priority="65" operator="equal">
      <formula>"Extremo"</formula>
    </cfRule>
    <cfRule type="cellIs" dxfId="78" priority="66" operator="equal">
      <formula>"Alto"</formula>
    </cfRule>
    <cfRule type="cellIs" dxfId="77" priority="67" operator="equal">
      <formula>"Moderado"</formula>
    </cfRule>
    <cfRule type="cellIs" dxfId="76" priority="68" operator="equal">
      <formula>"Bajo"</formula>
    </cfRule>
  </conditionalFormatting>
  <conditionalFormatting sqref="BJ68">
    <cfRule type="cellIs" dxfId="75" priority="61" operator="equal">
      <formula>"Extremo"</formula>
    </cfRule>
    <cfRule type="cellIs" dxfId="74" priority="62" operator="equal">
      <formula>"Alto"</formula>
    </cfRule>
    <cfRule type="cellIs" dxfId="73" priority="63" operator="equal">
      <formula>"Moderado"</formula>
    </cfRule>
    <cfRule type="cellIs" dxfId="72" priority="64" operator="equal">
      <formula>"Bajo"</formula>
    </cfRule>
  </conditionalFormatting>
  <conditionalFormatting sqref="BJ72">
    <cfRule type="cellIs" dxfId="71" priority="57" operator="equal">
      <formula>"Extremo"</formula>
    </cfRule>
    <cfRule type="cellIs" dxfId="70" priority="58" operator="equal">
      <formula>"Alto"</formula>
    </cfRule>
    <cfRule type="cellIs" dxfId="69" priority="59" operator="equal">
      <formula>"Moderado"</formula>
    </cfRule>
    <cfRule type="cellIs" dxfId="68" priority="60" operator="equal">
      <formula>"Bajo"</formula>
    </cfRule>
  </conditionalFormatting>
  <conditionalFormatting sqref="BJ76">
    <cfRule type="cellIs" dxfId="67" priority="53" operator="equal">
      <formula>"Extremo"</formula>
    </cfRule>
    <cfRule type="cellIs" dxfId="66" priority="54" operator="equal">
      <formula>"Alto"</formula>
    </cfRule>
    <cfRule type="cellIs" dxfId="65" priority="55" operator="equal">
      <formula>"Moderado"</formula>
    </cfRule>
    <cfRule type="cellIs" dxfId="64" priority="56" operator="equal">
      <formula>"Bajo"</formula>
    </cfRule>
  </conditionalFormatting>
  <conditionalFormatting sqref="BJ80">
    <cfRule type="cellIs" dxfId="63" priority="49" operator="equal">
      <formula>"Extremo"</formula>
    </cfRule>
    <cfRule type="cellIs" dxfId="62" priority="50" operator="equal">
      <formula>"Alto"</formula>
    </cfRule>
    <cfRule type="cellIs" dxfId="61" priority="51" operator="equal">
      <formula>"Moderado"</formula>
    </cfRule>
    <cfRule type="cellIs" dxfId="60" priority="52" operator="equal">
      <formula>"Bajo"</formula>
    </cfRule>
  </conditionalFormatting>
  <conditionalFormatting sqref="BJ84">
    <cfRule type="cellIs" dxfId="59" priority="45" operator="equal">
      <formula>"Extremo"</formula>
    </cfRule>
    <cfRule type="cellIs" dxfId="58" priority="46" operator="equal">
      <formula>"Alto"</formula>
    </cfRule>
    <cfRule type="cellIs" dxfId="57" priority="47" operator="equal">
      <formula>"Moderado"</formula>
    </cfRule>
    <cfRule type="cellIs" dxfId="56" priority="48" operator="equal">
      <formula>"Bajo"</formula>
    </cfRule>
  </conditionalFormatting>
  <conditionalFormatting sqref="BJ88">
    <cfRule type="cellIs" dxfId="55" priority="41" operator="equal">
      <formula>"Extremo"</formula>
    </cfRule>
    <cfRule type="cellIs" dxfId="54" priority="42" operator="equal">
      <formula>"Alto"</formula>
    </cfRule>
    <cfRule type="cellIs" dxfId="53" priority="43" operator="equal">
      <formula>"Moderado"</formula>
    </cfRule>
    <cfRule type="cellIs" dxfId="52" priority="44" operator="equal">
      <formula>"Bajo"</formula>
    </cfRule>
  </conditionalFormatting>
  <conditionalFormatting sqref="BJ92">
    <cfRule type="cellIs" dxfId="51" priority="37" operator="equal">
      <formula>"Extremo"</formula>
    </cfRule>
    <cfRule type="cellIs" dxfId="50" priority="38" operator="equal">
      <formula>"Alto"</formula>
    </cfRule>
    <cfRule type="cellIs" dxfId="49" priority="39" operator="equal">
      <formula>"Moderado"</formula>
    </cfRule>
    <cfRule type="cellIs" dxfId="48" priority="40" operator="equal">
      <formula>"Bajo"</formula>
    </cfRule>
  </conditionalFormatting>
  <conditionalFormatting sqref="BJ96">
    <cfRule type="cellIs" dxfId="47" priority="33" operator="equal">
      <formula>"Extremo"</formula>
    </cfRule>
    <cfRule type="cellIs" dxfId="46" priority="34" operator="equal">
      <formula>"Alto"</formula>
    </cfRule>
    <cfRule type="cellIs" dxfId="45" priority="35" operator="equal">
      <formula>"Moderado"</formula>
    </cfRule>
    <cfRule type="cellIs" dxfId="44" priority="36" operator="equal">
      <formula>"Bajo"</formula>
    </cfRule>
  </conditionalFormatting>
  <conditionalFormatting sqref="BJ100">
    <cfRule type="cellIs" dxfId="43" priority="29" operator="equal">
      <formula>"Extremo"</formula>
    </cfRule>
    <cfRule type="cellIs" dxfId="42" priority="30" operator="equal">
      <formula>"Alto"</formula>
    </cfRule>
    <cfRule type="cellIs" dxfId="41" priority="31" operator="equal">
      <formula>"Moderado"</formula>
    </cfRule>
    <cfRule type="cellIs" dxfId="40" priority="32" operator="equal">
      <formula>"Bajo"</formula>
    </cfRule>
  </conditionalFormatting>
  <conditionalFormatting sqref="BJ104">
    <cfRule type="cellIs" dxfId="39" priority="25" operator="equal">
      <formula>"Extremo"</formula>
    </cfRule>
    <cfRule type="cellIs" dxfId="38" priority="26" operator="equal">
      <formula>"Alto"</formula>
    </cfRule>
    <cfRule type="cellIs" dxfId="37" priority="27" operator="equal">
      <formula>"Moderado"</formula>
    </cfRule>
    <cfRule type="cellIs" dxfId="36" priority="28" operator="equal">
      <formula>"Bajo"</formula>
    </cfRule>
  </conditionalFormatting>
  <conditionalFormatting sqref="BJ108">
    <cfRule type="cellIs" dxfId="35" priority="21" operator="equal">
      <formula>"Extremo"</formula>
    </cfRule>
    <cfRule type="cellIs" dxfId="34" priority="22" operator="equal">
      <formula>"Alto"</formula>
    </cfRule>
    <cfRule type="cellIs" dxfId="33" priority="23" operator="equal">
      <formula>"Moderado"</formula>
    </cfRule>
    <cfRule type="cellIs" dxfId="32" priority="24" operator="equal">
      <formula>"Bajo"</formula>
    </cfRule>
  </conditionalFormatting>
  <conditionalFormatting sqref="BJ112">
    <cfRule type="cellIs" dxfId="31" priority="17" operator="equal">
      <formula>"Extremo"</formula>
    </cfRule>
    <cfRule type="cellIs" dxfId="30" priority="18" operator="equal">
      <formula>"Alto"</formula>
    </cfRule>
    <cfRule type="cellIs" dxfId="29" priority="19" operator="equal">
      <formula>"Moderado"</formula>
    </cfRule>
    <cfRule type="cellIs" dxfId="28" priority="20" operator="equal">
      <formula>"Bajo"</formula>
    </cfRule>
  </conditionalFormatting>
  <conditionalFormatting sqref="BJ116">
    <cfRule type="cellIs" dxfId="27" priority="13" operator="equal">
      <formula>"Extremo"</formula>
    </cfRule>
    <cfRule type="cellIs" dxfId="26" priority="14" operator="equal">
      <formula>"Alto"</formula>
    </cfRule>
    <cfRule type="cellIs" dxfId="25" priority="15" operator="equal">
      <formula>"Moderado"</formula>
    </cfRule>
    <cfRule type="cellIs" dxfId="24" priority="16" operator="equal">
      <formula>"Bajo"</formula>
    </cfRule>
  </conditionalFormatting>
  <conditionalFormatting sqref="BJ120">
    <cfRule type="cellIs" dxfId="23" priority="9" operator="equal">
      <formula>"Extremo"</formula>
    </cfRule>
    <cfRule type="cellIs" dxfId="22" priority="10" operator="equal">
      <formula>"Alto"</formula>
    </cfRule>
    <cfRule type="cellIs" dxfId="21" priority="11" operator="equal">
      <formula>"Moderado"</formula>
    </cfRule>
    <cfRule type="cellIs" dxfId="20" priority="12" operator="equal">
      <formula>"Bajo"</formula>
    </cfRule>
  </conditionalFormatting>
  <conditionalFormatting sqref="BJ124">
    <cfRule type="cellIs" dxfId="19" priority="5" operator="equal">
      <formula>"Extremo"</formula>
    </cfRule>
    <cfRule type="cellIs" dxfId="18" priority="6" operator="equal">
      <formula>"Alto"</formula>
    </cfRule>
    <cfRule type="cellIs" dxfId="17" priority="7" operator="equal">
      <formula>"Moderado"</formula>
    </cfRule>
    <cfRule type="cellIs" dxfId="16" priority="8" operator="equal">
      <formula>"Bajo"</formula>
    </cfRule>
  </conditionalFormatting>
  <dataValidations xWindow="782" yWindow="446" count="30">
    <dataValidation allowBlank="1" showInputMessage="1" showErrorMessage="1" prompt="Fuerte: 100_x000a__x000a_Moderado: Entre 50 y 99_x000a__x000a_Débil: Menor a 50" sqref="BE6" xr:uid="{00000000-0002-0000-0200-000000000000}"/>
    <dataValidation allowBlank="1" showInputMessage="1" showErrorMessage="1" prompt="Fuerte: 100_x000a__x000a_Moderado: 50_x000a__x000a_Débil: 0" sqref="BC6" xr:uid="{00000000-0002-0000-0200-000001000000}"/>
    <dataValidation allowBlank="1" showInputMessage="1" showErrorMessage="1" prompt="Fuerte: Siempre se ejecuta_x000a__x000a_Moderado: Algunas veces_x000a__x000a_Débil: No se ejecuta " sqref="AZ6:BA6" xr:uid="{00000000-0002-0000-0200-000002000000}"/>
    <dataValidation allowBlank="1" showInputMessage="1" showErrorMessage="1" prompt="Fuerte: Calificación entre 96 y 100_x000a__x000a_Moderado: Calificación entre 86 y 95_x000a__x000a_Débil: Calificación entre 0 y 85" sqref="AY6" xr:uid="{00000000-0002-0000-0200-000003000000}"/>
    <dataValidation allowBlank="1" showInputMessage="1" showErrorMessage="1" prompt="- Confiable (15)_x000a__x000a_- No Confiable (0)_x000a_" sqref="AR6:AS6" xr:uid="{00000000-0002-0000-0200-000004000000}"/>
    <dataValidation allowBlank="1" showInputMessage="1" showErrorMessage="1" prompt="- Prevenir (15)_x000a__x000a_- Detectar (10)_x000a__x000a_- No es un Control (0)" sqref="AP6:AQ6" xr:uid="{00000000-0002-0000-0200-000005000000}"/>
    <dataValidation allowBlank="1" showInputMessage="1" showErrorMessage="1" prompt="- Oportuna (15)_x000a__x000a_- Inoportuna (0)_x000a_" sqref="AN6:AO6" xr:uid="{00000000-0002-0000-0200-000006000000}"/>
    <dataValidation allowBlank="1" showInputMessage="1" showErrorMessage="1" prompt="- Asignado (15)_x000a__x000a_- No Asignado (0)" sqref="AJ6:AK6" xr:uid="{00000000-0002-0000-0200-000007000000}"/>
    <dataValidation allowBlank="1" showInputMessage="1" showErrorMessage="1" prompt="Preventivo: Diseñados para evitar un evento no deseado en el momento que se produce, es decir intenta evitar la ocurrencia_x000a__x000a_Detectivos: Diseñados para identificar un evento o resultado no previsto después de que se haya producido, es decir corregir " sqref="AI6" xr:uid="{00000000-0002-0000-0200-000008000000}"/>
    <dataValidation allowBlank="1" showInputMessage="1" showErrorMessage="1" prompt="Completa (10)_x000a__x000a_Incompleta (5)_x000a__x000a_No esxiste (0)" sqref="AV6:AW6" xr:uid="{00000000-0002-0000-0200-000009000000}"/>
    <dataValidation allowBlank="1" showInputMessage="1" showErrorMessage="1" prompt="- Se investigan y se resuelven Oportunamente (15)_x000a__x000a_- No se investigan y resuelven Oportunamente (0)_x000a_" sqref="AT6:AU6" xr:uid="{00000000-0002-0000-0200-00000A000000}"/>
    <dataValidation allowBlank="1" showInputMessage="1" showErrorMessage="1" prompt="- Adecuado (15)_x000a__x000a_- Inadecuado (0)_x000a_" sqref="AL6:AM6" xr:uid="{00000000-0002-0000-0200-00000B000000}"/>
    <dataValidation allowBlank="1" showInputMessage="1" showErrorMessage="1" prompt="Promedio entre el diseño Total de Control y Total Solidez Individual " sqref="BD6" xr:uid="{00000000-0002-0000-0200-00000C000000}"/>
    <dataValidation allowBlank="1" showInputMessage="1" showErrorMessage="1" prompt="Fuerte+Fuerte=Fuerte_x000a_Fuerte+Moderado=Moderado_x000a_Fuerte+Débil=Débil_x000a_Moderado+Fuerte=Moderado_x000a_Moderado+Moderado=Moderado_x000a_Moderado+Débil=Débil_x000a_Débil+Fuerte=Débil_x000a_Débil+Moderado=Débil_x000a_Débil+Débil=Débil" sqref="BB6" xr:uid="{00000000-0002-0000-0200-00000D000000}"/>
    <dataValidation allowBlank="1" showInputMessage="1" showErrorMessage="1" prompt="Si el resultado de las calificaciones del control o promedio en el diseño de los controles, está por debajo de 96%, se debe establecer un plan de acción que permita tener un control bien diseñado" sqref="AX6" xr:uid="{00000000-0002-0000-0200-00000E000000}"/>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A6 AC6:AE6" xr:uid="{00000000-0002-0000-0200-00000F000000}"/>
    <dataValidation allowBlank="1" showInputMessage="1" showErrorMessage="1" prompt="Casi Seguro (5): Se espera que evento ocurra en la mayoría _x000a_Probable (4): Es viable que el evento ocurra en la mayoría_x000a_Posible (3): Puede ocurrir en algún momento. Últimos 2 años_x000a_Improbable (2): Puede Ocurrir en algún momento. Últimos 5 años_x000a_Rara Vez (1)" sqref="AB6" xr:uid="{00000000-0002-0000-0200-000010000000}"/>
    <dataValidation type="list" allowBlank="1" showInputMessage="1" showErrorMessage="1" sqref="AH7:AH10 AH122:AH124 AH126:AH127 AH19 AH22:AH23 AH118:AH120 AH114:AH116 AH110:AH112 AH106:AH108 AH102:AH104 AH98:AH100 AH94:AH96 AH54:AH55 AH62:AH64 AH66:AH68 AH70:AH72 AH74:AH76 AH78:AH80 AH82:AH84 AH86:AH88 AH90:AH92 AH60" xr:uid="{00000000-0002-0000-0200-000011000000}">
      <formula1>$E$7:$E$8</formula1>
    </dataValidation>
    <dataValidation type="list" allowBlank="1" showInputMessage="1" showErrorMessage="1" sqref="AH11:AH15" xr:uid="{00000000-0002-0000-0200-000012000000}">
      <formula1>$E$11:$E$15</formula1>
    </dataValidation>
    <dataValidation type="list" allowBlank="1" showInputMessage="1" showErrorMessage="1" sqref="AH16:AH18" xr:uid="{00000000-0002-0000-0200-000013000000}">
      <formula1>$E$16:$E$19</formula1>
    </dataValidation>
    <dataValidation type="list" allowBlank="1" showInputMessage="1" showErrorMessage="1" sqref="AH20:AH21" xr:uid="{00000000-0002-0000-0200-000014000000}">
      <formula1>$E$20:$E$23</formula1>
    </dataValidation>
    <dataValidation type="list" allowBlank="1" showInputMessage="1" showErrorMessage="1" sqref="AH24:AH27" xr:uid="{00000000-0002-0000-0200-000015000000}">
      <formula1>$E$24:$E$27</formula1>
    </dataValidation>
    <dataValidation type="list" allowBlank="1" showInputMessage="1" showErrorMessage="1" sqref="AH28:AH31" xr:uid="{00000000-0002-0000-0200-000016000000}">
      <formula1>$E$28:$E$31</formula1>
    </dataValidation>
    <dataValidation type="list" allowBlank="1" showInputMessage="1" showErrorMessage="1" sqref="AH32:AH35" xr:uid="{00000000-0002-0000-0200-000017000000}">
      <formula1>$E$32:$E$35</formula1>
    </dataValidation>
    <dataValidation type="list" allowBlank="1" showInputMessage="1" showErrorMessage="1" sqref="AH36:AH39" xr:uid="{00000000-0002-0000-0200-000018000000}">
      <formula1>$E$36:$E$39</formula1>
    </dataValidation>
    <dataValidation type="list" allowBlank="1" showInputMessage="1" showErrorMessage="1" sqref="AH40:AH43" xr:uid="{00000000-0002-0000-0200-000019000000}">
      <formula1>$E$40:$E$43</formula1>
    </dataValidation>
    <dataValidation type="list" allowBlank="1" showInputMessage="1" showErrorMessage="1" sqref="AH44:AH47" xr:uid="{00000000-0002-0000-0200-00001A000000}">
      <formula1>$E$44:$E$47</formula1>
    </dataValidation>
    <dataValidation type="list" allowBlank="1" showInputMessage="1" showErrorMessage="1" sqref="AH48:AH51" xr:uid="{00000000-0002-0000-0200-00001B000000}">
      <formula1>$E$48:$E$51</formula1>
    </dataValidation>
    <dataValidation type="list" allowBlank="1" showInputMessage="1" showErrorMessage="1" sqref="AH52:AH53" xr:uid="{00000000-0002-0000-0200-00001C000000}">
      <formula1>$E$52:$E$55</formula1>
    </dataValidation>
    <dataValidation type="list" allowBlank="1" showInputMessage="1" showErrorMessage="1" sqref="AH56:AH59" xr:uid="{00000000-0002-0000-0200-00001D000000}">
      <formula1>$E$56:$E$59</formula1>
    </dataValidation>
  </dataValidations>
  <hyperlinks>
    <hyperlink ref="BR32" r:id="rId1" display="https://minjusticiagovco-my.sharepoint.com/:f:/r/personal/gobdigital_calidad_minjusticia_gov_co/Documents/GOBIERNO DIGITAL/VIGENCIA 2025/Calidad 2025/Mapa-Matriz de Riesgos gesti%C3%B3n y corrupcion/Trimestre 1/Matriz de riesgos gestion y corrupcion Primer trimestre - Remitido/Evidencias Riesgo 3?csf=1&amp;web=1&amp;e=kYXrK8" xr:uid="{00000000-0004-0000-0200-000000000000}"/>
  </hyperlinks>
  <printOptions horizontalCentered="1"/>
  <pageMargins left="0" right="0" top="0.35433070866141736" bottom="0.35433070866141736" header="0.31496062992125984" footer="0.31496062992125984"/>
  <pageSetup paperSize="5" scale="50" pageOrder="overThenDown" orientation="portrait" r:id="rId2"/>
  <headerFooter>
    <oddFooter>&amp;CPág. &amp;P de &amp;N</oddFooter>
  </headerFooter>
  <drawing r:id="rId3"/>
  <legacyDrawing r:id="rId4"/>
  <extLst>
    <ext xmlns:x14="http://schemas.microsoft.com/office/spreadsheetml/2009/9/main" uri="{CCE6A557-97BC-4b89-ADB6-D9C93CAAB3DF}">
      <x14:dataValidations xmlns:xm="http://schemas.microsoft.com/office/excel/2006/main" xWindow="782" yWindow="446" count="8">
        <x14:dataValidation type="list" allowBlank="1" showInputMessage="1" showErrorMessage="1" xr:uid="{00000000-0002-0000-0200-00001E000000}">
          <x14:formula1>
            <xm:f>Listados!$B$26:$B$27</xm:f>
          </x14:formula1>
          <xm:sqref>H24:Z24 H120:Z120 H7:Z7 H11:Z11 H16:Z16 H20:Z20 H28:Z28 AN7:AN32 H32:Z32 H52:Z52 AN34:AN36 AT7:AT127 H104:Z104 H124:Z124 H36:Z36 H68:Z68 AN38:AN127 H112:Z112 H64:Z64 H100:Z100 H40:Z40 AL7:AL1048576 H116:Z116 H56:Z56 H84:Z84 AJ7:AJ127 H44:Z44 H96:Z96 H76:Z76 H108:Z108 H92:Z92 H88:Z88 H48:Z48 H72:Z72 AR7:AR127 H80:Z80 H60:Z60</xm:sqref>
        </x14:dataValidation>
        <x14:dataValidation type="list" allowBlank="1" showInputMessage="1" showErrorMessage="1" xr:uid="{00000000-0002-0000-0200-00001F000000}">
          <x14:formula1>
            <xm:f>Corrupción!$J$3:$J$7</xm:f>
          </x14:formula1>
          <xm:sqref>AB20 AB7 AB11 AB16 AB24 AB28 AB32 AB36 AB40 AB44 AB48 AB52 AB56 AB60 AB64 AB68 AB72 AB76 AB80 AB84 AB88 AB92 AB96 AB100 AB104 AB108 AB112 AB116 AB120 AB124</xm:sqref>
        </x14:dataValidation>
        <x14:dataValidation type="list" allowBlank="1" showInputMessage="1" showErrorMessage="1" xr:uid="{00000000-0002-0000-0200-000020000000}">
          <x14:formula1>
            <xm:f>Listados!$B$3:$B$20</xm:f>
          </x14:formula1>
          <xm:sqref>B7 B16 B20 B11 B24 B28 B32 B36 B40 B44 B48 B124 B56 B60 B64 B68 B72 B76 B80 B84 B88 B92 B96 B100 B104 B108 B112 B116 B120</xm:sqref>
        </x14:dataValidation>
        <x14:dataValidation type="list" allowBlank="1" showInputMessage="1" showErrorMessage="1" xr:uid="{00000000-0002-0000-0200-000021000000}">
          <x14:formula1>
            <xm:f>Listados!$G$26:$G$27</xm:f>
          </x14:formula1>
          <xm:sqref>AP7:AP127 AI7:AI30 AI32:AI127</xm:sqref>
        </x14:dataValidation>
        <x14:dataValidation type="list" allowBlank="1" showInputMessage="1" showErrorMessage="1" xr:uid="{00000000-0002-0000-0200-000022000000}">
          <x14:formula1>
            <xm:f>Listados!$C$26:$C$28</xm:f>
          </x14:formula1>
          <xm:sqref>AV7:AV127</xm:sqref>
        </x14:dataValidation>
        <x14:dataValidation type="list" allowBlank="1" showInputMessage="1" showErrorMessage="1" xr:uid="{00000000-0002-0000-0200-000023000000}">
          <x14:formula1>
            <xm:f>Listados!$E$26:$E$28</xm:f>
          </x14:formula1>
          <xm:sqref>AZ7:AZ127</xm:sqref>
        </x14:dataValidation>
        <x14:dataValidation type="list" allowBlank="1" showInputMessage="1" showErrorMessage="1" xr:uid="{00000000-0002-0000-0200-000024000000}">
          <x14:formula1>
            <xm:f>Listados!$E$3:$E$4</xm:f>
          </x14:formula1>
          <xm:sqref>F7:F14 F16:F30 F32:F1048576</xm:sqref>
        </x14:dataValidation>
        <x14:dataValidation type="list" allowBlank="1" showInputMessage="1" showErrorMessage="1" xr:uid="{00000000-0002-0000-0200-000025000000}">
          <x14:formula1>
            <xm:f>Listados!$B$3:$B$21</xm:f>
          </x14:formula1>
          <xm:sqref>B52:B55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D4:D15"/>
  <sheetViews>
    <sheetView topLeftCell="A4" zoomScale="90" zoomScaleNormal="90" workbookViewId="0">
      <selection activeCell="D15" sqref="D4:D15"/>
    </sheetView>
  </sheetViews>
  <sheetFormatPr baseColWidth="10" defaultColWidth="11.5" defaultRowHeight="15" x14ac:dyDescent="0.2"/>
  <cols>
    <col min="4" max="4" width="126" bestFit="1" customWidth="1"/>
  </cols>
  <sheetData>
    <row r="4" spans="4:4" ht="34" x14ac:dyDescent="0.4">
      <c r="D4" s="46" t="s">
        <v>729</v>
      </c>
    </row>
    <row r="5" spans="4:4" ht="34" x14ac:dyDescent="0.4">
      <c r="D5" s="46" t="s">
        <v>730</v>
      </c>
    </row>
    <row r="6" spans="4:4" ht="34" x14ac:dyDescent="0.4">
      <c r="D6" s="46" t="s">
        <v>731</v>
      </c>
    </row>
    <row r="7" spans="4:4" ht="34" x14ac:dyDescent="0.4">
      <c r="D7" s="46" t="s">
        <v>732</v>
      </c>
    </row>
    <row r="8" spans="4:4" ht="34" x14ac:dyDescent="0.4">
      <c r="D8" s="46" t="s">
        <v>733</v>
      </c>
    </row>
    <row r="9" spans="4:4" ht="92" x14ac:dyDescent="1">
      <c r="D9" s="50" t="s">
        <v>734</v>
      </c>
    </row>
    <row r="10" spans="4:4" ht="34" x14ac:dyDescent="0.4">
      <c r="D10" s="49" t="s">
        <v>735</v>
      </c>
    </row>
    <row r="11" spans="4:4" ht="34" x14ac:dyDescent="0.4">
      <c r="D11" s="46" t="s">
        <v>736</v>
      </c>
    </row>
    <row r="12" spans="4:4" ht="34" x14ac:dyDescent="0.4">
      <c r="D12" s="46" t="s">
        <v>737</v>
      </c>
    </row>
    <row r="13" spans="4:4" ht="34" x14ac:dyDescent="0.4">
      <c r="D13" s="48" t="s">
        <v>738</v>
      </c>
    </row>
    <row r="14" spans="4:4" ht="34" x14ac:dyDescent="0.4">
      <c r="D14" s="46" t="s">
        <v>739</v>
      </c>
    </row>
    <row r="15" spans="4:4" ht="34" x14ac:dyDescent="0.4">
      <c r="D15" s="47" t="s">
        <v>740</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B32"/>
  <sheetViews>
    <sheetView topLeftCell="A20" zoomScaleNormal="100" workbookViewId="0">
      <selection activeCell="B21" sqref="B21"/>
    </sheetView>
  </sheetViews>
  <sheetFormatPr baseColWidth="10" defaultColWidth="11.5" defaultRowHeight="15" x14ac:dyDescent="0.2"/>
  <cols>
    <col min="1" max="1" width="15" bestFit="1" customWidth="1"/>
    <col min="2" max="2" width="48.6640625" bestFit="1" customWidth="1"/>
    <col min="3" max="3" width="48.6640625" customWidth="1"/>
    <col min="4" max="4" width="11.5" customWidth="1"/>
    <col min="5" max="5" width="13.33203125" customWidth="1"/>
    <col min="6" max="6" width="12.33203125" bestFit="1" customWidth="1"/>
    <col min="7" max="7" width="23.5" customWidth="1"/>
    <col min="8" max="8" width="24.83203125" customWidth="1"/>
    <col min="9" max="9" width="17.6640625" customWidth="1"/>
    <col min="11" max="11" width="17.1640625" customWidth="1"/>
    <col min="12" max="12" width="19.5" customWidth="1"/>
    <col min="13" max="13" width="37.33203125" customWidth="1"/>
    <col min="14" max="14" width="21.5" customWidth="1"/>
    <col min="21" max="21" width="19.5" bestFit="1" customWidth="1"/>
    <col min="23" max="23" width="26.33203125" customWidth="1"/>
  </cols>
  <sheetData>
    <row r="2" spans="1:28" ht="16" thickBot="1" x14ac:dyDescent="0.25">
      <c r="A2" s="10" t="s">
        <v>741</v>
      </c>
      <c r="B2" s="10" t="s">
        <v>742</v>
      </c>
      <c r="C2" s="10" t="s">
        <v>743</v>
      </c>
      <c r="D2" s="10" t="s">
        <v>744</v>
      </c>
      <c r="E2" s="10" t="s">
        <v>745</v>
      </c>
      <c r="F2" s="10" t="s">
        <v>746</v>
      </c>
      <c r="G2" s="10" t="s">
        <v>747</v>
      </c>
      <c r="H2" s="10" t="s">
        <v>748</v>
      </c>
      <c r="I2" s="10" t="s">
        <v>749</v>
      </c>
      <c r="K2" s="10" t="s">
        <v>746</v>
      </c>
      <c r="L2" s="10" t="s">
        <v>747</v>
      </c>
      <c r="M2" s="10" t="s">
        <v>750</v>
      </c>
      <c r="P2" s="10" t="s">
        <v>751</v>
      </c>
      <c r="S2" s="766" t="s">
        <v>752</v>
      </c>
      <c r="T2" s="766"/>
      <c r="U2" s="766"/>
      <c r="V2" s="766"/>
      <c r="W2" t="s">
        <v>753</v>
      </c>
      <c r="AA2" s="10" t="s">
        <v>751</v>
      </c>
    </row>
    <row r="3" spans="1:28" ht="85" thickBot="1" x14ac:dyDescent="0.3">
      <c r="A3" s="23" t="s">
        <v>754</v>
      </c>
      <c r="B3" s="275" t="s">
        <v>755</v>
      </c>
      <c r="C3" s="275" t="s">
        <v>755</v>
      </c>
      <c r="D3" s="23" t="s">
        <v>214</v>
      </c>
      <c r="E3" s="23" t="s">
        <v>67</v>
      </c>
      <c r="F3" s="11" t="s">
        <v>756</v>
      </c>
      <c r="G3" s="11" t="s">
        <v>392</v>
      </c>
      <c r="H3" t="s">
        <v>757</v>
      </c>
      <c r="I3" t="s">
        <v>72</v>
      </c>
      <c r="K3" s="11" t="s">
        <v>275</v>
      </c>
      <c r="L3" s="11" t="s">
        <v>392</v>
      </c>
      <c r="M3" t="s">
        <v>758</v>
      </c>
      <c r="N3" t="s">
        <v>759</v>
      </c>
      <c r="P3" t="s">
        <v>759</v>
      </c>
      <c r="Q3" t="s">
        <v>760</v>
      </c>
      <c r="S3" t="s">
        <v>761</v>
      </c>
      <c r="T3" t="s">
        <v>761</v>
      </c>
      <c r="U3" t="str">
        <f>+CONCATENATE(S3,T3)</f>
        <v>FuerteFuerte</v>
      </c>
      <c r="V3" t="s">
        <v>761</v>
      </c>
      <c r="W3" s="83" t="s">
        <v>762</v>
      </c>
      <c r="X3" s="25"/>
      <c r="AA3" t="s">
        <v>759</v>
      </c>
      <c r="AB3" t="s">
        <v>760</v>
      </c>
    </row>
    <row r="4" spans="1:28" ht="113" thickBot="1" x14ac:dyDescent="0.3">
      <c r="A4" s="23" t="s">
        <v>754</v>
      </c>
      <c r="B4" s="275" t="s">
        <v>449</v>
      </c>
      <c r="C4" s="276" t="s">
        <v>763</v>
      </c>
      <c r="D4" s="23" t="s">
        <v>169</v>
      </c>
      <c r="E4" s="23" t="s">
        <v>125</v>
      </c>
      <c r="F4" s="11" t="s">
        <v>136</v>
      </c>
      <c r="G4" s="11" t="s">
        <v>70</v>
      </c>
      <c r="H4" s="11" t="s">
        <v>764</v>
      </c>
      <c r="I4" t="s">
        <v>765</v>
      </c>
      <c r="K4" s="11" t="s">
        <v>136</v>
      </c>
      <c r="L4" s="11" t="s">
        <v>70</v>
      </c>
      <c r="M4" t="s">
        <v>766</v>
      </c>
      <c r="N4" t="s">
        <v>759</v>
      </c>
      <c r="P4" t="s">
        <v>86</v>
      </c>
      <c r="Q4" t="s">
        <v>760</v>
      </c>
      <c r="S4" t="s">
        <v>761</v>
      </c>
      <c r="T4" t="s">
        <v>86</v>
      </c>
      <c r="U4" t="str">
        <f t="shared" ref="U4:U11" si="0">+CONCATENATE(S4,T4)</f>
        <v>FuerteModerado</v>
      </c>
      <c r="V4" t="s">
        <v>86</v>
      </c>
      <c r="W4" s="83" t="s">
        <v>265</v>
      </c>
      <c r="AA4" t="s">
        <v>86</v>
      </c>
      <c r="AB4" t="s">
        <v>767</v>
      </c>
    </row>
    <row r="5" spans="1:28" ht="265" thickBot="1" x14ac:dyDescent="0.3">
      <c r="A5" s="23" t="s">
        <v>754</v>
      </c>
      <c r="B5" s="275" t="s">
        <v>321</v>
      </c>
      <c r="C5" s="277" t="s">
        <v>768</v>
      </c>
      <c r="D5" s="23" t="s">
        <v>64</v>
      </c>
      <c r="E5" s="23"/>
      <c r="F5" s="11" t="s">
        <v>769</v>
      </c>
      <c r="G5" s="11" t="s">
        <v>86</v>
      </c>
      <c r="H5" t="s">
        <v>770</v>
      </c>
      <c r="K5" s="11" t="s">
        <v>85</v>
      </c>
      <c r="L5" s="11" t="s">
        <v>86</v>
      </c>
      <c r="M5" t="s">
        <v>771</v>
      </c>
      <c r="N5" t="s">
        <v>86</v>
      </c>
      <c r="P5" t="s">
        <v>772</v>
      </c>
      <c r="Q5" t="s">
        <v>773</v>
      </c>
      <c r="S5" t="s">
        <v>761</v>
      </c>
      <c r="T5" t="s">
        <v>774</v>
      </c>
      <c r="U5" t="str">
        <f t="shared" si="0"/>
        <v>FuerteDébil</v>
      </c>
      <c r="V5" t="s">
        <v>774</v>
      </c>
      <c r="W5" s="83" t="s">
        <v>225</v>
      </c>
      <c r="AA5" t="s">
        <v>772</v>
      </c>
      <c r="AB5" t="s">
        <v>773</v>
      </c>
    </row>
    <row r="6" spans="1:28" ht="155" thickBot="1" x14ac:dyDescent="0.3">
      <c r="A6" s="23" t="s">
        <v>754</v>
      </c>
      <c r="B6" s="275" t="s">
        <v>439</v>
      </c>
      <c r="C6" s="277" t="s">
        <v>775</v>
      </c>
      <c r="D6" s="23" t="s">
        <v>82</v>
      </c>
      <c r="E6" s="23"/>
      <c r="F6" s="11" t="s">
        <v>100</v>
      </c>
      <c r="G6" s="11" t="s">
        <v>236</v>
      </c>
      <c r="H6" t="s">
        <v>776</v>
      </c>
      <c r="K6" s="11" t="s">
        <v>100</v>
      </c>
      <c r="L6" s="11" t="s">
        <v>236</v>
      </c>
      <c r="M6" t="s">
        <v>777</v>
      </c>
      <c r="N6" t="s">
        <v>772</v>
      </c>
      <c r="P6" t="s">
        <v>778</v>
      </c>
      <c r="Q6" t="s">
        <v>773</v>
      </c>
      <c r="S6" t="s">
        <v>86</v>
      </c>
      <c r="T6" t="s">
        <v>761</v>
      </c>
      <c r="U6" t="str">
        <f t="shared" si="0"/>
        <v>ModeradoFuerte</v>
      </c>
      <c r="V6" t="s">
        <v>86</v>
      </c>
      <c r="W6" s="83" t="s">
        <v>338</v>
      </c>
      <c r="AA6" t="s">
        <v>778</v>
      </c>
      <c r="AB6" t="s">
        <v>779</v>
      </c>
    </row>
    <row r="7" spans="1:28" ht="154" x14ac:dyDescent="0.25">
      <c r="A7" s="23" t="s">
        <v>754</v>
      </c>
      <c r="B7" s="275" t="s">
        <v>418</v>
      </c>
      <c r="C7" s="277" t="s">
        <v>780</v>
      </c>
      <c r="D7" s="23" t="s">
        <v>408</v>
      </c>
      <c r="E7" s="23"/>
      <c r="F7" s="11" t="s">
        <v>69</v>
      </c>
      <c r="G7" s="11" t="s">
        <v>101</v>
      </c>
      <c r="H7" s="11"/>
      <c r="K7" s="11" t="s">
        <v>69</v>
      </c>
      <c r="L7" s="11" t="s">
        <v>101</v>
      </c>
      <c r="M7" t="s">
        <v>781</v>
      </c>
      <c r="N7" t="s">
        <v>778</v>
      </c>
      <c r="S7" t="s">
        <v>86</v>
      </c>
      <c r="T7" t="s">
        <v>86</v>
      </c>
      <c r="U7" t="str">
        <f t="shared" si="0"/>
        <v>ModeradoModerado</v>
      </c>
      <c r="V7" t="s">
        <v>86</v>
      </c>
      <c r="W7" s="83" t="s">
        <v>355</v>
      </c>
    </row>
    <row r="8" spans="1:28" ht="60" x14ac:dyDescent="0.25">
      <c r="A8" s="23" t="s">
        <v>782</v>
      </c>
      <c r="B8" s="275" t="s">
        <v>211</v>
      </c>
      <c r="C8" s="275" t="s">
        <v>211</v>
      </c>
      <c r="D8" s="23" t="s">
        <v>452</v>
      </c>
      <c r="E8" s="23"/>
      <c r="K8" s="11" t="s">
        <v>275</v>
      </c>
      <c r="L8">
        <v>1</v>
      </c>
      <c r="M8" t="s">
        <v>783</v>
      </c>
      <c r="N8" t="s">
        <v>759</v>
      </c>
      <c r="S8" t="s">
        <v>86</v>
      </c>
      <c r="T8" t="s">
        <v>774</v>
      </c>
      <c r="U8" t="str">
        <f t="shared" si="0"/>
        <v>ModeradoDébil</v>
      </c>
      <c r="V8" t="s">
        <v>774</v>
      </c>
      <c r="W8" s="84" t="s">
        <v>215</v>
      </c>
    </row>
    <row r="9" spans="1:28" ht="242" x14ac:dyDescent="0.25">
      <c r="A9" s="23" t="s">
        <v>782</v>
      </c>
      <c r="B9" s="275" t="s">
        <v>295</v>
      </c>
      <c r="C9" s="278" t="s">
        <v>784</v>
      </c>
      <c r="D9" s="23" t="s">
        <v>123</v>
      </c>
      <c r="E9" s="23"/>
      <c r="K9" s="11" t="s">
        <v>136</v>
      </c>
      <c r="L9">
        <v>2</v>
      </c>
      <c r="M9" t="s">
        <v>785</v>
      </c>
      <c r="N9" t="s">
        <v>759</v>
      </c>
      <c r="S9" t="s">
        <v>774</v>
      </c>
      <c r="T9" t="s">
        <v>761</v>
      </c>
      <c r="U9" t="str">
        <f t="shared" si="0"/>
        <v>DébilFuerte</v>
      </c>
      <c r="V9" t="s">
        <v>774</v>
      </c>
      <c r="W9" s="84" t="s">
        <v>65</v>
      </c>
    </row>
    <row r="10" spans="1:28" ht="176" x14ac:dyDescent="0.25">
      <c r="A10" s="23" t="s">
        <v>782</v>
      </c>
      <c r="B10" s="275" t="s">
        <v>786</v>
      </c>
      <c r="C10" s="278" t="s">
        <v>787</v>
      </c>
      <c r="D10" s="23"/>
      <c r="E10" s="23"/>
      <c r="K10" s="11" t="s">
        <v>85</v>
      </c>
      <c r="L10">
        <v>3</v>
      </c>
      <c r="M10" t="s">
        <v>788</v>
      </c>
      <c r="N10" t="s">
        <v>86</v>
      </c>
      <c r="S10" t="s">
        <v>774</v>
      </c>
      <c r="T10" t="s">
        <v>86</v>
      </c>
      <c r="U10" t="str">
        <f t="shared" si="0"/>
        <v>DébilModerado</v>
      </c>
      <c r="V10" t="s">
        <v>774</v>
      </c>
      <c r="W10" s="84" t="s">
        <v>272</v>
      </c>
    </row>
    <row r="11" spans="1:28" ht="21" x14ac:dyDescent="0.25">
      <c r="A11" s="23" t="s">
        <v>782</v>
      </c>
      <c r="B11" s="23" t="s">
        <v>244</v>
      </c>
      <c r="C11" s="23" t="s">
        <v>244</v>
      </c>
      <c r="D11" s="23"/>
      <c r="E11" s="23"/>
      <c r="K11" s="11" t="s">
        <v>100</v>
      </c>
      <c r="L11">
        <v>4</v>
      </c>
      <c r="M11" t="s">
        <v>789</v>
      </c>
      <c r="N11" t="s">
        <v>772</v>
      </c>
      <c r="S11" t="s">
        <v>774</v>
      </c>
      <c r="T11" t="s">
        <v>774</v>
      </c>
      <c r="U11" t="str">
        <f t="shared" si="0"/>
        <v>DébilDébil</v>
      </c>
      <c r="V11" t="s">
        <v>774</v>
      </c>
    </row>
    <row r="12" spans="1:28" ht="198" x14ac:dyDescent="0.25">
      <c r="A12" s="23" t="s">
        <v>782</v>
      </c>
      <c r="B12" s="23" t="s">
        <v>223</v>
      </c>
      <c r="C12" s="24" t="s">
        <v>224</v>
      </c>
      <c r="D12" s="23"/>
      <c r="E12" s="23"/>
      <c r="K12" s="11" t="s">
        <v>69</v>
      </c>
      <c r="L12">
        <v>5</v>
      </c>
      <c r="M12" t="s">
        <v>790</v>
      </c>
      <c r="N12" t="s">
        <v>778</v>
      </c>
    </row>
    <row r="13" spans="1:28" ht="132" x14ac:dyDescent="0.25">
      <c r="A13" s="23" t="s">
        <v>791</v>
      </c>
      <c r="B13" s="23" t="s">
        <v>156</v>
      </c>
      <c r="C13" s="42" t="s">
        <v>792</v>
      </c>
      <c r="D13" s="23"/>
      <c r="E13" s="23"/>
      <c r="K13" s="11" t="s">
        <v>392</v>
      </c>
      <c r="L13">
        <v>1</v>
      </c>
      <c r="M13" t="s">
        <v>793</v>
      </c>
      <c r="N13" t="s">
        <v>759</v>
      </c>
    </row>
    <row r="14" spans="1:28" ht="220" x14ac:dyDescent="0.25">
      <c r="A14" s="23" t="s">
        <v>791</v>
      </c>
      <c r="B14" s="23" t="s">
        <v>120</v>
      </c>
      <c r="C14" s="42" t="s">
        <v>794</v>
      </c>
      <c r="D14" s="23"/>
      <c r="E14" s="23"/>
      <c r="K14" s="11" t="s">
        <v>70</v>
      </c>
      <c r="L14">
        <v>2</v>
      </c>
      <c r="M14" t="s">
        <v>795</v>
      </c>
      <c r="N14" t="s">
        <v>86</v>
      </c>
    </row>
    <row r="15" spans="1:28" ht="220" x14ac:dyDescent="0.25">
      <c r="A15" s="23" t="s">
        <v>791</v>
      </c>
      <c r="B15" s="23" t="s">
        <v>394</v>
      </c>
      <c r="C15" s="42" t="s">
        <v>796</v>
      </c>
      <c r="D15" s="23"/>
      <c r="E15" s="23"/>
      <c r="K15" s="11" t="s">
        <v>86</v>
      </c>
      <c r="L15">
        <v>3</v>
      </c>
      <c r="M15" t="s">
        <v>797</v>
      </c>
      <c r="N15" t="s">
        <v>772</v>
      </c>
    </row>
    <row r="16" spans="1:28" ht="198" x14ac:dyDescent="0.25">
      <c r="A16" s="23" t="s">
        <v>791</v>
      </c>
      <c r="B16" s="23" t="s">
        <v>95</v>
      </c>
      <c r="C16" s="42" t="s">
        <v>96</v>
      </c>
      <c r="D16" s="23"/>
      <c r="E16" s="23"/>
      <c r="K16" s="11" t="s">
        <v>236</v>
      </c>
      <c r="L16">
        <v>4</v>
      </c>
      <c r="M16" t="s">
        <v>798</v>
      </c>
      <c r="N16" t="s">
        <v>778</v>
      </c>
    </row>
    <row r="17" spans="1:14" ht="132" x14ac:dyDescent="0.25">
      <c r="A17" s="23" t="s">
        <v>791</v>
      </c>
      <c r="B17" s="23" t="s">
        <v>367</v>
      </c>
      <c r="C17" s="42" t="s">
        <v>799</v>
      </c>
      <c r="D17" s="23"/>
      <c r="E17" s="23"/>
      <c r="K17" s="11" t="s">
        <v>101</v>
      </c>
      <c r="L17">
        <v>5</v>
      </c>
      <c r="M17" t="s">
        <v>800</v>
      </c>
      <c r="N17" t="s">
        <v>778</v>
      </c>
    </row>
    <row r="18" spans="1:14" ht="176" x14ac:dyDescent="0.25">
      <c r="A18" s="23" t="s">
        <v>791</v>
      </c>
      <c r="B18" s="23" t="s">
        <v>61</v>
      </c>
      <c r="C18" s="42" t="s">
        <v>801</v>
      </c>
      <c r="D18" s="23"/>
      <c r="E18" s="23"/>
      <c r="J18">
        <v>-1</v>
      </c>
      <c r="K18" s="11" t="s">
        <v>275</v>
      </c>
      <c r="M18" t="s">
        <v>802</v>
      </c>
      <c r="N18" t="s">
        <v>86</v>
      </c>
    </row>
    <row r="19" spans="1:14" ht="176" x14ac:dyDescent="0.25">
      <c r="A19" s="23" t="s">
        <v>754</v>
      </c>
      <c r="B19" s="23" t="s">
        <v>179</v>
      </c>
      <c r="C19" s="42" t="s">
        <v>803</v>
      </c>
      <c r="D19" s="23"/>
      <c r="E19" s="23"/>
      <c r="J19">
        <v>0</v>
      </c>
      <c r="K19" s="11" t="s">
        <v>275</v>
      </c>
      <c r="M19" t="s">
        <v>804</v>
      </c>
      <c r="N19" t="s">
        <v>772</v>
      </c>
    </row>
    <row r="20" spans="1:14" ht="154" x14ac:dyDescent="0.25">
      <c r="A20" s="23" t="s">
        <v>750</v>
      </c>
      <c r="B20" s="23" t="s">
        <v>468</v>
      </c>
      <c r="C20" s="42" t="s">
        <v>716</v>
      </c>
      <c r="D20" s="23"/>
      <c r="E20" s="23"/>
      <c r="J20">
        <v>1</v>
      </c>
      <c r="K20" s="11" t="s">
        <v>275</v>
      </c>
      <c r="M20" t="s">
        <v>805</v>
      </c>
      <c r="N20" t="s">
        <v>772</v>
      </c>
    </row>
    <row r="21" spans="1:14" ht="21" x14ac:dyDescent="0.25">
      <c r="A21" s="23" t="s">
        <v>750</v>
      </c>
      <c r="B21" s="23" t="s">
        <v>458</v>
      </c>
      <c r="J21">
        <v>2</v>
      </c>
      <c r="K21" s="11" t="s">
        <v>136</v>
      </c>
      <c r="M21" t="s">
        <v>806</v>
      </c>
      <c r="N21" t="s">
        <v>778</v>
      </c>
    </row>
    <row r="22" spans="1:14" x14ac:dyDescent="0.2">
      <c r="J22">
        <v>3</v>
      </c>
      <c r="K22" s="11" t="s">
        <v>85</v>
      </c>
      <c r="M22" t="s">
        <v>807</v>
      </c>
      <c r="N22" t="s">
        <v>778</v>
      </c>
    </row>
    <row r="23" spans="1:14" x14ac:dyDescent="0.2">
      <c r="J23">
        <v>4</v>
      </c>
      <c r="K23" s="11" t="s">
        <v>100</v>
      </c>
      <c r="M23" t="s">
        <v>808</v>
      </c>
      <c r="N23" t="s">
        <v>772</v>
      </c>
    </row>
    <row r="24" spans="1:14" x14ac:dyDescent="0.2">
      <c r="J24">
        <v>5</v>
      </c>
      <c r="K24" s="11" t="s">
        <v>69</v>
      </c>
      <c r="M24" t="s">
        <v>809</v>
      </c>
      <c r="N24" t="s">
        <v>772</v>
      </c>
    </row>
    <row r="25" spans="1:14" x14ac:dyDescent="0.2">
      <c r="B25" s="10" t="s">
        <v>810</v>
      </c>
      <c r="C25" s="10" t="s">
        <v>811</v>
      </c>
      <c r="E25" s="10" t="s">
        <v>12</v>
      </c>
      <c r="G25" s="10" t="s">
        <v>812</v>
      </c>
      <c r="M25" t="s">
        <v>813</v>
      </c>
      <c r="N25" t="s">
        <v>778</v>
      </c>
    </row>
    <row r="26" spans="1:14" x14ac:dyDescent="0.2">
      <c r="B26" t="s">
        <v>73</v>
      </c>
      <c r="C26" t="s">
        <v>74</v>
      </c>
      <c r="E26" t="s">
        <v>75</v>
      </c>
      <c r="G26" t="s">
        <v>72</v>
      </c>
      <c r="J26">
        <v>-1</v>
      </c>
      <c r="K26" s="11" t="s">
        <v>392</v>
      </c>
      <c r="M26" t="s">
        <v>814</v>
      </c>
      <c r="N26" t="s">
        <v>778</v>
      </c>
    </row>
    <row r="27" spans="1:14" x14ac:dyDescent="0.2">
      <c r="B27" t="s">
        <v>529</v>
      </c>
      <c r="C27" t="s">
        <v>815</v>
      </c>
      <c r="E27" t="s">
        <v>445</v>
      </c>
      <c r="G27" t="s">
        <v>80</v>
      </c>
      <c r="J27">
        <v>0</v>
      </c>
      <c r="K27" s="11" t="s">
        <v>392</v>
      </c>
      <c r="M27" t="s">
        <v>816</v>
      </c>
      <c r="N27" t="s">
        <v>778</v>
      </c>
    </row>
    <row r="28" spans="1:14" x14ac:dyDescent="0.2">
      <c r="C28" t="s">
        <v>817</v>
      </c>
      <c r="E28" t="s">
        <v>818</v>
      </c>
      <c r="J28">
        <v>1</v>
      </c>
      <c r="K28" s="11" t="s">
        <v>392</v>
      </c>
    </row>
    <row r="29" spans="1:14" x14ac:dyDescent="0.2">
      <c r="G29" t="s">
        <v>72</v>
      </c>
      <c r="J29">
        <v>2</v>
      </c>
      <c r="K29" s="11" t="s">
        <v>70</v>
      </c>
    </row>
    <row r="30" spans="1:14" x14ac:dyDescent="0.2">
      <c r="G30" t="s">
        <v>819</v>
      </c>
      <c r="J30">
        <v>3</v>
      </c>
      <c r="K30" s="11" t="s">
        <v>86</v>
      </c>
    </row>
    <row r="31" spans="1:14" x14ac:dyDescent="0.2">
      <c r="J31">
        <v>4</v>
      </c>
      <c r="K31" s="11" t="s">
        <v>236</v>
      </c>
    </row>
    <row r="32" spans="1:14" x14ac:dyDescent="0.2">
      <c r="J32">
        <v>5</v>
      </c>
      <c r="K32" s="11" t="s">
        <v>101</v>
      </c>
    </row>
  </sheetData>
  <sheetProtection selectLockedCells="1"/>
  <mergeCells count="1">
    <mergeCell ref="S2:V2"/>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26"/>
  <sheetViews>
    <sheetView showGridLines="0" topLeftCell="AVR1" zoomScale="60" zoomScaleNormal="60" zoomScaleSheetLayoutView="50" workbookViewId="0">
      <selection activeCell="C6" sqref="C6"/>
    </sheetView>
  </sheetViews>
  <sheetFormatPr baseColWidth="10" defaultColWidth="11.5" defaultRowHeight="15" x14ac:dyDescent="0.2"/>
  <cols>
    <col min="1" max="1" width="4.83203125" style="16" customWidth="1"/>
    <col min="2" max="2" width="33.5" style="15" customWidth="1"/>
    <col min="3" max="3" width="47" style="15" customWidth="1"/>
    <col min="4" max="7" width="28.83203125" style="17" customWidth="1"/>
    <col min="8" max="10" width="25.5" style="17" customWidth="1"/>
    <col min="11" max="11" width="27.33203125" style="17" customWidth="1"/>
    <col min="12" max="12" width="27.6640625" style="15" customWidth="1"/>
    <col min="13" max="13" width="10.83203125" style="18" customWidth="1"/>
    <col min="14" max="14" width="10.5" style="18" hidden="1" customWidth="1"/>
    <col min="15" max="15" width="12.5" style="18" customWidth="1"/>
    <col min="16" max="16" width="10.5" style="18" hidden="1" customWidth="1"/>
    <col min="17" max="17" width="10.1640625" style="18" customWidth="1"/>
    <col min="18" max="18" width="17.1640625" style="15" customWidth="1"/>
    <col min="19" max="19" width="36.33203125" style="18" customWidth="1"/>
    <col min="20" max="20" width="36" style="18" customWidth="1"/>
    <col min="21" max="22" width="52.6640625" style="15" customWidth="1"/>
    <col min="23" max="23" width="16.5" style="15" customWidth="1"/>
    <col min="24" max="24" width="20" style="15" customWidth="1"/>
    <col min="25" max="25" width="20" style="15" hidden="1" customWidth="1"/>
    <col min="26" max="26" width="22.83203125" style="15" customWidth="1"/>
    <col min="27" max="27" width="22.83203125" style="15" hidden="1" customWidth="1"/>
    <col min="28" max="28" width="28.1640625" style="15" bestFit="1" customWidth="1"/>
    <col min="29" max="29" width="28.1640625" style="15" hidden="1" customWidth="1"/>
    <col min="30" max="30" width="34.6640625" style="15" bestFit="1" customWidth="1"/>
    <col min="31" max="31" width="34.6640625" style="15" hidden="1" customWidth="1"/>
    <col min="32" max="32" width="24.1640625" style="15" bestFit="1" customWidth="1"/>
    <col min="33" max="33" width="24.1640625" style="15" hidden="1" customWidth="1"/>
    <col min="34" max="34" width="27.83203125" style="15" bestFit="1" customWidth="1"/>
    <col min="35" max="35" width="27.83203125" style="15" hidden="1" customWidth="1"/>
    <col min="36" max="36" width="23.83203125" style="15" bestFit="1" customWidth="1"/>
    <col min="37" max="37" width="23.83203125" style="15" hidden="1" customWidth="1"/>
    <col min="38" max="38" width="15.83203125" style="15" customWidth="1"/>
    <col min="39" max="39" width="18.5" style="15" customWidth="1"/>
    <col min="40" max="40" width="20.5" style="15" customWidth="1"/>
    <col min="41" max="41" width="20.5" style="15" hidden="1" customWidth="1"/>
    <col min="42" max="42" width="20.5" style="15" customWidth="1"/>
    <col min="43" max="43" width="20.5" style="15" hidden="1" customWidth="1"/>
    <col min="44" max="44" width="20.5" style="15" customWidth="1"/>
    <col min="45" max="45" width="20.5" style="15" hidden="1" customWidth="1"/>
    <col min="46" max="46" width="20.5" style="15" customWidth="1"/>
    <col min="47" max="48" width="20.5" style="15" hidden="1" customWidth="1"/>
    <col min="49" max="50" width="20.5" style="15" customWidth="1"/>
    <col min="51" max="53" width="15.5" style="15" customWidth="1"/>
    <col min="54" max="54" width="18.83203125" style="15" customWidth="1"/>
    <col min="55" max="56" width="15.5" style="15" customWidth="1"/>
    <col min="57" max="58" width="15.5" style="15" hidden="1" customWidth="1"/>
    <col min="59" max="59" width="22.33203125" style="18" customWidth="1"/>
    <col min="60" max="60" width="11.83203125" style="18" customWidth="1"/>
    <col min="61" max="61" width="19.5" style="15" customWidth="1"/>
    <col min="65" max="65" width="17.5" customWidth="1"/>
  </cols>
  <sheetData>
    <row r="1" spans="1:16383" s="14" customFormat="1" ht="45.75" customHeight="1" x14ac:dyDescent="0.2">
      <c r="A1" s="785" t="s">
        <v>0</v>
      </c>
      <c r="B1" s="785"/>
      <c r="C1" s="785"/>
      <c r="D1" s="785"/>
      <c r="E1" s="785"/>
      <c r="F1" s="785"/>
      <c r="G1" s="785"/>
      <c r="H1" s="782" t="s">
        <v>1</v>
      </c>
      <c r="I1" s="782"/>
      <c r="J1" s="782"/>
      <c r="K1" s="782"/>
      <c r="L1" s="782"/>
      <c r="M1" s="782"/>
      <c r="N1" s="782"/>
      <c r="O1" s="782"/>
      <c r="P1" s="782"/>
      <c r="Q1" s="782"/>
      <c r="R1" s="782"/>
      <c r="S1" s="782"/>
      <c r="T1" s="782"/>
      <c r="U1" s="782"/>
      <c r="V1" s="782"/>
      <c r="W1" s="782"/>
      <c r="X1" s="782"/>
      <c r="Y1" s="782"/>
      <c r="Z1" s="782"/>
      <c r="AA1" s="782"/>
      <c r="AB1" s="782"/>
      <c r="AC1" s="782"/>
      <c r="AD1" s="782"/>
      <c r="AE1" s="782"/>
      <c r="AF1" s="782"/>
      <c r="AG1" s="782"/>
      <c r="AH1" s="782"/>
      <c r="AI1" s="782"/>
      <c r="AJ1" s="782"/>
      <c r="AK1" s="782"/>
      <c r="AL1" s="782"/>
      <c r="AM1" s="782"/>
      <c r="AN1" s="782"/>
      <c r="AO1" s="782"/>
      <c r="AP1" s="782"/>
      <c r="AQ1" s="782"/>
      <c r="AR1" s="782"/>
      <c r="AS1" s="782"/>
      <c r="AT1" s="782"/>
      <c r="AU1" s="782"/>
      <c r="AV1" s="782"/>
      <c r="AW1" s="782"/>
      <c r="AX1" s="782"/>
      <c r="AY1" s="782"/>
      <c r="AZ1" s="782"/>
      <c r="BA1" s="782"/>
      <c r="BB1" s="782"/>
      <c r="BC1" s="782"/>
      <c r="BD1" s="782"/>
      <c r="BE1" s="782"/>
      <c r="BF1" s="782"/>
      <c r="BG1" s="782"/>
      <c r="BH1" s="782"/>
      <c r="BI1" s="782"/>
      <c r="BJ1" s="279"/>
      <c r="BK1" s="279"/>
      <c r="BL1" s="279"/>
      <c r="BM1" s="279"/>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row>
    <row r="2" spans="1:16383" s="14" customFormat="1" ht="13.5" customHeight="1" x14ac:dyDescent="0.2">
      <c r="A2" s="785"/>
      <c r="B2" s="785"/>
      <c r="C2" s="785"/>
      <c r="D2" s="785"/>
      <c r="E2" s="785"/>
      <c r="F2" s="785"/>
      <c r="G2" s="785"/>
      <c r="H2" s="782"/>
      <c r="I2" s="782"/>
      <c r="J2" s="782"/>
      <c r="K2" s="782"/>
      <c r="L2" s="782"/>
      <c r="M2" s="782"/>
      <c r="N2" s="782"/>
      <c r="O2" s="782"/>
      <c r="P2" s="782"/>
      <c r="Q2" s="782"/>
      <c r="R2" s="782"/>
      <c r="S2" s="782"/>
      <c r="T2" s="782"/>
      <c r="U2" s="782"/>
      <c r="V2" s="782"/>
      <c r="W2" s="782"/>
      <c r="X2" s="782"/>
      <c r="Y2" s="782"/>
      <c r="Z2" s="782"/>
      <c r="AA2" s="782"/>
      <c r="AB2" s="782"/>
      <c r="AC2" s="782"/>
      <c r="AD2" s="782"/>
      <c r="AE2" s="782"/>
      <c r="AF2" s="782"/>
      <c r="AG2" s="782"/>
      <c r="AH2" s="782"/>
      <c r="AI2" s="782"/>
      <c r="AJ2" s="782"/>
      <c r="AK2" s="782"/>
      <c r="AL2" s="782"/>
      <c r="AM2" s="782"/>
      <c r="AN2" s="782"/>
      <c r="AO2" s="782"/>
      <c r="AP2" s="782"/>
      <c r="AQ2" s="782"/>
      <c r="AR2" s="782"/>
      <c r="AS2" s="782"/>
      <c r="AT2" s="782"/>
      <c r="AU2" s="782"/>
      <c r="AV2" s="782"/>
      <c r="AW2" s="782"/>
      <c r="AX2" s="782"/>
      <c r="AY2" s="782"/>
      <c r="AZ2" s="782"/>
      <c r="BA2" s="782"/>
      <c r="BB2" s="782"/>
      <c r="BC2" s="782"/>
      <c r="BD2" s="782"/>
      <c r="BE2" s="782"/>
      <c r="BF2" s="782"/>
      <c r="BG2" s="782"/>
      <c r="BH2" s="782"/>
      <c r="BI2" s="782"/>
      <c r="BJ2" s="279"/>
      <c r="BK2" s="279"/>
      <c r="BL2" s="279"/>
      <c r="BM2" s="279"/>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row>
    <row r="3" spans="1:16383" s="20" customFormat="1" ht="33" customHeight="1" thickBot="1" x14ac:dyDescent="0.25">
      <c r="A3" s="786"/>
      <c r="B3" s="786"/>
      <c r="C3" s="786"/>
      <c r="D3" s="786"/>
      <c r="E3" s="786"/>
      <c r="F3" s="786"/>
      <c r="G3" s="786"/>
      <c r="H3" s="783"/>
      <c r="I3" s="783"/>
      <c r="J3" s="783"/>
      <c r="K3" s="783"/>
      <c r="L3" s="783"/>
      <c r="M3" s="783"/>
      <c r="N3" s="783"/>
      <c r="O3" s="783"/>
      <c r="P3" s="783"/>
      <c r="Q3" s="783"/>
      <c r="R3" s="783"/>
      <c r="S3" s="783"/>
      <c r="T3" s="783"/>
      <c r="U3" s="783"/>
      <c r="V3" s="783"/>
      <c r="W3" s="783"/>
      <c r="X3" s="783"/>
      <c r="Y3" s="783"/>
      <c r="Z3" s="783"/>
      <c r="AA3" s="783"/>
      <c r="AB3" s="783"/>
      <c r="AC3" s="783"/>
      <c r="AD3" s="783"/>
      <c r="AE3" s="783"/>
      <c r="AF3" s="783"/>
      <c r="AG3" s="783"/>
      <c r="AH3" s="783"/>
      <c r="AI3" s="783"/>
      <c r="AJ3" s="783"/>
      <c r="AK3" s="783"/>
      <c r="AL3" s="783"/>
      <c r="AM3" s="783"/>
      <c r="AN3" s="783"/>
      <c r="AO3" s="783"/>
      <c r="AP3" s="783"/>
      <c r="AQ3" s="783"/>
      <c r="AR3" s="783"/>
      <c r="AS3" s="783"/>
      <c r="AT3" s="783"/>
      <c r="AU3" s="783"/>
      <c r="AV3" s="783"/>
      <c r="AW3" s="783"/>
      <c r="AX3" s="783"/>
      <c r="AY3" s="783"/>
      <c r="AZ3" s="783"/>
      <c r="BA3" s="783"/>
      <c r="BB3" s="783"/>
      <c r="BC3" s="783"/>
      <c r="BD3" s="783"/>
      <c r="BE3" s="783"/>
      <c r="BF3" s="783"/>
      <c r="BG3" s="783"/>
      <c r="BH3" s="783"/>
      <c r="BI3" s="783"/>
      <c r="BJ3" s="170"/>
      <c r="BK3" s="170"/>
      <c r="BL3" s="170"/>
      <c r="BM3" s="170"/>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c r="AMK3"/>
      <c r="AML3"/>
      <c r="AMM3"/>
      <c r="AMN3"/>
      <c r="AMO3"/>
      <c r="AMP3"/>
      <c r="AMQ3"/>
      <c r="AMR3"/>
      <c r="AMS3"/>
      <c r="AMT3"/>
      <c r="AMU3"/>
      <c r="AMV3"/>
      <c r="AMW3"/>
      <c r="AMX3"/>
      <c r="AMY3"/>
      <c r="AMZ3"/>
      <c r="ANA3"/>
      <c r="ANB3"/>
      <c r="ANC3"/>
      <c r="AND3"/>
      <c r="ANE3"/>
      <c r="ANF3"/>
      <c r="ANG3"/>
      <c r="ANH3"/>
      <c r="ANI3"/>
      <c r="ANJ3"/>
      <c r="ANK3"/>
      <c r="ANL3"/>
      <c r="ANM3"/>
      <c r="ANN3"/>
      <c r="ANO3"/>
      <c r="ANP3"/>
      <c r="ANQ3"/>
      <c r="ANR3"/>
      <c r="ANS3"/>
      <c r="ANT3"/>
      <c r="ANU3"/>
      <c r="ANV3"/>
      <c r="ANW3"/>
      <c r="ANX3"/>
      <c r="ANY3"/>
      <c r="ANZ3"/>
      <c r="AOA3"/>
      <c r="AOB3"/>
      <c r="AOC3"/>
      <c r="AOD3"/>
      <c r="AOE3"/>
      <c r="AOF3"/>
      <c r="AOG3"/>
      <c r="AOH3"/>
      <c r="AOI3"/>
      <c r="AOJ3"/>
      <c r="AOK3"/>
      <c r="AOL3"/>
      <c r="AOM3"/>
      <c r="AON3"/>
      <c r="AOO3"/>
      <c r="AOP3"/>
      <c r="AOQ3"/>
      <c r="AOR3"/>
      <c r="AOS3"/>
      <c r="AOT3"/>
      <c r="AOU3"/>
      <c r="AOV3"/>
      <c r="AOW3"/>
      <c r="AOX3"/>
      <c r="AOY3"/>
      <c r="AOZ3"/>
      <c r="APA3"/>
      <c r="APB3"/>
      <c r="APC3"/>
      <c r="APD3"/>
      <c r="APE3"/>
      <c r="APF3"/>
      <c r="APG3"/>
      <c r="APH3"/>
      <c r="API3"/>
      <c r="APJ3"/>
      <c r="APK3"/>
      <c r="APL3"/>
      <c r="APM3"/>
      <c r="APN3"/>
      <c r="APO3"/>
      <c r="APP3"/>
      <c r="APQ3"/>
      <c r="APR3"/>
      <c r="APS3"/>
      <c r="APT3"/>
      <c r="APU3"/>
      <c r="APV3"/>
      <c r="APW3"/>
      <c r="APX3"/>
      <c r="APY3"/>
      <c r="APZ3"/>
      <c r="AQA3"/>
      <c r="AQB3"/>
      <c r="AQC3"/>
      <c r="AQD3"/>
      <c r="AQE3"/>
      <c r="AQF3"/>
      <c r="AQG3"/>
      <c r="AQH3"/>
      <c r="AQI3"/>
      <c r="AQJ3"/>
      <c r="AQK3"/>
      <c r="AQL3"/>
      <c r="AQM3"/>
      <c r="AQN3"/>
      <c r="AQO3"/>
      <c r="AQP3"/>
      <c r="AQQ3"/>
      <c r="AQR3"/>
      <c r="AQS3"/>
      <c r="AQT3"/>
      <c r="AQU3"/>
      <c r="AQV3"/>
      <c r="AQW3"/>
      <c r="AQX3"/>
      <c r="AQY3"/>
      <c r="AQZ3"/>
      <c r="ARA3"/>
      <c r="ARB3"/>
      <c r="ARC3"/>
      <c r="ARD3"/>
      <c r="ARE3"/>
      <c r="ARF3"/>
      <c r="ARG3"/>
      <c r="ARH3"/>
      <c r="ARI3"/>
      <c r="ARJ3"/>
      <c r="ARK3"/>
      <c r="ARL3"/>
      <c r="ARM3"/>
      <c r="ARN3"/>
      <c r="ARO3"/>
      <c r="ARP3"/>
      <c r="ARQ3"/>
      <c r="ARR3"/>
      <c r="ARS3"/>
      <c r="ART3"/>
      <c r="ARU3"/>
      <c r="ARV3"/>
      <c r="ARW3"/>
      <c r="ARX3"/>
      <c r="ARY3"/>
      <c r="ARZ3"/>
      <c r="ASA3"/>
      <c r="ASB3"/>
      <c r="ASC3"/>
      <c r="ASD3"/>
      <c r="ASE3"/>
      <c r="ASF3"/>
      <c r="ASG3"/>
      <c r="ASH3"/>
      <c r="ASI3"/>
      <c r="ASJ3"/>
      <c r="ASK3"/>
      <c r="ASL3"/>
      <c r="ASM3"/>
      <c r="ASN3"/>
      <c r="ASO3"/>
      <c r="ASP3"/>
      <c r="ASQ3"/>
      <c r="ASR3"/>
      <c r="ASS3"/>
      <c r="AST3"/>
      <c r="ASU3"/>
      <c r="ASV3"/>
      <c r="ASW3"/>
      <c r="ASX3"/>
      <c r="ASY3"/>
      <c r="ASZ3"/>
      <c r="ATA3"/>
      <c r="ATB3"/>
      <c r="ATC3"/>
      <c r="ATD3"/>
      <c r="ATE3"/>
      <c r="ATF3"/>
      <c r="ATG3"/>
      <c r="ATH3"/>
      <c r="ATI3"/>
      <c r="ATJ3"/>
      <c r="ATK3"/>
      <c r="ATL3"/>
      <c r="ATM3"/>
      <c r="ATN3"/>
      <c r="ATO3"/>
      <c r="ATP3"/>
      <c r="ATQ3"/>
      <c r="ATR3"/>
      <c r="ATS3"/>
      <c r="ATT3"/>
      <c r="ATU3"/>
      <c r="ATV3"/>
      <c r="ATW3"/>
      <c r="ATX3"/>
      <c r="ATY3"/>
      <c r="ATZ3"/>
      <c r="AUA3"/>
      <c r="AUB3"/>
      <c r="AUC3"/>
      <c r="AUD3"/>
      <c r="AUE3"/>
      <c r="AUF3"/>
      <c r="AUG3"/>
      <c r="AUH3"/>
      <c r="AUI3"/>
      <c r="AUJ3"/>
      <c r="AUK3"/>
      <c r="AUL3"/>
      <c r="AUM3"/>
      <c r="AUN3"/>
      <c r="AUO3"/>
      <c r="AUP3"/>
      <c r="AUQ3"/>
      <c r="AUR3"/>
      <c r="AUS3"/>
      <c r="AUT3"/>
      <c r="AUU3"/>
      <c r="AUV3"/>
      <c r="AUW3"/>
      <c r="AUX3"/>
      <c r="AUY3"/>
      <c r="AUZ3"/>
      <c r="AVA3"/>
      <c r="AVB3"/>
      <c r="AVC3"/>
      <c r="AVD3"/>
      <c r="AVE3"/>
      <c r="AVF3"/>
      <c r="AVG3"/>
      <c r="AVH3"/>
      <c r="AVI3"/>
      <c r="AVJ3"/>
      <c r="AVK3"/>
      <c r="AVL3"/>
      <c r="AVM3"/>
      <c r="AVN3"/>
      <c r="AVO3"/>
      <c r="AVP3"/>
      <c r="AVQ3"/>
      <c r="AVR3"/>
      <c r="AVS3"/>
      <c r="AVT3"/>
      <c r="AVU3"/>
      <c r="AVV3"/>
      <c r="AVW3"/>
      <c r="AVX3"/>
      <c r="AVY3"/>
      <c r="AVZ3"/>
      <c r="AWA3"/>
      <c r="AWB3"/>
      <c r="AWC3"/>
      <c r="AWD3"/>
      <c r="AWE3"/>
      <c r="AWF3"/>
      <c r="AWG3"/>
      <c r="AWH3"/>
      <c r="AWI3"/>
      <c r="AWJ3"/>
      <c r="AWK3"/>
      <c r="AWL3"/>
      <c r="AWM3"/>
      <c r="AWN3"/>
      <c r="AWO3"/>
      <c r="AWP3"/>
      <c r="AWQ3"/>
      <c r="AWR3"/>
      <c r="AWS3"/>
      <c r="AWT3"/>
      <c r="AWU3"/>
      <c r="AWV3"/>
      <c r="AWW3"/>
      <c r="AWX3"/>
      <c r="AWY3"/>
      <c r="AWZ3"/>
      <c r="AXA3"/>
      <c r="AXB3"/>
      <c r="AXC3"/>
      <c r="AXD3"/>
      <c r="AXE3"/>
      <c r="AXF3"/>
      <c r="AXG3"/>
      <c r="AXH3"/>
      <c r="AXI3"/>
      <c r="AXJ3"/>
      <c r="AXK3"/>
      <c r="AXL3"/>
      <c r="AXM3"/>
      <c r="AXN3"/>
      <c r="AXO3"/>
      <c r="AXP3"/>
      <c r="AXQ3"/>
      <c r="AXR3"/>
      <c r="AXS3"/>
      <c r="AXT3"/>
      <c r="AXU3"/>
      <c r="AXV3"/>
      <c r="AXW3"/>
      <c r="AXX3"/>
      <c r="AXY3"/>
      <c r="AXZ3"/>
      <c r="AYA3"/>
      <c r="AYB3"/>
      <c r="AYC3"/>
      <c r="AYD3"/>
      <c r="AYE3"/>
      <c r="AYF3"/>
      <c r="AYG3"/>
      <c r="AYH3"/>
      <c r="AYI3"/>
      <c r="AYJ3"/>
      <c r="AYK3"/>
      <c r="AYL3"/>
      <c r="AYM3"/>
      <c r="AYN3"/>
      <c r="AYO3"/>
      <c r="AYP3"/>
      <c r="AYQ3"/>
      <c r="AYR3"/>
      <c r="AYS3"/>
      <c r="AYT3"/>
      <c r="AYU3"/>
      <c r="AYV3"/>
      <c r="AYW3"/>
      <c r="AYX3"/>
      <c r="AYY3"/>
      <c r="AYZ3"/>
      <c r="AZA3"/>
      <c r="AZB3"/>
      <c r="AZC3"/>
      <c r="AZD3"/>
      <c r="AZE3"/>
      <c r="AZF3"/>
      <c r="AZG3"/>
      <c r="AZH3"/>
      <c r="AZI3"/>
      <c r="AZJ3"/>
      <c r="AZK3"/>
      <c r="AZL3"/>
      <c r="AZM3"/>
      <c r="AZN3"/>
      <c r="AZO3"/>
      <c r="AZP3"/>
      <c r="AZQ3"/>
      <c r="AZR3"/>
      <c r="AZS3"/>
      <c r="AZT3"/>
      <c r="AZU3"/>
      <c r="AZV3"/>
      <c r="AZW3"/>
      <c r="AZX3"/>
      <c r="AZY3"/>
      <c r="AZZ3"/>
      <c r="BAA3"/>
      <c r="BAB3"/>
      <c r="BAC3"/>
      <c r="BAD3"/>
      <c r="BAE3"/>
      <c r="BAF3"/>
      <c r="BAG3"/>
      <c r="BAH3"/>
      <c r="BAI3"/>
      <c r="BAJ3"/>
      <c r="BAK3"/>
      <c r="BAL3"/>
      <c r="BAM3"/>
      <c r="BAN3"/>
      <c r="BAO3"/>
      <c r="BAP3"/>
      <c r="BAQ3"/>
      <c r="BAR3"/>
      <c r="BAS3"/>
      <c r="BAT3"/>
      <c r="BAU3"/>
      <c r="BAV3"/>
      <c r="BAW3"/>
      <c r="BAX3"/>
      <c r="BAY3"/>
      <c r="BAZ3"/>
      <c r="BBA3"/>
      <c r="BBB3"/>
      <c r="BBC3"/>
      <c r="BBD3"/>
      <c r="BBE3"/>
      <c r="BBF3"/>
      <c r="BBG3"/>
      <c r="BBH3"/>
      <c r="BBI3"/>
      <c r="BBJ3"/>
      <c r="BBK3"/>
      <c r="BBL3"/>
      <c r="BBM3"/>
      <c r="BBN3"/>
      <c r="BBO3"/>
      <c r="BBP3"/>
      <c r="BBQ3"/>
      <c r="BBR3"/>
      <c r="BBS3"/>
      <c r="BBT3"/>
      <c r="BBU3"/>
      <c r="BBV3"/>
      <c r="BBW3"/>
      <c r="BBX3"/>
      <c r="BBY3"/>
      <c r="BBZ3"/>
      <c r="BCA3"/>
      <c r="BCB3"/>
      <c r="BCC3"/>
      <c r="BCD3"/>
      <c r="BCE3"/>
      <c r="BCF3"/>
      <c r="BCG3"/>
      <c r="BCH3"/>
      <c r="BCI3"/>
      <c r="BCJ3"/>
      <c r="BCK3"/>
      <c r="BCL3"/>
      <c r="BCM3"/>
      <c r="BCN3"/>
      <c r="BCO3"/>
      <c r="BCP3"/>
      <c r="BCQ3"/>
      <c r="BCR3"/>
      <c r="BCS3"/>
      <c r="BCT3"/>
      <c r="BCU3"/>
      <c r="BCV3"/>
      <c r="BCW3"/>
      <c r="BCX3"/>
      <c r="BCY3"/>
      <c r="BCZ3"/>
      <c r="BDA3"/>
      <c r="BDB3"/>
      <c r="BDC3"/>
      <c r="BDD3"/>
      <c r="BDE3"/>
      <c r="BDF3"/>
      <c r="BDG3"/>
      <c r="BDH3"/>
      <c r="BDI3"/>
      <c r="BDJ3"/>
      <c r="BDK3"/>
      <c r="BDL3"/>
      <c r="BDM3"/>
      <c r="BDN3"/>
      <c r="BDO3"/>
      <c r="BDP3"/>
      <c r="BDQ3"/>
      <c r="BDR3"/>
      <c r="BDS3"/>
      <c r="BDT3"/>
      <c r="BDU3"/>
      <c r="BDV3"/>
      <c r="BDW3"/>
      <c r="BDX3"/>
      <c r="BDY3"/>
      <c r="BDZ3"/>
      <c r="BEA3"/>
      <c r="BEB3"/>
      <c r="BEC3"/>
      <c r="BED3"/>
      <c r="BEE3"/>
      <c r="BEF3"/>
      <c r="BEG3"/>
      <c r="BEH3"/>
      <c r="BEI3"/>
      <c r="BEJ3"/>
      <c r="BEK3"/>
      <c r="BEL3"/>
      <c r="BEM3"/>
      <c r="BEN3"/>
      <c r="BEO3"/>
      <c r="BEP3"/>
      <c r="BEQ3"/>
      <c r="BER3"/>
      <c r="BES3"/>
      <c r="BET3"/>
      <c r="BEU3"/>
      <c r="BEV3"/>
      <c r="BEW3"/>
      <c r="BEX3"/>
      <c r="BEY3"/>
      <c r="BEZ3"/>
      <c r="BFA3"/>
      <c r="BFB3"/>
      <c r="BFC3"/>
      <c r="BFD3"/>
      <c r="BFE3"/>
      <c r="BFF3"/>
      <c r="BFG3"/>
      <c r="BFH3"/>
      <c r="BFI3"/>
      <c r="BFJ3"/>
      <c r="BFK3"/>
      <c r="BFL3"/>
      <c r="BFM3"/>
      <c r="BFN3"/>
      <c r="BFO3"/>
      <c r="BFP3"/>
      <c r="BFQ3"/>
      <c r="BFR3"/>
      <c r="BFS3"/>
      <c r="BFT3"/>
      <c r="BFU3"/>
      <c r="BFV3"/>
      <c r="BFW3"/>
      <c r="BFX3"/>
      <c r="BFY3"/>
      <c r="BFZ3"/>
      <c r="BGA3"/>
      <c r="BGB3"/>
      <c r="BGC3"/>
      <c r="BGD3"/>
      <c r="BGE3"/>
      <c r="BGF3"/>
      <c r="BGG3"/>
      <c r="BGH3"/>
      <c r="BGI3"/>
      <c r="BGJ3"/>
      <c r="BGK3"/>
      <c r="BGL3"/>
      <c r="BGM3"/>
      <c r="BGN3"/>
      <c r="BGO3"/>
      <c r="BGP3"/>
      <c r="BGQ3"/>
      <c r="BGR3"/>
      <c r="BGS3"/>
      <c r="BGT3"/>
      <c r="BGU3"/>
      <c r="BGV3"/>
      <c r="BGW3"/>
      <c r="BGX3"/>
      <c r="BGY3"/>
      <c r="BGZ3"/>
      <c r="BHA3"/>
      <c r="BHB3"/>
      <c r="BHC3"/>
      <c r="BHD3"/>
      <c r="BHE3"/>
      <c r="BHF3"/>
      <c r="BHG3"/>
      <c r="BHH3"/>
      <c r="BHI3"/>
      <c r="BHJ3"/>
      <c r="BHK3"/>
      <c r="BHL3"/>
      <c r="BHM3"/>
      <c r="BHN3"/>
      <c r="BHO3"/>
      <c r="BHP3"/>
      <c r="BHQ3"/>
      <c r="BHR3"/>
      <c r="BHS3"/>
      <c r="BHT3"/>
      <c r="BHU3"/>
      <c r="BHV3"/>
      <c r="BHW3"/>
      <c r="BHX3"/>
      <c r="BHY3"/>
      <c r="BHZ3"/>
      <c r="BIA3"/>
      <c r="BIB3"/>
      <c r="BIC3"/>
      <c r="BID3"/>
      <c r="BIE3"/>
      <c r="BIF3"/>
      <c r="BIG3"/>
      <c r="BIH3"/>
      <c r="BII3"/>
      <c r="BIJ3"/>
      <c r="BIK3"/>
      <c r="BIL3"/>
      <c r="BIM3"/>
      <c r="BIN3"/>
      <c r="BIO3"/>
      <c r="BIP3"/>
      <c r="BIQ3"/>
      <c r="BIR3"/>
      <c r="BIS3"/>
      <c r="BIT3"/>
      <c r="BIU3"/>
      <c r="BIV3"/>
      <c r="BIW3"/>
      <c r="BIX3"/>
      <c r="BIY3"/>
      <c r="BIZ3"/>
      <c r="BJA3"/>
      <c r="BJB3"/>
      <c r="BJC3"/>
      <c r="BJD3"/>
      <c r="BJE3"/>
      <c r="BJF3"/>
      <c r="BJG3"/>
      <c r="BJH3"/>
      <c r="BJI3"/>
      <c r="BJJ3"/>
      <c r="BJK3"/>
      <c r="BJL3"/>
      <c r="BJM3"/>
      <c r="BJN3"/>
      <c r="BJO3"/>
      <c r="BJP3"/>
      <c r="BJQ3"/>
      <c r="BJR3"/>
      <c r="BJS3"/>
      <c r="BJT3"/>
      <c r="BJU3"/>
      <c r="BJV3"/>
      <c r="BJW3"/>
      <c r="BJX3"/>
      <c r="BJY3"/>
      <c r="BJZ3"/>
      <c r="BKA3"/>
      <c r="BKB3"/>
      <c r="BKC3"/>
      <c r="BKD3"/>
      <c r="BKE3"/>
      <c r="BKF3"/>
      <c r="BKG3"/>
      <c r="BKH3"/>
      <c r="BKI3"/>
      <c r="BKJ3"/>
      <c r="BKK3"/>
      <c r="BKL3"/>
      <c r="BKM3"/>
      <c r="BKN3"/>
      <c r="BKO3"/>
      <c r="BKP3"/>
      <c r="BKQ3"/>
      <c r="BKR3"/>
      <c r="BKS3"/>
      <c r="BKT3"/>
      <c r="BKU3"/>
      <c r="BKV3"/>
      <c r="BKW3"/>
      <c r="BKX3"/>
      <c r="BKY3"/>
      <c r="BKZ3"/>
      <c r="BLA3"/>
      <c r="BLB3"/>
      <c r="BLC3"/>
      <c r="BLD3"/>
      <c r="BLE3"/>
      <c r="BLF3"/>
      <c r="BLG3"/>
      <c r="BLH3"/>
      <c r="BLI3"/>
      <c r="BLJ3"/>
      <c r="BLK3"/>
      <c r="BLL3"/>
      <c r="BLM3"/>
      <c r="BLN3"/>
      <c r="BLO3"/>
      <c r="BLP3"/>
      <c r="BLQ3"/>
      <c r="BLR3"/>
      <c r="BLS3"/>
      <c r="BLT3"/>
      <c r="BLU3"/>
      <c r="BLV3"/>
      <c r="BLW3"/>
      <c r="BLX3"/>
      <c r="BLY3"/>
      <c r="BLZ3"/>
      <c r="BMA3"/>
      <c r="BMB3"/>
      <c r="BMC3"/>
      <c r="BMD3"/>
      <c r="BME3"/>
      <c r="BMF3"/>
      <c r="BMG3"/>
      <c r="BMH3"/>
      <c r="BMI3"/>
      <c r="BMJ3"/>
      <c r="BMK3"/>
      <c r="BML3"/>
      <c r="BMM3"/>
      <c r="BMN3"/>
      <c r="BMO3"/>
      <c r="BMP3"/>
      <c r="BMQ3"/>
      <c r="BMR3"/>
      <c r="BMS3"/>
      <c r="BMT3"/>
      <c r="BMU3"/>
      <c r="BMV3"/>
      <c r="BMW3"/>
      <c r="BMX3"/>
      <c r="BMY3"/>
      <c r="BMZ3"/>
      <c r="BNA3"/>
      <c r="BNB3"/>
      <c r="BNC3"/>
      <c r="BND3"/>
      <c r="BNE3"/>
      <c r="BNF3"/>
      <c r="BNG3"/>
      <c r="BNH3"/>
      <c r="BNI3"/>
      <c r="BNJ3"/>
      <c r="BNK3"/>
      <c r="BNL3"/>
      <c r="BNM3"/>
      <c r="BNN3"/>
      <c r="BNO3"/>
      <c r="BNP3"/>
      <c r="BNQ3"/>
      <c r="BNR3"/>
      <c r="BNS3"/>
      <c r="BNT3"/>
      <c r="BNU3"/>
      <c r="BNV3"/>
      <c r="BNW3"/>
      <c r="BNX3"/>
      <c r="BNY3"/>
      <c r="BNZ3"/>
      <c r="BOA3"/>
      <c r="BOB3"/>
      <c r="BOC3"/>
      <c r="BOD3"/>
      <c r="BOE3"/>
      <c r="BOF3"/>
      <c r="BOG3"/>
      <c r="BOH3"/>
      <c r="BOI3"/>
      <c r="BOJ3"/>
      <c r="BOK3"/>
      <c r="BOL3"/>
      <c r="BOM3"/>
      <c r="BON3"/>
      <c r="BOO3"/>
      <c r="BOP3"/>
      <c r="BOQ3"/>
      <c r="BOR3"/>
      <c r="BOS3"/>
      <c r="BOT3"/>
      <c r="BOU3"/>
      <c r="BOV3"/>
      <c r="BOW3"/>
      <c r="BOX3"/>
      <c r="BOY3"/>
      <c r="BOZ3"/>
      <c r="BPA3"/>
      <c r="BPB3"/>
      <c r="BPC3"/>
      <c r="BPD3"/>
      <c r="BPE3"/>
      <c r="BPF3"/>
      <c r="BPG3"/>
      <c r="BPH3"/>
      <c r="BPI3"/>
      <c r="BPJ3"/>
      <c r="BPK3"/>
      <c r="BPL3"/>
      <c r="BPM3"/>
      <c r="BPN3"/>
      <c r="BPO3"/>
      <c r="BPP3"/>
      <c r="BPQ3"/>
      <c r="BPR3"/>
      <c r="BPS3"/>
      <c r="BPT3"/>
      <c r="BPU3"/>
      <c r="BPV3"/>
      <c r="BPW3"/>
      <c r="BPX3"/>
      <c r="BPY3"/>
      <c r="BPZ3"/>
      <c r="BQA3"/>
      <c r="BQB3"/>
      <c r="BQC3"/>
      <c r="BQD3"/>
      <c r="BQE3"/>
      <c r="BQF3"/>
      <c r="BQG3"/>
      <c r="BQH3"/>
      <c r="BQI3"/>
      <c r="BQJ3"/>
      <c r="BQK3"/>
      <c r="BQL3"/>
      <c r="BQM3"/>
      <c r="BQN3"/>
      <c r="BQO3"/>
      <c r="BQP3"/>
      <c r="BQQ3"/>
      <c r="BQR3"/>
      <c r="BQS3"/>
      <c r="BQT3"/>
      <c r="BQU3"/>
      <c r="BQV3"/>
      <c r="BQW3"/>
      <c r="BQX3"/>
      <c r="BQY3"/>
      <c r="BQZ3"/>
      <c r="BRA3"/>
      <c r="BRB3"/>
      <c r="BRC3"/>
      <c r="BRD3"/>
      <c r="BRE3"/>
      <c r="BRF3"/>
      <c r="BRG3"/>
      <c r="BRH3"/>
      <c r="BRI3"/>
      <c r="BRJ3"/>
      <c r="BRK3"/>
      <c r="BRL3"/>
      <c r="BRM3"/>
      <c r="BRN3"/>
      <c r="BRO3"/>
      <c r="BRP3"/>
      <c r="BRQ3"/>
      <c r="BRR3"/>
      <c r="BRS3"/>
      <c r="BRT3"/>
      <c r="BRU3"/>
      <c r="BRV3"/>
      <c r="BRW3"/>
      <c r="BRX3"/>
      <c r="BRY3"/>
      <c r="BRZ3"/>
      <c r="BSA3"/>
      <c r="BSB3"/>
      <c r="BSC3"/>
      <c r="BSD3"/>
      <c r="BSE3"/>
      <c r="BSF3"/>
      <c r="BSG3"/>
      <c r="BSH3"/>
      <c r="BSI3"/>
      <c r="BSJ3"/>
      <c r="BSK3"/>
      <c r="BSL3"/>
      <c r="BSM3"/>
      <c r="BSN3"/>
      <c r="BSO3"/>
      <c r="BSP3"/>
      <c r="BSQ3"/>
      <c r="BSR3"/>
      <c r="BSS3"/>
      <c r="BST3"/>
      <c r="BSU3"/>
      <c r="BSV3"/>
      <c r="BSW3"/>
      <c r="BSX3"/>
      <c r="BSY3"/>
      <c r="BSZ3"/>
      <c r="BTA3"/>
      <c r="BTB3"/>
      <c r="BTC3"/>
      <c r="BTD3"/>
      <c r="BTE3"/>
      <c r="BTF3"/>
      <c r="BTG3"/>
      <c r="BTH3"/>
      <c r="BTI3"/>
      <c r="BTJ3"/>
      <c r="BTK3"/>
      <c r="BTL3"/>
      <c r="BTM3"/>
      <c r="BTN3"/>
      <c r="BTO3"/>
      <c r="BTP3"/>
      <c r="BTQ3"/>
      <c r="BTR3"/>
      <c r="BTS3"/>
      <c r="BTT3"/>
      <c r="BTU3"/>
      <c r="BTV3"/>
      <c r="BTW3"/>
      <c r="BTX3"/>
      <c r="BTY3"/>
      <c r="BTZ3"/>
      <c r="BUA3"/>
      <c r="BUB3"/>
      <c r="BUC3"/>
      <c r="BUD3"/>
      <c r="BUE3"/>
      <c r="BUF3"/>
      <c r="BUG3"/>
      <c r="BUH3"/>
      <c r="BUI3"/>
      <c r="BUJ3"/>
      <c r="BUK3"/>
      <c r="BUL3"/>
      <c r="BUM3"/>
      <c r="BUN3"/>
      <c r="BUO3"/>
      <c r="BUP3"/>
      <c r="BUQ3"/>
      <c r="BUR3"/>
      <c r="BUS3"/>
      <c r="BUT3"/>
      <c r="BUU3"/>
      <c r="BUV3"/>
      <c r="BUW3"/>
      <c r="BUX3"/>
      <c r="BUY3"/>
      <c r="BUZ3"/>
      <c r="BVA3"/>
      <c r="BVB3"/>
      <c r="BVC3"/>
      <c r="BVD3"/>
      <c r="BVE3"/>
      <c r="BVF3"/>
      <c r="BVG3"/>
      <c r="BVH3"/>
      <c r="BVI3"/>
      <c r="BVJ3"/>
      <c r="BVK3"/>
      <c r="BVL3"/>
      <c r="BVM3"/>
      <c r="BVN3"/>
      <c r="BVO3"/>
      <c r="BVP3"/>
      <c r="BVQ3"/>
      <c r="BVR3"/>
      <c r="BVS3"/>
      <c r="BVT3"/>
      <c r="BVU3"/>
      <c r="BVV3"/>
      <c r="BVW3"/>
      <c r="BVX3"/>
      <c r="BVY3"/>
      <c r="BVZ3"/>
      <c r="BWA3"/>
      <c r="BWB3"/>
      <c r="BWC3"/>
      <c r="BWD3"/>
      <c r="BWE3"/>
      <c r="BWF3"/>
      <c r="BWG3"/>
      <c r="BWH3"/>
      <c r="BWI3"/>
      <c r="BWJ3"/>
      <c r="BWK3"/>
      <c r="BWL3"/>
      <c r="BWM3"/>
      <c r="BWN3"/>
      <c r="BWO3"/>
      <c r="BWP3"/>
      <c r="BWQ3"/>
      <c r="BWR3"/>
      <c r="BWS3"/>
      <c r="BWT3"/>
      <c r="BWU3"/>
      <c r="BWV3"/>
      <c r="BWW3"/>
      <c r="BWX3"/>
      <c r="BWY3"/>
      <c r="BWZ3"/>
      <c r="BXA3"/>
      <c r="BXB3"/>
      <c r="BXC3"/>
      <c r="BXD3"/>
      <c r="BXE3"/>
      <c r="BXF3"/>
      <c r="BXG3"/>
      <c r="BXH3"/>
      <c r="BXI3"/>
      <c r="BXJ3"/>
      <c r="BXK3"/>
      <c r="BXL3"/>
      <c r="BXM3"/>
      <c r="BXN3"/>
      <c r="BXO3"/>
      <c r="BXP3"/>
      <c r="BXQ3"/>
      <c r="BXR3"/>
      <c r="BXS3"/>
      <c r="BXT3"/>
      <c r="BXU3"/>
      <c r="BXV3"/>
      <c r="BXW3"/>
      <c r="BXX3"/>
      <c r="BXY3"/>
      <c r="BXZ3"/>
      <c r="BYA3"/>
      <c r="BYB3"/>
      <c r="BYC3"/>
      <c r="BYD3"/>
      <c r="BYE3"/>
      <c r="BYF3"/>
      <c r="BYG3"/>
      <c r="BYH3"/>
      <c r="BYI3"/>
      <c r="BYJ3"/>
      <c r="BYK3"/>
      <c r="BYL3"/>
      <c r="BYM3"/>
      <c r="BYN3"/>
      <c r="BYO3"/>
      <c r="BYP3"/>
      <c r="BYQ3"/>
      <c r="BYR3"/>
      <c r="BYS3"/>
      <c r="BYT3"/>
      <c r="BYU3"/>
      <c r="BYV3"/>
      <c r="BYW3"/>
      <c r="BYX3"/>
      <c r="BYY3"/>
      <c r="BYZ3"/>
      <c r="BZA3"/>
      <c r="BZB3"/>
      <c r="BZC3"/>
      <c r="BZD3"/>
      <c r="BZE3"/>
      <c r="BZF3"/>
      <c r="BZG3"/>
      <c r="BZH3"/>
      <c r="BZI3"/>
      <c r="BZJ3"/>
      <c r="BZK3"/>
      <c r="BZL3"/>
      <c r="BZM3"/>
      <c r="BZN3"/>
      <c r="BZO3"/>
      <c r="BZP3"/>
      <c r="BZQ3"/>
      <c r="BZR3"/>
      <c r="BZS3"/>
      <c r="BZT3"/>
      <c r="BZU3"/>
      <c r="BZV3"/>
      <c r="BZW3"/>
      <c r="BZX3"/>
      <c r="BZY3"/>
      <c r="BZZ3"/>
      <c r="CAA3"/>
      <c r="CAB3"/>
      <c r="CAC3"/>
      <c r="CAD3"/>
      <c r="CAE3"/>
      <c r="CAF3"/>
      <c r="CAG3"/>
      <c r="CAH3"/>
      <c r="CAI3"/>
      <c r="CAJ3"/>
      <c r="CAK3"/>
      <c r="CAL3"/>
      <c r="CAM3"/>
      <c r="CAN3"/>
      <c r="CAO3"/>
      <c r="CAP3"/>
      <c r="CAQ3"/>
      <c r="CAR3"/>
      <c r="CAS3"/>
      <c r="CAT3"/>
      <c r="CAU3"/>
      <c r="CAV3"/>
      <c r="CAW3"/>
      <c r="CAX3"/>
      <c r="CAY3"/>
      <c r="CAZ3"/>
      <c r="CBA3"/>
      <c r="CBB3"/>
      <c r="CBC3"/>
      <c r="CBD3"/>
      <c r="CBE3"/>
      <c r="CBF3"/>
      <c r="CBG3"/>
      <c r="CBH3"/>
      <c r="CBI3"/>
      <c r="CBJ3"/>
      <c r="CBK3"/>
      <c r="CBL3"/>
      <c r="CBM3"/>
      <c r="CBN3"/>
      <c r="CBO3"/>
      <c r="CBP3"/>
      <c r="CBQ3"/>
      <c r="CBR3"/>
      <c r="CBS3"/>
      <c r="CBT3"/>
      <c r="CBU3"/>
      <c r="CBV3"/>
      <c r="CBW3"/>
      <c r="CBX3"/>
      <c r="CBY3"/>
      <c r="CBZ3"/>
      <c r="CCA3"/>
      <c r="CCB3"/>
      <c r="CCC3"/>
      <c r="CCD3"/>
      <c r="CCE3"/>
      <c r="CCF3"/>
      <c r="CCG3"/>
      <c r="CCH3"/>
      <c r="CCI3"/>
      <c r="CCJ3"/>
      <c r="CCK3"/>
      <c r="CCL3"/>
      <c r="CCM3"/>
      <c r="CCN3"/>
      <c r="CCO3"/>
      <c r="CCP3"/>
      <c r="CCQ3"/>
      <c r="CCR3"/>
      <c r="CCS3"/>
      <c r="CCT3"/>
      <c r="CCU3"/>
      <c r="CCV3"/>
      <c r="CCW3"/>
      <c r="CCX3"/>
      <c r="CCY3"/>
      <c r="CCZ3"/>
      <c r="CDA3"/>
      <c r="CDB3"/>
      <c r="CDC3"/>
      <c r="CDD3"/>
      <c r="CDE3"/>
      <c r="CDF3"/>
      <c r="CDG3"/>
      <c r="CDH3"/>
      <c r="CDI3"/>
      <c r="CDJ3"/>
      <c r="CDK3"/>
      <c r="CDL3"/>
      <c r="CDM3"/>
      <c r="CDN3"/>
      <c r="CDO3"/>
      <c r="CDP3"/>
      <c r="CDQ3"/>
      <c r="CDR3"/>
      <c r="CDS3"/>
      <c r="CDT3"/>
      <c r="CDU3"/>
      <c r="CDV3"/>
      <c r="CDW3"/>
      <c r="CDX3"/>
      <c r="CDY3"/>
      <c r="CDZ3"/>
      <c r="CEA3"/>
      <c r="CEB3"/>
      <c r="CEC3"/>
      <c r="CED3"/>
      <c r="CEE3"/>
      <c r="CEF3"/>
      <c r="CEG3"/>
      <c r="CEH3"/>
      <c r="CEI3"/>
      <c r="CEJ3"/>
      <c r="CEK3"/>
      <c r="CEL3"/>
      <c r="CEM3"/>
      <c r="CEN3"/>
      <c r="CEO3"/>
      <c r="CEP3"/>
      <c r="CEQ3"/>
      <c r="CER3"/>
      <c r="CES3"/>
      <c r="CET3"/>
      <c r="CEU3"/>
      <c r="CEV3"/>
      <c r="CEW3"/>
      <c r="CEX3"/>
      <c r="CEY3"/>
      <c r="CEZ3"/>
      <c r="CFA3"/>
      <c r="CFB3"/>
      <c r="CFC3"/>
      <c r="CFD3"/>
      <c r="CFE3"/>
      <c r="CFF3"/>
      <c r="CFG3"/>
      <c r="CFH3"/>
      <c r="CFI3"/>
      <c r="CFJ3"/>
      <c r="CFK3"/>
      <c r="CFL3"/>
      <c r="CFM3"/>
      <c r="CFN3"/>
      <c r="CFO3"/>
      <c r="CFP3"/>
      <c r="CFQ3"/>
      <c r="CFR3"/>
      <c r="CFS3"/>
      <c r="CFT3"/>
      <c r="CFU3"/>
      <c r="CFV3"/>
      <c r="CFW3"/>
      <c r="CFX3"/>
      <c r="CFY3"/>
      <c r="CFZ3"/>
      <c r="CGA3"/>
      <c r="CGB3"/>
      <c r="CGC3"/>
      <c r="CGD3"/>
      <c r="CGE3"/>
      <c r="CGF3"/>
      <c r="CGG3"/>
      <c r="CGH3"/>
      <c r="CGI3"/>
      <c r="CGJ3"/>
      <c r="CGK3"/>
      <c r="CGL3"/>
      <c r="CGM3"/>
      <c r="CGN3"/>
      <c r="CGO3"/>
      <c r="CGP3"/>
      <c r="CGQ3"/>
      <c r="CGR3"/>
      <c r="CGS3"/>
      <c r="CGT3"/>
      <c r="CGU3"/>
      <c r="CGV3"/>
      <c r="CGW3"/>
      <c r="CGX3"/>
      <c r="CGY3"/>
      <c r="CGZ3"/>
      <c r="CHA3"/>
      <c r="CHB3"/>
      <c r="CHC3"/>
      <c r="CHD3"/>
      <c r="CHE3"/>
      <c r="CHF3"/>
      <c r="CHG3"/>
      <c r="CHH3"/>
      <c r="CHI3"/>
      <c r="CHJ3"/>
      <c r="CHK3"/>
      <c r="CHL3"/>
      <c r="CHM3"/>
      <c r="CHN3"/>
      <c r="CHO3"/>
      <c r="CHP3"/>
      <c r="CHQ3"/>
      <c r="CHR3"/>
      <c r="CHS3"/>
      <c r="CHT3"/>
      <c r="CHU3"/>
      <c r="CHV3"/>
      <c r="CHW3"/>
      <c r="CHX3"/>
      <c r="CHY3"/>
      <c r="CHZ3"/>
      <c r="CIA3"/>
      <c r="CIB3"/>
      <c r="CIC3"/>
      <c r="CID3"/>
      <c r="CIE3"/>
      <c r="CIF3"/>
      <c r="CIG3"/>
      <c r="CIH3"/>
      <c r="CII3"/>
      <c r="CIJ3"/>
      <c r="CIK3"/>
      <c r="CIL3"/>
      <c r="CIM3"/>
      <c r="CIN3"/>
      <c r="CIO3"/>
      <c r="CIP3"/>
      <c r="CIQ3"/>
      <c r="CIR3"/>
      <c r="CIS3"/>
      <c r="CIT3"/>
      <c r="CIU3"/>
      <c r="CIV3"/>
      <c r="CIW3"/>
      <c r="CIX3"/>
      <c r="CIY3"/>
      <c r="CIZ3"/>
      <c r="CJA3"/>
      <c r="CJB3"/>
      <c r="CJC3"/>
      <c r="CJD3"/>
      <c r="CJE3"/>
      <c r="CJF3"/>
      <c r="CJG3"/>
      <c r="CJH3"/>
      <c r="CJI3"/>
      <c r="CJJ3"/>
      <c r="CJK3"/>
      <c r="CJL3"/>
      <c r="CJM3"/>
      <c r="CJN3"/>
      <c r="CJO3"/>
      <c r="CJP3"/>
      <c r="CJQ3"/>
      <c r="CJR3"/>
      <c r="CJS3"/>
      <c r="CJT3"/>
      <c r="CJU3"/>
      <c r="CJV3"/>
      <c r="CJW3"/>
      <c r="CJX3"/>
      <c r="CJY3"/>
      <c r="CJZ3"/>
      <c r="CKA3"/>
      <c r="CKB3"/>
      <c r="CKC3"/>
      <c r="CKD3"/>
      <c r="CKE3"/>
      <c r="CKF3"/>
      <c r="CKG3"/>
      <c r="CKH3"/>
      <c r="CKI3"/>
      <c r="CKJ3"/>
      <c r="CKK3"/>
      <c r="CKL3"/>
      <c r="CKM3"/>
      <c r="CKN3"/>
      <c r="CKO3"/>
      <c r="CKP3"/>
      <c r="CKQ3"/>
      <c r="CKR3"/>
      <c r="CKS3"/>
      <c r="CKT3"/>
      <c r="CKU3"/>
      <c r="CKV3"/>
      <c r="CKW3"/>
      <c r="CKX3"/>
      <c r="CKY3"/>
      <c r="CKZ3"/>
      <c r="CLA3"/>
      <c r="CLB3"/>
      <c r="CLC3"/>
      <c r="CLD3"/>
      <c r="CLE3"/>
      <c r="CLF3"/>
      <c r="CLG3"/>
      <c r="CLH3"/>
      <c r="CLI3"/>
      <c r="CLJ3"/>
      <c r="CLK3"/>
      <c r="CLL3"/>
      <c r="CLM3"/>
      <c r="CLN3"/>
      <c r="CLO3"/>
      <c r="CLP3"/>
      <c r="CLQ3"/>
      <c r="CLR3"/>
      <c r="CLS3"/>
      <c r="CLT3"/>
      <c r="CLU3"/>
      <c r="CLV3"/>
      <c r="CLW3"/>
      <c r="CLX3"/>
      <c r="CLY3"/>
      <c r="CLZ3"/>
      <c r="CMA3"/>
      <c r="CMB3"/>
      <c r="CMC3"/>
      <c r="CMD3"/>
      <c r="CME3"/>
      <c r="CMF3"/>
      <c r="CMG3"/>
      <c r="CMH3"/>
      <c r="CMI3"/>
      <c r="CMJ3"/>
      <c r="CMK3"/>
      <c r="CML3"/>
      <c r="CMM3"/>
      <c r="CMN3"/>
      <c r="CMO3"/>
      <c r="CMP3"/>
      <c r="CMQ3"/>
      <c r="CMR3"/>
      <c r="CMS3"/>
      <c r="CMT3"/>
      <c r="CMU3"/>
      <c r="CMV3"/>
      <c r="CMW3"/>
      <c r="CMX3"/>
      <c r="CMY3"/>
      <c r="CMZ3"/>
      <c r="CNA3"/>
      <c r="CNB3"/>
      <c r="CNC3"/>
      <c r="CND3"/>
      <c r="CNE3"/>
      <c r="CNF3"/>
      <c r="CNG3"/>
      <c r="CNH3"/>
      <c r="CNI3"/>
      <c r="CNJ3"/>
      <c r="CNK3"/>
      <c r="CNL3"/>
      <c r="CNM3"/>
      <c r="CNN3"/>
      <c r="CNO3"/>
      <c r="CNP3"/>
      <c r="CNQ3"/>
      <c r="CNR3"/>
      <c r="CNS3"/>
      <c r="CNT3"/>
      <c r="CNU3"/>
      <c r="CNV3"/>
      <c r="CNW3"/>
      <c r="CNX3"/>
      <c r="CNY3"/>
      <c r="CNZ3"/>
      <c r="COA3"/>
      <c r="COB3"/>
      <c r="COC3"/>
      <c r="COD3"/>
      <c r="COE3"/>
      <c r="COF3"/>
      <c r="COG3"/>
      <c r="COH3"/>
      <c r="COI3"/>
      <c r="COJ3"/>
      <c r="COK3"/>
      <c r="COL3"/>
      <c r="COM3"/>
      <c r="CON3"/>
      <c r="COO3"/>
      <c r="COP3"/>
      <c r="COQ3"/>
      <c r="COR3"/>
      <c r="COS3"/>
      <c r="COT3"/>
      <c r="COU3"/>
      <c r="COV3"/>
      <c r="COW3"/>
      <c r="COX3"/>
      <c r="COY3"/>
      <c r="COZ3"/>
      <c r="CPA3"/>
      <c r="CPB3"/>
      <c r="CPC3"/>
      <c r="CPD3"/>
      <c r="CPE3"/>
      <c r="CPF3"/>
      <c r="CPG3"/>
      <c r="CPH3"/>
      <c r="CPI3"/>
      <c r="CPJ3"/>
      <c r="CPK3"/>
      <c r="CPL3"/>
      <c r="CPM3"/>
      <c r="CPN3"/>
      <c r="CPO3"/>
      <c r="CPP3"/>
      <c r="CPQ3"/>
      <c r="CPR3"/>
      <c r="CPS3"/>
      <c r="CPT3"/>
      <c r="CPU3"/>
      <c r="CPV3"/>
      <c r="CPW3"/>
      <c r="CPX3"/>
      <c r="CPY3"/>
      <c r="CPZ3"/>
      <c r="CQA3"/>
      <c r="CQB3"/>
      <c r="CQC3"/>
      <c r="CQD3"/>
      <c r="CQE3"/>
      <c r="CQF3"/>
      <c r="CQG3"/>
      <c r="CQH3"/>
      <c r="CQI3"/>
      <c r="CQJ3"/>
      <c r="CQK3"/>
      <c r="CQL3"/>
      <c r="CQM3"/>
      <c r="CQN3"/>
      <c r="CQO3"/>
      <c r="CQP3"/>
      <c r="CQQ3"/>
      <c r="CQR3"/>
      <c r="CQS3"/>
      <c r="CQT3"/>
      <c r="CQU3"/>
      <c r="CQV3"/>
      <c r="CQW3"/>
      <c r="CQX3"/>
      <c r="CQY3"/>
      <c r="CQZ3"/>
      <c r="CRA3"/>
      <c r="CRB3"/>
      <c r="CRC3"/>
      <c r="CRD3"/>
      <c r="CRE3"/>
      <c r="CRF3"/>
      <c r="CRG3"/>
      <c r="CRH3"/>
      <c r="CRI3"/>
      <c r="CRJ3"/>
      <c r="CRK3"/>
      <c r="CRL3"/>
      <c r="CRM3"/>
      <c r="CRN3"/>
      <c r="CRO3"/>
      <c r="CRP3"/>
      <c r="CRQ3"/>
      <c r="CRR3"/>
      <c r="CRS3"/>
      <c r="CRT3"/>
      <c r="CRU3"/>
      <c r="CRV3"/>
      <c r="CRW3"/>
      <c r="CRX3"/>
      <c r="CRY3"/>
      <c r="CRZ3"/>
      <c r="CSA3"/>
      <c r="CSB3"/>
      <c r="CSC3"/>
      <c r="CSD3"/>
      <c r="CSE3"/>
      <c r="CSF3"/>
      <c r="CSG3"/>
      <c r="CSH3"/>
      <c r="CSI3"/>
      <c r="CSJ3"/>
      <c r="CSK3"/>
      <c r="CSL3"/>
      <c r="CSM3"/>
      <c r="CSN3"/>
      <c r="CSO3"/>
      <c r="CSP3"/>
      <c r="CSQ3"/>
      <c r="CSR3"/>
      <c r="CSS3"/>
      <c r="CST3"/>
      <c r="CSU3"/>
      <c r="CSV3"/>
      <c r="CSW3"/>
      <c r="CSX3"/>
      <c r="CSY3"/>
      <c r="CSZ3"/>
      <c r="CTA3"/>
      <c r="CTB3"/>
      <c r="CTC3"/>
      <c r="CTD3"/>
      <c r="CTE3"/>
      <c r="CTF3"/>
      <c r="CTG3"/>
      <c r="CTH3"/>
      <c r="CTI3"/>
      <c r="CTJ3"/>
      <c r="CTK3"/>
      <c r="CTL3"/>
      <c r="CTM3"/>
      <c r="CTN3"/>
      <c r="CTO3"/>
      <c r="CTP3"/>
      <c r="CTQ3"/>
      <c r="CTR3"/>
      <c r="CTS3"/>
      <c r="CTT3"/>
      <c r="CTU3"/>
      <c r="CTV3"/>
      <c r="CTW3"/>
      <c r="CTX3"/>
      <c r="CTY3"/>
      <c r="CTZ3"/>
      <c r="CUA3"/>
      <c r="CUB3"/>
      <c r="CUC3"/>
      <c r="CUD3"/>
      <c r="CUE3"/>
      <c r="CUF3"/>
      <c r="CUG3"/>
      <c r="CUH3"/>
      <c r="CUI3"/>
      <c r="CUJ3"/>
      <c r="CUK3"/>
      <c r="CUL3"/>
      <c r="CUM3"/>
      <c r="CUN3"/>
      <c r="CUO3"/>
      <c r="CUP3"/>
      <c r="CUQ3"/>
      <c r="CUR3"/>
      <c r="CUS3"/>
      <c r="CUT3"/>
      <c r="CUU3"/>
      <c r="CUV3"/>
      <c r="CUW3"/>
      <c r="CUX3"/>
      <c r="CUY3"/>
      <c r="CUZ3"/>
      <c r="CVA3"/>
      <c r="CVB3"/>
      <c r="CVC3"/>
      <c r="CVD3"/>
      <c r="CVE3"/>
      <c r="CVF3"/>
      <c r="CVG3"/>
      <c r="CVH3"/>
      <c r="CVI3"/>
      <c r="CVJ3"/>
      <c r="CVK3"/>
      <c r="CVL3"/>
      <c r="CVM3"/>
      <c r="CVN3"/>
      <c r="CVO3"/>
      <c r="CVP3"/>
      <c r="CVQ3"/>
      <c r="CVR3"/>
      <c r="CVS3"/>
      <c r="CVT3"/>
      <c r="CVU3"/>
      <c r="CVV3"/>
      <c r="CVW3"/>
      <c r="CVX3"/>
      <c r="CVY3"/>
      <c r="CVZ3"/>
      <c r="CWA3"/>
      <c r="CWB3"/>
      <c r="CWC3"/>
      <c r="CWD3"/>
      <c r="CWE3"/>
      <c r="CWF3"/>
      <c r="CWG3"/>
      <c r="CWH3"/>
      <c r="CWI3"/>
      <c r="CWJ3"/>
      <c r="CWK3"/>
      <c r="CWL3"/>
      <c r="CWM3"/>
      <c r="CWN3"/>
      <c r="CWO3"/>
      <c r="CWP3"/>
      <c r="CWQ3"/>
      <c r="CWR3"/>
      <c r="CWS3"/>
      <c r="CWT3"/>
      <c r="CWU3"/>
      <c r="CWV3"/>
      <c r="CWW3"/>
      <c r="CWX3"/>
      <c r="CWY3"/>
      <c r="CWZ3"/>
      <c r="CXA3"/>
      <c r="CXB3"/>
      <c r="CXC3"/>
      <c r="CXD3"/>
      <c r="CXE3"/>
      <c r="CXF3"/>
      <c r="CXG3"/>
      <c r="CXH3"/>
      <c r="CXI3"/>
      <c r="CXJ3"/>
      <c r="CXK3"/>
      <c r="CXL3"/>
      <c r="CXM3"/>
      <c r="CXN3"/>
      <c r="CXO3"/>
      <c r="CXP3"/>
      <c r="CXQ3"/>
      <c r="CXR3"/>
      <c r="CXS3"/>
      <c r="CXT3"/>
      <c r="CXU3"/>
      <c r="CXV3"/>
      <c r="CXW3"/>
      <c r="CXX3"/>
      <c r="CXY3"/>
      <c r="CXZ3"/>
      <c r="CYA3"/>
      <c r="CYB3"/>
      <c r="CYC3"/>
      <c r="CYD3"/>
      <c r="CYE3"/>
      <c r="CYF3"/>
      <c r="CYG3"/>
      <c r="CYH3"/>
      <c r="CYI3"/>
      <c r="CYJ3"/>
      <c r="CYK3"/>
      <c r="CYL3"/>
      <c r="CYM3"/>
      <c r="CYN3"/>
      <c r="CYO3"/>
      <c r="CYP3"/>
      <c r="CYQ3"/>
      <c r="CYR3"/>
      <c r="CYS3"/>
      <c r="CYT3"/>
      <c r="CYU3"/>
      <c r="CYV3"/>
      <c r="CYW3"/>
      <c r="CYX3"/>
      <c r="CYY3"/>
      <c r="CYZ3"/>
      <c r="CZA3"/>
      <c r="CZB3"/>
      <c r="CZC3"/>
      <c r="CZD3"/>
      <c r="CZE3"/>
      <c r="CZF3"/>
      <c r="CZG3"/>
      <c r="CZH3"/>
      <c r="CZI3"/>
      <c r="CZJ3"/>
      <c r="CZK3"/>
      <c r="CZL3"/>
      <c r="CZM3"/>
      <c r="CZN3"/>
      <c r="CZO3"/>
      <c r="CZP3"/>
      <c r="CZQ3"/>
      <c r="CZR3"/>
      <c r="CZS3"/>
      <c r="CZT3"/>
      <c r="CZU3"/>
      <c r="CZV3"/>
      <c r="CZW3"/>
      <c r="CZX3"/>
      <c r="CZY3"/>
      <c r="CZZ3"/>
      <c r="DAA3"/>
      <c r="DAB3"/>
      <c r="DAC3"/>
      <c r="DAD3"/>
      <c r="DAE3"/>
      <c r="DAF3"/>
      <c r="DAG3"/>
      <c r="DAH3"/>
      <c r="DAI3"/>
      <c r="DAJ3"/>
      <c r="DAK3"/>
      <c r="DAL3"/>
      <c r="DAM3"/>
      <c r="DAN3"/>
      <c r="DAO3"/>
      <c r="DAP3"/>
      <c r="DAQ3"/>
      <c r="DAR3"/>
      <c r="DAS3"/>
      <c r="DAT3"/>
      <c r="DAU3"/>
      <c r="DAV3"/>
      <c r="DAW3"/>
      <c r="DAX3"/>
      <c r="DAY3"/>
      <c r="DAZ3"/>
      <c r="DBA3"/>
      <c r="DBB3"/>
      <c r="DBC3"/>
      <c r="DBD3"/>
      <c r="DBE3"/>
      <c r="DBF3"/>
      <c r="DBG3"/>
      <c r="DBH3"/>
      <c r="DBI3"/>
      <c r="DBJ3"/>
      <c r="DBK3"/>
      <c r="DBL3"/>
      <c r="DBM3"/>
      <c r="DBN3"/>
      <c r="DBO3"/>
      <c r="DBP3"/>
      <c r="DBQ3"/>
      <c r="DBR3"/>
      <c r="DBS3"/>
      <c r="DBT3"/>
      <c r="DBU3"/>
      <c r="DBV3"/>
      <c r="DBW3"/>
      <c r="DBX3"/>
      <c r="DBY3"/>
      <c r="DBZ3"/>
      <c r="DCA3"/>
      <c r="DCB3"/>
      <c r="DCC3"/>
      <c r="DCD3"/>
      <c r="DCE3"/>
      <c r="DCF3"/>
      <c r="DCG3"/>
      <c r="DCH3"/>
      <c r="DCI3"/>
      <c r="DCJ3"/>
      <c r="DCK3"/>
      <c r="DCL3"/>
      <c r="DCM3"/>
      <c r="DCN3"/>
      <c r="DCO3"/>
      <c r="DCP3"/>
      <c r="DCQ3"/>
      <c r="DCR3"/>
      <c r="DCS3"/>
      <c r="DCT3"/>
      <c r="DCU3"/>
      <c r="DCV3"/>
      <c r="DCW3"/>
      <c r="DCX3"/>
      <c r="DCY3"/>
      <c r="DCZ3"/>
      <c r="DDA3"/>
      <c r="DDB3"/>
      <c r="DDC3"/>
      <c r="DDD3"/>
      <c r="DDE3"/>
      <c r="DDF3"/>
      <c r="DDG3"/>
      <c r="DDH3"/>
      <c r="DDI3"/>
      <c r="DDJ3"/>
      <c r="DDK3"/>
      <c r="DDL3"/>
      <c r="DDM3"/>
      <c r="DDN3"/>
      <c r="DDO3"/>
      <c r="DDP3"/>
      <c r="DDQ3"/>
      <c r="DDR3"/>
      <c r="DDS3"/>
      <c r="DDT3"/>
      <c r="DDU3"/>
      <c r="DDV3"/>
      <c r="DDW3"/>
      <c r="DDX3"/>
      <c r="DDY3"/>
      <c r="DDZ3"/>
      <c r="DEA3"/>
      <c r="DEB3"/>
      <c r="DEC3"/>
      <c r="DED3"/>
      <c r="DEE3"/>
      <c r="DEF3"/>
      <c r="DEG3"/>
      <c r="DEH3"/>
      <c r="DEI3"/>
      <c r="DEJ3"/>
      <c r="DEK3"/>
      <c r="DEL3"/>
      <c r="DEM3"/>
      <c r="DEN3"/>
      <c r="DEO3"/>
      <c r="DEP3"/>
      <c r="DEQ3"/>
      <c r="DER3"/>
      <c r="DES3"/>
      <c r="DET3"/>
      <c r="DEU3"/>
      <c r="DEV3"/>
      <c r="DEW3"/>
      <c r="DEX3"/>
      <c r="DEY3"/>
      <c r="DEZ3"/>
      <c r="DFA3"/>
      <c r="DFB3"/>
      <c r="DFC3"/>
      <c r="DFD3"/>
      <c r="DFE3"/>
      <c r="DFF3"/>
      <c r="DFG3"/>
      <c r="DFH3"/>
      <c r="DFI3"/>
      <c r="DFJ3"/>
      <c r="DFK3"/>
      <c r="DFL3"/>
      <c r="DFM3"/>
      <c r="DFN3"/>
      <c r="DFO3"/>
      <c r="DFP3"/>
      <c r="DFQ3"/>
      <c r="DFR3"/>
      <c r="DFS3"/>
      <c r="DFT3"/>
      <c r="DFU3"/>
      <c r="DFV3"/>
      <c r="DFW3"/>
      <c r="DFX3"/>
      <c r="DFY3"/>
      <c r="DFZ3"/>
      <c r="DGA3"/>
      <c r="DGB3"/>
      <c r="DGC3"/>
      <c r="DGD3"/>
      <c r="DGE3"/>
      <c r="DGF3"/>
      <c r="DGG3"/>
      <c r="DGH3"/>
      <c r="DGI3"/>
      <c r="DGJ3"/>
      <c r="DGK3"/>
      <c r="DGL3"/>
      <c r="DGM3"/>
      <c r="DGN3"/>
      <c r="DGO3"/>
      <c r="DGP3"/>
      <c r="DGQ3"/>
      <c r="DGR3"/>
      <c r="DGS3"/>
      <c r="DGT3"/>
      <c r="DGU3"/>
      <c r="DGV3"/>
      <c r="DGW3"/>
      <c r="DGX3"/>
      <c r="DGY3"/>
      <c r="DGZ3"/>
      <c r="DHA3"/>
      <c r="DHB3"/>
      <c r="DHC3"/>
      <c r="DHD3"/>
      <c r="DHE3"/>
      <c r="DHF3"/>
      <c r="DHG3"/>
      <c r="DHH3"/>
      <c r="DHI3"/>
      <c r="DHJ3"/>
      <c r="DHK3"/>
      <c r="DHL3"/>
      <c r="DHM3"/>
      <c r="DHN3"/>
      <c r="DHO3"/>
      <c r="DHP3"/>
      <c r="DHQ3"/>
      <c r="DHR3"/>
      <c r="DHS3"/>
      <c r="DHT3"/>
      <c r="DHU3"/>
      <c r="DHV3"/>
      <c r="DHW3"/>
      <c r="DHX3"/>
      <c r="DHY3"/>
      <c r="DHZ3"/>
      <c r="DIA3"/>
      <c r="DIB3"/>
      <c r="DIC3"/>
      <c r="DID3"/>
      <c r="DIE3"/>
      <c r="DIF3"/>
      <c r="DIG3"/>
      <c r="DIH3"/>
      <c r="DII3"/>
      <c r="DIJ3"/>
      <c r="DIK3"/>
      <c r="DIL3"/>
      <c r="DIM3"/>
      <c r="DIN3"/>
      <c r="DIO3"/>
      <c r="DIP3"/>
      <c r="DIQ3"/>
      <c r="DIR3"/>
      <c r="DIS3"/>
      <c r="DIT3"/>
      <c r="DIU3"/>
      <c r="DIV3"/>
      <c r="DIW3"/>
      <c r="DIX3"/>
      <c r="DIY3"/>
      <c r="DIZ3"/>
      <c r="DJA3"/>
      <c r="DJB3"/>
      <c r="DJC3"/>
      <c r="DJD3"/>
      <c r="DJE3"/>
      <c r="DJF3"/>
      <c r="DJG3"/>
      <c r="DJH3"/>
      <c r="DJI3"/>
      <c r="DJJ3"/>
      <c r="DJK3"/>
      <c r="DJL3"/>
      <c r="DJM3"/>
      <c r="DJN3"/>
      <c r="DJO3"/>
      <c r="DJP3"/>
      <c r="DJQ3"/>
      <c r="DJR3"/>
      <c r="DJS3"/>
      <c r="DJT3"/>
      <c r="DJU3"/>
      <c r="DJV3"/>
      <c r="DJW3"/>
      <c r="DJX3"/>
      <c r="DJY3"/>
      <c r="DJZ3"/>
      <c r="DKA3"/>
      <c r="DKB3"/>
      <c r="DKC3"/>
      <c r="DKD3"/>
      <c r="DKE3"/>
      <c r="DKF3"/>
      <c r="DKG3"/>
      <c r="DKH3"/>
      <c r="DKI3"/>
      <c r="DKJ3"/>
      <c r="DKK3"/>
      <c r="DKL3"/>
      <c r="DKM3"/>
      <c r="DKN3"/>
      <c r="DKO3"/>
      <c r="DKP3"/>
      <c r="DKQ3"/>
      <c r="DKR3"/>
      <c r="DKS3"/>
      <c r="DKT3"/>
      <c r="DKU3"/>
      <c r="DKV3"/>
      <c r="DKW3"/>
      <c r="DKX3"/>
      <c r="DKY3"/>
      <c r="DKZ3"/>
      <c r="DLA3"/>
      <c r="DLB3"/>
      <c r="DLC3"/>
      <c r="DLD3"/>
      <c r="DLE3"/>
      <c r="DLF3"/>
      <c r="DLG3"/>
      <c r="DLH3"/>
      <c r="DLI3"/>
      <c r="DLJ3"/>
      <c r="DLK3"/>
      <c r="DLL3"/>
      <c r="DLM3"/>
      <c r="DLN3"/>
      <c r="DLO3"/>
      <c r="DLP3"/>
      <c r="DLQ3"/>
      <c r="DLR3"/>
      <c r="DLS3"/>
      <c r="DLT3"/>
      <c r="DLU3"/>
      <c r="DLV3"/>
      <c r="DLW3"/>
      <c r="DLX3"/>
      <c r="DLY3"/>
      <c r="DLZ3"/>
      <c r="DMA3"/>
      <c r="DMB3"/>
      <c r="DMC3"/>
      <c r="DMD3"/>
      <c r="DME3"/>
      <c r="DMF3"/>
      <c r="DMG3"/>
      <c r="DMH3"/>
      <c r="DMI3"/>
      <c r="DMJ3"/>
      <c r="DMK3"/>
      <c r="DML3"/>
      <c r="DMM3"/>
      <c r="DMN3"/>
      <c r="DMO3"/>
      <c r="DMP3"/>
      <c r="DMQ3"/>
      <c r="DMR3"/>
      <c r="DMS3"/>
      <c r="DMT3"/>
      <c r="DMU3"/>
      <c r="DMV3"/>
      <c r="DMW3"/>
      <c r="DMX3"/>
      <c r="DMY3"/>
      <c r="DMZ3"/>
      <c r="DNA3"/>
      <c r="DNB3"/>
      <c r="DNC3"/>
      <c r="DND3"/>
      <c r="DNE3"/>
      <c r="DNF3"/>
      <c r="DNG3"/>
      <c r="DNH3"/>
      <c r="DNI3"/>
      <c r="DNJ3"/>
      <c r="DNK3"/>
      <c r="DNL3"/>
      <c r="DNM3"/>
      <c r="DNN3"/>
      <c r="DNO3"/>
      <c r="DNP3"/>
      <c r="DNQ3"/>
      <c r="DNR3"/>
      <c r="DNS3"/>
      <c r="DNT3"/>
      <c r="DNU3"/>
      <c r="DNV3"/>
      <c r="DNW3"/>
      <c r="DNX3"/>
      <c r="DNY3"/>
      <c r="DNZ3"/>
      <c r="DOA3"/>
      <c r="DOB3"/>
      <c r="DOC3"/>
      <c r="DOD3"/>
      <c r="DOE3"/>
      <c r="DOF3"/>
      <c r="DOG3"/>
      <c r="DOH3"/>
      <c r="DOI3"/>
      <c r="DOJ3"/>
      <c r="DOK3"/>
      <c r="DOL3"/>
      <c r="DOM3"/>
      <c r="DON3"/>
      <c r="DOO3"/>
      <c r="DOP3"/>
      <c r="DOQ3"/>
      <c r="DOR3"/>
      <c r="DOS3"/>
      <c r="DOT3"/>
      <c r="DOU3"/>
      <c r="DOV3"/>
      <c r="DOW3"/>
      <c r="DOX3"/>
      <c r="DOY3"/>
      <c r="DOZ3"/>
      <c r="DPA3"/>
      <c r="DPB3"/>
      <c r="DPC3"/>
      <c r="DPD3"/>
      <c r="DPE3"/>
      <c r="DPF3"/>
      <c r="DPG3"/>
      <c r="DPH3"/>
      <c r="DPI3"/>
      <c r="DPJ3"/>
      <c r="DPK3"/>
      <c r="DPL3"/>
      <c r="DPM3"/>
      <c r="DPN3"/>
      <c r="DPO3"/>
      <c r="DPP3"/>
      <c r="DPQ3"/>
      <c r="DPR3"/>
      <c r="DPS3"/>
      <c r="DPT3"/>
      <c r="DPU3"/>
      <c r="DPV3"/>
      <c r="DPW3"/>
      <c r="DPX3"/>
      <c r="DPY3"/>
      <c r="DPZ3"/>
      <c r="DQA3"/>
      <c r="DQB3"/>
      <c r="DQC3"/>
      <c r="DQD3"/>
      <c r="DQE3"/>
      <c r="DQF3"/>
      <c r="DQG3"/>
      <c r="DQH3"/>
      <c r="DQI3"/>
      <c r="DQJ3"/>
      <c r="DQK3"/>
      <c r="DQL3"/>
      <c r="DQM3"/>
      <c r="DQN3"/>
      <c r="DQO3"/>
      <c r="DQP3"/>
      <c r="DQQ3"/>
      <c r="DQR3"/>
      <c r="DQS3"/>
      <c r="DQT3"/>
      <c r="DQU3"/>
      <c r="DQV3"/>
      <c r="DQW3"/>
      <c r="DQX3"/>
      <c r="DQY3"/>
      <c r="DQZ3"/>
      <c r="DRA3"/>
      <c r="DRB3"/>
      <c r="DRC3"/>
      <c r="DRD3"/>
      <c r="DRE3"/>
      <c r="DRF3"/>
      <c r="DRG3"/>
      <c r="DRH3"/>
      <c r="DRI3"/>
      <c r="DRJ3"/>
      <c r="DRK3"/>
      <c r="DRL3"/>
      <c r="DRM3"/>
      <c r="DRN3"/>
      <c r="DRO3"/>
      <c r="DRP3"/>
      <c r="DRQ3"/>
      <c r="DRR3"/>
      <c r="DRS3"/>
      <c r="DRT3"/>
      <c r="DRU3"/>
      <c r="DRV3"/>
      <c r="DRW3"/>
      <c r="DRX3"/>
      <c r="DRY3"/>
      <c r="DRZ3"/>
      <c r="DSA3"/>
      <c r="DSB3"/>
      <c r="DSC3"/>
      <c r="DSD3"/>
      <c r="DSE3"/>
      <c r="DSF3"/>
      <c r="DSG3"/>
      <c r="DSH3"/>
      <c r="DSI3"/>
      <c r="DSJ3"/>
      <c r="DSK3"/>
      <c r="DSL3"/>
      <c r="DSM3"/>
      <c r="DSN3"/>
      <c r="DSO3"/>
      <c r="DSP3"/>
      <c r="DSQ3"/>
      <c r="DSR3"/>
      <c r="DSS3"/>
      <c r="DST3"/>
      <c r="DSU3"/>
      <c r="DSV3"/>
      <c r="DSW3"/>
      <c r="DSX3"/>
      <c r="DSY3"/>
      <c r="DSZ3"/>
      <c r="DTA3"/>
      <c r="DTB3"/>
      <c r="DTC3"/>
      <c r="DTD3"/>
      <c r="DTE3"/>
      <c r="DTF3"/>
      <c r="DTG3"/>
      <c r="DTH3"/>
      <c r="DTI3"/>
      <c r="DTJ3"/>
      <c r="DTK3"/>
      <c r="DTL3"/>
      <c r="DTM3"/>
      <c r="DTN3"/>
      <c r="DTO3"/>
      <c r="DTP3"/>
      <c r="DTQ3"/>
      <c r="DTR3"/>
      <c r="DTS3"/>
      <c r="DTT3"/>
      <c r="DTU3"/>
      <c r="DTV3"/>
      <c r="DTW3"/>
      <c r="DTX3"/>
      <c r="DTY3"/>
      <c r="DTZ3"/>
      <c r="DUA3"/>
      <c r="DUB3"/>
      <c r="DUC3"/>
      <c r="DUD3"/>
      <c r="DUE3"/>
      <c r="DUF3"/>
      <c r="DUG3"/>
      <c r="DUH3"/>
      <c r="DUI3"/>
      <c r="DUJ3"/>
      <c r="DUK3"/>
      <c r="DUL3"/>
      <c r="DUM3"/>
      <c r="DUN3"/>
      <c r="DUO3"/>
      <c r="DUP3"/>
      <c r="DUQ3"/>
      <c r="DUR3"/>
      <c r="DUS3"/>
      <c r="DUT3"/>
      <c r="DUU3"/>
      <c r="DUV3"/>
      <c r="DUW3"/>
      <c r="DUX3"/>
      <c r="DUY3"/>
      <c r="DUZ3"/>
      <c r="DVA3"/>
      <c r="DVB3"/>
      <c r="DVC3"/>
      <c r="DVD3"/>
      <c r="DVE3"/>
      <c r="DVF3"/>
      <c r="DVG3"/>
      <c r="DVH3"/>
      <c r="DVI3"/>
      <c r="DVJ3"/>
      <c r="DVK3"/>
      <c r="DVL3"/>
      <c r="DVM3"/>
      <c r="DVN3"/>
      <c r="DVO3"/>
      <c r="DVP3"/>
      <c r="DVQ3"/>
      <c r="DVR3"/>
      <c r="DVS3"/>
      <c r="DVT3"/>
      <c r="DVU3"/>
      <c r="DVV3"/>
      <c r="DVW3"/>
      <c r="DVX3"/>
      <c r="DVY3"/>
      <c r="DVZ3"/>
      <c r="DWA3"/>
      <c r="DWB3"/>
      <c r="DWC3"/>
      <c r="DWD3"/>
      <c r="DWE3"/>
      <c r="DWF3"/>
      <c r="DWG3"/>
      <c r="DWH3"/>
      <c r="DWI3"/>
      <c r="DWJ3"/>
      <c r="DWK3"/>
      <c r="DWL3"/>
      <c r="DWM3"/>
      <c r="DWN3"/>
      <c r="DWO3"/>
      <c r="DWP3"/>
      <c r="DWQ3"/>
      <c r="DWR3"/>
      <c r="DWS3"/>
      <c r="DWT3"/>
      <c r="DWU3"/>
      <c r="DWV3"/>
      <c r="DWW3"/>
      <c r="DWX3"/>
      <c r="DWY3"/>
      <c r="DWZ3"/>
      <c r="DXA3"/>
      <c r="DXB3"/>
      <c r="DXC3"/>
      <c r="DXD3"/>
      <c r="DXE3"/>
      <c r="DXF3"/>
      <c r="DXG3"/>
      <c r="DXH3"/>
      <c r="DXI3"/>
      <c r="DXJ3"/>
      <c r="DXK3"/>
      <c r="DXL3"/>
      <c r="DXM3"/>
      <c r="DXN3"/>
      <c r="DXO3"/>
      <c r="DXP3"/>
      <c r="DXQ3"/>
      <c r="DXR3"/>
      <c r="DXS3"/>
      <c r="DXT3"/>
      <c r="DXU3"/>
      <c r="DXV3"/>
      <c r="DXW3"/>
      <c r="DXX3"/>
      <c r="DXY3"/>
      <c r="DXZ3"/>
      <c r="DYA3"/>
      <c r="DYB3"/>
      <c r="DYC3"/>
      <c r="DYD3"/>
      <c r="DYE3"/>
      <c r="DYF3"/>
      <c r="DYG3"/>
      <c r="DYH3"/>
      <c r="DYI3"/>
      <c r="DYJ3"/>
      <c r="DYK3"/>
      <c r="DYL3"/>
      <c r="DYM3"/>
      <c r="DYN3"/>
      <c r="DYO3"/>
      <c r="DYP3"/>
      <c r="DYQ3"/>
      <c r="DYR3"/>
      <c r="DYS3"/>
      <c r="DYT3"/>
      <c r="DYU3"/>
      <c r="DYV3"/>
      <c r="DYW3"/>
      <c r="DYX3"/>
      <c r="DYY3"/>
      <c r="DYZ3"/>
      <c r="DZA3"/>
      <c r="DZB3"/>
      <c r="DZC3"/>
      <c r="DZD3"/>
      <c r="DZE3"/>
      <c r="DZF3"/>
      <c r="DZG3"/>
      <c r="DZH3"/>
      <c r="DZI3"/>
      <c r="DZJ3"/>
      <c r="DZK3"/>
      <c r="DZL3"/>
      <c r="DZM3"/>
      <c r="DZN3"/>
      <c r="DZO3"/>
      <c r="DZP3"/>
      <c r="DZQ3"/>
      <c r="DZR3"/>
      <c r="DZS3"/>
      <c r="DZT3"/>
      <c r="DZU3"/>
      <c r="DZV3"/>
      <c r="DZW3"/>
      <c r="DZX3"/>
      <c r="DZY3"/>
      <c r="DZZ3"/>
      <c r="EAA3"/>
      <c r="EAB3"/>
      <c r="EAC3"/>
      <c r="EAD3"/>
      <c r="EAE3"/>
      <c r="EAF3"/>
      <c r="EAG3"/>
      <c r="EAH3"/>
      <c r="EAI3"/>
      <c r="EAJ3"/>
      <c r="EAK3"/>
      <c r="EAL3"/>
      <c r="EAM3"/>
      <c r="EAN3"/>
      <c r="EAO3"/>
      <c r="EAP3"/>
      <c r="EAQ3"/>
      <c r="EAR3"/>
      <c r="EAS3"/>
      <c r="EAT3"/>
      <c r="EAU3"/>
      <c r="EAV3"/>
      <c r="EAW3"/>
      <c r="EAX3"/>
      <c r="EAY3"/>
      <c r="EAZ3"/>
      <c r="EBA3"/>
      <c r="EBB3"/>
      <c r="EBC3"/>
      <c r="EBD3"/>
      <c r="EBE3"/>
      <c r="EBF3"/>
      <c r="EBG3"/>
      <c r="EBH3"/>
      <c r="EBI3"/>
      <c r="EBJ3"/>
      <c r="EBK3"/>
      <c r="EBL3"/>
      <c r="EBM3"/>
      <c r="EBN3"/>
      <c r="EBO3"/>
      <c r="EBP3"/>
      <c r="EBQ3"/>
      <c r="EBR3"/>
      <c r="EBS3"/>
      <c r="EBT3"/>
      <c r="EBU3"/>
      <c r="EBV3"/>
      <c r="EBW3"/>
      <c r="EBX3"/>
      <c r="EBY3"/>
      <c r="EBZ3"/>
      <c r="ECA3"/>
      <c r="ECB3"/>
      <c r="ECC3"/>
      <c r="ECD3"/>
      <c r="ECE3"/>
      <c r="ECF3"/>
      <c r="ECG3"/>
      <c r="ECH3"/>
      <c r="ECI3"/>
      <c r="ECJ3"/>
      <c r="ECK3"/>
      <c r="ECL3"/>
      <c r="ECM3"/>
      <c r="ECN3"/>
      <c r="ECO3"/>
      <c r="ECP3"/>
      <c r="ECQ3"/>
      <c r="ECR3"/>
      <c r="ECS3"/>
      <c r="ECT3"/>
      <c r="ECU3"/>
      <c r="ECV3"/>
      <c r="ECW3"/>
      <c r="ECX3"/>
      <c r="ECY3"/>
      <c r="ECZ3"/>
      <c r="EDA3"/>
      <c r="EDB3"/>
      <c r="EDC3"/>
      <c r="EDD3"/>
      <c r="EDE3"/>
      <c r="EDF3"/>
      <c r="EDG3"/>
      <c r="EDH3"/>
      <c r="EDI3"/>
      <c r="EDJ3"/>
      <c r="EDK3"/>
      <c r="EDL3"/>
      <c r="EDM3"/>
      <c r="EDN3"/>
      <c r="EDO3"/>
      <c r="EDP3"/>
      <c r="EDQ3"/>
      <c r="EDR3"/>
      <c r="EDS3"/>
      <c r="EDT3"/>
      <c r="EDU3"/>
      <c r="EDV3"/>
      <c r="EDW3"/>
      <c r="EDX3"/>
      <c r="EDY3"/>
      <c r="EDZ3"/>
      <c r="EEA3"/>
      <c r="EEB3"/>
      <c r="EEC3"/>
      <c r="EED3"/>
      <c r="EEE3"/>
      <c r="EEF3"/>
      <c r="EEG3"/>
      <c r="EEH3"/>
      <c r="EEI3"/>
      <c r="EEJ3"/>
      <c r="EEK3"/>
      <c r="EEL3"/>
      <c r="EEM3"/>
      <c r="EEN3"/>
      <c r="EEO3"/>
      <c r="EEP3"/>
      <c r="EEQ3"/>
      <c r="EER3"/>
      <c r="EES3"/>
      <c r="EET3"/>
      <c r="EEU3"/>
      <c r="EEV3"/>
      <c r="EEW3"/>
      <c r="EEX3"/>
      <c r="EEY3"/>
      <c r="EEZ3"/>
      <c r="EFA3"/>
      <c r="EFB3"/>
      <c r="EFC3"/>
      <c r="EFD3"/>
      <c r="EFE3"/>
      <c r="EFF3"/>
      <c r="EFG3"/>
      <c r="EFH3"/>
      <c r="EFI3"/>
      <c r="EFJ3"/>
      <c r="EFK3"/>
      <c r="EFL3"/>
      <c r="EFM3"/>
      <c r="EFN3"/>
      <c r="EFO3"/>
      <c r="EFP3"/>
      <c r="EFQ3"/>
      <c r="EFR3"/>
      <c r="EFS3"/>
      <c r="EFT3"/>
      <c r="EFU3"/>
      <c r="EFV3"/>
      <c r="EFW3"/>
      <c r="EFX3"/>
      <c r="EFY3"/>
      <c r="EFZ3"/>
      <c r="EGA3"/>
      <c r="EGB3"/>
      <c r="EGC3"/>
      <c r="EGD3"/>
      <c r="EGE3"/>
      <c r="EGF3"/>
      <c r="EGG3"/>
      <c r="EGH3"/>
      <c r="EGI3"/>
      <c r="EGJ3"/>
      <c r="EGK3"/>
      <c r="EGL3"/>
      <c r="EGM3"/>
      <c r="EGN3"/>
      <c r="EGO3"/>
      <c r="EGP3"/>
      <c r="EGQ3"/>
      <c r="EGR3"/>
      <c r="EGS3"/>
      <c r="EGT3"/>
      <c r="EGU3"/>
      <c r="EGV3"/>
      <c r="EGW3"/>
      <c r="EGX3"/>
      <c r="EGY3"/>
      <c r="EGZ3"/>
      <c r="EHA3"/>
      <c r="EHB3"/>
      <c r="EHC3"/>
      <c r="EHD3"/>
      <c r="EHE3"/>
      <c r="EHF3"/>
      <c r="EHG3"/>
      <c r="EHH3"/>
      <c r="EHI3"/>
      <c r="EHJ3"/>
      <c r="EHK3"/>
      <c r="EHL3"/>
      <c r="EHM3"/>
      <c r="EHN3"/>
      <c r="EHO3"/>
      <c r="EHP3"/>
      <c r="EHQ3"/>
      <c r="EHR3"/>
      <c r="EHS3"/>
      <c r="EHT3"/>
      <c r="EHU3"/>
      <c r="EHV3"/>
      <c r="EHW3"/>
      <c r="EHX3"/>
      <c r="EHY3"/>
      <c r="EHZ3"/>
      <c r="EIA3"/>
      <c r="EIB3"/>
      <c r="EIC3"/>
      <c r="EID3"/>
      <c r="EIE3"/>
      <c r="EIF3"/>
      <c r="EIG3"/>
      <c r="EIH3"/>
      <c r="EII3"/>
      <c r="EIJ3"/>
      <c r="EIK3"/>
      <c r="EIL3"/>
      <c r="EIM3"/>
      <c r="EIN3"/>
      <c r="EIO3"/>
      <c r="EIP3"/>
      <c r="EIQ3"/>
      <c r="EIR3"/>
      <c r="EIS3"/>
      <c r="EIT3"/>
      <c r="EIU3"/>
      <c r="EIV3"/>
      <c r="EIW3"/>
      <c r="EIX3"/>
      <c r="EIY3"/>
      <c r="EIZ3"/>
      <c r="EJA3"/>
      <c r="EJB3"/>
      <c r="EJC3"/>
      <c r="EJD3"/>
      <c r="EJE3"/>
      <c r="EJF3"/>
      <c r="EJG3"/>
      <c r="EJH3"/>
      <c r="EJI3"/>
      <c r="EJJ3"/>
      <c r="EJK3"/>
      <c r="EJL3"/>
      <c r="EJM3"/>
      <c r="EJN3"/>
      <c r="EJO3"/>
      <c r="EJP3"/>
      <c r="EJQ3"/>
      <c r="EJR3"/>
      <c r="EJS3"/>
      <c r="EJT3"/>
      <c r="EJU3"/>
      <c r="EJV3"/>
      <c r="EJW3"/>
      <c r="EJX3"/>
      <c r="EJY3"/>
      <c r="EJZ3"/>
      <c r="EKA3"/>
      <c r="EKB3"/>
      <c r="EKC3"/>
      <c r="EKD3"/>
      <c r="EKE3"/>
      <c r="EKF3"/>
      <c r="EKG3"/>
      <c r="EKH3"/>
      <c r="EKI3"/>
      <c r="EKJ3"/>
      <c r="EKK3"/>
      <c r="EKL3"/>
      <c r="EKM3"/>
      <c r="EKN3"/>
      <c r="EKO3"/>
      <c r="EKP3"/>
      <c r="EKQ3"/>
      <c r="EKR3"/>
      <c r="EKS3"/>
      <c r="EKT3"/>
      <c r="EKU3"/>
      <c r="EKV3"/>
      <c r="EKW3"/>
      <c r="EKX3"/>
      <c r="EKY3"/>
      <c r="EKZ3"/>
      <c r="ELA3"/>
      <c r="ELB3"/>
      <c r="ELC3"/>
      <c r="ELD3"/>
      <c r="ELE3"/>
      <c r="ELF3"/>
      <c r="ELG3"/>
      <c r="ELH3"/>
      <c r="ELI3"/>
      <c r="ELJ3"/>
      <c r="ELK3"/>
      <c r="ELL3"/>
      <c r="ELM3"/>
      <c r="ELN3"/>
      <c r="ELO3"/>
      <c r="ELP3"/>
      <c r="ELQ3"/>
      <c r="ELR3"/>
      <c r="ELS3"/>
      <c r="ELT3"/>
      <c r="ELU3"/>
      <c r="ELV3"/>
      <c r="ELW3"/>
      <c r="ELX3"/>
      <c r="ELY3"/>
      <c r="ELZ3"/>
      <c r="EMA3"/>
      <c r="EMB3"/>
      <c r="EMC3"/>
      <c r="EMD3"/>
      <c r="EME3"/>
      <c r="EMF3"/>
      <c r="EMG3"/>
      <c r="EMH3"/>
      <c r="EMI3"/>
      <c r="EMJ3"/>
      <c r="EMK3"/>
      <c r="EML3"/>
      <c r="EMM3"/>
      <c r="EMN3"/>
      <c r="EMO3"/>
      <c r="EMP3"/>
      <c r="EMQ3"/>
      <c r="EMR3"/>
      <c r="EMS3"/>
      <c r="EMT3"/>
      <c r="EMU3"/>
      <c r="EMV3"/>
      <c r="EMW3"/>
      <c r="EMX3"/>
      <c r="EMY3"/>
      <c r="EMZ3"/>
      <c r="ENA3"/>
      <c r="ENB3"/>
      <c r="ENC3"/>
      <c r="END3"/>
      <c r="ENE3"/>
      <c r="ENF3"/>
      <c r="ENG3"/>
      <c r="ENH3"/>
      <c r="ENI3"/>
      <c r="ENJ3"/>
      <c r="ENK3"/>
      <c r="ENL3"/>
      <c r="ENM3"/>
      <c r="ENN3"/>
      <c r="ENO3"/>
      <c r="ENP3"/>
      <c r="ENQ3"/>
      <c r="ENR3"/>
      <c r="ENS3"/>
      <c r="ENT3"/>
      <c r="ENU3"/>
      <c r="ENV3"/>
      <c r="ENW3"/>
      <c r="ENX3"/>
      <c r="ENY3"/>
      <c r="ENZ3"/>
      <c r="EOA3"/>
      <c r="EOB3"/>
      <c r="EOC3"/>
      <c r="EOD3"/>
      <c r="EOE3"/>
      <c r="EOF3"/>
      <c r="EOG3"/>
      <c r="EOH3"/>
      <c r="EOI3"/>
      <c r="EOJ3"/>
      <c r="EOK3"/>
      <c r="EOL3"/>
      <c r="EOM3"/>
      <c r="EON3"/>
      <c r="EOO3"/>
      <c r="EOP3"/>
      <c r="EOQ3"/>
      <c r="EOR3"/>
      <c r="EOS3"/>
      <c r="EOT3"/>
      <c r="EOU3"/>
      <c r="EOV3"/>
      <c r="EOW3"/>
      <c r="EOX3"/>
      <c r="EOY3"/>
      <c r="EOZ3"/>
      <c r="EPA3"/>
      <c r="EPB3"/>
      <c r="EPC3"/>
      <c r="EPD3"/>
      <c r="EPE3"/>
      <c r="EPF3"/>
      <c r="EPG3"/>
      <c r="EPH3"/>
      <c r="EPI3"/>
      <c r="EPJ3"/>
      <c r="EPK3"/>
      <c r="EPL3"/>
      <c r="EPM3"/>
      <c r="EPN3"/>
      <c r="EPO3"/>
      <c r="EPP3"/>
      <c r="EPQ3"/>
      <c r="EPR3"/>
      <c r="EPS3"/>
      <c r="EPT3"/>
      <c r="EPU3"/>
      <c r="EPV3"/>
      <c r="EPW3"/>
      <c r="EPX3"/>
      <c r="EPY3"/>
      <c r="EPZ3"/>
      <c r="EQA3"/>
      <c r="EQB3"/>
      <c r="EQC3"/>
      <c r="EQD3"/>
      <c r="EQE3"/>
      <c r="EQF3"/>
      <c r="EQG3"/>
      <c r="EQH3"/>
      <c r="EQI3"/>
      <c r="EQJ3"/>
      <c r="EQK3"/>
      <c r="EQL3"/>
      <c r="EQM3"/>
      <c r="EQN3"/>
      <c r="EQO3"/>
      <c r="EQP3"/>
      <c r="EQQ3"/>
      <c r="EQR3"/>
      <c r="EQS3"/>
      <c r="EQT3"/>
      <c r="EQU3"/>
      <c r="EQV3"/>
      <c r="EQW3"/>
      <c r="EQX3"/>
      <c r="EQY3"/>
      <c r="EQZ3"/>
      <c r="ERA3"/>
      <c r="ERB3"/>
      <c r="ERC3"/>
      <c r="ERD3"/>
      <c r="ERE3"/>
      <c r="ERF3"/>
      <c r="ERG3"/>
      <c r="ERH3"/>
      <c r="ERI3"/>
      <c r="ERJ3"/>
      <c r="ERK3"/>
      <c r="ERL3"/>
      <c r="ERM3"/>
      <c r="ERN3"/>
      <c r="ERO3"/>
      <c r="ERP3"/>
      <c r="ERQ3"/>
      <c r="ERR3"/>
      <c r="ERS3"/>
      <c r="ERT3"/>
      <c r="ERU3"/>
      <c r="ERV3"/>
      <c r="ERW3"/>
      <c r="ERX3"/>
      <c r="ERY3"/>
      <c r="ERZ3"/>
      <c r="ESA3"/>
      <c r="ESB3"/>
      <c r="ESC3"/>
      <c r="ESD3"/>
      <c r="ESE3"/>
      <c r="ESF3"/>
      <c r="ESG3"/>
      <c r="ESH3"/>
      <c r="ESI3"/>
      <c r="ESJ3"/>
      <c r="ESK3"/>
      <c r="ESL3"/>
      <c r="ESM3"/>
      <c r="ESN3"/>
      <c r="ESO3"/>
      <c r="ESP3"/>
      <c r="ESQ3"/>
      <c r="ESR3"/>
      <c r="ESS3"/>
      <c r="EST3"/>
      <c r="ESU3"/>
      <c r="ESV3"/>
      <c r="ESW3"/>
      <c r="ESX3"/>
      <c r="ESY3"/>
      <c r="ESZ3"/>
      <c r="ETA3"/>
      <c r="ETB3"/>
      <c r="ETC3"/>
      <c r="ETD3"/>
      <c r="ETE3"/>
      <c r="ETF3"/>
      <c r="ETG3"/>
      <c r="ETH3"/>
      <c r="ETI3"/>
      <c r="ETJ3"/>
      <c r="ETK3"/>
      <c r="ETL3"/>
      <c r="ETM3"/>
      <c r="ETN3"/>
      <c r="ETO3"/>
      <c r="ETP3"/>
      <c r="ETQ3"/>
      <c r="ETR3"/>
      <c r="ETS3"/>
      <c r="ETT3"/>
      <c r="ETU3"/>
      <c r="ETV3"/>
      <c r="ETW3"/>
      <c r="ETX3"/>
      <c r="ETY3"/>
      <c r="ETZ3"/>
      <c r="EUA3"/>
      <c r="EUB3"/>
      <c r="EUC3"/>
      <c r="EUD3"/>
      <c r="EUE3"/>
      <c r="EUF3"/>
      <c r="EUG3"/>
      <c r="EUH3"/>
      <c r="EUI3"/>
      <c r="EUJ3"/>
      <c r="EUK3"/>
      <c r="EUL3"/>
      <c r="EUM3"/>
      <c r="EUN3"/>
      <c r="EUO3"/>
      <c r="EUP3"/>
      <c r="EUQ3"/>
      <c r="EUR3"/>
      <c r="EUS3"/>
      <c r="EUT3"/>
      <c r="EUU3"/>
      <c r="EUV3"/>
      <c r="EUW3"/>
      <c r="EUX3"/>
      <c r="EUY3"/>
      <c r="EUZ3"/>
      <c r="EVA3"/>
      <c r="EVB3"/>
      <c r="EVC3"/>
      <c r="EVD3"/>
      <c r="EVE3"/>
      <c r="EVF3"/>
      <c r="EVG3"/>
      <c r="EVH3"/>
      <c r="EVI3"/>
      <c r="EVJ3"/>
      <c r="EVK3"/>
      <c r="EVL3"/>
      <c r="EVM3"/>
      <c r="EVN3"/>
      <c r="EVO3"/>
      <c r="EVP3"/>
      <c r="EVQ3"/>
      <c r="EVR3"/>
      <c r="EVS3"/>
      <c r="EVT3"/>
      <c r="EVU3"/>
      <c r="EVV3"/>
      <c r="EVW3"/>
      <c r="EVX3"/>
      <c r="EVY3"/>
      <c r="EVZ3"/>
      <c r="EWA3"/>
      <c r="EWB3"/>
      <c r="EWC3"/>
      <c r="EWD3"/>
      <c r="EWE3"/>
      <c r="EWF3"/>
      <c r="EWG3"/>
      <c r="EWH3"/>
      <c r="EWI3"/>
      <c r="EWJ3"/>
      <c r="EWK3"/>
      <c r="EWL3"/>
      <c r="EWM3"/>
      <c r="EWN3"/>
      <c r="EWO3"/>
      <c r="EWP3"/>
      <c r="EWQ3"/>
      <c r="EWR3"/>
      <c r="EWS3"/>
      <c r="EWT3"/>
      <c r="EWU3"/>
      <c r="EWV3"/>
      <c r="EWW3"/>
      <c r="EWX3"/>
      <c r="EWY3"/>
      <c r="EWZ3"/>
      <c r="EXA3"/>
      <c r="EXB3"/>
      <c r="EXC3"/>
      <c r="EXD3"/>
      <c r="EXE3"/>
      <c r="EXF3"/>
      <c r="EXG3"/>
      <c r="EXH3"/>
      <c r="EXI3"/>
      <c r="EXJ3"/>
      <c r="EXK3"/>
      <c r="EXL3"/>
      <c r="EXM3"/>
      <c r="EXN3"/>
      <c r="EXO3"/>
      <c r="EXP3"/>
      <c r="EXQ3"/>
      <c r="EXR3"/>
      <c r="EXS3"/>
      <c r="EXT3"/>
      <c r="EXU3"/>
      <c r="EXV3"/>
      <c r="EXW3"/>
      <c r="EXX3"/>
      <c r="EXY3"/>
      <c r="EXZ3"/>
      <c r="EYA3"/>
      <c r="EYB3"/>
      <c r="EYC3"/>
      <c r="EYD3"/>
      <c r="EYE3"/>
      <c r="EYF3"/>
      <c r="EYG3"/>
      <c r="EYH3"/>
      <c r="EYI3"/>
      <c r="EYJ3"/>
      <c r="EYK3"/>
      <c r="EYL3"/>
      <c r="EYM3"/>
      <c r="EYN3"/>
      <c r="EYO3"/>
      <c r="EYP3"/>
      <c r="EYQ3"/>
      <c r="EYR3"/>
      <c r="EYS3"/>
      <c r="EYT3"/>
      <c r="EYU3"/>
      <c r="EYV3"/>
      <c r="EYW3"/>
      <c r="EYX3"/>
      <c r="EYY3"/>
      <c r="EYZ3"/>
      <c r="EZA3"/>
      <c r="EZB3"/>
      <c r="EZC3"/>
      <c r="EZD3"/>
      <c r="EZE3"/>
      <c r="EZF3"/>
      <c r="EZG3"/>
      <c r="EZH3"/>
      <c r="EZI3"/>
      <c r="EZJ3"/>
      <c r="EZK3"/>
      <c r="EZL3"/>
      <c r="EZM3"/>
      <c r="EZN3"/>
      <c r="EZO3"/>
      <c r="EZP3"/>
      <c r="EZQ3"/>
      <c r="EZR3"/>
      <c r="EZS3"/>
      <c r="EZT3"/>
      <c r="EZU3"/>
      <c r="EZV3"/>
      <c r="EZW3"/>
      <c r="EZX3"/>
      <c r="EZY3"/>
      <c r="EZZ3"/>
      <c r="FAA3"/>
      <c r="FAB3"/>
      <c r="FAC3"/>
      <c r="FAD3"/>
      <c r="FAE3"/>
      <c r="FAF3"/>
      <c r="FAG3"/>
      <c r="FAH3"/>
      <c r="FAI3"/>
      <c r="FAJ3"/>
      <c r="FAK3"/>
      <c r="FAL3"/>
      <c r="FAM3"/>
      <c r="FAN3"/>
      <c r="FAO3"/>
      <c r="FAP3"/>
      <c r="FAQ3"/>
      <c r="FAR3"/>
      <c r="FAS3"/>
      <c r="FAT3"/>
      <c r="FAU3"/>
      <c r="FAV3"/>
      <c r="FAW3"/>
      <c r="FAX3"/>
      <c r="FAY3"/>
      <c r="FAZ3"/>
      <c r="FBA3"/>
      <c r="FBB3"/>
      <c r="FBC3"/>
      <c r="FBD3"/>
      <c r="FBE3"/>
      <c r="FBF3"/>
      <c r="FBG3"/>
      <c r="FBH3"/>
      <c r="FBI3"/>
      <c r="FBJ3"/>
      <c r="FBK3"/>
      <c r="FBL3"/>
      <c r="FBM3"/>
      <c r="FBN3"/>
      <c r="FBO3"/>
      <c r="FBP3"/>
      <c r="FBQ3"/>
      <c r="FBR3"/>
      <c r="FBS3"/>
      <c r="FBT3"/>
      <c r="FBU3"/>
      <c r="FBV3"/>
      <c r="FBW3"/>
      <c r="FBX3"/>
      <c r="FBY3"/>
      <c r="FBZ3"/>
      <c r="FCA3"/>
      <c r="FCB3"/>
      <c r="FCC3"/>
      <c r="FCD3"/>
      <c r="FCE3"/>
      <c r="FCF3"/>
      <c r="FCG3"/>
      <c r="FCH3"/>
      <c r="FCI3"/>
      <c r="FCJ3"/>
      <c r="FCK3"/>
      <c r="FCL3"/>
      <c r="FCM3"/>
      <c r="FCN3"/>
      <c r="FCO3"/>
      <c r="FCP3"/>
      <c r="FCQ3"/>
      <c r="FCR3"/>
      <c r="FCS3"/>
      <c r="FCT3"/>
      <c r="FCU3"/>
      <c r="FCV3"/>
      <c r="FCW3"/>
      <c r="FCX3"/>
      <c r="FCY3"/>
      <c r="FCZ3"/>
      <c r="FDA3"/>
      <c r="FDB3"/>
      <c r="FDC3"/>
      <c r="FDD3"/>
      <c r="FDE3"/>
      <c r="FDF3"/>
      <c r="FDG3"/>
      <c r="FDH3"/>
      <c r="FDI3"/>
      <c r="FDJ3"/>
      <c r="FDK3"/>
      <c r="FDL3"/>
      <c r="FDM3"/>
      <c r="FDN3"/>
      <c r="FDO3"/>
      <c r="FDP3"/>
      <c r="FDQ3"/>
      <c r="FDR3"/>
      <c r="FDS3"/>
      <c r="FDT3"/>
      <c r="FDU3"/>
      <c r="FDV3"/>
      <c r="FDW3"/>
      <c r="FDX3"/>
      <c r="FDY3"/>
      <c r="FDZ3"/>
      <c r="FEA3"/>
      <c r="FEB3"/>
      <c r="FEC3"/>
      <c r="FED3"/>
      <c r="FEE3"/>
      <c r="FEF3"/>
      <c r="FEG3"/>
      <c r="FEH3"/>
      <c r="FEI3"/>
      <c r="FEJ3"/>
      <c r="FEK3"/>
      <c r="FEL3"/>
      <c r="FEM3"/>
      <c r="FEN3"/>
      <c r="FEO3"/>
      <c r="FEP3"/>
      <c r="FEQ3"/>
      <c r="FER3"/>
      <c r="FES3"/>
      <c r="FET3"/>
      <c r="FEU3"/>
      <c r="FEV3"/>
      <c r="FEW3"/>
      <c r="FEX3"/>
      <c r="FEY3"/>
      <c r="FEZ3"/>
      <c r="FFA3"/>
      <c r="FFB3"/>
      <c r="FFC3"/>
      <c r="FFD3"/>
      <c r="FFE3"/>
      <c r="FFF3"/>
      <c r="FFG3"/>
      <c r="FFH3"/>
      <c r="FFI3"/>
      <c r="FFJ3"/>
      <c r="FFK3"/>
      <c r="FFL3"/>
      <c r="FFM3"/>
      <c r="FFN3"/>
      <c r="FFO3"/>
      <c r="FFP3"/>
      <c r="FFQ3"/>
      <c r="FFR3"/>
      <c r="FFS3"/>
      <c r="FFT3"/>
      <c r="FFU3"/>
      <c r="FFV3"/>
      <c r="FFW3"/>
      <c r="FFX3"/>
      <c r="FFY3"/>
      <c r="FFZ3"/>
      <c r="FGA3"/>
      <c r="FGB3"/>
      <c r="FGC3"/>
      <c r="FGD3"/>
      <c r="FGE3"/>
      <c r="FGF3"/>
      <c r="FGG3"/>
      <c r="FGH3"/>
      <c r="FGI3"/>
      <c r="FGJ3"/>
      <c r="FGK3"/>
      <c r="FGL3"/>
      <c r="FGM3"/>
      <c r="FGN3"/>
      <c r="FGO3"/>
      <c r="FGP3"/>
      <c r="FGQ3"/>
      <c r="FGR3"/>
      <c r="FGS3"/>
      <c r="FGT3"/>
      <c r="FGU3"/>
      <c r="FGV3"/>
      <c r="FGW3"/>
      <c r="FGX3"/>
      <c r="FGY3"/>
      <c r="FGZ3"/>
      <c r="FHA3"/>
      <c r="FHB3"/>
      <c r="FHC3"/>
      <c r="FHD3"/>
      <c r="FHE3"/>
      <c r="FHF3"/>
      <c r="FHG3"/>
      <c r="FHH3"/>
      <c r="FHI3"/>
      <c r="FHJ3"/>
      <c r="FHK3"/>
      <c r="FHL3"/>
      <c r="FHM3"/>
      <c r="FHN3"/>
      <c r="FHO3"/>
      <c r="FHP3"/>
      <c r="FHQ3"/>
      <c r="FHR3"/>
      <c r="FHS3"/>
      <c r="FHT3"/>
      <c r="FHU3"/>
      <c r="FHV3"/>
      <c r="FHW3"/>
      <c r="FHX3"/>
      <c r="FHY3"/>
      <c r="FHZ3"/>
      <c r="FIA3"/>
      <c r="FIB3"/>
      <c r="FIC3"/>
      <c r="FID3"/>
      <c r="FIE3"/>
      <c r="FIF3"/>
      <c r="FIG3"/>
      <c r="FIH3"/>
      <c r="FII3"/>
      <c r="FIJ3"/>
      <c r="FIK3"/>
      <c r="FIL3"/>
      <c r="FIM3"/>
      <c r="FIN3"/>
      <c r="FIO3"/>
      <c r="FIP3"/>
      <c r="FIQ3"/>
      <c r="FIR3"/>
      <c r="FIS3"/>
      <c r="FIT3"/>
      <c r="FIU3"/>
      <c r="FIV3"/>
      <c r="FIW3"/>
      <c r="FIX3"/>
      <c r="FIY3"/>
      <c r="FIZ3"/>
      <c r="FJA3"/>
      <c r="FJB3"/>
      <c r="FJC3"/>
      <c r="FJD3"/>
      <c r="FJE3"/>
      <c r="FJF3"/>
      <c r="FJG3"/>
      <c r="FJH3"/>
      <c r="FJI3"/>
      <c r="FJJ3"/>
      <c r="FJK3"/>
      <c r="FJL3"/>
      <c r="FJM3"/>
      <c r="FJN3"/>
      <c r="FJO3"/>
      <c r="FJP3"/>
      <c r="FJQ3"/>
      <c r="FJR3"/>
      <c r="FJS3"/>
      <c r="FJT3"/>
      <c r="FJU3"/>
      <c r="FJV3"/>
      <c r="FJW3"/>
      <c r="FJX3"/>
      <c r="FJY3"/>
      <c r="FJZ3"/>
      <c r="FKA3"/>
      <c r="FKB3"/>
      <c r="FKC3"/>
      <c r="FKD3"/>
      <c r="FKE3"/>
      <c r="FKF3"/>
      <c r="FKG3"/>
      <c r="FKH3"/>
      <c r="FKI3"/>
      <c r="FKJ3"/>
      <c r="FKK3"/>
      <c r="FKL3"/>
      <c r="FKM3"/>
      <c r="FKN3"/>
      <c r="FKO3"/>
      <c r="FKP3"/>
      <c r="FKQ3"/>
      <c r="FKR3"/>
      <c r="FKS3"/>
      <c r="FKT3"/>
      <c r="FKU3"/>
      <c r="FKV3"/>
      <c r="FKW3"/>
      <c r="FKX3"/>
      <c r="FKY3"/>
      <c r="FKZ3"/>
      <c r="FLA3"/>
      <c r="FLB3"/>
      <c r="FLC3"/>
      <c r="FLD3"/>
      <c r="FLE3"/>
      <c r="FLF3"/>
      <c r="FLG3"/>
      <c r="FLH3"/>
      <c r="FLI3"/>
      <c r="FLJ3"/>
      <c r="FLK3"/>
      <c r="FLL3"/>
      <c r="FLM3"/>
      <c r="FLN3"/>
      <c r="FLO3"/>
      <c r="FLP3"/>
      <c r="FLQ3"/>
      <c r="FLR3"/>
      <c r="FLS3"/>
      <c r="FLT3"/>
      <c r="FLU3"/>
      <c r="FLV3"/>
      <c r="FLW3"/>
      <c r="FLX3"/>
      <c r="FLY3"/>
      <c r="FLZ3"/>
      <c r="FMA3"/>
      <c r="FMB3"/>
      <c r="FMC3"/>
      <c r="FMD3"/>
      <c r="FME3"/>
      <c r="FMF3"/>
      <c r="FMG3"/>
      <c r="FMH3"/>
      <c r="FMI3"/>
      <c r="FMJ3"/>
      <c r="FMK3"/>
      <c r="FML3"/>
      <c r="FMM3"/>
      <c r="FMN3"/>
      <c r="FMO3"/>
      <c r="FMP3"/>
      <c r="FMQ3"/>
      <c r="FMR3"/>
      <c r="FMS3"/>
      <c r="FMT3"/>
      <c r="FMU3"/>
      <c r="FMV3"/>
      <c r="FMW3"/>
      <c r="FMX3"/>
      <c r="FMY3"/>
      <c r="FMZ3"/>
      <c r="FNA3"/>
      <c r="FNB3"/>
      <c r="FNC3"/>
      <c r="FND3"/>
      <c r="FNE3"/>
      <c r="FNF3"/>
      <c r="FNG3"/>
      <c r="FNH3"/>
      <c r="FNI3"/>
      <c r="FNJ3"/>
      <c r="FNK3"/>
      <c r="FNL3"/>
      <c r="FNM3"/>
      <c r="FNN3"/>
      <c r="FNO3"/>
      <c r="FNP3"/>
      <c r="FNQ3"/>
      <c r="FNR3"/>
      <c r="FNS3"/>
      <c r="FNT3"/>
      <c r="FNU3"/>
      <c r="FNV3"/>
      <c r="FNW3"/>
      <c r="FNX3"/>
      <c r="FNY3"/>
      <c r="FNZ3"/>
      <c r="FOA3"/>
      <c r="FOB3"/>
      <c r="FOC3"/>
      <c r="FOD3"/>
      <c r="FOE3"/>
      <c r="FOF3"/>
      <c r="FOG3"/>
      <c r="FOH3"/>
      <c r="FOI3"/>
      <c r="FOJ3"/>
      <c r="FOK3"/>
      <c r="FOL3"/>
      <c r="FOM3"/>
      <c r="FON3"/>
      <c r="FOO3"/>
      <c r="FOP3"/>
      <c r="FOQ3"/>
      <c r="FOR3"/>
      <c r="FOS3"/>
      <c r="FOT3"/>
      <c r="FOU3"/>
      <c r="FOV3"/>
      <c r="FOW3"/>
      <c r="FOX3"/>
      <c r="FOY3"/>
      <c r="FOZ3"/>
      <c r="FPA3"/>
      <c r="FPB3"/>
      <c r="FPC3"/>
      <c r="FPD3"/>
      <c r="FPE3"/>
      <c r="FPF3"/>
      <c r="FPG3"/>
      <c r="FPH3"/>
      <c r="FPI3"/>
      <c r="FPJ3"/>
      <c r="FPK3"/>
      <c r="FPL3"/>
      <c r="FPM3"/>
      <c r="FPN3"/>
      <c r="FPO3"/>
      <c r="FPP3"/>
      <c r="FPQ3"/>
      <c r="FPR3"/>
      <c r="FPS3"/>
      <c r="FPT3"/>
      <c r="FPU3"/>
      <c r="FPV3"/>
      <c r="FPW3"/>
      <c r="FPX3"/>
      <c r="FPY3"/>
      <c r="FPZ3"/>
      <c r="FQA3"/>
      <c r="FQB3"/>
      <c r="FQC3"/>
      <c r="FQD3"/>
      <c r="FQE3"/>
      <c r="FQF3"/>
      <c r="FQG3"/>
      <c r="FQH3"/>
      <c r="FQI3"/>
      <c r="FQJ3"/>
      <c r="FQK3"/>
      <c r="FQL3"/>
      <c r="FQM3"/>
      <c r="FQN3"/>
      <c r="FQO3"/>
      <c r="FQP3"/>
      <c r="FQQ3"/>
      <c r="FQR3"/>
      <c r="FQS3"/>
      <c r="FQT3"/>
      <c r="FQU3"/>
      <c r="FQV3"/>
      <c r="FQW3"/>
      <c r="FQX3"/>
      <c r="FQY3"/>
      <c r="FQZ3"/>
      <c r="FRA3"/>
      <c r="FRB3"/>
      <c r="FRC3"/>
      <c r="FRD3"/>
      <c r="FRE3"/>
      <c r="FRF3"/>
      <c r="FRG3"/>
      <c r="FRH3"/>
      <c r="FRI3"/>
      <c r="FRJ3"/>
      <c r="FRK3"/>
      <c r="FRL3"/>
      <c r="FRM3"/>
      <c r="FRN3"/>
      <c r="FRO3"/>
      <c r="FRP3"/>
      <c r="FRQ3"/>
      <c r="FRR3"/>
      <c r="FRS3"/>
      <c r="FRT3"/>
      <c r="FRU3"/>
      <c r="FRV3"/>
      <c r="FRW3"/>
      <c r="FRX3"/>
      <c r="FRY3"/>
      <c r="FRZ3"/>
      <c r="FSA3"/>
      <c r="FSB3"/>
      <c r="FSC3"/>
      <c r="FSD3"/>
      <c r="FSE3"/>
      <c r="FSF3"/>
      <c r="FSG3"/>
      <c r="FSH3"/>
      <c r="FSI3"/>
      <c r="FSJ3"/>
      <c r="FSK3"/>
      <c r="FSL3"/>
      <c r="FSM3"/>
      <c r="FSN3"/>
      <c r="FSO3"/>
      <c r="FSP3"/>
      <c r="FSQ3"/>
      <c r="FSR3"/>
      <c r="FSS3"/>
      <c r="FST3"/>
      <c r="FSU3"/>
      <c r="FSV3"/>
      <c r="FSW3"/>
      <c r="FSX3"/>
      <c r="FSY3"/>
      <c r="FSZ3"/>
      <c r="FTA3"/>
      <c r="FTB3"/>
      <c r="FTC3"/>
      <c r="FTD3"/>
      <c r="FTE3"/>
      <c r="FTF3"/>
      <c r="FTG3"/>
      <c r="FTH3"/>
      <c r="FTI3"/>
      <c r="FTJ3"/>
      <c r="FTK3"/>
      <c r="FTL3"/>
      <c r="FTM3"/>
      <c r="FTN3"/>
      <c r="FTO3"/>
      <c r="FTP3"/>
      <c r="FTQ3"/>
      <c r="FTR3"/>
      <c r="FTS3"/>
      <c r="FTT3"/>
      <c r="FTU3"/>
      <c r="FTV3"/>
      <c r="FTW3"/>
      <c r="FTX3"/>
      <c r="FTY3"/>
      <c r="FTZ3"/>
      <c r="FUA3"/>
      <c r="FUB3"/>
      <c r="FUC3"/>
      <c r="FUD3"/>
      <c r="FUE3"/>
      <c r="FUF3"/>
      <c r="FUG3"/>
      <c r="FUH3"/>
      <c r="FUI3"/>
      <c r="FUJ3"/>
      <c r="FUK3"/>
      <c r="FUL3"/>
      <c r="FUM3"/>
      <c r="FUN3"/>
      <c r="FUO3"/>
      <c r="FUP3"/>
      <c r="FUQ3"/>
      <c r="FUR3"/>
      <c r="FUS3"/>
      <c r="FUT3"/>
      <c r="FUU3"/>
      <c r="FUV3"/>
      <c r="FUW3"/>
      <c r="FUX3"/>
      <c r="FUY3"/>
      <c r="FUZ3"/>
      <c r="FVA3"/>
      <c r="FVB3"/>
      <c r="FVC3"/>
      <c r="FVD3"/>
      <c r="FVE3"/>
      <c r="FVF3"/>
      <c r="FVG3"/>
      <c r="FVH3"/>
      <c r="FVI3"/>
      <c r="FVJ3"/>
      <c r="FVK3"/>
      <c r="FVL3"/>
      <c r="FVM3"/>
      <c r="FVN3"/>
      <c r="FVO3"/>
      <c r="FVP3"/>
      <c r="FVQ3"/>
      <c r="FVR3"/>
      <c r="FVS3"/>
      <c r="FVT3"/>
      <c r="FVU3"/>
      <c r="FVV3"/>
      <c r="FVW3"/>
      <c r="FVX3"/>
      <c r="FVY3"/>
      <c r="FVZ3"/>
      <c r="FWA3"/>
      <c r="FWB3"/>
      <c r="FWC3"/>
      <c r="FWD3"/>
      <c r="FWE3"/>
      <c r="FWF3"/>
      <c r="FWG3"/>
      <c r="FWH3"/>
      <c r="FWI3"/>
      <c r="FWJ3"/>
      <c r="FWK3"/>
      <c r="FWL3"/>
      <c r="FWM3"/>
      <c r="FWN3"/>
      <c r="FWO3"/>
      <c r="FWP3"/>
      <c r="FWQ3"/>
      <c r="FWR3"/>
      <c r="FWS3"/>
      <c r="FWT3"/>
      <c r="FWU3"/>
      <c r="FWV3"/>
      <c r="FWW3"/>
      <c r="FWX3"/>
      <c r="FWY3"/>
      <c r="FWZ3"/>
      <c r="FXA3"/>
      <c r="FXB3"/>
      <c r="FXC3"/>
      <c r="FXD3"/>
      <c r="FXE3"/>
      <c r="FXF3"/>
      <c r="FXG3"/>
      <c r="FXH3"/>
      <c r="FXI3"/>
      <c r="FXJ3"/>
      <c r="FXK3"/>
      <c r="FXL3"/>
      <c r="FXM3"/>
      <c r="FXN3"/>
      <c r="FXO3"/>
      <c r="FXP3"/>
      <c r="FXQ3"/>
      <c r="FXR3"/>
      <c r="FXS3"/>
      <c r="FXT3"/>
      <c r="FXU3"/>
      <c r="FXV3"/>
      <c r="FXW3"/>
      <c r="FXX3"/>
      <c r="FXY3"/>
      <c r="FXZ3"/>
      <c r="FYA3"/>
      <c r="FYB3"/>
      <c r="FYC3"/>
      <c r="FYD3"/>
      <c r="FYE3"/>
      <c r="FYF3"/>
      <c r="FYG3"/>
      <c r="FYH3"/>
      <c r="FYI3"/>
      <c r="FYJ3"/>
      <c r="FYK3"/>
      <c r="FYL3"/>
      <c r="FYM3"/>
      <c r="FYN3"/>
      <c r="FYO3"/>
      <c r="FYP3"/>
      <c r="FYQ3"/>
      <c r="FYR3"/>
      <c r="FYS3"/>
      <c r="FYT3"/>
      <c r="FYU3"/>
      <c r="FYV3"/>
      <c r="FYW3"/>
      <c r="FYX3"/>
      <c r="FYY3"/>
      <c r="FYZ3"/>
      <c r="FZA3"/>
      <c r="FZB3"/>
      <c r="FZC3"/>
      <c r="FZD3"/>
      <c r="FZE3"/>
      <c r="FZF3"/>
      <c r="FZG3"/>
      <c r="FZH3"/>
      <c r="FZI3"/>
      <c r="FZJ3"/>
      <c r="FZK3"/>
      <c r="FZL3"/>
      <c r="FZM3"/>
      <c r="FZN3"/>
      <c r="FZO3"/>
      <c r="FZP3"/>
      <c r="FZQ3"/>
      <c r="FZR3"/>
      <c r="FZS3"/>
      <c r="FZT3"/>
      <c r="FZU3"/>
      <c r="FZV3"/>
      <c r="FZW3"/>
      <c r="FZX3"/>
      <c r="FZY3"/>
      <c r="FZZ3"/>
      <c r="GAA3"/>
      <c r="GAB3"/>
      <c r="GAC3"/>
      <c r="GAD3"/>
      <c r="GAE3"/>
      <c r="GAF3"/>
      <c r="GAG3"/>
      <c r="GAH3"/>
      <c r="GAI3"/>
      <c r="GAJ3"/>
      <c r="GAK3"/>
      <c r="GAL3"/>
      <c r="GAM3"/>
      <c r="GAN3"/>
      <c r="GAO3"/>
      <c r="GAP3"/>
      <c r="GAQ3"/>
      <c r="GAR3"/>
      <c r="GAS3"/>
      <c r="GAT3"/>
      <c r="GAU3"/>
      <c r="GAV3"/>
      <c r="GAW3"/>
      <c r="GAX3"/>
      <c r="GAY3"/>
      <c r="GAZ3"/>
      <c r="GBA3"/>
      <c r="GBB3"/>
      <c r="GBC3"/>
      <c r="GBD3"/>
      <c r="GBE3"/>
      <c r="GBF3"/>
      <c r="GBG3"/>
      <c r="GBH3"/>
      <c r="GBI3"/>
      <c r="GBJ3"/>
      <c r="GBK3"/>
      <c r="GBL3"/>
      <c r="GBM3"/>
      <c r="GBN3"/>
      <c r="GBO3"/>
      <c r="GBP3"/>
      <c r="GBQ3"/>
      <c r="GBR3"/>
      <c r="GBS3"/>
      <c r="GBT3"/>
      <c r="GBU3"/>
      <c r="GBV3"/>
      <c r="GBW3"/>
      <c r="GBX3"/>
      <c r="GBY3"/>
      <c r="GBZ3"/>
      <c r="GCA3"/>
      <c r="GCB3"/>
      <c r="GCC3"/>
      <c r="GCD3"/>
      <c r="GCE3"/>
      <c r="GCF3"/>
      <c r="GCG3"/>
      <c r="GCH3"/>
      <c r="GCI3"/>
      <c r="GCJ3"/>
      <c r="GCK3"/>
      <c r="GCL3"/>
      <c r="GCM3"/>
      <c r="GCN3"/>
      <c r="GCO3"/>
      <c r="GCP3"/>
      <c r="GCQ3"/>
      <c r="GCR3"/>
      <c r="GCS3"/>
      <c r="GCT3"/>
      <c r="GCU3"/>
      <c r="GCV3"/>
      <c r="GCW3"/>
      <c r="GCX3"/>
      <c r="GCY3"/>
      <c r="GCZ3"/>
      <c r="GDA3"/>
      <c r="GDB3"/>
      <c r="GDC3"/>
      <c r="GDD3"/>
      <c r="GDE3"/>
      <c r="GDF3"/>
      <c r="GDG3"/>
      <c r="GDH3"/>
      <c r="GDI3"/>
      <c r="GDJ3"/>
      <c r="GDK3"/>
      <c r="GDL3"/>
      <c r="GDM3"/>
      <c r="GDN3"/>
      <c r="GDO3"/>
      <c r="GDP3"/>
      <c r="GDQ3"/>
      <c r="GDR3"/>
      <c r="GDS3"/>
      <c r="GDT3"/>
      <c r="GDU3"/>
      <c r="GDV3"/>
      <c r="GDW3"/>
      <c r="GDX3"/>
      <c r="GDY3"/>
      <c r="GDZ3"/>
      <c r="GEA3"/>
      <c r="GEB3"/>
      <c r="GEC3"/>
      <c r="GED3"/>
      <c r="GEE3"/>
      <c r="GEF3"/>
      <c r="GEG3"/>
      <c r="GEH3"/>
      <c r="GEI3"/>
      <c r="GEJ3"/>
      <c r="GEK3"/>
      <c r="GEL3"/>
      <c r="GEM3"/>
      <c r="GEN3"/>
      <c r="GEO3"/>
      <c r="GEP3"/>
      <c r="GEQ3"/>
      <c r="GER3"/>
      <c r="GES3"/>
      <c r="GET3"/>
      <c r="GEU3"/>
      <c r="GEV3"/>
      <c r="GEW3"/>
      <c r="GEX3"/>
      <c r="GEY3"/>
      <c r="GEZ3"/>
      <c r="GFA3"/>
      <c r="GFB3"/>
      <c r="GFC3"/>
      <c r="GFD3"/>
      <c r="GFE3"/>
      <c r="GFF3"/>
      <c r="GFG3"/>
      <c r="GFH3"/>
      <c r="GFI3"/>
      <c r="GFJ3"/>
      <c r="GFK3"/>
      <c r="GFL3"/>
      <c r="GFM3"/>
      <c r="GFN3"/>
      <c r="GFO3"/>
      <c r="GFP3"/>
      <c r="GFQ3"/>
      <c r="GFR3"/>
      <c r="GFS3"/>
      <c r="GFT3"/>
      <c r="GFU3"/>
      <c r="GFV3"/>
      <c r="GFW3"/>
      <c r="GFX3"/>
      <c r="GFY3"/>
      <c r="GFZ3"/>
      <c r="GGA3"/>
      <c r="GGB3"/>
      <c r="GGC3"/>
      <c r="GGD3"/>
      <c r="GGE3"/>
      <c r="GGF3"/>
      <c r="GGG3"/>
      <c r="GGH3"/>
      <c r="GGI3"/>
      <c r="GGJ3"/>
      <c r="GGK3"/>
      <c r="GGL3"/>
      <c r="GGM3"/>
      <c r="GGN3"/>
      <c r="GGO3"/>
      <c r="GGP3"/>
      <c r="GGQ3"/>
      <c r="GGR3"/>
      <c r="GGS3"/>
      <c r="GGT3"/>
      <c r="GGU3"/>
      <c r="GGV3"/>
      <c r="GGW3"/>
      <c r="GGX3"/>
      <c r="GGY3"/>
      <c r="GGZ3"/>
      <c r="GHA3"/>
      <c r="GHB3"/>
      <c r="GHC3"/>
      <c r="GHD3"/>
      <c r="GHE3"/>
      <c r="GHF3"/>
      <c r="GHG3"/>
      <c r="GHH3"/>
      <c r="GHI3"/>
      <c r="GHJ3"/>
      <c r="GHK3"/>
      <c r="GHL3"/>
      <c r="GHM3"/>
      <c r="GHN3"/>
      <c r="GHO3"/>
      <c r="GHP3"/>
      <c r="GHQ3"/>
      <c r="GHR3"/>
      <c r="GHS3"/>
      <c r="GHT3"/>
      <c r="GHU3"/>
      <c r="GHV3"/>
      <c r="GHW3"/>
      <c r="GHX3"/>
      <c r="GHY3"/>
      <c r="GHZ3"/>
      <c r="GIA3"/>
      <c r="GIB3"/>
      <c r="GIC3"/>
      <c r="GID3"/>
      <c r="GIE3"/>
      <c r="GIF3"/>
      <c r="GIG3"/>
      <c r="GIH3"/>
      <c r="GII3"/>
      <c r="GIJ3"/>
      <c r="GIK3"/>
      <c r="GIL3"/>
      <c r="GIM3"/>
      <c r="GIN3"/>
      <c r="GIO3"/>
      <c r="GIP3"/>
      <c r="GIQ3"/>
      <c r="GIR3"/>
      <c r="GIS3"/>
      <c r="GIT3"/>
      <c r="GIU3"/>
      <c r="GIV3"/>
      <c r="GIW3"/>
      <c r="GIX3"/>
      <c r="GIY3"/>
      <c r="GIZ3"/>
      <c r="GJA3"/>
      <c r="GJB3"/>
      <c r="GJC3"/>
      <c r="GJD3"/>
      <c r="GJE3"/>
      <c r="GJF3"/>
      <c r="GJG3"/>
      <c r="GJH3"/>
      <c r="GJI3"/>
      <c r="GJJ3"/>
      <c r="GJK3"/>
      <c r="GJL3"/>
      <c r="GJM3"/>
      <c r="GJN3"/>
      <c r="GJO3"/>
      <c r="GJP3"/>
      <c r="GJQ3"/>
      <c r="GJR3"/>
      <c r="GJS3"/>
      <c r="GJT3"/>
      <c r="GJU3"/>
      <c r="GJV3"/>
      <c r="GJW3"/>
      <c r="GJX3"/>
      <c r="GJY3"/>
      <c r="GJZ3"/>
      <c r="GKA3"/>
      <c r="GKB3"/>
      <c r="GKC3"/>
      <c r="GKD3"/>
      <c r="GKE3"/>
      <c r="GKF3"/>
      <c r="GKG3"/>
      <c r="GKH3"/>
      <c r="GKI3"/>
      <c r="GKJ3"/>
      <c r="GKK3"/>
      <c r="GKL3"/>
      <c r="GKM3"/>
      <c r="GKN3"/>
      <c r="GKO3"/>
      <c r="GKP3"/>
      <c r="GKQ3"/>
      <c r="GKR3"/>
      <c r="GKS3"/>
      <c r="GKT3"/>
      <c r="GKU3"/>
      <c r="GKV3"/>
      <c r="GKW3"/>
      <c r="GKX3"/>
      <c r="GKY3"/>
      <c r="GKZ3"/>
      <c r="GLA3"/>
      <c r="GLB3"/>
      <c r="GLC3"/>
      <c r="GLD3"/>
      <c r="GLE3"/>
      <c r="GLF3"/>
      <c r="GLG3"/>
      <c r="GLH3"/>
      <c r="GLI3"/>
      <c r="GLJ3"/>
      <c r="GLK3"/>
      <c r="GLL3"/>
      <c r="GLM3"/>
      <c r="GLN3"/>
      <c r="GLO3"/>
      <c r="GLP3"/>
      <c r="GLQ3"/>
      <c r="GLR3"/>
      <c r="GLS3"/>
      <c r="GLT3"/>
      <c r="GLU3"/>
      <c r="GLV3"/>
      <c r="GLW3"/>
      <c r="GLX3"/>
      <c r="GLY3"/>
      <c r="GLZ3"/>
      <c r="GMA3"/>
      <c r="GMB3"/>
      <c r="GMC3"/>
      <c r="GMD3"/>
      <c r="GME3"/>
      <c r="GMF3"/>
      <c r="GMG3"/>
      <c r="GMH3"/>
      <c r="GMI3"/>
      <c r="GMJ3"/>
      <c r="GMK3"/>
      <c r="GML3"/>
      <c r="GMM3"/>
      <c r="GMN3"/>
      <c r="GMO3"/>
      <c r="GMP3"/>
      <c r="GMQ3"/>
      <c r="GMR3"/>
      <c r="GMS3"/>
      <c r="GMT3"/>
      <c r="GMU3"/>
      <c r="GMV3"/>
      <c r="GMW3"/>
      <c r="GMX3"/>
      <c r="GMY3"/>
      <c r="GMZ3"/>
      <c r="GNA3"/>
      <c r="GNB3"/>
      <c r="GNC3"/>
      <c r="GND3"/>
      <c r="GNE3"/>
      <c r="GNF3"/>
      <c r="GNG3"/>
      <c r="GNH3"/>
      <c r="GNI3"/>
      <c r="GNJ3"/>
      <c r="GNK3"/>
      <c r="GNL3"/>
      <c r="GNM3"/>
      <c r="GNN3"/>
      <c r="GNO3"/>
      <c r="GNP3"/>
      <c r="GNQ3"/>
      <c r="GNR3"/>
      <c r="GNS3"/>
      <c r="GNT3"/>
      <c r="GNU3"/>
      <c r="GNV3"/>
      <c r="GNW3"/>
      <c r="GNX3"/>
      <c r="GNY3"/>
      <c r="GNZ3"/>
      <c r="GOA3"/>
      <c r="GOB3"/>
      <c r="GOC3"/>
      <c r="GOD3"/>
      <c r="GOE3"/>
      <c r="GOF3"/>
      <c r="GOG3"/>
      <c r="GOH3"/>
      <c r="GOI3"/>
      <c r="GOJ3"/>
      <c r="GOK3"/>
      <c r="GOL3"/>
      <c r="GOM3"/>
      <c r="GON3"/>
      <c r="GOO3"/>
      <c r="GOP3"/>
      <c r="GOQ3"/>
      <c r="GOR3"/>
      <c r="GOS3"/>
      <c r="GOT3"/>
      <c r="GOU3"/>
      <c r="GOV3"/>
      <c r="GOW3"/>
      <c r="GOX3"/>
      <c r="GOY3"/>
      <c r="GOZ3"/>
      <c r="GPA3"/>
      <c r="GPB3"/>
      <c r="GPC3"/>
      <c r="GPD3"/>
      <c r="GPE3"/>
      <c r="GPF3"/>
      <c r="GPG3"/>
      <c r="GPH3"/>
      <c r="GPI3"/>
      <c r="GPJ3"/>
      <c r="GPK3"/>
      <c r="GPL3"/>
      <c r="GPM3"/>
      <c r="GPN3"/>
      <c r="GPO3"/>
      <c r="GPP3"/>
      <c r="GPQ3"/>
      <c r="GPR3"/>
      <c r="GPS3"/>
      <c r="GPT3"/>
      <c r="GPU3"/>
      <c r="GPV3"/>
      <c r="GPW3"/>
      <c r="GPX3"/>
      <c r="GPY3"/>
      <c r="GPZ3"/>
      <c r="GQA3"/>
      <c r="GQB3"/>
      <c r="GQC3"/>
      <c r="GQD3"/>
      <c r="GQE3"/>
      <c r="GQF3"/>
      <c r="GQG3"/>
      <c r="GQH3"/>
      <c r="GQI3"/>
      <c r="GQJ3"/>
      <c r="GQK3"/>
      <c r="GQL3"/>
      <c r="GQM3"/>
      <c r="GQN3"/>
      <c r="GQO3"/>
      <c r="GQP3"/>
      <c r="GQQ3"/>
      <c r="GQR3"/>
      <c r="GQS3"/>
      <c r="GQT3"/>
      <c r="GQU3"/>
      <c r="GQV3"/>
      <c r="GQW3"/>
      <c r="GQX3"/>
      <c r="GQY3"/>
      <c r="GQZ3"/>
      <c r="GRA3"/>
      <c r="GRB3"/>
      <c r="GRC3"/>
      <c r="GRD3"/>
      <c r="GRE3"/>
      <c r="GRF3"/>
      <c r="GRG3"/>
      <c r="GRH3"/>
      <c r="GRI3"/>
      <c r="GRJ3"/>
      <c r="GRK3"/>
      <c r="GRL3"/>
      <c r="GRM3"/>
      <c r="GRN3"/>
      <c r="GRO3"/>
      <c r="GRP3"/>
      <c r="GRQ3"/>
      <c r="GRR3"/>
      <c r="GRS3"/>
      <c r="GRT3"/>
      <c r="GRU3"/>
      <c r="GRV3"/>
      <c r="GRW3"/>
      <c r="GRX3"/>
      <c r="GRY3"/>
      <c r="GRZ3"/>
      <c r="GSA3"/>
      <c r="GSB3"/>
      <c r="GSC3"/>
      <c r="GSD3"/>
      <c r="GSE3"/>
      <c r="GSF3"/>
      <c r="GSG3"/>
      <c r="GSH3"/>
      <c r="GSI3"/>
      <c r="GSJ3"/>
      <c r="GSK3"/>
      <c r="GSL3"/>
      <c r="GSM3"/>
      <c r="GSN3"/>
      <c r="GSO3"/>
      <c r="GSP3"/>
      <c r="GSQ3"/>
      <c r="GSR3"/>
      <c r="GSS3"/>
      <c r="GST3"/>
      <c r="GSU3"/>
      <c r="GSV3"/>
      <c r="GSW3"/>
      <c r="GSX3"/>
      <c r="GSY3"/>
      <c r="GSZ3"/>
      <c r="GTA3"/>
      <c r="GTB3"/>
      <c r="GTC3"/>
      <c r="GTD3"/>
      <c r="GTE3"/>
      <c r="GTF3"/>
      <c r="GTG3"/>
      <c r="GTH3"/>
      <c r="GTI3"/>
      <c r="GTJ3"/>
      <c r="GTK3"/>
      <c r="GTL3"/>
      <c r="GTM3"/>
      <c r="GTN3"/>
      <c r="GTO3"/>
      <c r="GTP3"/>
      <c r="GTQ3"/>
      <c r="GTR3"/>
      <c r="GTS3"/>
      <c r="GTT3"/>
      <c r="GTU3"/>
      <c r="GTV3"/>
      <c r="GTW3"/>
      <c r="GTX3"/>
      <c r="GTY3"/>
      <c r="GTZ3"/>
      <c r="GUA3"/>
      <c r="GUB3"/>
      <c r="GUC3"/>
      <c r="GUD3"/>
      <c r="GUE3"/>
      <c r="GUF3"/>
      <c r="GUG3"/>
      <c r="GUH3"/>
      <c r="GUI3"/>
      <c r="GUJ3"/>
      <c r="GUK3"/>
      <c r="GUL3"/>
      <c r="GUM3"/>
      <c r="GUN3"/>
      <c r="GUO3"/>
      <c r="GUP3"/>
      <c r="GUQ3"/>
      <c r="GUR3"/>
      <c r="GUS3"/>
      <c r="GUT3"/>
      <c r="GUU3"/>
      <c r="GUV3"/>
      <c r="GUW3"/>
      <c r="GUX3"/>
      <c r="GUY3"/>
      <c r="GUZ3"/>
      <c r="GVA3"/>
      <c r="GVB3"/>
      <c r="GVC3"/>
      <c r="GVD3"/>
      <c r="GVE3"/>
      <c r="GVF3"/>
      <c r="GVG3"/>
      <c r="GVH3"/>
      <c r="GVI3"/>
      <c r="GVJ3"/>
      <c r="GVK3"/>
      <c r="GVL3"/>
      <c r="GVM3"/>
      <c r="GVN3"/>
      <c r="GVO3"/>
      <c r="GVP3"/>
      <c r="GVQ3"/>
      <c r="GVR3"/>
      <c r="GVS3"/>
      <c r="GVT3"/>
      <c r="GVU3"/>
      <c r="GVV3"/>
      <c r="GVW3"/>
      <c r="GVX3"/>
      <c r="GVY3"/>
      <c r="GVZ3"/>
      <c r="GWA3"/>
      <c r="GWB3"/>
      <c r="GWC3"/>
      <c r="GWD3"/>
      <c r="GWE3"/>
      <c r="GWF3"/>
      <c r="GWG3"/>
      <c r="GWH3"/>
      <c r="GWI3"/>
      <c r="GWJ3"/>
      <c r="GWK3"/>
      <c r="GWL3"/>
      <c r="GWM3"/>
      <c r="GWN3"/>
      <c r="GWO3"/>
      <c r="GWP3"/>
      <c r="GWQ3"/>
      <c r="GWR3"/>
      <c r="GWS3"/>
      <c r="GWT3"/>
      <c r="GWU3"/>
      <c r="GWV3"/>
      <c r="GWW3"/>
      <c r="GWX3"/>
      <c r="GWY3"/>
      <c r="GWZ3"/>
      <c r="GXA3"/>
      <c r="GXB3"/>
      <c r="GXC3"/>
      <c r="GXD3"/>
      <c r="GXE3"/>
      <c r="GXF3"/>
      <c r="GXG3"/>
      <c r="GXH3"/>
      <c r="GXI3"/>
      <c r="GXJ3"/>
      <c r="GXK3"/>
      <c r="GXL3"/>
      <c r="GXM3"/>
      <c r="GXN3"/>
      <c r="GXO3"/>
      <c r="GXP3"/>
      <c r="GXQ3"/>
      <c r="GXR3"/>
      <c r="GXS3"/>
      <c r="GXT3"/>
      <c r="GXU3"/>
      <c r="GXV3"/>
      <c r="GXW3"/>
      <c r="GXX3"/>
      <c r="GXY3"/>
      <c r="GXZ3"/>
      <c r="GYA3"/>
      <c r="GYB3"/>
      <c r="GYC3"/>
      <c r="GYD3"/>
      <c r="GYE3"/>
      <c r="GYF3"/>
      <c r="GYG3"/>
      <c r="GYH3"/>
      <c r="GYI3"/>
      <c r="GYJ3"/>
      <c r="GYK3"/>
      <c r="GYL3"/>
      <c r="GYM3"/>
      <c r="GYN3"/>
      <c r="GYO3"/>
      <c r="GYP3"/>
      <c r="GYQ3"/>
      <c r="GYR3"/>
      <c r="GYS3"/>
      <c r="GYT3"/>
      <c r="GYU3"/>
      <c r="GYV3"/>
      <c r="GYW3"/>
      <c r="GYX3"/>
      <c r="GYY3"/>
      <c r="GYZ3"/>
      <c r="GZA3"/>
      <c r="GZB3"/>
      <c r="GZC3"/>
      <c r="GZD3"/>
      <c r="GZE3"/>
      <c r="GZF3"/>
      <c r="GZG3"/>
      <c r="GZH3"/>
      <c r="GZI3"/>
      <c r="GZJ3"/>
      <c r="GZK3"/>
      <c r="GZL3"/>
      <c r="GZM3"/>
      <c r="GZN3"/>
      <c r="GZO3"/>
      <c r="GZP3"/>
      <c r="GZQ3"/>
      <c r="GZR3"/>
      <c r="GZS3"/>
      <c r="GZT3"/>
      <c r="GZU3"/>
      <c r="GZV3"/>
      <c r="GZW3"/>
      <c r="GZX3"/>
      <c r="GZY3"/>
      <c r="GZZ3"/>
      <c r="HAA3"/>
      <c r="HAB3"/>
      <c r="HAC3"/>
      <c r="HAD3"/>
      <c r="HAE3"/>
      <c r="HAF3"/>
      <c r="HAG3"/>
      <c r="HAH3"/>
      <c r="HAI3"/>
      <c r="HAJ3"/>
      <c r="HAK3"/>
      <c r="HAL3"/>
      <c r="HAM3"/>
      <c r="HAN3"/>
      <c r="HAO3"/>
      <c r="HAP3"/>
      <c r="HAQ3"/>
      <c r="HAR3"/>
      <c r="HAS3"/>
      <c r="HAT3"/>
      <c r="HAU3"/>
      <c r="HAV3"/>
      <c r="HAW3"/>
      <c r="HAX3"/>
      <c r="HAY3"/>
      <c r="HAZ3"/>
      <c r="HBA3"/>
      <c r="HBB3"/>
      <c r="HBC3"/>
      <c r="HBD3"/>
      <c r="HBE3"/>
      <c r="HBF3"/>
      <c r="HBG3"/>
      <c r="HBH3"/>
      <c r="HBI3"/>
      <c r="HBJ3"/>
      <c r="HBK3"/>
      <c r="HBL3"/>
      <c r="HBM3"/>
      <c r="HBN3"/>
      <c r="HBO3"/>
      <c r="HBP3"/>
      <c r="HBQ3"/>
      <c r="HBR3"/>
      <c r="HBS3"/>
      <c r="HBT3"/>
      <c r="HBU3"/>
      <c r="HBV3"/>
      <c r="HBW3"/>
      <c r="HBX3"/>
      <c r="HBY3"/>
      <c r="HBZ3"/>
      <c r="HCA3"/>
      <c r="HCB3"/>
      <c r="HCC3"/>
      <c r="HCD3"/>
      <c r="HCE3"/>
      <c r="HCF3"/>
      <c r="HCG3"/>
      <c r="HCH3"/>
      <c r="HCI3"/>
      <c r="HCJ3"/>
      <c r="HCK3"/>
      <c r="HCL3"/>
      <c r="HCM3"/>
      <c r="HCN3"/>
      <c r="HCO3"/>
      <c r="HCP3"/>
      <c r="HCQ3"/>
      <c r="HCR3"/>
      <c r="HCS3"/>
      <c r="HCT3"/>
      <c r="HCU3"/>
      <c r="HCV3"/>
      <c r="HCW3"/>
      <c r="HCX3"/>
      <c r="HCY3"/>
      <c r="HCZ3"/>
      <c r="HDA3"/>
      <c r="HDB3"/>
      <c r="HDC3"/>
      <c r="HDD3"/>
      <c r="HDE3"/>
      <c r="HDF3"/>
      <c r="HDG3"/>
      <c r="HDH3"/>
      <c r="HDI3"/>
      <c r="HDJ3"/>
      <c r="HDK3"/>
      <c r="HDL3"/>
      <c r="HDM3"/>
      <c r="HDN3"/>
      <c r="HDO3"/>
      <c r="HDP3"/>
      <c r="HDQ3"/>
      <c r="HDR3"/>
      <c r="HDS3"/>
      <c r="HDT3"/>
      <c r="HDU3"/>
      <c r="HDV3"/>
      <c r="HDW3"/>
      <c r="HDX3"/>
      <c r="HDY3"/>
      <c r="HDZ3"/>
      <c r="HEA3"/>
      <c r="HEB3"/>
      <c r="HEC3"/>
      <c r="HED3"/>
      <c r="HEE3"/>
      <c r="HEF3"/>
      <c r="HEG3"/>
      <c r="HEH3"/>
      <c r="HEI3"/>
      <c r="HEJ3"/>
      <c r="HEK3"/>
      <c r="HEL3"/>
      <c r="HEM3"/>
      <c r="HEN3"/>
      <c r="HEO3"/>
      <c r="HEP3"/>
      <c r="HEQ3"/>
      <c r="HER3"/>
      <c r="HES3"/>
      <c r="HET3"/>
      <c r="HEU3"/>
      <c r="HEV3"/>
      <c r="HEW3"/>
      <c r="HEX3"/>
      <c r="HEY3"/>
      <c r="HEZ3"/>
      <c r="HFA3"/>
      <c r="HFB3"/>
      <c r="HFC3"/>
      <c r="HFD3"/>
      <c r="HFE3"/>
      <c r="HFF3"/>
      <c r="HFG3"/>
      <c r="HFH3"/>
      <c r="HFI3"/>
      <c r="HFJ3"/>
      <c r="HFK3"/>
      <c r="HFL3"/>
      <c r="HFM3"/>
      <c r="HFN3"/>
      <c r="HFO3"/>
      <c r="HFP3"/>
      <c r="HFQ3"/>
      <c r="HFR3"/>
      <c r="HFS3"/>
      <c r="HFT3"/>
      <c r="HFU3"/>
      <c r="HFV3"/>
      <c r="HFW3"/>
      <c r="HFX3"/>
      <c r="HFY3"/>
      <c r="HFZ3"/>
      <c r="HGA3"/>
      <c r="HGB3"/>
      <c r="HGC3"/>
      <c r="HGD3"/>
      <c r="HGE3"/>
      <c r="HGF3"/>
      <c r="HGG3"/>
      <c r="HGH3"/>
      <c r="HGI3"/>
      <c r="HGJ3"/>
      <c r="HGK3"/>
      <c r="HGL3"/>
      <c r="HGM3"/>
      <c r="HGN3"/>
      <c r="HGO3"/>
      <c r="HGP3"/>
      <c r="HGQ3"/>
      <c r="HGR3"/>
      <c r="HGS3"/>
      <c r="HGT3"/>
      <c r="HGU3"/>
      <c r="HGV3"/>
      <c r="HGW3"/>
      <c r="HGX3"/>
      <c r="HGY3"/>
      <c r="HGZ3"/>
      <c r="HHA3"/>
      <c r="HHB3"/>
      <c r="HHC3"/>
      <c r="HHD3"/>
      <c r="HHE3"/>
      <c r="HHF3"/>
      <c r="HHG3"/>
      <c r="HHH3"/>
      <c r="HHI3"/>
      <c r="HHJ3"/>
      <c r="HHK3"/>
      <c r="HHL3"/>
      <c r="HHM3"/>
      <c r="HHN3"/>
      <c r="HHO3"/>
      <c r="HHP3"/>
      <c r="HHQ3"/>
      <c r="HHR3"/>
      <c r="HHS3"/>
      <c r="HHT3"/>
      <c r="HHU3"/>
      <c r="HHV3"/>
      <c r="HHW3"/>
      <c r="HHX3"/>
      <c r="HHY3"/>
      <c r="HHZ3"/>
      <c r="HIA3"/>
      <c r="HIB3"/>
      <c r="HIC3"/>
      <c r="HID3"/>
      <c r="HIE3"/>
      <c r="HIF3"/>
      <c r="HIG3"/>
      <c r="HIH3"/>
      <c r="HII3"/>
      <c r="HIJ3"/>
      <c r="HIK3"/>
      <c r="HIL3"/>
      <c r="HIM3"/>
      <c r="HIN3"/>
      <c r="HIO3"/>
      <c r="HIP3"/>
      <c r="HIQ3"/>
      <c r="HIR3"/>
      <c r="HIS3"/>
      <c r="HIT3"/>
      <c r="HIU3"/>
      <c r="HIV3"/>
      <c r="HIW3"/>
      <c r="HIX3"/>
      <c r="HIY3"/>
      <c r="HIZ3"/>
      <c r="HJA3"/>
      <c r="HJB3"/>
      <c r="HJC3"/>
      <c r="HJD3"/>
      <c r="HJE3"/>
      <c r="HJF3"/>
      <c r="HJG3"/>
      <c r="HJH3"/>
      <c r="HJI3"/>
      <c r="HJJ3"/>
      <c r="HJK3"/>
      <c r="HJL3"/>
      <c r="HJM3"/>
      <c r="HJN3"/>
      <c r="HJO3"/>
      <c r="HJP3"/>
      <c r="HJQ3"/>
      <c r="HJR3"/>
      <c r="HJS3"/>
      <c r="HJT3"/>
      <c r="HJU3"/>
      <c r="HJV3"/>
      <c r="HJW3"/>
      <c r="HJX3"/>
      <c r="HJY3"/>
      <c r="HJZ3"/>
      <c r="HKA3"/>
      <c r="HKB3"/>
      <c r="HKC3"/>
      <c r="HKD3"/>
      <c r="HKE3"/>
      <c r="HKF3"/>
      <c r="HKG3"/>
      <c r="HKH3"/>
      <c r="HKI3"/>
      <c r="HKJ3"/>
      <c r="HKK3"/>
      <c r="HKL3"/>
      <c r="HKM3"/>
      <c r="HKN3"/>
      <c r="HKO3"/>
      <c r="HKP3"/>
      <c r="HKQ3"/>
      <c r="HKR3"/>
      <c r="HKS3"/>
      <c r="HKT3"/>
      <c r="HKU3"/>
      <c r="HKV3"/>
      <c r="HKW3"/>
      <c r="HKX3"/>
      <c r="HKY3"/>
      <c r="HKZ3"/>
      <c r="HLA3"/>
      <c r="HLB3"/>
      <c r="HLC3"/>
      <c r="HLD3"/>
      <c r="HLE3"/>
      <c r="HLF3"/>
      <c r="HLG3"/>
      <c r="HLH3"/>
      <c r="HLI3"/>
      <c r="HLJ3"/>
      <c r="HLK3"/>
      <c r="HLL3"/>
      <c r="HLM3"/>
      <c r="HLN3"/>
      <c r="HLO3"/>
      <c r="HLP3"/>
      <c r="HLQ3"/>
      <c r="HLR3"/>
      <c r="HLS3"/>
      <c r="HLT3"/>
      <c r="HLU3"/>
      <c r="HLV3"/>
      <c r="HLW3"/>
      <c r="HLX3"/>
      <c r="HLY3"/>
      <c r="HLZ3"/>
      <c r="HMA3"/>
      <c r="HMB3"/>
      <c r="HMC3"/>
      <c r="HMD3"/>
      <c r="HME3"/>
      <c r="HMF3"/>
      <c r="HMG3"/>
      <c r="HMH3"/>
      <c r="HMI3"/>
      <c r="HMJ3"/>
      <c r="HMK3"/>
      <c r="HML3"/>
      <c r="HMM3"/>
      <c r="HMN3"/>
      <c r="HMO3"/>
      <c r="HMP3"/>
      <c r="HMQ3"/>
      <c r="HMR3"/>
      <c r="HMS3"/>
      <c r="HMT3"/>
      <c r="HMU3"/>
      <c r="HMV3"/>
      <c r="HMW3"/>
      <c r="HMX3"/>
      <c r="HMY3"/>
      <c r="HMZ3"/>
      <c r="HNA3"/>
      <c r="HNB3"/>
      <c r="HNC3"/>
      <c r="HND3"/>
      <c r="HNE3"/>
      <c r="HNF3"/>
      <c r="HNG3"/>
      <c r="HNH3"/>
      <c r="HNI3"/>
      <c r="HNJ3"/>
      <c r="HNK3"/>
      <c r="HNL3"/>
      <c r="HNM3"/>
      <c r="HNN3"/>
      <c r="HNO3"/>
      <c r="HNP3"/>
      <c r="HNQ3"/>
      <c r="HNR3"/>
      <c r="HNS3"/>
      <c r="HNT3"/>
      <c r="HNU3"/>
      <c r="HNV3"/>
      <c r="HNW3"/>
      <c r="HNX3"/>
      <c r="HNY3"/>
      <c r="HNZ3"/>
      <c r="HOA3"/>
      <c r="HOB3"/>
      <c r="HOC3"/>
      <c r="HOD3"/>
      <c r="HOE3"/>
      <c r="HOF3"/>
      <c r="HOG3"/>
      <c r="HOH3"/>
      <c r="HOI3"/>
      <c r="HOJ3"/>
      <c r="HOK3"/>
      <c r="HOL3"/>
      <c r="HOM3"/>
      <c r="HON3"/>
      <c r="HOO3"/>
      <c r="HOP3"/>
      <c r="HOQ3"/>
      <c r="HOR3"/>
      <c r="HOS3"/>
      <c r="HOT3"/>
      <c r="HOU3"/>
      <c r="HOV3"/>
      <c r="HOW3"/>
      <c r="HOX3"/>
      <c r="HOY3"/>
      <c r="HOZ3"/>
      <c r="HPA3"/>
      <c r="HPB3"/>
      <c r="HPC3"/>
      <c r="HPD3"/>
      <c r="HPE3"/>
      <c r="HPF3"/>
      <c r="HPG3"/>
      <c r="HPH3"/>
      <c r="HPI3"/>
      <c r="HPJ3"/>
      <c r="HPK3"/>
      <c r="HPL3"/>
      <c r="HPM3"/>
      <c r="HPN3"/>
      <c r="HPO3"/>
      <c r="HPP3"/>
      <c r="HPQ3"/>
      <c r="HPR3"/>
      <c r="HPS3"/>
      <c r="HPT3"/>
      <c r="HPU3"/>
      <c r="HPV3"/>
      <c r="HPW3"/>
      <c r="HPX3"/>
      <c r="HPY3"/>
      <c r="HPZ3"/>
      <c r="HQA3"/>
      <c r="HQB3"/>
      <c r="HQC3"/>
      <c r="HQD3"/>
      <c r="HQE3"/>
      <c r="HQF3"/>
      <c r="HQG3"/>
      <c r="HQH3"/>
      <c r="HQI3"/>
      <c r="HQJ3"/>
      <c r="HQK3"/>
      <c r="HQL3"/>
      <c r="HQM3"/>
      <c r="HQN3"/>
      <c r="HQO3"/>
      <c r="HQP3"/>
      <c r="HQQ3"/>
      <c r="HQR3"/>
      <c r="HQS3"/>
      <c r="HQT3"/>
      <c r="HQU3"/>
      <c r="HQV3"/>
      <c r="HQW3"/>
      <c r="HQX3"/>
      <c r="HQY3"/>
      <c r="HQZ3"/>
      <c r="HRA3"/>
      <c r="HRB3"/>
      <c r="HRC3"/>
      <c r="HRD3"/>
      <c r="HRE3"/>
      <c r="HRF3"/>
      <c r="HRG3"/>
      <c r="HRH3"/>
      <c r="HRI3"/>
      <c r="HRJ3"/>
      <c r="HRK3"/>
      <c r="HRL3"/>
      <c r="HRM3"/>
      <c r="HRN3"/>
      <c r="HRO3"/>
      <c r="HRP3"/>
      <c r="HRQ3"/>
      <c r="HRR3"/>
      <c r="HRS3"/>
      <c r="HRT3"/>
      <c r="HRU3"/>
      <c r="HRV3"/>
      <c r="HRW3"/>
      <c r="HRX3"/>
      <c r="HRY3"/>
      <c r="HRZ3"/>
      <c r="HSA3"/>
      <c r="HSB3"/>
      <c r="HSC3"/>
      <c r="HSD3"/>
      <c r="HSE3"/>
      <c r="HSF3"/>
      <c r="HSG3"/>
      <c r="HSH3"/>
      <c r="HSI3"/>
      <c r="HSJ3"/>
      <c r="HSK3"/>
      <c r="HSL3"/>
      <c r="HSM3"/>
      <c r="HSN3"/>
      <c r="HSO3"/>
      <c r="HSP3"/>
      <c r="HSQ3"/>
      <c r="HSR3"/>
      <c r="HSS3"/>
      <c r="HST3"/>
      <c r="HSU3"/>
      <c r="HSV3"/>
      <c r="HSW3"/>
      <c r="HSX3"/>
      <c r="HSY3"/>
      <c r="HSZ3"/>
      <c r="HTA3"/>
      <c r="HTB3"/>
      <c r="HTC3"/>
      <c r="HTD3"/>
      <c r="HTE3"/>
      <c r="HTF3"/>
      <c r="HTG3"/>
      <c r="HTH3"/>
      <c r="HTI3"/>
      <c r="HTJ3"/>
      <c r="HTK3"/>
      <c r="HTL3"/>
      <c r="HTM3"/>
      <c r="HTN3"/>
      <c r="HTO3"/>
      <c r="HTP3"/>
      <c r="HTQ3"/>
      <c r="HTR3"/>
      <c r="HTS3"/>
      <c r="HTT3"/>
      <c r="HTU3"/>
      <c r="HTV3"/>
      <c r="HTW3"/>
      <c r="HTX3"/>
      <c r="HTY3"/>
      <c r="HTZ3"/>
      <c r="HUA3"/>
      <c r="HUB3"/>
      <c r="HUC3"/>
      <c r="HUD3"/>
      <c r="HUE3"/>
      <c r="HUF3"/>
      <c r="HUG3"/>
      <c r="HUH3"/>
      <c r="HUI3"/>
      <c r="HUJ3"/>
      <c r="HUK3"/>
      <c r="HUL3"/>
      <c r="HUM3"/>
      <c r="HUN3"/>
      <c r="HUO3"/>
      <c r="HUP3"/>
      <c r="HUQ3"/>
      <c r="HUR3"/>
      <c r="HUS3"/>
      <c r="HUT3"/>
      <c r="HUU3"/>
      <c r="HUV3"/>
      <c r="HUW3"/>
      <c r="HUX3"/>
      <c r="HUY3"/>
      <c r="HUZ3"/>
      <c r="HVA3"/>
      <c r="HVB3"/>
      <c r="HVC3"/>
      <c r="HVD3"/>
      <c r="HVE3"/>
      <c r="HVF3"/>
      <c r="HVG3"/>
      <c r="HVH3"/>
      <c r="HVI3"/>
      <c r="HVJ3"/>
      <c r="HVK3"/>
      <c r="HVL3"/>
      <c r="HVM3"/>
      <c r="HVN3"/>
      <c r="HVO3"/>
      <c r="HVP3"/>
      <c r="HVQ3"/>
      <c r="HVR3"/>
      <c r="HVS3"/>
      <c r="HVT3"/>
      <c r="HVU3"/>
      <c r="HVV3"/>
      <c r="HVW3"/>
      <c r="HVX3"/>
      <c r="HVY3"/>
      <c r="HVZ3"/>
      <c r="HWA3"/>
      <c r="HWB3"/>
      <c r="HWC3"/>
      <c r="HWD3"/>
      <c r="HWE3"/>
      <c r="HWF3"/>
      <c r="HWG3"/>
      <c r="HWH3"/>
      <c r="HWI3"/>
      <c r="HWJ3"/>
      <c r="HWK3"/>
      <c r="HWL3"/>
      <c r="HWM3"/>
      <c r="HWN3"/>
      <c r="HWO3"/>
      <c r="HWP3"/>
      <c r="HWQ3"/>
      <c r="HWR3"/>
      <c r="HWS3"/>
      <c r="HWT3"/>
      <c r="HWU3"/>
      <c r="HWV3"/>
      <c r="HWW3"/>
      <c r="HWX3"/>
      <c r="HWY3"/>
      <c r="HWZ3"/>
      <c r="HXA3"/>
      <c r="HXB3"/>
      <c r="HXC3"/>
      <c r="HXD3"/>
      <c r="HXE3"/>
      <c r="HXF3"/>
      <c r="HXG3"/>
      <c r="HXH3"/>
      <c r="HXI3"/>
      <c r="HXJ3"/>
      <c r="HXK3"/>
      <c r="HXL3"/>
      <c r="HXM3"/>
      <c r="HXN3"/>
      <c r="HXO3"/>
      <c r="HXP3"/>
      <c r="HXQ3"/>
      <c r="HXR3"/>
      <c r="HXS3"/>
      <c r="HXT3"/>
      <c r="HXU3"/>
      <c r="HXV3"/>
      <c r="HXW3"/>
      <c r="HXX3"/>
      <c r="HXY3"/>
      <c r="HXZ3"/>
      <c r="HYA3"/>
      <c r="HYB3"/>
      <c r="HYC3"/>
      <c r="HYD3"/>
      <c r="HYE3"/>
      <c r="HYF3"/>
      <c r="HYG3"/>
      <c r="HYH3"/>
      <c r="HYI3"/>
      <c r="HYJ3"/>
      <c r="HYK3"/>
      <c r="HYL3"/>
      <c r="HYM3"/>
      <c r="HYN3"/>
      <c r="HYO3"/>
      <c r="HYP3"/>
      <c r="HYQ3"/>
      <c r="HYR3"/>
      <c r="HYS3"/>
      <c r="HYT3"/>
      <c r="HYU3"/>
      <c r="HYV3"/>
      <c r="HYW3"/>
      <c r="HYX3"/>
      <c r="HYY3"/>
      <c r="HYZ3"/>
      <c r="HZA3"/>
      <c r="HZB3"/>
      <c r="HZC3"/>
      <c r="HZD3"/>
      <c r="HZE3"/>
      <c r="HZF3"/>
      <c r="HZG3"/>
      <c r="HZH3"/>
      <c r="HZI3"/>
      <c r="HZJ3"/>
      <c r="HZK3"/>
      <c r="HZL3"/>
      <c r="HZM3"/>
      <c r="HZN3"/>
      <c r="HZO3"/>
      <c r="HZP3"/>
      <c r="HZQ3"/>
      <c r="HZR3"/>
      <c r="HZS3"/>
      <c r="HZT3"/>
      <c r="HZU3"/>
      <c r="HZV3"/>
      <c r="HZW3"/>
      <c r="HZX3"/>
      <c r="HZY3"/>
      <c r="HZZ3"/>
      <c r="IAA3"/>
      <c r="IAB3"/>
      <c r="IAC3"/>
      <c r="IAD3"/>
      <c r="IAE3"/>
      <c r="IAF3"/>
      <c r="IAG3"/>
      <c r="IAH3"/>
      <c r="IAI3"/>
      <c r="IAJ3"/>
      <c r="IAK3"/>
      <c r="IAL3"/>
      <c r="IAM3"/>
      <c r="IAN3"/>
      <c r="IAO3"/>
      <c r="IAP3"/>
      <c r="IAQ3"/>
      <c r="IAR3"/>
      <c r="IAS3"/>
      <c r="IAT3"/>
      <c r="IAU3"/>
      <c r="IAV3"/>
      <c r="IAW3"/>
      <c r="IAX3"/>
      <c r="IAY3"/>
      <c r="IAZ3"/>
      <c r="IBA3"/>
      <c r="IBB3"/>
      <c r="IBC3"/>
      <c r="IBD3"/>
      <c r="IBE3"/>
      <c r="IBF3"/>
      <c r="IBG3"/>
      <c r="IBH3"/>
      <c r="IBI3"/>
      <c r="IBJ3"/>
      <c r="IBK3"/>
      <c r="IBL3"/>
      <c r="IBM3"/>
      <c r="IBN3"/>
      <c r="IBO3"/>
      <c r="IBP3"/>
      <c r="IBQ3"/>
      <c r="IBR3"/>
      <c r="IBS3"/>
      <c r="IBT3"/>
      <c r="IBU3"/>
      <c r="IBV3"/>
      <c r="IBW3"/>
      <c r="IBX3"/>
      <c r="IBY3"/>
      <c r="IBZ3"/>
      <c r="ICA3"/>
      <c r="ICB3"/>
      <c r="ICC3"/>
      <c r="ICD3"/>
      <c r="ICE3"/>
      <c r="ICF3"/>
      <c r="ICG3"/>
      <c r="ICH3"/>
      <c r="ICI3"/>
      <c r="ICJ3"/>
      <c r="ICK3"/>
      <c r="ICL3"/>
      <c r="ICM3"/>
      <c r="ICN3"/>
      <c r="ICO3"/>
      <c r="ICP3"/>
      <c r="ICQ3"/>
      <c r="ICR3"/>
      <c r="ICS3"/>
      <c r="ICT3"/>
      <c r="ICU3"/>
      <c r="ICV3"/>
      <c r="ICW3"/>
      <c r="ICX3"/>
      <c r="ICY3"/>
      <c r="ICZ3"/>
      <c r="IDA3"/>
      <c r="IDB3"/>
      <c r="IDC3"/>
      <c r="IDD3"/>
      <c r="IDE3"/>
      <c r="IDF3"/>
      <c r="IDG3"/>
      <c r="IDH3"/>
      <c r="IDI3"/>
      <c r="IDJ3"/>
      <c r="IDK3"/>
      <c r="IDL3"/>
      <c r="IDM3"/>
      <c r="IDN3"/>
      <c r="IDO3"/>
      <c r="IDP3"/>
      <c r="IDQ3"/>
      <c r="IDR3"/>
      <c r="IDS3"/>
      <c r="IDT3"/>
      <c r="IDU3"/>
      <c r="IDV3"/>
      <c r="IDW3"/>
      <c r="IDX3"/>
      <c r="IDY3"/>
      <c r="IDZ3"/>
      <c r="IEA3"/>
      <c r="IEB3"/>
      <c r="IEC3"/>
      <c r="IED3"/>
      <c r="IEE3"/>
      <c r="IEF3"/>
      <c r="IEG3"/>
      <c r="IEH3"/>
      <c r="IEI3"/>
      <c r="IEJ3"/>
      <c r="IEK3"/>
      <c r="IEL3"/>
      <c r="IEM3"/>
      <c r="IEN3"/>
      <c r="IEO3"/>
      <c r="IEP3"/>
      <c r="IEQ3"/>
      <c r="IER3"/>
      <c r="IES3"/>
      <c r="IET3"/>
      <c r="IEU3"/>
      <c r="IEV3"/>
      <c r="IEW3"/>
      <c r="IEX3"/>
      <c r="IEY3"/>
      <c r="IEZ3"/>
      <c r="IFA3"/>
      <c r="IFB3"/>
      <c r="IFC3"/>
      <c r="IFD3"/>
      <c r="IFE3"/>
      <c r="IFF3"/>
      <c r="IFG3"/>
      <c r="IFH3"/>
      <c r="IFI3"/>
      <c r="IFJ3"/>
      <c r="IFK3"/>
      <c r="IFL3"/>
      <c r="IFM3"/>
      <c r="IFN3"/>
      <c r="IFO3"/>
      <c r="IFP3"/>
      <c r="IFQ3"/>
      <c r="IFR3"/>
      <c r="IFS3"/>
      <c r="IFT3"/>
      <c r="IFU3"/>
      <c r="IFV3"/>
      <c r="IFW3"/>
      <c r="IFX3"/>
      <c r="IFY3"/>
      <c r="IFZ3"/>
      <c r="IGA3"/>
      <c r="IGB3"/>
      <c r="IGC3"/>
      <c r="IGD3"/>
      <c r="IGE3"/>
      <c r="IGF3"/>
      <c r="IGG3"/>
      <c r="IGH3"/>
      <c r="IGI3"/>
      <c r="IGJ3"/>
      <c r="IGK3"/>
      <c r="IGL3"/>
      <c r="IGM3"/>
      <c r="IGN3"/>
      <c r="IGO3"/>
      <c r="IGP3"/>
      <c r="IGQ3"/>
      <c r="IGR3"/>
      <c r="IGS3"/>
      <c r="IGT3"/>
      <c r="IGU3"/>
      <c r="IGV3"/>
      <c r="IGW3"/>
      <c r="IGX3"/>
      <c r="IGY3"/>
      <c r="IGZ3"/>
      <c r="IHA3"/>
      <c r="IHB3"/>
      <c r="IHC3"/>
      <c r="IHD3"/>
      <c r="IHE3"/>
      <c r="IHF3"/>
      <c r="IHG3"/>
      <c r="IHH3"/>
      <c r="IHI3"/>
      <c r="IHJ3"/>
      <c r="IHK3"/>
      <c r="IHL3"/>
      <c r="IHM3"/>
      <c r="IHN3"/>
      <c r="IHO3"/>
      <c r="IHP3"/>
      <c r="IHQ3"/>
      <c r="IHR3"/>
      <c r="IHS3"/>
      <c r="IHT3"/>
      <c r="IHU3"/>
      <c r="IHV3"/>
      <c r="IHW3"/>
      <c r="IHX3"/>
      <c r="IHY3"/>
      <c r="IHZ3"/>
      <c r="IIA3"/>
      <c r="IIB3"/>
      <c r="IIC3"/>
      <c r="IID3"/>
      <c r="IIE3"/>
      <c r="IIF3"/>
      <c r="IIG3"/>
      <c r="IIH3"/>
      <c r="III3"/>
      <c r="IIJ3"/>
      <c r="IIK3"/>
      <c r="IIL3"/>
      <c r="IIM3"/>
      <c r="IIN3"/>
      <c r="IIO3"/>
      <c r="IIP3"/>
      <c r="IIQ3"/>
      <c r="IIR3"/>
      <c r="IIS3"/>
      <c r="IIT3"/>
      <c r="IIU3"/>
      <c r="IIV3"/>
      <c r="IIW3"/>
      <c r="IIX3"/>
      <c r="IIY3"/>
      <c r="IIZ3"/>
      <c r="IJA3"/>
      <c r="IJB3"/>
      <c r="IJC3"/>
      <c r="IJD3"/>
      <c r="IJE3"/>
      <c r="IJF3"/>
      <c r="IJG3"/>
      <c r="IJH3"/>
      <c r="IJI3"/>
      <c r="IJJ3"/>
      <c r="IJK3"/>
      <c r="IJL3"/>
      <c r="IJM3"/>
      <c r="IJN3"/>
      <c r="IJO3"/>
      <c r="IJP3"/>
      <c r="IJQ3"/>
      <c r="IJR3"/>
      <c r="IJS3"/>
      <c r="IJT3"/>
      <c r="IJU3"/>
      <c r="IJV3"/>
      <c r="IJW3"/>
      <c r="IJX3"/>
      <c r="IJY3"/>
      <c r="IJZ3"/>
      <c r="IKA3"/>
      <c r="IKB3"/>
      <c r="IKC3"/>
      <c r="IKD3"/>
      <c r="IKE3"/>
      <c r="IKF3"/>
      <c r="IKG3"/>
      <c r="IKH3"/>
      <c r="IKI3"/>
      <c r="IKJ3"/>
      <c r="IKK3"/>
      <c r="IKL3"/>
      <c r="IKM3"/>
      <c r="IKN3"/>
      <c r="IKO3"/>
      <c r="IKP3"/>
      <c r="IKQ3"/>
      <c r="IKR3"/>
      <c r="IKS3"/>
      <c r="IKT3"/>
      <c r="IKU3"/>
      <c r="IKV3"/>
      <c r="IKW3"/>
      <c r="IKX3"/>
      <c r="IKY3"/>
      <c r="IKZ3"/>
      <c r="ILA3"/>
      <c r="ILB3"/>
      <c r="ILC3"/>
      <c r="ILD3"/>
      <c r="ILE3"/>
      <c r="ILF3"/>
      <c r="ILG3"/>
      <c r="ILH3"/>
      <c r="ILI3"/>
      <c r="ILJ3"/>
      <c r="ILK3"/>
      <c r="ILL3"/>
      <c r="ILM3"/>
      <c r="ILN3"/>
      <c r="ILO3"/>
      <c r="ILP3"/>
      <c r="ILQ3"/>
      <c r="ILR3"/>
      <c r="ILS3"/>
      <c r="ILT3"/>
      <c r="ILU3"/>
      <c r="ILV3"/>
      <c r="ILW3"/>
      <c r="ILX3"/>
      <c r="ILY3"/>
      <c r="ILZ3"/>
      <c r="IMA3"/>
      <c r="IMB3"/>
      <c r="IMC3"/>
      <c r="IMD3"/>
      <c r="IME3"/>
      <c r="IMF3"/>
      <c r="IMG3"/>
      <c r="IMH3"/>
      <c r="IMI3"/>
      <c r="IMJ3"/>
      <c r="IMK3"/>
      <c r="IML3"/>
      <c r="IMM3"/>
      <c r="IMN3"/>
      <c r="IMO3"/>
      <c r="IMP3"/>
      <c r="IMQ3"/>
      <c r="IMR3"/>
      <c r="IMS3"/>
      <c r="IMT3"/>
      <c r="IMU3"/>
      <c r="IMV3"/>
      <c r="IMW3"/>
      <c r="IMX3"/>
      <c r="IMY3"/>
      <c r="IMZ3"/>
      <c r="INA3"/>
      <c r="INB3"/>
      <c r="INC3"/>
      <c r="IND3"/>
      <c r="INE3"/>
      <c r="INF3"/>
      <c r="ING3"/>
      <c r="INH3"/>
      <c r="INI3"/>
      <c r="INJ3"/>
      <c r="INK3"/>
      <c r="INL3"/>
      <c r="INM3"/>
      <c r="INN3"/>
      <c r="INO3"/>
      <c r="INP3"/>
      <c r="INQ3"/>
      <c r="INR3"/>
      <c r="INS3"/>
      <c r="INT3"/>
      <c r="INU3"/>
      <c r="INV3"/>
      <c r="INW3"/>
      <c r="INX3"/>
      <c r="INY3"/>
      <c r="INZ3"/>
      <c r="IOA3"/>
      <c r="IOB3"/>
      <c r="IOC3"/>
      <c r="IOD3"/>
      <c r="IOE3"/>
      <c r="IOF3"/>
      <c r="IOG3"/>
      <c r="IOH3"/>
      <c r="IOI3"/>
      <c r="IOJ3"/>
      <c r="IOK3"/>
      <c r="IOL3"/>
      <c r="IOM3"/>
      <c r="ION3"/>
      <c r="IOO3"/>
      <c r="IOP3"/>
      <c r="IOQ3"/>
      <c r="IOR3"/>
      <c r="IOS3"/>
      <c r="IOT3"/>
      <c r="IOU3"/>
      <c r="IOV3"/>
      <c r="IOW3"/>
      <c r="IOX3"/>
      <c r="IOY3"/>
      <c r="IOZ3"/>
      <c r="IPA3"/>
      <c r="IPB3"/>
      <c r="IPC3"/>
      <c r="IPD3"/>
      <c r="IPE3"/>
      <c r="IPF3"/>
      <c r="IPG3"/>
      <c r="IPH3"/>
      <c r="IPI3"/>
      <c r="IPJ3"/>
      <c r="IPK3"/>
      <c r="IPL3"/>
      <c r="IPM3"/>
      <c r="IPN3"/>
      <c r="IPO3"/>
      <c r="IPP3"/>
      <c r="IPQ3"/>
      <c r="IPR3"/>
      <c r="IPS3"/>
      <c r="IPT3"/>
      <c r="IPU3"/>
      <c r="IPV3"/>
      <c r="IPW3"/>
      <c r="IPX3"/>
      <c r="IPY3"/>
      <c r="IPZ3"/>
      <c r="IQA3"/>
      <c r="IQB3"/>
      <c r="IQC3"/>
      <c r="IQD3"/>
      <c r="IQE3"/>
      <c r="IQF3"/>
      <c r="IQG3"/>
      <c r="IQH3"/>
      <c r="IQI3"/>
      <c r="IQJ3"/>
      <c r="IQK3"/>
      <c r="IQL3"/>
      <c r="IQM3"/>
      <c r="IQN3"/>
      <c r="IQO3"/>
      <c r="IQP3"/>
      <c r="IQQ3"/>
      <c r="IQR3"/>
      <c r="IQS3"/>
      <c r="IQT3"/>
      <c r="IQU3"/>
      <c r="IQV3"/>
      <c r="IQW3"/>
      <c r="IQX3"/>
      <c r="IQY3"/>
      <c r="IQZ3"/>
      <c r="IRA3"/>
      <c r="IRB3"/>
      <c r="IRC3"/>
      <c r="IRD3"/>
      <c r="IRE3"/>
      <c r="IRF3"/>
      <c r="IRG3"/>
      <c r="IRH3"/>
      <c r="IRI3"/>
      <c r="IRJ3"/>
      <c r="IRK3"/>
      <c r="IRL3"/>
      <c r="IRM3"/>
      <c r="IRN3"/>
      <c r="IRO3"/>
      <c r="IRP3"/>
      <c r="IRQ3"/>
      <c r="IRR3"/>
      <c r="IRS3"/>
      <c r="IRT3"/>
      <c r="IRU3"/>
      <c r="IRV3"/>
      <c r="IRW3"/>
      <c r="IRX3"/>
      <c r="IRY3"/>
      <c r="IRZ3"/>
      <c r="ISA3"/>
      <c r="ISB3"/>
      <c r="ISC3"/>
      <c r="ISD3"/>
      <c r="ISE3"/>
      <c r="ISF3"/>
      <c r="ISG3"/>
      <c r="ISH3"/>
      <c r="ISI3"/>
      <c r="ISJ3"/>
      <c r="ISK3"/>
      <c r="ISL3"/>
      <c r="ISM3"/>
      <c r="ISN3"/>
      <c r="ISO3"/>
      <c r="ISP3"/>
      <c r="ISQ3"/>
      <c r="ISR3"/>
      <c r="ISS3"/>
      <c r="IST3"/>
      <c r="ISU3"/>
      <c r="ISV3"/>
      <c r="ISW3"/>
      <c r="ISX3"/>
      <c r="ISY3"/>
      <c r="ISZ3"/>
      <c r="ITA3"/>
      <c r="ITB3"/>
      <c r="ITC3"/>
      <c r="ITD3"/>
      <c r="ITE3"/>
      <c r="ITF3"/>
      <c r="ITG3"/>
      <c r="ITH3"/>
      <c r="ITI3"/>
      <c r="ITJ3"/>
      <c r="ITK3"/>
      <c r="ITL3"/>
      <c r="ITM3"/>
      <c r="ITN3"/>
      <c r="ITO3"/>
      <c r="ITP3"/>
      <c r="ITQ3"/>
      <c r="ITR3"/>
      <c r="ITS3"/>
      <c r="ITT3"/>
      <c r="ITU3"/>
      <c r="ITV3"/>
      <c r="ITW3"/>
      <c r="ITX3"/>
      <c r="ITY3"/>
      <c r="ITZ3"/>
      <c r="IUA3"/>
      <c r="IUB3"/>
      <c r="IUC3"/>
      <c r="IUD3"/>
      <c r="IUE3"/>
      <c r="IUF3"/>
      <c r="IUG3"/>
      <c r="IUH3"/>
      <c r="IUI3"/>
      <c r="IUJ3"/>
      <c r="IUK3"/>
      <c r="IUL3"/>
      <c r="IUM3"/>
      <c r="IUN3"/>
      <c r="IUO3"/>
      <c r="IUP3"/>
      <c r="IUQ3"/>
      <c r="IUR3"/>
      <c r="IUS3"/>
      <c r="IUT3"/>
      <c r="IUU3"/>
      <c r="IUV3"/>
      <c r="IUW3"/>
      <c r="IUX3"/>
      <c r="IUY3"/>
      <c r="IUZ3"/>
      <c r="IVA3"/>
      <c r="IVB3"/>
      <c r="IVC3"/>
      <c r="IVD3"/>
      <c r="IVE3"/>
      <c r="IVF3"/>
      <c r="IVG3"/>
      <c r="IVH3"/>
      <c r="IVI3"/>
      <c r="IVJ3"/>
      <c r="IVK3"/>
      <c r="IVL3"/>
      <c r="IVM3"/>
      <c r="IVN3"/>
      <c r="IVO3"/>
      <c r="IVP3"/>
      <c r="IVQ3"/>
      <c r="IVR3"/>
      <c r="IVS3"/>
      <c r="IVT3"/>
      <c r="IVU3"/>
      <c r="IVV3"/>
      <c r="IVW3"/>
      <c r="IVX3"/>
      <c r="IVY3"/>
      <c r="IVZ3"/>
      <c r="IWA3"/>
      <c r="IWB3"/>
      <c r="IWC3"/>
      <c r="IWD3"/>
      <c r="IWE3"/>
      <c r="IWF3"/>
      <c r="IWG3"/>
      <c r="IWH3"/>
      <c r="IWI3"/>
      <c r="IWJ3"/>
      <c r="IWK3"/>
      <c r="IWL3"/>
      <c r="IWM3"/>
      <c r="IWN3"/>
      <c r="IWO3"/>
      <c r="IWP3"/>
      <c r="IWQ3"/>
      <c r="IWR3"/>
      <c r="IWS3"/>
      <c r="IWT3"/>
      <c r="IWU3"/>
      <c r="IWV3"/>
      <c r="IWW3"/>
      <c r="IWX3"/>
      <c r="IWY3"/>
      <c r="IWZ3"/>
      <c r="IXA3"/>
      <c r="IXB3"/>
      <c r="IXC3"/>
      <c r="IXD3"/>
      <c r="IXE3"/>
      <c r="IXF3"/>
      <c r="IXG3"/>
      <c r="IXH3"/>
      <c r="IXI3"/>
      <c r="IXJ3"/>
      <c r="IXK3"/>
      <c r="IXL3"/>
      <c r="IXM3"/>
      <c r="IXN3"/>
      <c r="IXO3"/>
      <c r="IXP3"/>
      <c r="IXQ3"/>
      <c r="IXR3"/>
      <c r="IXS3"/>
      <c r="IXT3"/>
      <c r="IXU3"/>
      <c r="IXV3"/>
      <c r="IXW3"/>
      <c r="IXX3"/>
      <c r="IXY3"/>
      <c r="IXZ3"/>
      <c r="IYA3"/>
      <c r="IYB3"/>
      <c r="IYC3"/>
      <c r="IYD3"/>
      <c r="IYE3"/>
      <c r="IYF3"/>
      <c r="IYG3"/>
      <c r="IYH3"/>
      <c r="IYI3"/>
      <c r="IYJ3"/>
      <c r="IYK3"/>
      <c r="IYL3"/>
      <c r="IYM3"/>
      <c r="IYN3"/>
      <c r="IYO3"/>
      <c r="IYP3"/>
      <c r="IYQ3"/>
      <c r="IYR3"/>
      <c r="IYS3"/>
      <c r="IYT3"/>
      <c r="IYU3"/>
      <c r="IYV3"/>
      <c r="IYW3"/>
      <c r="IYX3"/>
      <c r="IYY3"/>
      <c r="IYZ3"/>
      <c r="IZA3"/>
      <c r="IZB3"/>
      <c r="IZC3"/>
      <c r="IZD3"/>
      <c r="IZE3"/>
      <c r="IZF3"/>
      <c r="IZG3"/>
      <c r="IZH3"/>
      <c r="IZI3"/>
      <c r="IZJ3"/>
      <c r="IZK3"/>
      <c r="IZL3"/>
      <c r="IZM3"/>
      <c r="IZN3"/>
      <c r="IZO3"/>
      <c r="IZP3"/>
      <c r="IZQ3"/>
      <c r="IZR3"/>
      <c r="IZS3"/>
      <c r="IZT3"/>
      <c r="IZU3"/>
      <c r="IZV3"/>
      <c r="IZW3"/>
      <c r="IZX3"/>
      <c r="IZY3"/>
      <c r="IZZ3"/>
      <c r="JAA3"/>
      <c r="JAB3"/>
      <c r="JAC3"/>
      <c r="JAD3"/>
      <c r="JAE3"/>
      <c r="JAF3"/>
      <c r="JAG3"/>
      <c r="JAH3"/>
      <c r="JAI3"/>
      <c r="JAJ3"/>
      <c r="JAK3"/>
      <c r="JAL3"/>
      <c r="JAM3"/>
      <c r="JAN3"/>
      <c r="JAO3"/>
      <c r="JAP3"/>
      <c r="JAQ3"/>
      <c r="JAR3"/>
      <c r="JAS3"/>
      <c r="JAT3"/>
      <c r="JAU3"/>
      <c r="JAV3"/>
      <c r="JAW3"/>
      <c r="JAX3"/>
      <c r="JAY3"/>
      <c r="JAZ3"/>
      <c r="JBA3"/>
      <c r="JBB3"/>
      <c r="JBC3"/>
      <c r="JBD3"/>
      <c r="JBE3"/>
      <c r="JBF3"/>
      <c r="JBG3"/>
      <c r="JBH3"/>
      <c r="JBI3"/>
      <c r="JBJ3"/>
      <c r="JBK3"/>
      <c r="JBL3"/>
      <c r="JBM3"/>
      <c r="JBN3"/>
      <c r="JBO3"/>
      <c r="JBP3"/>
      <c r="JBQ3"/>
      <c r="JBR3"/>
      <c r="JBS3"/>
      <c r="JBT3"/>
      <c r="JBU3"/>
      <c r="JBV3"/>
      <c r="JBW3"/>
      <c r="JBX3"/>
      <c r="JBY3"/>
      <c r="JBZ3"/>
      <c r="JCA3"/>
      <c r="JCB3"/>
      <c r="JCC3"/>
      <c r="JCD3"/>
      <c r="JCE3"/>
      <c r="JCF3"/>
      <c r="JCG3"/>
      <c r="JCH3"/>
      <c r="JCI3"/>
      <c r="JCJ3"/>
      <c r="JCK3"/>
      <c r="JCL3"/>
      <c r="JCM3"/>
      <c r="JCN3"/>
      <c r="JCO3"/>
      <c r="JCP3"/>
      <c r="JCQ3"/>
      <c r="JCR3"/>
      <c r="JCS3"/>
      <c r="JCT3"/>
      <c r="JCU3"/>
      <c r="JCV3"/>
      <c r="JCW3"/>
      <c r="JCX3"/>
      <c r="JCY3"/>
      <c r="JCZ3"/>
      <c r="JDA3"/>
      <c r="JDB3"/>
      <c r="JDC3"/>
      <c r="JDD3"/>
      <c r="JDE3"/>
      <c r="JDF3"/>
      <c r="JDG3"/>
      <c r="JDH3"/>
      <c r="JDI3"/>
      <c r="JDJ3"/>
      <c r="JDK3"/>
      <c r="JDL3"/>
      <c r="JDM3"/>
      <c r="JDN3"/>
      <c r="JDO3"/>
      <c r="JDP3"/>
      <c r="JDQ3"/>
      <c r="JDR3"/>
      <c r="JDS3"/>
      <c r="JDT3"/>
      <c r="JDU3"/>
      <c r="JDV3"/>
      <c r="JDW3"/>
      <c r="JDX3"/>
      <c r="JDY3"/>
      <c r="JDZ3"/>
      <c r="JEA3"/>
      <c r="JEB3"/>
      <c r="JEC3"/>
      <c r="JED3"/>
      <c r="JEE3"/>
      <c r="JEF3"/>
      <c r="JEG3"/>
      <c r="JEH3"/>
      <c r="JEI3"/>
      <c r="JEJ3"/>
      <c r="JEK3"/>
      <c r="JEL3"/>
      <c r="JEM3"/>
      <c r="JEN3"/>
      <c r="JEO3"/>
      <c r="JEP3"/>
      <c r="JEQ3"/>
      <c r="JER3"/>
      <c r="JES3"/>
      <c r="JET3"/>
      <c r="JEU3"/>
      <c r="JEV3"/>
      <c r="JEW3"/>
      <c r="JEX3"/>
      <c r="JEY3"/>
      <c r="JEZ3"/>
      <c r="JFA3"/>
      <c r="JFB3"/>
      <c r="JFC3"/>
      <c r="JFD3"/>
      <c r="JFE3"/>
      <c r="JFF3"/>
      <c r="JFG3"/>
      <c r="JFH3"/>
      <c r="JFI3"/>
      <c r="JFJ3"/>
      <c r="JFK3"/>
      <c r="JFL3"/>
      <c r="JFM3"/>
      <c r="JFN3"/>
      <c r="JFO3"/>
      <c r="JFP3"/>
      <c r="JFQ3"/>
      <c r="JFR3"/>
      <c r="JFS3"/>
      <c r="JFT3"/>
      <c r="JFU3"/>
      <c r="JFV3"/>
      <c r="JFW3"/>
      <c r="JFX3"/>
      <c r="JFY3"/>
      <c r="JFZ3"/>
      <c r="JGA3"/>
      <c r="JGB3"/>
      <c r="JGC3"/>
      <c r="JGD3"/>
      <c r="JGE3"/>
      <c r="JGF3"/>
      <c r="JGG3"/>
      <c r="JGH3"/>
      <c r="JGI3"/>
      <c r="JGJ3"/>
      <c r="JGK3"/>
      <c r="JGL3"/>
      <c r="JGM3"/>
      <c r="JGN3"/>
      <c r="JGO3"/>
      <c r="JGP3"/>
      <c r="JGQ3"/>
      <c r="JGR3"/>
      <c r="JGS3"/>
      <c r="JGT3"/>
      <c r="JGU3"/>
      <c r="JGV3"/>
      <c r="JGW3"/>
      <c r="JGX3"/>
      <c r="JGY3"/>
      <c r="JGZ3"/>
      <c r="JHA3"/>
      <c r="JHB3"/>
      <c r="JHC3"/>
      <c r="JHD3"/>
      <c r="JHE3"/>
      <c r="JHF3"/>
      <c r="JHG3"/>
      <c r="JHH3"/>
      <c r="JHI3"/>
      <c r="JHJ3"/>
      <c r="JHK3"/>
      <c r="JHL3"/>
      <c r="JHM3"/>
      <c r="JHN3"/>
      <c r="JHO3"/>
      <c r="JHP3"/>
      <c r="JHQ3"/>
      <c r="JHR3"/>
      <c r="JHS3"/>
      <c r="JHT3"/>
      <c r="JHU3"/>
      <c r="JHV3"/>
      <c r="JHW3"/>
      <c r="JHX3"/>
      <c r="JHY3"/>
      <c r="JHZ3"/>
      <c r="JIA3"/>
      <c r="JIB3"/>
      <c r="JIC3"/>
      <c r="JID3"/>
      <c r="JIE3"/>
      <c r="JIF3"/>
      <c r="JIG3"/>
      <c r="JIH3"/>
      <c r="JII3"/>
      <c r="JIJ3"/>
      <c r="JIK3"/>
      <c r="JIL3"/>
      <c r="JIM3"/>
      <c r="JIN3"/>
      <c r="JIO3"/>
      <c r="JIP3"/>
      <c r="JIQ3"/>
      <c r="JIR3"/>
      <c r="JIS3"/>
      <c r="JIT3"/>
      <c r="JIU3"/>
      <c r="JIV3"/>
      <c r="JIW3"/>
      <c r="JIX3"/>
      <c r="JIY3"/>
      <c r="JIZ3"/>
      <c r="JJA3"/>
      <c r="JJB3"/>
      <c r="JJC3"/>
      <c r="JJD3"/>
      <c r="JJE3"/>
      <c r="JJF3"/>
      <c r="JJG3"/>
      <c r="JJH3"/>
      <c r="JJI3"/>
      <c r="JJJ3"/>
      <c r="JJK3"/>
      <c r="JJL3"/>
      <c r="JJM3"/>
      <c r="JJN3"/>
      <c r="JJO3"/>
      <c r="JJP3"/>
      <c r="JJQ3"/>
      <c r="JJR3"/>
      <c r="JJS3"/>
      <c r="JJT3"/>
      <c r="JJU3"/>
      <c r="JJV3"/>
      <c r="JJW3"/>
      <c r="JJX3"/>
      <c r="JJY3"/>
      <c r="JJZ3"/>
      <c r="JKA3"/>
      <c r="JKB3"/>
      <c r="JKC3"/>
      <c r="JKD3"/>
      <c r="JKE3"/>
      <c r="JKF3"/>
      <c r="JKG3"/>
      <c r="JKH3"/>
      <c r="JKI3"/>
      <c r="JKJ3"/>
      <c r="JKK3"/>
      <c r="JKL3"/>
      <c r="JKM3"/>
      <c r="JKN3"/>
      <c r="JKO3"/>
      <c r="JKP3"/>
      <c r="JKQ3"/>
      <c r="JKR3"/>
      <c r="JKS3"/>
      <c r="JKT3"/>
      <c r="JKU3"/>
      <c r="JKV3"/>
      <c r="JKW3"/>
      <c r="JKX3"/>
      <c r="JKY3"/>
      <c r="JKZ3"/>
      <c r="JLA3"/>
      <c r="JLB3"/>
      <c r="JLC3"/>
      <c r="JLD3"/>
      <c r="JLE3"/>
      <c r="JLF3"/>
      <c r="JLG3"/>
      <c r="JLH3"/>
      <c r="JLI3"/>
      <c r="JLJ3"/>
      <c r="JLK3"/>
      <c r="JLL3"/>
      <c r="JLM3"/>
      <c r="JLN3"/>
      <c r="JLO3"/>
      <c r="JLP3"/>
      <c r="JLQ3"/>
      <c r="JLR3"/>
      <c r="JLS3"/>
      <c r="JLT3"/>
      <c r="JLU3"/>
      <c r="JLV3"/>
      <c r="JLW3"/>
      <c r="JLX3"/>
      <c r="JLY3"/>
      <c r="JLZ3"/>
      <c r="JMA3"/>
      <c r="JMB3"/>
      <c r="JMC3"/>
      <c r="JMD3"/>
      <c r="JME3"/>
      <c r="JMF3"/>
      <c r="JMG3"/>
      <c r="JMH3"/>
      <c r="JMI3"/>
      <c r="JMJ3"/>
      <c r="JMK3"/>
      <c r="JML3"/>
      <c r="JMM3"/>
      <c r="JMN3"/>
      <c r="JMO3"/>
      <c r="JMP3"/>
      <c r="JMQ3"/>
      <c r="JMR3"/>
      <c r="JMS3"/>
      <c r="JMT3"/>
      <c r="JMU3"/>
      <c r="JMV3"/>
      <c r="JMW3"/>
      <c r="JMX3"/>
      <c r="JMY3"/>
      <c r="JMZ3"/>
      <c r="JNA3"/>
      <c r="JNB3"/>
      <c r="JNC3"/>
      <c r="JND3"/>
      <c r="JNE3"/>
      <c r="JNF3"/>
      <c r="JNG3"/>
      <c r="JNH3"/>
      <c r="JNI3"/>
      <c r="JNJ3"/>
      <c r="JNK3"/>
      <c r="JNL3"/>
      <c r="JNM3"/>
      <c r="JNN3"/>
      <c r="JNO3"/>
      <c r="JNP3"/>
      <c r="JNQ3"/>
      <c r="JNR3"/>
      <c r="JNS3"/>
      <c r="JNT3"/>
      <c r="JNU3"/>
      <c r="JNV3"/>
      <c r="JNW3"/>
      <c r="JNX3"/>
      <c r="JNY3"/>
      <c r="JNZ3"/>
      <c r="JOA3"/>
      <c r="JOB3"/>
      <c r="JOC3"/>
      <c r="JOD3"/>
      <c r="JOE3"/>
      <c r="JOF3"/>
      <c r="JOG3"/>
      <c r="JOH3"/>
      <c r="JOI3"/>
      <c r="JOJ3"/>
      <c r="JOK3"/>
      <c r="JOL3"/>
      <c r="JOM3"/>
      <c r="JON3"/>
      <c r="JOO3"/>
      <c r="JOP3"/>
      <c r="JOQ3"/>
      <c r="JOR3"/>
      <c r="JOS3"/>
      <c r="JOT3"/>
      <c r="JOU3"/>
      <c r="JOV3"/>
      <c r="JOW3"/>
      <c r="JOX3"/>
      <c r="JOY3"/>
      <c r="JOZ3"/>
      <c r="JPA3"/>
      <c r="JPB3"/>
      <c r="JPC3"/>
      <c r="JPD3"/>
      <c r="JPE3"/>
      <c r="JPF3"/>
      <c r="JPG3"/>
      <c r="JPH3"/>
      <c r="JPI3"/>
      <c r="JPJ3"/>
      <c r="JPK3"/>
      <c r="JPL3"/>
      <c r="JPM3"/>
      <c r="JPN3"/>
      <c r="JPO3"/>
      <c r="JPP3"/>
      <c r="JPQ3"/>
      <c r="JPR3"/>
      <c r="JPS3"/>
      <c r="JPT3"/>
      <c r="JPU3"/>
      <c r="JPV3"/>
      <c r="JPW3"/>
      <c r="JPX3"/>
      <c r="JPY3"/>
      <c r="JPZ3"/>
      <c r="JQA3"/>
      <c r="JQB3"/>
      <c r="JQC3"/>
      <c r="JQD3"/>
      <c r="JQE3"/>
      <c r="JQF3"/>
      <c r="JQG3"/>
      <c r="JQH3"/>
      <c r="JQI3"/>
      <c r="JQJ3"/>
      <c r="JQK3"/>
      <c r="JQL3"/>
      <c r="JQM3"/>
      <c r="JQN3"/>
      <c r="JQO3"/>
      <c r="JQP3"/>
      <c r="JQQ3"/>
      <c r="JQR3"/>
      <c r="JQS3"/>
      <c r="JQT3"/>
      <c r="JQU3"/>
      <c r="JQV3"/>
      <c r="JQW3"/>
      <c r="JQX3"/>
      <c r="JQY3"/>
      <c r="JQZ3"/>
      <c r="JRA3"/>
      <c r="JRB3"/>
      <c r="JRC3"/>
      <c r="JRD3"/>
      <c r="JRE3"/>
      <c r="JRF3"/>
      <c r="JRG3"/>
      <c r="JRH3"/>
      <c r="JRI3"/>
      <c r="JRJ3"/>
      <c r="JRK3"/>
      <c r="JRL3"/>
      <c r="JRM3"/>
      <c r="JRN3"/>
      <c r="JRO3"/>
      <c r="JRP3"/>
      <c r="JRQ3"/>
      <c r="JRR3"/>
      <c r="JRS3"/>
      <c r="JRT3"/>
      <c r="JRU3"/>
      <c r="JRV3"/>
      <c r="JRW3"/>
      <c r="JRX3"/>
      <c r="JRY3"/>
      <c r="JRZ3"/>
      <c r="JSA3"/>
      <c r="JSB3"/>
      <c r="JSC3"/>
      <c r="JSD3"/>
      <c r="JSE3"/>
      <c r="JSF3"/>
      <c r="JSG3"/>
      <c r="JSH3"/>
      <c r="JSI3"/>
      <c r="JSJ3"/>
      <c r="JSK3"/>
      <c r="JSL3"/>
      <c r="JSM3"/>
      <c r="JSN3"/>
      <c r="JSO3"/>
      <c r="JSP3"/>
      <c r="JSQ3"/>
      <c r="JSR3"/>
      <c r="JSS3"/>
      <c r="JST3"/>
      <c r="JSU3"/>
      <c r="JSV3"/>
      <c r="JSW3"/>
      <c r="JSX3"/>
      <c r="JSY3"/>
      <c r="JSZ3"/>
      <c r="JTA3"/>
      <c r="JTB3"/>
      <c r="JTC3"/>
      <c r="JTD3"/>
      <c r="JTE3"/>
      <c r="JTF3"/>
      <c r="JTG3"/>
      <c r="JTH3"/>
      <c r="JTI3"/>
      <c r="JTJ3"/>
      <c r="JTK3"/>
      <c r="JTL3"/>
      <c r="JTM3"/>
      <c r="JTN3"/>
      <c r="JTO3"/>
      <c r="JTP3"/>
      <c r="JTQ3"/>
      <c r="JTR3"/>
      <c r="JTS3"/>
      <c r="JTT3"/>
      <c r="JTU3"/>
      <c r="JTV3"/>
      <c r="JTW3"/>
      <c r="JTX3"/>
      <c r="JTY3"/>
      <c r="JTZ3"/>
      <c r="JUA3"/>
      <c r="JUB3"/>
      <c r="JUC3"/>
      <c r="JUD3"/>
      <c r="JUE3"/>
      <c r="JUF3"/>
      <c r="JUG3"/>
      <c r="JUH3"/>
      <c r="JUI3"/>
      <c r="JUJ3"/>
      <c r="JUK3"/>
      <c r="JUL3"/>
      <c r="JUM3"/>
      <c r="JUN3"/>
      <c r="JUO3"/>
      <c r="JUP3"/>
      <c r="JUQ3"/>
      <c r="JUR3"/>
      <c r="JUS3"/>
      <c r="JUT3"/>
      <c r="JUU3"/>
      <c r="JUV3"/>
      <c r="JUW3"/>
      <c r="JUX3"/>
      <c r="JUY3"/>
      <c r="JUZ3"/>
      <c r="JVA3"/>
      <c r="JVB3"/>
      <c r="JVC3"/>
      <c r="JVD3"/>
      <c r="JVE3"/>
      <c r="JVF3"/>
      <c r="JVG3"/>
      <c r="JVH3"/>
      <c r="JVI3"/>
      <c r="JVJ3"/>
      <c r="JVK3"/>
      <c r="JVL3"/>
      <c r="JVM3"/>
      <c r="JVN3"/>
      <c r="JVO3"/>
      <c r="JVP3"/>
      <c r="JVQ3"/>
      <c r="JVR3"/>
      <c r="JVS3"/>
      <c r="JVT3"/>
      <c r="JVU3"/>
      <c r="JVV3"/>
      <c r="JVW3"/>
      <c r="JVX3"/>
      <c r="JVY3"/>
      <c r="JVZ3"/>
      <c r="JWA3"/>
      <c r="JWB3"/>
      <c r="JWC3"/>
      <c r="JWD3"/>
      <c r="JWE3"/>
      <c r="JWF3"/>
      <c r="JWG3"/>
      <c r="JWH3"/>
      <c r="JWI3"/>
      <c r="JWJ3"/>
      <c r="JWK3"/>
      <c r="JWL3"/>
      <c r="JWM3"/>
      <c r="JWN3"/>
      <c r="JWO3"/>
      <c r="JWP3"/>
      <c r="JWQ3"/>
      <c r="JWR3"/>
      <c r="JWS3"/>
      <c r="JWT3"/>
      <c r="JWU3"/>
      <c r="JWV3"/>
      <c r="JWW3"/>
      <c r="JWX3"/>
      <c r="JWY3"/>
      <c r="JWZ3"/>
      <c r="JXA3"/>
      <c r="JXB3"/>
      <c r="JXC3"/>
      <c r="JXD3"/>
      <c r="JXE3"/>
      <c r="JXF3"/>
      <c r="JXG3"/>
      <c r="JXH3"/>
      <c r="JXI3"/>
      <c r="JXJ3"/>
      <c r="JXK3"/>
      <c r="JXL3"/>
      <c r="JXM3"/>
      <c r="JXN3"/>
      <c r="JXO3"/>
      <c r="JXP3"/>
      <c r="JXQ3"/>
      <c r="JXR3"/>
      <c r="JXS3"/>
      <c r="JXT3"/>
      <c r="JXU3"/>
      <c r="JXV3"/>
      <c r="JXW3"/>
      <c r="JXX3"/>
      <c r="JXY3"/>
      <c r="JXZ3"/>
      <c r="JYA3"/>
      <c r="JYB3"/>
      <c r="JYC3"/>
      <c r="JYD3"/>
      <c r="JYE3"/>
      <c r="JYF3"/>
      <c r="JYG3"/>
      <c r="JYH3"/>
      <c r="JYI3"/>
      <c r="JYJ3"/>
      <c r="JYK3"/>
      <c r="JYL3"/>
      <c r="JYM3"/>
      <c r="JYN3"/>
      <c r="JYO3"/>
      <c r="JYP3"/>
      <c r="JYQ3"/>
      <c r="JYR3"/>
      <c r="JYS3"/>
      <c r="JYT3"/>
      <c r="JYU3"/>
      <c r="JYV3"/>
      <c r="JYW3"/>
      <c r="JYX3"/>
      <c r="JYY3"/>
      <c r="JYZ3"/>
      <c r="JZA3"/>
      <c r="JZB3"/>
      <c r="JZC3"/>
      <c r="JZD3"/>
      <c r="JZE3"/>
      <c r="JZF3"/>
      <c r="JZG3"/>
      <c r="JZH3"/>
      <c r="JZI3"/>
      <c r="JZJ3"/>
      <c r="JZK3"/>
      <c r="JZL3"/>
      <c r="JZM3"/>
      <c r="JZN3"/>
      <c r="JZO3"/>
      <c r="JZP3"/>
      <c r="JZQ3"/>
      <c r="JZR3"/>
      <c r="JZS3"/>
      <c r="JZT3"/>
      <c r="JZU3"/>
      <c r="JZV3"/>
      <c r="JZW3"/>
      <c r="JZX3"/>
      <c r="JZY3"/>
      <c r="JZZ3"/>
      <c r="KAA3"/>
      <c r="KAB3"/>
      <c r="KAC3"/>
      <c r="KAD3"/>
      <c r="KAE3"/>
      <c r="KAF3"/>
      <c r="KAG3"/>
      <c r="KAH3"/>
      <c r="KAI3"/>
      <c r="KAJ3"/>
      <c r="KAK3"/>
      <c r="KAL3"/>
      <c r="KAM3"/>
      <c r="KAN3"/>
      <c r="KAO3"/>
      <c r="KAP3"/>
      <c r="KAQ3"/>
      <c r="KAR3"/>
      <c r="KAS3"/>
      <c r="KAT3"/>
      <c r="KAU3"/>
      <c r="KAV3"/>
      <c r="KAW3"/>
      <c r="KAX3"/>
      <c r="KAY3"/>
      <c r="KAZ3"/>
      <c r="KBA3"/>
      <c r="KBB3"/>
      <c r="KBC3"/>
      <c r="KBD3"/>
      <c r="KBE3"/>
      <c r="KBF3"/>
      <c r="KBG3"/>
      <c r="KBH3"/>
      <c r="KBI3"/>
      <c r="KBJ3"/>
      <c r="KBK3"/>
      <c r="KBL3"/>
      <c r="KBM3"/>
      <c r="KBN3"/>
      <c r="KBO3"/>
      <c r="KBP3"/>
      <c r="KBQ3"/>
      <c r="KBR3"/>
      <c r="KBS3"/>
      <c r="KBT3"/>
      <c r="KBU3"/>
      <c r="KBV3"/>
      <c r="KBW3"/>
      <c r="KBX3"/>
      <c r="KBY3"/>
      <c r="KBZ3"/>
      <c r="KCA3"/>
      <c r="KCB3"/>
      <c r="KCC3"/>
      <c r="KCD3"/>
      <c r="KCE3"/>
      <c r="KCF3"/>
      <c r="KCG3"/>
      <c r="KCH3"/>
      <c r="KCI3"/>
      <c r="KCJ3"/>
      <c r="KCK3"/>
      <c r="KCL3"/>
      <c r="KCM3"/>
      <c r="KCN3"/>
      <c r="KCO3"/>
      <c r="KCP3"/>
      <c r="KCQ3"/>
      <c r="KCR3"/>
      <c r="KCS3"/>
      <c r="KCT3"/>
      <c r="KCU3"/>
      <c r="KCV3"/>
      <c r="KCW3"/>
      <c r="KCX3"/>
      <c r="KCY3"/>
      <c r="KCZ3"/>
      <c r="KDA3"/>
      <c r="KDB3"/>
      <c r="KDC3"/>
      <c r="KDD3"/>
      <c r="KDE3"/>
      <c r="KDF3"/>
      <c r="KDG3"/>
      <c r="KDH3"/>
      <c r="KDI3"/>
      <c r="KDJ3"/>
      <c r="KDK3"/>
      <c r="KDL3"/>
      <c r="KDM3"/>
      <c r="KDN3"/>
      <c r="KDO3"/>
      <c r="KDP3"/>
      <c r="KDQ3"/>
      <c r="KDR3"/>
      <c r="KDS3"/>
      <c r="KDT3"/>
      <c r="KDU3"/>
      <c r="KDV3"/>
      <c r="KDW3"/>
      <c r="KDX3"/>
      <c r="KDY3"/>
      <c r="KDZ3"/>
      <c r="KEA3"/>
      <c r="KEB3"/>
      <c r="KEC3"/>
      <c r="KED3"/>
      <c r="KEE3"/>
      <c r="KEF3"/>
      <c r="KEG3"/>
      <c r="KEH3"/>
      <c r="KEI3"/>
      <c r="KEJ3"/>
      <c r="KEK3"/>
      <c r="KEL3"/>
      <c r="KEM3"/>
      <c r="KEN3"/>
      <c r="KEO3"/>
      <c r="KEP3"/>
      <c r="KEQ3"/>
      <c r="KER3"/>
      <c r="KES3"/>
      <c r="KET3"/>
      <c r="KEU3"/>
      <c r="KEV3"/>
      <c r="KEW3"/>
      <c r="KEX3"/>
      <c r="KEY3"/>
      <c r="KEZ3"/>
      <c r="KFA3"/>
      <c r="KFB3"/>
      <c r="KFC3"/>
      <c r="KFD3"/>
      <c r="KFE3"/>
      <c r="KFF3"/>
      <c r="KFG3"/>
      <c r="KFH3"/>
      <c r="KFI3"/>
      <c r="KFJ3"/>
      <c r="KFK3"/>
      <c r="KFL3"/>
      <c r="KFM3"/>
      <c r="KFN3"/>
      <c r="KFO3"/>
      <c r="KFP3"/>
      <c r="KFQ3"/>
      <c r="KFR3"/>
      <c r="KFS3"/>
      <c r="KFT3"/>
      <c r="KFU3"/>
      <c r="KFV3"/>
      <c r="KFW3"/>
      <c r="KFX3"/>
      <c r="KFY3"/>
      <c r="KFZ3"/>
      <c r="KGA3"/>
      <c r="KGB3"/>
      <c r="KGC3"/>
      <c r="KGD3"/>
      <c r="KGE3"/>
      <c r="KGF3"/>
      <c r="KGG3"/>
      <c r="KGH3"/>
      <c r="KGI3"/>
      <c r="KGJ3"/>
      <c r="KGK3"/>
      <c r="KGL3"/>
      <c r="KGM3"/>
      <c r="KGN3"/>
      <c r="KGO3"/>
      <c r="KGP3"/>
      <c r="KGQ3"/>
      <c r="KGR3"/>
      <c r="KGS3"/>
      <c r="KGT3"/>
      <c r="KGU3"/>
      <c r="KGV3"/>
      <c r="KGW3"/>
      <c r="KGX3"/>
      <c r="KGY3"/>
      <c r="KGZ3"/>
      <c r="KHA3"/>
      <c r="KHB3"/>
      <c r="KHC3"/>
      <c r="KHD3"/>
      <c r="KHE3"/>
      <c r="KHF3"/>
      <c r="KHG3"/>
      <c r="KHH3"/>
      <c r="KHI3"/>
      <c r="KHJ3"/>
      <c r="KHK3"/>
      <c r="KHL3"/>
      <c r="KHM3"/>
      <c r="KHN3"/>
      <c r="KHO3"/>
      <c r="KHP3"/>
      <c r="KHQ3"/>
      <c r="KHR3"/>
      <c r="KHS3"/>
      <c r="KHT3"/>
      <c r="KHU3"/>
      <c r="KHV3"/>
      <c r="KHW3"/>
      <c r="KHX3"/>
      <c r="KHY3"/>
      <c r="KHZ3"/>
      <c r="KIA3"/>
      <c r="KIB3"/>
      <c r="KIC3"/>
      <c r="KID3"/>
      <c r="KIE3"/>
      <c r="KIF3"/>
      <c r="KIG3"/>
      <c r="KIH3"/>
      <c r="KII3"/>
      <c r="KIJ3"/>
      <c r="KIK3"/>
      <c r="KIL3"/>
      <c r="KIM3"/>
      <c r="KIN3"/>
      <c r="KIO3"/>
      <c r="KIP3"/>
      <c r="KIQ3"/>
      <c r="KIR3"/>
      <c r="KIS3"/>
      <c r="KIT3"/>
      <c r="KIU3"/>
      <c r="KIV3"/>
      <c r="KIW3"/>
      <c r="KIX3"/>
      <c r="KIY3"/>
      <c r="KIZ3"/>
      <c r="KJA3"/>
      <c r="KJB3"/>
      <c r="KJC3"/>
      <c r="KJD3"/>
      <c r="KJE3"/>
      <c r="KJF3"/>
      <c r="KJG3"/>
      <c r="KJH3"/>
      <c r="KJI3"/>
      <c r="KJJ3"/>
      <c r="KJK3"/>
      <c r="KJL3"/>
      <c r="KJM3"/>
      <c r="KJN3"/>
      <c r="KJO3"/>
      <c r="KJP3"/>
      <c r="KJQ3"/>
      <c r="KJR3"/>
      <c r="KJS3"/>
      <c r="KJT3"/>
      <c r="KJU3"/>
      <c r="KJV3"/>
      <c r="KJW3"/>
      <c r="KJX3"/>
      <c r="KJY3"/>
      <c r="KJZ3"/>
      <c r="KKA3"/>
      <c r="KKB3"/>
      <c r="KKC3"/>
      <c r="KKD3"/>
      <c r="KKE3"/>
      <c r="KKF3"/>
      <c r="KKG3"/>
      <c r="KKH3"/>
      <c r="KKI3"/>
      <c r="KKJ3"/>
      <c r="KKK3"/>
      <c r="KKL3"/>
      <c r="KKM3"/>
      <c r="KKN3"/>
      <c r="KKO3"/>
      <c r="KKP3"/>
      <c r="KKQ3"/>
      <c r="KKR3"/>
      <c r="KKS3"/>
      <c r="KKT3"/>
      <c r="KKU3"/>
      <c r="KKV3"/>
      <c r="KKW3"/>
      <c r="KKX3"/>
      <c r="KKY3"/>
      <c r="KKZ3"/>
      <c r="KLA3"/>
      <c r="KLB3"/>
      <c r="KLC3"/>
      <c r="KLD3"/>
      <c r="KLE3"/>
      <c r="KLF3"/>
      <c r="KLG3"/>
      <c r="KLH3"/>
      <c r="KLI3"/>
      <c r="KLJ3"/>
      <c r="KLK3"/>
      <c r="KLL3"/>
      <c r="KLM3"/>
      <c r="KLN3"/>
      <c r="KLO3"/>
      <c r="KLP3"/>
      <c r="KLQ3"/>
      <c r="KLR3"/>
      <c r="KLS3"/>
      <c r="KLT3"/>
      <c r="KLU3"/>
      <c r="KLV3"/>
      <c r="KLW3"/>
      <c r="KLX3"/>
      <c r="KLY3"/>
      <c r="KLZ3"/>
      <c r="KMA3"/>
      <c r="KMB3"/>
      <c r="KMC3"/>
      <c r="KMD3"/>
      <c r="KME3"/>
      <c r="KMF3"/>
      <c r="KMG3"/>
      <c r="KMH3"/>
      <c r="KMI3"/>
      <c r="KMJ3"/>
      <c r="KMK3"/>
      <c r="KML3"/>
      <c r="KMM3"/>
      <c r="KMN3"/>
      <c r="KMO3"/>
      <c r="KMP3"/>
      <c r="KMQ3"/>
      <c r="KMR3"/>
      <c r="KMS3"/>
      <c r="KMT3"/>
      <c r="KMU3"/>
      <c r="KMV3"/>
      <c r="KMW3"/>
      <c r="KMX3"/>
      <c r="KMY3"/>
      <c r="KMZ3"/>
      <c r="KNA3"/>
      <c r="KNB3"/>
      <c r="KNC3"/>
      <c r="KND3"/>
      <c r="KNE3"/>
      <c r="KNF3"/>
      <c r="KNG3"/>
      <c r="KNH3"/>
      <c r="KNI3"/>
      <c r="KNJ3"/>
      <c r="KNK3"/>
      <c r="KNL3"/>
      <c r="KNM3"/>
      <c r="KNN3"/>
      <c r="KNO3"/>
      <c r="KNP3"/>
      <c r="KNQ3"/>
      <c r="KNR3"/>
      <c r="KNS3"/>
      <c r="KNT3"/>
      <c r="KNU3"/>
      <c r="KNV3"/>
      <c r="KNW3"/>
      <c r="KNX3"/>
      <c r="KNY3"/>
      <c r="KNZ3"/>
      <c r="KOA3"/>
      <c r="KOB3"/>
      <c r="KOC3"/>
      <c r="KOD3"/>
      <c r="KOE3"/>
      <c r="KOF3"/>
      <c r="KOG3"/>
      <c r="KOH3"/>
      <c r="KOI3"/>
      <c r="KOJ3"/>
      <c r="KOK3"/>
      <c r="KOL3"/>
      <c r="KOM3"/>
      <c r="KON3"/>
      <c r="KOO3"/>
      <c r="KOP3"/>
      <c r="KOQ3"/>
      <c r="KOR3"/>
      <c r="KOS3"/>
      <c r="KOT3"/>
      <c r="KOU3"/>
      <c r="KOV3"/>
      <c r="KOW3"/>
      <c r="KOX3"/>
      <c r="KOY3"/>
      <c r="KOZ3"/>
      <c r="KPA3"/>
      <c r="KPB3"/>
      <c r="KPC3"/>
      <c r="KPD3"/>
      <c r="KPE3"/>
      <c r="KPF3"/>
      <c r="KPG3"/>
      <c r="KPH3"/>
      <c r="KPI3"/>
      <c r="KPJ3"/>
      <c r="KPK3"/>
      <c r="KPL3"/>
      <c r="KPM3"/>
      <c r="KPN3"/>
      <c r="KPO3"/>
      <c r="KPP3"/>
      <c r="KPQ3"/>
      <c r="KPR3"/>
      <c r="KPS3"/>
      <c r="KPT3"/>
      <c r="KPU3"/>
      <c r="KPV3"/>
      <c r="KPW3"/>
      <c r="KPX3"/>
      <c r="KPY3"/>
      <c r="KPZ3"/>
      <c r="KQA3"/>
      <c r="KQB3"/>
      <c r="KQC3"/>
      <c r="KQD3"/>
      <c r="KQE3"/>
      <c r="KQF3"/>
      <c r="KQG3"/>
      <c r="KQH3"/>
      <c r="KQI3"/>
      <c r="KQJ3"/>
      <c r="KQK3"/>
      <c r="KQL3"/>
      <c r="KQM3"/>
      <c r="KQN3"/>
      <c r="KQO3"/>
      <c r="KQP3"/>
      <c r="KQQ3"/>
      <c r="KQR3"/>
      <c r="KQS3"/>
      <c r="KQT3"/>
      <c r="KQU3"/>
      <c r="KQV3"/>
      <c r="KQW3"/>
      <c r="KQX3"/>
      <c r="KQY3"/>
      <c r="KQZ3"/>
      <c r="KRA3"/>
      <c r="KRB3"/>
      <c r="KRC3"/>
      <c r="KRD3"/>
      <c r="KRE3"/>
      <c r="KRF3"/>
      <c r="KRG3"/>
      <c r="KRH3"/>
      <c r="KRI3"/>
      <c r="KRJ3"/>
      <c r="KRK3"/>
      <c r="KRL3"/>
      <c r="KRM3"/>
      <c r="KRN3"/>
      <c r="KRO3"/>
      <c r="KRP3"/>
      <c r="KRQ3"/>
      <c r="KRR3"/>
      <c r="KRS3"/>
      <c r="KRT3"/>
      <c r="KRU3"/>
      <c r="KRV3"/>
      <c r="KRW3"/>
      <c r="KRX3"/>
      <c r="KRY3"/>
      <c r="KRZ3"/>
      <c r="KSA3"/>
      <c r="KSB3"/>
      <c r="KSC3"/>
      <c r="KSD3"/>
      <c r="KSE3"/>
      <c r="KSF3"/>
      <c r="KSG3"/>
      <c r="KSH3"/>
      <c r="KSI3"/>
      <c r="KSJ3"/>
      <c r="KSK3"/>
      <c r="KSL3"/>
      <c r="KSM3"/>
      <c r="KSN3"/>
      <c r="KSO3"/>
      <c r="KSP3"/>
      <c r="KSQ3"/>
      <c r="KSR3"/>
      <c r="KSS3"/>
      <c r="KST3"/>
      <c r="KSU3"/>
      <c r="KSV3"/>
      <c r="KSW3"/>
      <c r="KSX3"/>
      <c r="KSY3"/>
      <c r="KSZ3"/>
      <c r="KTA3"/>
      <c r="KTB3"/>
      <c r="KTC3"/>
      <c r="KTD3"/>
      <c r="KTE3"/>
      <c r="KTF3"/>
      <c r="KTG3"/>
      <c r="KTH3"/>
      <c r="KTI3"/>
      <c r="KTJ3"/>
      <c r="KTK3"/>
      <c r="KTL3"/>
      <c r="KTM3"/>
      <c r="KTN3"/>
      <c r="KTO3"/>
      <c r="KTP3"/>
      <c r="KTQ3"/>
      <c r="KTR3"/>
      <c r="KTS3"/>
      <c r="KTT3"/>
      <c r="KTU3"/>
      <c r="KTV3"/>
      <c r="KTW3"/>
      <c r="KTX3"/>
      <c r="KTY3"/>
      <c r="KTZ3"/>
      <c r="KUA3"/>
      <c r="KUB3"/>
      <c r="KUC3"/>
      <c r="KUD3"/>
      <c r="KUE3"/>
      <c r="KUF3"/>
      <c r="KUG3"/>
      <c r="KUH3"/>
      <c r="KUI3"/>
      <c r="KUJ3"/>
      <c r="KUK3"/>
      <c r="KUL3"/>
      <c r="KUM3"/>
      <c r="KUN3"/>
      <c r="KUO3"/>
      <c r="KUP3"/>
      <c r="KUQ3"/>
      <c r="KUR3"/>
      <c r="KUS3"/>
      <c r="KUT3"/>
      <c r="KUU3"/>
      <c r="KUV3"/>
      <c r="KUW3"/>
      <c r="KUX3"/>
      <c r="KUY3"/>
      <c r="KUZ3"/>
      <c r="KVA3"/>
      <c r="KVB3"/>
      <c r="KVC3"/>
      <c r="KVD3"/>
      <c r="KVE3"/>
      <c r="KVF3"/>
      <c r="KVG3"/>
      <c r="KVH3"/>
      <c r="KVI3"/>
      <c r="KVJ3"/>
      <c r="KVK3"/>
      <c r="KVL3"/>
      <c r="KVM3"/>
      <c r="KVN3"/>
      <c r="KVO3"/>
      <c r="KVP3"/>
      <c r="KVQ3"/>
      <c r="KVR3"/>
      <c r="KVS3"/>
      <c r="KVT3"/>
      <c r="KVU3"/>
      <c r="KVV3"/>
      <c r="KVW3"/>
      <c r="KVX3"/>
      <c r="KVY3"/>
      <c r="KVZ3"/>
      <c r="KWA3"/>
      <c r="KWB3"/>
      <c r="KWC3"/>
      <c r="KWD3"/>
      <c r="KWE3"/>
      <c r="KWF3"/>
      <c r="KWG3"/>
      <c r="KWH3"/>
      <c r="KWI3"/>
      <c r="KWJ3"/>
      <c r="KWK3"/>
      <c r="KWL3"/>
      <c r="KWM3"/>
      <c r="KWN3"/>
      <c r="KWO3"/>
      <c r="KWP3"/>
      <c r="KWQ3"/>
      <c r="KWR3"/>
      <c r="KWS3"/>
      <c r="KWT3"/>
      <c r="KWU3"/>
      <c r="KWV3"/>
      <c r="KWW3"/>
      <c r="KWX3"/>
      <c r="KWY3"/>
      <c r="KWZ3"/>
      <c r="KXA3"/>
      <c r="KXB3"/>
      <c r="KXC3"/>
      <c r="KXD3"/>
      <c r="KXE3"/>
      <c r="KXF3"/>
      <c r="KXG3"/>
      <c r="KXH3"/>
      <c r="KXI3"/>
      <c r="KXJ3"/>
      <c r="KXK3"/>
      <c r="KXL3"/>
      <c r="KXM3"/>
      <c r="KXN3"/>
      <c r="KXO3"/>
      <c r="KXP3"/>
      <c r="KXQ3"/>
      <c r="KXR3"/>
      <c r="KXS3"/>
      <c r="KXT3"/>
      <c r="KXU3"/>
      <c r="KXV3"/>
      <c r="KXW3"/>
      <c r="KXX3"/>
      <c r="KXY3"/>
      <c r="KXZ3"/>
      <c r="KYA3"/>
      <c r="KYB3"/>
      <c r="KYC3"/>
      <c r="KYD3"/>
      <c r="KYE3"/>
      <c r="KYF3"/>
      <c r="KYG3"/>
      <c r="KYH3"/>
      <c r="KYI3"/>
      <c r="KYJ3"/>
      <c r="KYK3"/>
      <c r="KYL3"/>
      <c r="KYM3"/>
      <c r="KYN3"/>
      <c r="KYO3"/>
      <c r="KYP3"/>
      <c r="KYQ3"/>
      <c r="KYR3"/>
      <c r="KYS3"/>
      <c r="KYT3"/>
      <c r="KYU3"/>
      <c r="KYV3"/>
      <c r="KYW3"/>
      <c r="KYX3"/>
      <c r="KYY3"/>
      <c r="KYZ3"/>
      <c r="KZA3"/>
      <c r="KZB3"/>
      <c r="KZC3"/>
      <c r="KZD3"/>
      <c r="KZE3"/>
      <c r="KZF3"/>
      <c r="KZG3"/>
      <c r="KZH3"/>
      <c r="KZI3"/>
      <c r="KZJ3"/>
      <c r="KZK3"/>
      <c r="KZL3"/>
      <c r="KZM3"/>
      <c r="KZN3"/>
      <c r="KZO3"/>
      <c r="KZP3"/>
      <c r="KZQ3"/>
      <c r="KZR3"/>
      <c r="KZS3"/>
      <c r="KZT3"/>
      <c r="KZU3"/>
      <c r="KZV3"/>
      <c r="KZW3"/>
      <c r="KZX3"/>
      <c r="KZY3"/>
      <c r="KZZ3"/>
      <c r="LAA3"/>
      <c r="LAB3"/>
      <c r="LAC3"/>
      <c r="LAD3"/>
      <c r="LAE3"/>
      <c r="LAF3"/>
      <c r="LAG3"/>
      <c r="LAH3"/>
      <c r="LAI3"/>
      <c r="LAJ3"/>
      <c r="LAK3"/>
      <c r="LAL3"/>
      <c r="LAM3"/>
      <c r="LAN3"/>
      <c r="LAO3"/>
      <c r="LAP3"/>
      <c r="LAQ3"/>
      <c r="LAR3"/>
      <c r="LAS3"/>
      <c r="LAT3"/>
      <c r="LAU3"/>
      <c r="LAV3"/>
      <c r="LAW3"/>
      <c r="LAX3"/>
      <c r="LAY3"/>
      <c r="LAZ3"/>
      <c r="LBA3"/>
      <c r="LBB3"/>
      <c r="LBC3"/>
      <c r="LBD3"/>
      <c r="LBE3"/>
      <c r="LBF3"/>
      <c r="LBG3"/>
      <c r="LBH3"/>
      <c r="LBI3"/>
      <c r="LBJ3"/>
      <c r="LBK3"/>
      <c r="LBL3"/>
      <c r="LBM3"/>
      <c r="LBN3"/>
      <c r="LBO3"/>
      <c r="LBP3"/>
      <c r="LBQ3"/>
      <c r="LBR3"/>
      <c r="LBS3"/>
      <c r="LBT3"/>
      <c r="LBU3"/>
      <c r="LBV3"/>
      <c r="LBW3"/>
      <c r="LBX3"/>
      <c r="LBY3"/>
      <c r="LBZ3"/>
      <c r="LCA3"/>
      <c r="LCB3"/>
      <c r="LCC3"/>
      <c r="LCD3"/>
      <c r="LCE3"/>
      <c r="LCF3"/>
      <c r="LCG3"/>
      <c r="LCH3"/>
      <c r="LCI3"/>
      <c r="LCJ3"/>
      <c r="LCK3"/>
      <c r="LCL3"/>
      <c r="LCM3"/>
      <c r="LCN3"/>
      <c r="LCO3"/>
      <c r="LCP3"/>
      <c r="LCQ3"/>
      <c r="LCR3"/>
      <c r="LCS3"/>
      <c r="LCT3"/>
      <c r="LCU3"/>
      <c r="LCV3"/>
      <c r="LCW3"/>
      <c r="LCX3"/>
      <c r="LCY3"/>
      <c r="LCZ3"/>
      <c r="LDA3"/>
      <c r="LDB3"/>
      <c r="LDC3"/>
      <c r="LDD3"/>
      <c r="LDE3"/>
      <c r="LDF3"/>
      <c r="LDG3"/>
      <c r="LDH3"/>
      <c r="LDI3"/>
      <c r="LDJ3"/>
      <c r="LDK3"/>
      <c r="LDL3"/>
      <c r="LDM3"/>
      <c r="LDN3"/>
      <c r="LDO3"/>
      <c r="LDP3"/>
      <c r="LDQ3"/>
      <c r="LDR3"/>
      <c r="LDS3"/>
      <c r="LDT3"/>
      <c r="LDU3"/>
      <c r="LDV3"/>
      <c r="LDW3"/>
      <c r="LDX3"/>
      <c r="LDY3"/>
      <c r="LDZ3"/>
      <c r="LEA3"/>
      <c r="LEB3"/>
      <c r="LEC3"/>
      <c r="LED3"/>
      <c r="LEE3"/>
      <c r="LEF3"/>
      <c r="LEG3"/>
      <c r="LEH3"/>
      <c r="LEI3"/>
      <c r="LEJ3"/>
      <c r="LEK3"/>
      <c r="LEL3"/>
      <c r="LEM3"/>
      <c r="LEN3"/>
      <c r="LEO3"/>
      <c r="LEP3"/>
      <c r="LEQ3"/>
      <c r="LER3"/>
      <c r="LES3"/>
      <c r="LET3"/>
      <c r="LEU3"/>
      <c r="LEV3"/>
      <c r="LEW3"/>
      <c r="LEX3"/>
      <c r="LEY3"/>
      <c r="LEZ3"/>
      <c r="LFA3"/>
      <c r="LFB3"/>
      <c r="LFC3"/>
      <c r="LFD3"/>
      <c r="LFE3"/>
      <c r="LFF3"/>
      <c r="LFG3"/>
      <c r="LFH3"/>
      <c r="LFI3"/>
      <c r="LFJ3"/>
      <c r="LFK3"/>
      <c r="LFL3"/>
      <c r="LFM3"/>
      <c r="LFN3"/>
      <c r="LFO3"/>
      <c r="LFP3"/>
      <c r="LFQ3"/>
      <c r="LFR3"/>
      <c r="LFS3"/>
      <c r="LFT3"/>
      <c r="LFU3"/>
      <c r="LFV3"/>
      <c r="LFW3"/>
      <c r="LFX3"/>
      <c r="LFY3"/>
      <c r="LFZ3"/>
      <c r="LGA3"/>
      <c r="LGB3"/>
      <c r="LGC3"/>
      <c r="LGD3"/>
      <c r="LGE3"/>
      <c r="LGF3"/>
      <c r="LGG3"/>
      <c r="LGH3"/>
      <c r="LGI3"/>
      <c r="LGJ3"/>
      <c r="LGK3"/>
      <c r="LGL3"/>
      <c r="LGM3"/>
      <c r="LGN3"/>
      <c r="LGO3"/>
      <c r="LGP3"/>
      <c r="LGQ3"/>
      <c r="LGR3"/>
      <c r="LGS3"/>
      <c r="LGT3"/>
      <c r="LGU3"/>
      <c r="LGV3"/>
      <c r="LGW3"/>
      <c r="LGX3"/>
      <c r="LGY3"/>
      <c r="LGZ3"/>
      <c r="LHA3"/>
      <c r="LHB3"/>
      <c r="LHC3"/>
      <c r="LHD3"/>
      <c r="LHE3"/>
      <c r="LHF3"/>
      <c r="LHG3"/>
      <c r="LHH3"/>
      <c r="LHI3"/>
      <c r="LHJ3"/>
      <c r="LHK3"/>
      <c r="LHL3"/>
      <c r="LHM3"/>
      <c r="LHN3"/>
      <c r="LHO3"/>
      <c r="LHP3"/>
      <c r="LHQ3"/>
      <c r="LHR3"/>
      <c r="LHS3"/>
      <c r="LHT3"/>
      <c r="LHU3"/>
      <c r="LHV3"/>
      <c r="LHW3"/>
      <c r="LHX3"/>
      <c r="LHY3"/>
      <c r="LHZ3"/>
      <c r="LIA3"/>
      <c r="LIB3"/>
      <c r="LIC3"/>
      <c r="LID3"/>
      <c r="LIE3"/>
      <c r="LIF3"/>
      <c r="LIG3"/>
      <c r="LIH3"/>
      <c r="LII3"/>
      <c r="LIJ3"/>
      <c r="LIK3"/>
      <c r="LIL3"/>
      <c r="LIM3"/>
      <c r="LIN3"/>
      <c r="LIO3"/>
      <c r="LIP3"/>
      <c r="LIQ3"/>
      <c r="LIR3"/>
      <c r="LIS3"/>
      <c r="LIT3"/>
      <c r="LIU3"/>
      <c r="LIV3"/>
      <c r="LIW3"/>
      <c r="LIX3"/>
      <c r="LIY3"/>
      <c r="LIZ3"/>
      <c r="LJA3"/>
      <c r="LJB3"/>
      <c r="LJC3"/>
      <c r="LJD3"/>
      <c r="LJE3"/>
      <c r="LJF3"/>
      <c r="LJG3"/>
      <c r="LJH3"/>
      <c r="LJI3"/>
      <c r="LJJ3"/>
      <c r="LJK3"/>
      <c r="LJL3"/>
      <c r="LJM3"/>
      <c r="LJN3"/>
      <c r="LJO3"/>
      <c r="LJP3"/>
      <c r="LJQ3"/>
      <c r="LJR3"/>
      <c r="LJS3"/>
      <c r="LJT3"/>
      <c r="LJU3"/>
      <c r="LJV3"/>
      <c r="LJW3"/>
      <c r="LJX3"/>
      <c r="LJY3"/>
      <c r="LJZ3"/>
      <c r="LKA3"/>
      <c r="LKB3"/>
      <c r="LKC3"/>
      <c r="LKD3"/>
      <c r="LKE3"/>
      <c r="LKF3"/>
      <c r="LKG3"/>
      <c r="LKH3"/>
      <c r="LKI3"/>
      <c r="LKJ3"/>
      <c r="LKK3"/>
      <c r="LKL3"/>
      <c r="LKM3"/>
      <c r="LKN3"/>
      <c r="LKO3"/>
      <c r="LKP3"/>
      <c r="LKQ3"/>
      <c r="LKR3"/>
      <c r="LKS3"/>
      <c r="LKT3"/>
      <c r="LKU3"/>
      <c r="LKV3"/>
      <c r="LKW3"/>
      <c r="LKX3"/>
      <c r="LKY3"/>
      <c r="LKZ3"/>
      <c r="LLA3"/>
      <c r="LLB3"/>
      <c r="LLC3"/>
      <c r="LLD3"/>
      <c r="LLE3"/>
      <c r="LLF3"/>
      <c r="LLG3"/>
      <c r="LLH3"/>
      <c r="LLI3"/>
      <c r="LLJ3"/>
      <c r="LLK3"/>
      <c r="LLL3"/>
      <c r="LLM3"/>
      <c r="LLN3"/>
      <c r="LLO3"/>
      <c r="LLP3"/>
      <c r="LLQ3"/>
      <c r="LLR3"/>
      <c r="LLS3"/>
      <c r="LLT3"/>
      <c r="LLU3"/>
      <c r="LLV3"/>
      <c r="LLW3"/>
      <c r="LLX3"/>
      <c r="LLY3"/>
      <c r="LLZ3"/>
      <c r="LMA3"/>
      <c r="LMB3"/>
      <c r="LMC3"/>
      <c r="LMD3"/>
      <c r="LME3"/>
      <c r="LMF3"/>
      <c r="LMG3"/>
      <c r="LMH3"/>
      <c r="LMI3"/>
      <c r="LMJ3"/>
      <c r="LMK3"/>
      <c r="LML3"/>
      <c r="LMM3"/>
      <c r="LMN3"/>
      <c r="LMO3"/>
      <c r="LMP3"/>
      <c r="LMQ3"/>
      <c r="LMR3"/>
      <c r="LMS3"/>
      <c r="LMT3"/>
      <c r="LMU3"/>
      <c r="LMV3"/>
      <c r="LMW3"/>
      <c r="LMX3"/>
      <c r="LMY3"/>
      <c r="LMZ3"/>
      <c r="LNA3"/>
      <c r="LNB3"/>
      <c r="LNC3"/>
      <c r="LND3"/>
      <c r="LNE3"/>
      <c r="LNF3"/>
      <c r="LNG3"/>
      <c r="LNH3"/>
      <c r="LNI3"/>
      <c r="LNJ3"/>
      <c r="LNK3"/>
      <c r="LNL3"/>
      <c r="LNM3"/>
      <c r="LNN3"/>
      <c r="LNO3"/>
      <c r="LNP3"/>
      <c r="LNQ3"/>
      <c r="LNR3"/>
      <c r="LNS3"/>
      <c r="LNT3"/>
      <c r="LNU3"/>
      <c r="LNV3"/>
      <c r="LNW3"/>
      <c r="LNX3"/>
      <c r="LNY3"/>
      <c r="LNZ3"/>
      <c r="LOA3"/>
      <c r="LOB3"/>
      <c r="LOC3"/>
      <c r="LOD3"/>
      <c r="LOE3"/>
      <c r="LOF3"/>
      <c r="LOG3"/>
      <c r="LOH3"/>
      <c r="LOI3"/>
      <c r="LOJ3"/>
      <c r="LOK3"/>
      <c r="LOL3"/>
      <c r="LOM3"/>
      <c r="LON3"/>
      <c r="LOO3"/>
      <c r="LOP3"/>
      <c r="LOQ3"/>
      <c r="LOR3"/>
      <c r="LOS3"/>
      <c r="LOT3"/>
      <c r="LOU3"/>
      <c r="LOV3"/>
      <c r="LOW3"/>
      <c r="LOX3"/>
      <c r="LOY3"/>
      <c r="LOZ3"/>
      <c r="LPA3"/>
      <c r="LPB3"/>
      <c r="LPC3"/>
      <c r="LPD3"/>
      <c r="LPE3"/>
      <c r="LPF3"/>
      <c r="LPG3"/>
      <c r="LPH3"/>
      <c r="LPI3"/>
      <c r="LPJ3"/>
      <c r="LPK3"/>
      <c r="LPL3"/>
      <c r="LPM3"/>
      <c r="LPN3"/>
      <c r="LPO3"/>
      <c r="LPP3"/>
      <c r="LPQ3"/>
      <c r="LPR3"/>
      <c r="LPS3"/>
      <c r="LPT3"/>
      <c r="LPU3"/>
      <c r="LPV3"/>
      <c r="LPW3"/>
      <c r="LPX3"/>
      <c r="LPY3"/>
      <c r="LPZ3"/>
      <c r="LQA3"/>
      <c r="LQB3"/>
      <c r="LQC3"/>
      <c r="LQD3"/>
      <c r="LQE3"/>
      <c r="LQF3"/>
      <c r="LQG3"/>
      <c r="LQH3"/>
      <c r="LQI3"/>
      <c r="LQJ3"/>
      <c r="LQK3"/>
      <c r="LQL3"/>
      <c r="LQM3"/>
      <c r="LQN3"/>
      <c r="LQO3"/>
      <c r="LQP3"/>
      <c r="LQQ3"/>
      <c r="LQR3"/>
      <c r="LQS3"/>
      <c r="LQT3"/>
      <c r="LQU3"/>
      <c r="LQV3"/>
      <c r="LQW3"/>
      <c r="LQX3"/>
      <c r="LQY3"/>
      <c r="LQZ3"/>
      <c r="LRA3"/>
      <c r="LRB3"/>
      <c r="LRC3"/>
      <c r="LRD3"/>
      <c r="LRE3"/>
      <c r="LRF3"/>
      <c r="LRG3"/>
      <c r="LRH3"/>
      <c r="LRI3"/>
      <c r="LRJ3"/>
      <c r="LRK3"/>
      <c r="LRL3"/>
      <c r="LRM3"/>
      <c r="LRN3"/>
      <c r="LRO3"/>
      <c r="LRP3"/>
      <c r="LRQ3"/>
      <c r="LRR3"/>
      <c r="LRS3"/>
      <c r="LRT3"/>
      <c r="LRU3"/>
      <c r="LRV3"/>
      <c r="LRW3"/>
      <c r="LRX3"/>
      <c r="LRY3"/>
      <c r="LRZ3"/>
      <c r="LSA3"/>
      <c r="LSB3"/>
      <c r="LSC3"/>
      <c r="LSD3"/>
      <c r="LSE3"/>
      <c r="LSF3"/>
      <c r="LSG3"/>
      <c r="LSH3"/>
      <c r="LSI3"/>
      <c r="LSJ3"/>
      <c r="LSK3"/>
      <c r="LSL3"/>
      <c r="LSM3"/>
      <c r="LSN3"/>
      <c r="LSO3"/>
      <c r="LSP3"/>
      <c r="LSQ3"/>
      <c r="LSR3"/>
      <c r="LSS3"/>
      <c r="LST3"/>
      <c r="LSU3"/>
      <c r="LSV3"/>
      <c r="LSW3"/>
      <c r="LSX3"/>
      <c r="LSY3"/>
      <c r="LSZ3"/>
      <c r="LTA3"/>
      <c r="LTB3"/>
      <c r="LTC3"/>
      <c r="LTD3"/>
      <c r="LTE3"/>
      <c r="LTF3"/>
      <c r="LTG3"/>
      <c r="LTH3"/>
      <c r="LTI3"/>
      <c r="LTJ3"/>
      <c r="LTK3"/>
      <c r="LTL3"/>
      <c r="LTM3"/>
      <c r="LTN3"/>
      <c r="LTO3"/>
      <c r="LTP3"/>
      <c r="LTQ3"/>
      <c r="LTR3"/>
      <c r="LTS3"/>
      <c r="LTT3"/>
      <c r="LTU3"/>
      <c r="LTV3"/>
      <c r="LTW3"/>
      <c r="LTX3"/>
      <c r="LTY3"/>
      <c r="LTZ3"/>
      <c r="LUA3"/>
      <c r="LUB3"/>
      <c r="LUC3"/>
      <c r="LUD3"/>
      <c r="LUE3"/>
      <c r="LUF3"/>
      <c r="LUG3"/>
      <c r="LUH3"/>
      <c r="LUI3"/>
      <c r="LUJ3"/>
      <c r="LUK3"/>
      <c r="LUL3"/>
      <c r="LUM3"/>
      <c r="LUN3"/>
      <c r="LUO3"/>
      <c r="LUP3"/>
      <c r="LUQ3"/>
      <c r="LUR3"/>
      <c r="LUS3"/>
      <c r="LUT3"/>
      <c r="LUU3"/>
      <c r="LUV3"/>
      <c r="LUW3"/>
      <c r="LUX3"/>
      <c r="LUY3"/>
      <c r="LUZ3"/>
      <c r="LVA3"/>
      <c r="LVB3"/>
      <c r="LVC3"/>
      <c r="LVD3"/>
      <c r="LVE3"/>
      <c r="LVF3"/>
      <c r="LVG3"/>
      <c r="LVH3"/>
      <c r="LVI3"/>
      <c r="LVJ3"/>
      <c r="LVK3"/>
      <c r="LVL3"/>
      <c r="LVM3"/>
      <c r="LVN3"/>
      <c r="LVO3"/>
      <c r="LVP3"/>
      <c r="LVQ3"/>
      <c r="LVR3"/>
      <c r="LVS3"/>
      <c r="LVT3"/>
      <c r="LVU3"/>
      <c r="LVV3"/>
      <c r="LVW3"/>
      <c r="LVX3"/>
      <c r="LVY3"/>
      <c r="LVZ3"/>
      <c r="LWA3"/>
      <c r="LWB3"/>
      <c r="LWC3"/>
      <c r="LWD3"/>
      <c r="LWE3"/>
      <c r="LWF3"/>
      <c r="LWG3"/>
      <c r="LWH3"/>
      <c r="LWI3"/>
      <c r="LWJ3"/>
      <c r="LWK3"/>
      <c r="LWL3"/>
      <c r="LWM3"/>
      <c r="LWN3"/>
      <c r="LWO3"/>
      <c r="LWP3"/>
      <c r="LWQ3"/>
      <c r="LWR3"/>
      <c r="LWS3"/>
      <c r="LWT3"/>
      <c r="LWU3"/>
      <c r="LWV3"/>
      <c r="LWW3"/>
      <c r="LWX3"/>
      <c r="LWY3"/>
      <c r="LWZ3"/>
      <c r="LXA3"/>
      <c r="LXB3"/>
      <c r="LXC3"/>
      <c r="LXD3"/>
      <c r="LXE3"/>
      <c r="LXF3"/>
      <c r="LXG3"/>
      <c r="LXH3"/>
      <c r="LXI3"/>
      <c r="LXJ3"/>
      <c r="LXK3"/>
      <c r="LXL3"/>
      <c r="LXM3"/>
      <c r="LXN3"/>
      <c r="LXO3"/>
      <c r="LXP3"/>
      <c r="LXQ3"/>
      <c r="LXR3"/>
      <c r="LXS3"/>
      <c r="LXT3"/>
      <c r="LXU3"/>
      <c r="LXV3"/>
      <c r="LXW3"/>
      <c r="LXX3"/>
      <c r="LXY3"/>
      <c r="LXZ3"/>
      <c r="LYA3"/>
      <c r="LYB3"/>
      <c r="LYC3"/>
      <c r="LYD3"/>
      <c r="LYE3"/>
      <c r="LYF3"/>
      <c r="LYG3"/>
      <c r="LYH3"/>
      <c r="LYI3"/>
      <c r="LYJ3"/>
      <c r="LYK3"/>
      <c r="LYL3"/>
      <c r="LYM3"/>
      <c r="LYN3"/>
      <c r="LYO3"/>
      <c r="LYP3"/>
      <c r="LYQ3"/>
      <c r="LYR3"/>
      <c r="LYS3"/>
      <c r="LYT3"/>
      <c r="LYU3"/>
      <c r="LYV3"/>
      <c r="LYW3"/>
      <c r="LYX3"/>
      <c r="LYY3"/>
      <c r="LYZ3"/>
      <c r="LZA3"/>
      <c r="LZB3"/>
      <c r="LZC3"/>
      <c r="LZD3"/>
      <c r="LZE3"/>
      <c r="LZF3"/>
      <c r="LZG3"/>
      <c r="LZH3"/>
      <c r="LZI3"/>
      <c r="LZJ3"/>
      <c r="LZK3"/>
      <c r="LZL3"/>
      <c r="LZM3"/>
      <c r="LZN3"/>
      <c r="LZO3"/>
      <c r="LZP3"/>
      <c r="LZQ3"/>
      <c r="LZR3"/>
      <c r="LZS3"/>
      <c r="LZT3"/>
      <c r="LZU3"/>
      <c r="LZV3"/>
      <c r="LZW3"/>
      <c r="LZX3"/>
      <c r="LZY3"/>
      <c r="LZZ3"/>
      <c r="MAA3"/>
      <c r="MAB3"/>
      <c r="MAC3"/>
      <c r="MAD3"/>
      <c r="MAE3"/>
      <c r="MAF3"/>
      <c r="MAG3"/>
      <c r="MAH3"/>
      <c r="MAI3"/>
      <c r="MAJ3"/>
      <c r="MAK3"/>
      <c r="MAL3"/>
      <c r="MAM3"/>
      <c r="MAN3"/>
      <c r="MAO3"/>
      <c r="MAP3"/>
      <c r="MAQ3"/>
      <c r="MAR3"/>
      <c r="MAS3"/>
      <c r="MAT3"/>
      <c r="MAU3"/>
      <c r="MAV3"/>
      <c r="MAW3"/>
      <c r="MAX3"/>
      <c r="MAY3"/>
      <c r="MAZ3"/>
      <c r="MBA3"/>
      <c r="MBB3"/>
      <c r="MBC3"/>
      <c r="MBD3"/>
      <c r="MBE3"/>
      <c r="MBF3"/>
      <c r="MBG3"/>
      <c r="MBH3"/>
      <c r="MBI3"/>
      <c r="MBJ3"/>
      <c r="MBK3"/>
      <c r="MBL3"/>
      <c r="MBM3"/>
      <c r="MBN3"/>
      <c r="MBO3"/>
      <c r="MBP3"/>
      <c r="MBQ3"/>
      <c r="MBR3"/>
      <c r="MBS3"/>
      <c r="MBT3"/>
      <c r="MBU3"/>
      <c r="MBV3"/>
      <c r="MBW3"/>
      <c r="MBX3"/>
      <c r="MBY3"/>
      <c r="MBZ3"/>
      <c r="MCA3"/>
      <c r="MCB3"/>
      <c r="MCC3"/>
      <c r="MCD3"/>
      <c r="MCE3"/>
      <c r="MCF3"/>
      <c r="MCG3"/>
      <c r="MCH3"/>
      <c r="MCI3"/>
      <c r="MCJ3"/>
      <c r="MCK3"/>
      <c r="MCL3"/>
      <c r="MCM3"/>
      <c r="MCN3"/>
      <c r="MCO3"/>
      <c r="MCP3"/>
      <c r="MCQ3"/>
      <c r="MCR3"/>
      <c r="MCS3"/>
      <c r="MCT3"/>
      <c r="MCU3"/>
      <c r="MCV3"/>
      <c r="MCW3"/>
      <c r="MCX3"/>
      <c r="MCY3"/>
      <c r="MCZ3"/>
      <c r="MDA3"/>
      <c r="MDB3"/>
      <c r="MDC3"/>
      <c r="MDD3"/>
      <c r="MDE3"/>
      <c r="MDF3"/>
      <c r="MDG3"/>
      <c r="MDH3"/>
      <c r="MDI3"/>
      <c r="MDJ3"/>
      <c r="MDK3"/>
      <c r="MDL3"/>
      <c r="MDM3"/>
      <c r="MDN3"/>
      <c r="MDO3"/>
      <c r="MDP3"/>
      <c r="MDQ3"/>
      <c r="MDR3"/>
      <c r="MDS3"/>
      <c r="MDT3"/>
      <c r="MDU3"/>
      <c r="MDV3"/>
      <c r="MDW3"/>
      <c r="MDX3"/>
      <c r="MDY3"/>
      <c r="MDZ3"/>
      <c r="MEA3"/>
      <c r="MEB3"/>
      <c r="MEC3"/>
      <c r="MED3"/>
      <c r="MEE3"/>
      <c r="MEF3"/>
      <c r="MEG3"/>
      <c r="MEH3"/>
      <c r="MEI3"/>
      <c r="MEJ3"/>
      <c r="MEK3"/>
      <c r="MEL3"/>
      <c r="MEM3"/>
      <c r="MEN3"/>
      <c r="MEO3"/>
      <c r="MEP3"/>
      <c r="MEQ3"/>
      <c r="MER3"/>
      <c r="MES3"/>
      <c r="MET3"/>
      <c r="MEU3"/>
      <c r="MEV3"/>
      <c r="MEW3"/>
      <c r="MEX3"/>
      <c r="MEY3"/>
      <c r="MEZ3"/>
      <c r="MFA3"/>
      <c r="MFB3"/>
      <c r="MFC3"/>
      <c r="MFD3"/>
      <c r="MFE3"/>
      <c r="MFF3"/>
      <c r="MFG3"/>
      <c r="MFH3"/>
      <c r="MFI3"/>
      <c r="MFJ3"/>
      <c r="MFK3"/>
      <c r="MFL3"/>
      <c r="MFM3"/>
      <c r="MFN3"/>
      <c r="MFO3"/>
      <c r="MFP3"/>
      <c r="MFQ3"/>
      <c r="MFR3"/>
      <c r="MFS3"/>
      <c r="MFT3"/>
      <c r="MFU3"/>
      <c r="MFV3"/>
      <c r="MFW3"/>
      <c r="MFX3"/>
      <c r="MFY3"/>
      <c r="MFZ3"/>
      <c r="MGA3"/>
      <c r="MGB3"/>
      <c r="MGC3"/>
      <c r="MGD3"/>
      <c r="MGE3"/>
      <c r="MGF3"/>
      <c r="MGG3"/>
      <c r="MGH3"/>
      <c r="MGI3"/>
      <c r="MGJ3"/>
      <c r="MGK3"/>
      <c r="MGL3"/>
      <c r="MGM3"/>
      <c r="MGN3"/>
      <c r="MGO3"/>
      <c r="MGP3"/>
      <c r="MGQ3"/>
      <c r="MGR3"/>
      <c r="MGS3"/>
      <c r="MGT3"/>
      <c r="MGU3"/>
      <c r="MGV3"/>
      <c r="MGW3"/>
      <c r="MGX3"/>
      <c r="MGY3"/>
      <c r="MGZ3"/>
      <c r="MHA3"/>
      <c r="MHB3"/>
      <c r="MHC3"/>
      <c r="MHD3"/>
      <c r="MHE3"/>
      <c r="MHF3"/>
      <c r="MHG3"/>
      <c r="MHH3"/>
      <c r="MHI3"/>
      <c r="MHJ3"/>
      <c r="MHK3"/>
      <c r="MHL3"/>
      <c r="MHM3"/>
      <c r="MHN3"/>
      <c r="MHO3"/>
      <c r="MHP3"/>
      <c r="MHQ3"/>
      <c r="MHR3"/>
      <c r="MHS3"/>
      <c r="MHT3"/>
      <c r="MHU3"/>
      <c r="MHV3"/>
      <c r="MHW3"/>
      <c r="MHX3"/>
      <c r="MHY3"/>
      <c r="MHZ3"/>
      <c r="MIA3"/>
      <c r="MIB3"/>
      <c r="MIC3"/>
      <c r="MID3"/>
      <c r="MIE3"/>
      <c r="MIF3"/>
      <c r="MIG3"/>
      <c r="MIH3"/>
      <c r="MII3"/>
      <c r="MIJ3"/>
      <c r="MIK3"/>
      <c r="MIL3"/>
      <c r="MIM3"/>
      <c r="MIN3"/>
      <c r="MIO3"/>
      <c r="MIP3"/>
      <c r="MIQ3"/>
      <c r="MIR3"/>
      <c r="MIS3"/>
      <c r="MIT3"/>
      <c r="MIU3"/>
      <c r="MIV3"/>
      <c r="MIW3"/>
      <c r="MIX3"/>
      <c r="MIY3"/>
      <c r="MIZ3"/>
      <c r="MJA3"/>
      <c r="MJB3"/>
      <c r="MJC3"/>
      <c r="MJD3"/>
      <c r="MJE3"/>
      <c r="MJF3"/>
      <c r="MJG3"/>
      <c r="MJH3"/>
      <c r="MJI3"/>
      <c r="MJJ3"/>
      <c r="MJK3"/>
      <c r="MJL3"/>
      <c r="MJM3"/>
      <c r="MJN3"/>
      <c r="MJO3"/>
      <c r="MJP3"/>
      <c r="MJQ3"/>
      <c r="MJR3"/>
      <c r="MJS3"/>
      <c r="MJT3"/>
      <c r="MJU3"/>
      <c r="MJV3"/>
      <c r="MJW3"/>
      <c r="MJX3"/>
      <c r="MJY3"/>
      <c r="MJZ3"/>
      <c r="MKA3"/>
      <c r="MKB3"/>
      <c r="MKC3"/>
      <c r="MKD3"/>
      <c r="MKE3"/>
      <c r="MKF3"/>
      <c r="MKG3"/>
      <c r="MKH3"/>
      <c r="MKI3"/>
      <c r="MKJ3"/>
      <c r="MKK3"/>
      <c r="MKL3"/>
      <c r="MKM3"/>
      <c r="MKN3"/>
      <c r="MKO3"/>
      <c r="MKP3"/>
      <c r="MKQ3"/>
      <c r="MKR3"/>
      <c r="MKS3"/>
      <c r="MKT3"/>
      <c r="MKU3"/>
      <c r="MKV3"/>
      <c r="MKW3"/>
      <c r="MKX3"/>
      <c r="MKY3"/>
      <c r="MKZ3"/>
      <c r="MLA3"/>
      <c r="MLB3"/>
      <c r="MLC3"/>
      <c r="MLD3"/>
      <c r="MLE3"/>
      <c r="MLF3"/>
      <c r="MLG3"/>
      <c r="MLH3"/>
      <c r="MLI3"/>
      <c r="MLJ3"/>
      <c r="MLK3"/>
      <c r="MLL3"/>
      <c r="MLM3"/>
      <c r="MLN3"/>
      <c r="MLO3"/>
      <c r="MLP3"/>
      <c r="MLQ3"/>
      <c r="MLR3"/>
      <c r="MLS3"/>
      <c r="MLT3"/>
      <c r="MLU3"/>
      <c r="MLV3"/>
      <c r="MLW3"/>
      <c r="MLX3"/>
      <c r="MLY3"/>
      <c r="MLZ3"/>
      <c r="MMA3"/>
      <c r="MMB3"/>
      <c r="MMC3"/>
      <c r="MMD3"/>
      <c r="MME3"/>
      <c r="MMF3"/>
      <c r="MMG3"/>
      <c r="MMH3"/>
      <c r="MMI3"/>
      <c r="MMJ3"/>
      <c r="MMK3"/>
      <c r="MML3"/>
      <c r="MMM3"/>
      <c r="MMN3"/>
      <c r="MMO3"/>
      <c r="MMP3"/>
      <c r="MMQ3"/>
      <c r="MMR3"/>
      <c r="MMS3"/>
      <c r="MMT3"/>
      <c r="MMU3"/>
      <c r="MMV3"/>
      <c r="MMW3"/>
      <c r="MMX3"/>
      <c r="MMY3"/>
      <c r="MMZ3"/>
      <c r="MNA3"/>
      <c r="MNB3"/>
      <c r="MNC3"/>
      <c r="MND3"/>
      <c r="MNE3"/>
      <c r="MNF3"/>
      <c r="MNG3"/>
      <c r="MNH3"/>
      <c r="MNI3"/>
      <c r="MNJ3"/>
      <c r="MNK3"/>
      <c r="MNL3"/>
      <c r="MNM3"/>
      <c r="MNN3"/>
      <c r="MNO3"/>
      <c r="MNP3"/>
      <c r="MNQ3"/>
      <c r="MNR3"/>
      <c r="MNS3"/>
      <c r="MNT3"/>
      <c r="MNU3"/>
      <c r="MNV3"/>
      <c r="MNW3"/>
      <c r="MNX3"/>
      <c r="MNY3"/>
      <c r="MNZ3"/>
      <c r="MOA3"/>
      <c r="MOB3"/>
      <c r="MOC3"/>
      <c r="MOD3"/>
      <c r="MOE3"/>
      <c r="MOF3"/>
      <c r="MOG3"/>
      <c r="MOH3"/>
      <c r="MOI3"/>
      <c r="MOJ3"/>
      <c r="MOK3"/>
      <c r="MOL3"/>
      <c r="MOM3"/>
      <c r="MON3"/>
      <c r="MOO3"/>
      <c r="MOP3"/>
      <c r="MOQ3"/>
      <c r="MOR3"/>
      <c r="MOS3"/>
      <c r="MOT3"/>
      <c r="MOU3"/>
      <c r="MOV3"/>
      <c r="MOW3"/>
      <c r="MOX3"/>
      <c r="MOY3"/>
      <c r="MOZ3"/>
      <c r="MPA3"/>
      <c r="MPB3"/>
      <c r="MPC3"/>
      <c r="MPD3"/>
      <c r="MPE3"/>
      <c r="MPF3"/>
      <c r="MPG3"/>
      <c r="MPH3"/>
      <c r="MPI3"/>
      <c r="MPJ3"/>
      <c r="MPK3"/>
      <c r="MPL3"/>
      <c r="MPM3"/>
      <c r="MPN3"/>
      <c r="MPO3"/>
      <c r="MPP3"/>
      <c r="MPQ3"/>
      <c r="MPR3"/>
      <c r="MPS3"/>
      <c r="MPT3"/>
      <c r="MPU3"/>
      <c r="MPV3"/>
      <c r="MPW3"/>
      <c r="MPX3"/>
      <c r="MPY3"/>
      <c r="MPZ3"/>
      <c r="MQA3"/>
      <c r="MQB3"/>
      <c r="MQC3"/>
      <c r="MQD3"/>
      <c r="MQE3"/>
      <c r="MQF3"/>
      <c r="MQG3"/>
      <c r="MQH3"/>
      <c r="MQI3"/>
      <c r="MQJ3"/>
      <c r="MQK3"/>
      <c r="MQL3"/>
      <c r="MQM3"/>
      <c r="MQN3"/>
      <c r="MQO3"/>
      <c r="MQP3"/>
      <c r="MQQ3"/>
      <c r="MQR3"/>
      <c r="MQS3"/>
      <c r="MQT3"/>
      <c r="MQU3"/>
      <c r="MQV3"/>
      <c r="MQW3"/>
      <c r="MQX3"/>
      <c r="MQY3"/>
      <c r="MQZ3"/>
      <c r="MRA3"/>
      <c r="MRB3"/>
      <c r="MRC3"/>
      <c r="MRD3"/>
      <c r="MRE3"/>
      <c r="MRF3"/>
      <c r="MRG3"/>
      <c r="MRH3"/>
      <c r="MRI3"/>
      <c r="MRJ3"/>
      <c r="MRK3"/>
      <c r="MRL3"/>
      <c r="MRM3"/>
      <c r="MRN3"/>
      <c r="MRO3"/>
      <c r="MRP3"/>
      <c r="MRQ3"/>
      <c r="MRR3"/>
      <c r="MRS3"/>
      <c r="MRT3"/>
      <c r="MRU3"/>
      <c r="MRV3"/>
      <c r="MRW3"/>
      <c r="MRX3"/>
      <c r="MRY3"/>
      <c r="MRZ3"/>
      <c r="MSA3"/>
      <c r="MSB3"/>
      <c r="MSC3"/>
      <c r="MSD3"/>
      <c r="MSE3"/>
      <c r="MSF3"/>
      <c r="MSG3"/>
      <c r="MSH3"/>
      <c r="MSI3"/>
      <c r="MSJ3"/>
      <c r="MSK3"/>
      <c r="MSL3"/>
      <c r="MSM3"/>
      <c r="MSN3"/>
      <c r="MSO3"/>
      <c r="MSP3"/>
      <c r="MSQ3"/>
      <c r="MSR3"/>
      <c r="MSS3"/>
      <c r="MST3"/>
      <c r="MSU3"/>
      <c r="MSV3"/>
      <c r="MSW3"/>
      <c r="MSX3"/>
      <c r="MSY3"/>
      <c r="MSZ3"/>
      <c r="MTA3"/>
      <c r="MTB3"/>
      <c r="MTC3"/>
      <c r="MTD3"/>
      <c r="MTE3"/>
      <c r="MTF3"/>
      <c r="MTG3"/>
      <c r="MTH3"/>
      <c r="MTI3"/>
      <c r="MTJ3"/>
      <c r="MTK3"/>
      <c r="MTL3"/>
      <c r="MTM3"/>
      <c r="MTN3"/>
      <c r="MTO3"/>
      <c r="MTP3"/>
      <c r="MTQ3"/>
      <c r="MTR3"/>
      <c r="MTS3"/>
      <c r="MTT3"/>
      <c r="MTU3"/>
      <c r="MTV3"/>
      <c r="MTW3"/>
      <c r="MTX3"/>
      <c r="MTY3"/>
      <c r="MTZ3"/>
      <c r="MUA3"/>
      <c r="MUB3"/>
      <c r="MUC3"/>
      <c r="MUD3"/>
      <c r="MUE3"/>
      <c r="MUF3"/>
      <c r="MUG3"/>
      <c r="MUH3"/>
      <c r="MUI3"/>
      <c r="MUJ3"/>
      <c r="MUK3"/>
      <c r="MUL3"/>
      <c r="MUM3"/>
      <c r="MUN3"/>
      <c r="MUO3"/>
      <c r="MUP3"/>
      <c r="MUQ3"/>
      <c r="MUR3"/>
      <c r="MUS3"/>
      <c r="MUT3"/>
      <c r="MUU3"/>
      <c r="MUV3"/>
      <c r="MUW3"/>
      <c r="MUX3"/>
      <c r="MUY3"/>
      <c r="MUZ3"/>
      <c r="MVA3"/>
      <c r="MVB3"/>
      <c r="MVC3"/>
      <c r="MVD3"/>
      <c r="MVE3"/>
      <c r="MVF3"/>
      <c r="MVG3"/>
      <c r="MVH3"/>
      <c r="MVI3"/>
      <c r="MVJ3"/>
      <c r="MVK3"/>
      <c r="MVL3"/>
      <c r="MVM3"/>
      <c r="MVN3"/>
      <c r="MVO3"/>
      <c r="MVP3"/>
      <c r="MVQ3"/>
      <c r="MVR3"/>
      <c r="MVS3"/>
      <c r="MVT3"/>
      <c r="MVU3"/>
      <c r="MVV3"/>
      <c r="MVW3"/>
      <c r="MVX3"/>
      <c r="MVY3"/>
      <c r="MVZ3"/>
      <c r="MWA3"/>
      <c r="MWB3"/>
      <c r="MWC3"/>
      <c r="MWD3"/>
      <c r="MWE3"/>
      <c r="MWF3"/>
      <c r="MWG3"/>
      <c r="MWH3"/>
      <c r="MWI3"/>
      <c r="MWJ3"/>
      <c r="MWK3"/>
      <c r="MWL3"/>
      <c r="MWM3"/>
      <c r="MWN3"/>
      <c r="MWO3"/>
      <c r="MWP3"/>
      <c r="MWQ3"/>
      <c r="MWR3"/>
      <c r="MWS3"/>
      <c r="MWT3"/>
      <c r="MWU3"/>
      <c r="MWV3"/>
      <c r="MWW3"/>
      <c r="MWX3"/>
      <c r="MWY3"/>
      <c r="MWZ3"/>
      <c r="MXA3"/>
      <c r="MXB3"/>
      <c r="MXC3"/>
      <c r="MXD3"/>
      <c r="MXE3"/>
      <c r="MXF3"/>
      <c r="MXG3"/>
      <c r="MXH3"/>
      <c r="MXI3"/>
      <c r="MXJ3"/>
      <c r="MXK3"/>
      <c r="MXL3"/>
      <c r="MXM3"/>
      <c r="MXN3"/>
      <c r="MXO3"/>
      <c r="MXP3"/>
      <c r="MXQ3"/>
      <c r="MXR3"/>
      <c r="MXS3"/>
      <c r="MXT3"/>
      <c r="MXU3"/>
      <c r="MXV3"/>
      <c r="MXW3"/>
      <c r="MXX3"/>
      <c r="MXY3"/>
      <c r="MXZ3"/>
      <c r="MYA3"/>
      <c r="MYB3"/>
      <c r="MYC3"/>
      <c r="MYD3"/>
      <c r="MYE3"/>
      <c r="MYF3"/>
      <c r="MYG3"/>
      <c r="MYH3"/>
      <c r="MYI3"/>
      <c r="MYJ3"/>
      <c r="MYK3"/>
      <c r="MYL3"/>
      <c r="MYM3"/>
      <c r="MYN3"/>
      <c r="MYO3"/>
      <c r="MYP3"/>
      <c r="MYQ3"/>
      <c r="MYR3"/>
      <c r="MYS3"/>
      <c r="MYT3"/>
      <c r="MYU3"/>
      <c r="MYV3"/>
      <c r="MYW3"/>
      <c r="MYX3"/>
      <c r="MYY3"/>
      <c r="MYZ3"/>
      <c r="MZA3"/>
      <c r="MZB3"/>
      <c r="MZC3"/>
      <c r="MZD3"/>
      <c r="MZE3"/>
      <c r="MZF3"/>
      <c r="MZG3"/>
      <c r="MZH3"/>
      <c r="MZI3"/>
      <c r="MZJ3"/>
      <c r="MZK3"/>
      <c r="MZL3"/>
      <c r="MZM3"/>
      <c r="MZN3"/>
      <c r="MZO3"/>
      <c r="MZP3"/>
      <c r="MZQ3"/>
      <c r="MZR3"/>
      <c r="MZS3"/>
      <c r="MZT3"/>
      <c r="MZU3"/>
      <c r="MZV3"/>
      <c r="MZW3"/>
      <c r="MZX3"/>
      <c r="MZY3"/>
      <c r="MZZ3"/>
      <c r="NAA3"/>
      <c r="NAB3"/>
      <c r="NAC3"/>
      <c r="NAD3"/>
      <c r="NAE3"/>
      <c r="NAF3"/>
      <c r="NAG3"/>
      <c r="NAH3"/>
      <c r="NAI3"/>
      <c r="NAJ3"/>
      <c r="NAK3"/>
      <c r="NAL3"/>
      <c r="NAM3"/>
      <c r="NAN3"/>
      <c r="NAO3"/>
      <c r="NAP3"/>
      <c r="NAQ3"/>
      <c r="NAR3"/>
      <c r="NAS3"/>
      <c r="NAT3"/>
      <c r="NAU3"/>
      <c r="NAV3"/>
      <c r="NAW3"/>
      <c r="NAX3"/>
      <c r="NAY3"/>
      <c r="NAZ3"/>
      <c r="NBA3"/>
      <c r="NBB3"/>
      <c r="NBC3"/>
      <c r="NBD3"/>
      <c r="NBE3"/>
      <c r="NBF3"/>
      <c r="NBG3"/>
      <c r="NBH3"/>
      <c r="NBI3"/>
      <c r="NBJ3"/>
      <c r="NBK3"/>
      <c r="NBL3"/>
      <c r="NBM3"/>
      <c r="NBN3"/>
      <c r="NBO3"/>
      <c r="NBP3"/>
      <c r="NBQ3"/>
      <c r="NBR3"/>
      <c r="NBS3"/>
      <c r="NBT3"/>
      <c r="NBU3"/>
      <c r="NBV3"/>
      <c r="NBW3"/>
      <c r="NBX3"/>
      <c r="NBY3"/>
      <c r="NBZ3"/>
      <c r="NCA3"/>
      <c r="NCB3"/>
      <c r="NCC3"/>
      <c r="NCD3"/>
      <c r="NCE3"/>
      <c r="NCF3"/>
      <c r="NCG3"/>
      <c r="NCH3"/>
      <c r="NCI3"/>
      <c r="NCJ3"/>
      <c r="NCK3"/>
      <c r="NCL3"/>
      <c r="NCM3"/>
      <c r="NCN3"/>
      <c r="NCO3"/>
      <c r="NCP3"/>
      <c r="NCQ3"/>
      <c r="NCR3"/>
      <c r="NCS3"/>
      <c r="NCT3"/>
      <c r="NCU3"/>
      <c r="NCV3"/>
      <c r="NCW3"/>
      <c r="NCX3"/>
      <c r="NCY3"/>
      <c r="NCZ3"/>
      <c r="NDA3"/>
      <c r="NDB3"/>
      <c r="NDC3"/>
      <c r="NDD3"/>
      <c r="NDE3"/>
      <c r="NDF3"/>
      <c r="NDG3"/>
      <c r="NDH3"/>
      <c r="NDI3"/>
      <c r="NDJ3"/>
      <c r="NDK3"/>
      <c r="NDL3"/>
      <c r="NDM3"/>
      <c r="NDN3"/>
      <c r="NDO3"/>
      <c r="NDP3"/>
      <c r="NDQ3"/>
      <c r="NDR3"/>
      <c r="NDS3"/>
      <c r="NDT3"/>
      <c r="NDU3"/>
      <c r="NDV3"/>
      <c r="NDW3"/>
      <c r="NDX3"/>
      <c r="NDY3"/>
      <c r="NDZ3"/>
      <c r="NEA3"/>
      <c r="NEB3"/>
      <c r="NEC3"/>
      <c r="NED3"/>
      <c r="NEE3"/>
      <c r="NEF3"/>
      <c r="NEG3"/>
      <c r="NEH3"/>
      <c r="NEI3"/>
      <c r="NEJ3"/>
      <c r="NEK3"/>
      <c r="NEL3"/>
      <c r="NEM3"/>
      <c r="NEN3"/>
      <c r="NEO3"/>
      <c r="NEP3"/>
      <c r="NEQ3"/>
      <c r="NER3"/>
      <c r="NES3"/>
      <c r="NET3"/>
      <c r="NEU3"/>
      <c r="NEV3"/>
      <c r="NEW3"/>
      <c r="NEX3"/>
      <c r="NEY3"/>
      <c r="NEZ3"/>
      <c r="NFA3"/>
      <c r="NFB3"/>
      <c r="NFC3"/>
      <c r="NFD3"/>
      <c r="NFE3"/>
      <c r="NFF3"/>
      <c r="NFG3"/>
      <c r="NFH3"/>
      <c r="NFI3"/>
      <c r="NFJ3"/>
      <c r="NFK3"/>
      <c r="NFL3"/>
      <c r="NFM3"/>
      <c r="NFN3"/>
      <c r="NFO3"/>
      <c r="NFP3"/>
      <c r="NFQ3"/>
      <c r="NFR3"/>
      <c r="NFS3"/>
      <c r="NFT3"/>
      <c r="NFU3"/>
      <c r="NFV3"/>
      <c r="NFW3"/>
      <c r="NFX3"/>
      <c r="NFY3"/>
      <c r="NFZ3"/>
      <c r="NGA3"/>
      <c r="NGB3"/>
      <c r="NGC3"/>
      <c r="NGD3"/>
      <c r="NGE3"/>
      <c r="NGF3"/>
      <c r="NGG3"/>
      <c r="NGH3"/>
      <c r="NGI3"/>
      <c r="NGJ3"/>
      <c r="NGK3"/>
      <c r="NGL3"/>
      <c r="NGM3"/>
      <c r="NGN3"/>
      <c r="NGO3"/>
      <c r="NGP3"/>
      <c r="NGQ3"/>
      <c r="NGR3"/>
      <c r="NGS3"/>
      <c r="NGT3"/>
      <c r="NGU3"/>
      <c r="NGV3"/>
      <c r="NGW3"/>
      <c r="NGX3"/>
      <c r="NGY3"/>
      <c r="NGZ3"/>
      <c r="NHA3"/>
      <c r="NHB3"/>
      <c r="NHC3"/>
      <c r="NHD3"/>
      <c r="NHE3"/>
      <c r="NHF3"/>
      <c r="NHG3"/>
      <c r="NHH3"/>
      <c r="NHI3"/>
      <c r="NHJ3"/>
      <c r="NHK3"/>
      <c r="NHL3"/>
      <c r="NHM3"/>
      <c r="NHN3"/>
      <c r="NHO3"/>
      <c r="NHP3"/>
      <c r="NHQ3"/>
      <c r="NHR3"/>
      <c r="NHS3"/>
      <c r="NHT3"/>
      <c r="NHU3"/>
      <c r="NHV3"/>
      <c r="NHW3"/>
      <c r="NHX3"/>
      <c r="NHY3"/>
      <c r="NHZ3"/>
      <c r="NIA3"/>
      <c r="NIB3"/>
      <c r="NIC3"/>
      <c r="NID3"/>
      <c r="NIE3"/>
      <c r="NIF3"/>
      <c r="NIG3"/>
      <c r="NIH3"/>
      <c r="NII3"/>
      <c r="NIJ3"/>
      <c r="NIK3"/>
      <c r="NIL3"/>
      <c r="NIM3"/>
      <c r="NIN3"/>
      <c r="NIO3"/>
      <c r="NIP3"/>
      <c r="NIQ3"/>
      <c r="NIR3"/>
      <c r="NIS3"/>
      <c r="NIT3"/>
      <c r="NIU3"/>
      <c r="NIV3"/>
      <c r="NIW3"/>
      <c r="NIX3"/>
      <c r="NIY3"/>
      <c r="NIZ3"/>
      <c r="NJA3"/>
      <c r="NJB3"/>
      <c r="NJC3"/>
      <c r="NJD3"/>
      <c r="NJE3"/>
      <c r="NJF3"/>
      <c r="NJG3"/>
      <c r="NJH3"/>
      <c r="NJI3"/>
      <c r="NJJ3"/>
      <c r="NJK3"/>
      <c r="NJL3"/>
      <c r="NJM3"/>
      <c r="NJN3"/>
      <c r="NJO3"/>
      <c r="NJP3"/>
      <c r="NJQ3"/>
      <c r="NJR3"/>
      <c r="NJS3"/>
      <c r="NJT3"/>
      <c r="NJU3"/>
      <c r="NJV3"/>
      <c r="NJW3"/>
      <c r="NJX3"/>
      <c r="NJY3"/>
      <c r="NJZ3"/>
      <c r="NKA3"/>
      <c r="NKB3"/>
      <c r="NKC3"/>
      <c r="NKD3"/>
      <c r="NKE3"/>
      <c r="NKF3"/>
      <c r="NKG3"/>
      <c r="NKH3"/>
      <c r="NKI3"/>
      <c r="NKJ3"/>
      <c r="NKK3"/>
      <c r="NKL3"/>
      <c r="NKM3"/>
      <c r="NKN3"/>
      <c r="NKO3"/>
      <c r="NKP3"/>
      <c r="NKQ3"/>
      <c r="NKR3"/>
      <c r="NKS3"/>
      <c r="NKT3"/>
      <c r="NKU3"/>
      <c r="NKV3"/>
      <c r="NKW3"/>
      <c r="NKX3"/>
      <c r="NKY3"/>
      <c r="NKZ3"/>
      <c r="NLA3"/>
      <c r="NLB3"/>
      <c r="NLC3"/>
      <c r="NLD3"/>
      <c r="NLE3"/>
      <c r="NLF3"/>
      <c r="NLG3"/>
      <c r="NLH3"/>
      <c r="NLI3"/>
      <c r="NLJ3"/>
      <c r="NLK3"/>
      <c r="NLL3"/>
      <c r="NLM3"/>
      <c r="NLN3"/>
      <c r="NLO3"/>
      <c r="NLP3"/>
      <c r="NLQ3"/>
      <c r="NLR3"/>
      <c r="NLS3"/>
      <c r="NLT3"/>
      <c r="NLU3"/>
      <c r="NLV3"/>
      <c r="NLW3"/>
      <c r="NLX3"/>
      <c r="NLY3"/>
      <c r="NLZ3"/>
      <c r="NMA3"/>
      <c r="NMB3"/>
      <c r="NMC3"/>
      <c r="NMD3"/>
      <c r="NME3"/>
      <c r="NMF3"/>
      <c r="NMG3"/>
      <c r="NMH3"/>
      <c r="NMI3"/>
      <c r="NMJ3"/>
      <c r="NMK3"/>
      <c r="NML3"/>
      <c r="NMM3"/>
      <c r="NMN3"/>
      <c r="NMO3"/>
      <c r="NMP3"/>
      <c r="NMQ3"/>
      <c r="NMR3"/>
      <c r="NMS3"/>
      <c r="NMT3"/>
      <c r="NMU3"/>
      <c r="NMV3"/>
      <c r="NMW3"/>
      <c r="NMX3"/>
      <c r="NMY3"/>
      <c r="NMZ3"/>
      <c r="NNA3"/>
      <c r="NNB3"/>
      <c r="NNC3"/>
      <c r="NND3"/>
      <c r="NNE3"/>
      <c r="NNF3"/>
      <c r="NNG3"/>
      <c r="NNH3"/>
      <c r="NNI3"/>
      <c r="NNJ3"/>
      <c r="NNK3"/>
      <c r="NNL3"/>
      <c r="NNM3"/>
      <c r="NNN3"/>
      <c r="NNO3"/>
      <c r="NNP3"/>
      <c r="NNQ3"/>
      <c r="NNR3"/>
      <c r="NNS3"/>
      <c r="NNT3"/>
      <c r="NNU3"/>
      <c r="NNV3"/>
      <c r="NNW3"/>
      <c r="NNX3"/>
      <c r="NNY3"/>
      <c r="NNZ3"/>
      <c r="NOA3"/>
      <c r="NOB3"/>
      <c r="NOC3"/>
      <c r="NOD3"/>
      <c r="NOE3"/>
      <c r="NOF3"/>
      <c r="NOG3"/>
      <c r="NOH3"/>
      <c r="NOI3"/>
      <c r="NOJ3"/>
      <c r="NOK3"/>
      <c r="NOL3"/>
      <c r="NOM3"/>
      <c r="NON3"/>
      <c r="NOO3"/>
      <c r="NOP3"/>
      <c r="NOQ3"/>
      <c r="NOR3"/>
      <c r="NOS3"/>
      <c r="NOT3"/>
      <c r="NOU3"/>
      <c r="NOV3"/>
      <c r="NOW3"/>
      <c r="NOX3"/>
      <c r="NOY3"/>
      <c r="NOZ3"/>
      <c r="NPA3"/>
      <c r="NPB3"/>
      <c r="NPC3"/>
      <c r="NPD3"/>
      <c r="NPE3"/>
      <c r="NPF3"/>
      <c r="NPG3"/>
      <c r="NPH3"/>
      <c r="NPI3"/>
      <c r="NPJ3"/>
      <c r="NPK3"/>
      <c r="NPL3"/>
      <c r="NPM3"/>
      <c r="NPN3"/>
      <c r="NPO3"/>
      <c r="NPP3"/>
      <c r="NPQ3"/>
      <c r="NPR3"/>
      <c r="NPS3"/>
      <c r="NPT3"/>
      <c r="NPU3"/>
      <c r="NPV3"/>
      <c r="NPW3"/>
      <c r="NPX3"/>
      <c r="NPY3"/>
      <c r="NPZ3"/>
      <c r="NQA3"/>
      <c r="NQB3"/>
      <c r="NQC3"/>
      <c r="NQD3"/>
      <c r="NQE3"/>
      <c r="NQF3"/>
      <c r="NQG3"/>
      <c r="NQH3"/>
      <c r="NQI3"/>
      <c r="NQJ3"/>
      <c r="NQK3"/>
      <c r="NQL3"/>
      <c r="NQM3"/>
      <c r="NQN3"/>
      <c r="NQO3"/>
      <c r="NQP3"/>
      <c r="NQQ3"/>
      <c r="NQR3"/>
      <c r="NQS3"/>
      <c r="NQT3"/>
      <c r="NQU3"/>
      <c r="NQV3"/>
      <c r="NQW3"/>
      <c r="NQX3"/>
      <c r="NQY3"/>
      <c r="NQZ3"/>
      <c r="NRA3"/>
      <c r="NRB3"/>
      <c r="NRC3"/>
      <c r="NRD3"/>
      <c r="NRE3"/>
      <c r="NRF3"/>
      <c r="NRG3"/>
      <c r="NRH3"/>
      <c r="NRI3"/>
      <c r="NRJ3"/>
      <c r="NRK3"/>
      <c r="NRL3"/>
      <c r="NRM3"/>
      <c r="NRN3"/>
      <c r="NRO3"/>
      <c r="NRP3"/>
      <c r="NRQ3"/>
      <c r="NRR3"/>
      <c r="NRS3"/>
      <c r="NRT3"/>
      <c r="NRU3"/>
      <c r="NRV3"/>
      <c r="NRW3"/>
      <c r="NRX3"/>
      <c r="NRY3"/>
      <c r="NRZ3"/>
      <c r="NSA3"/>
      <c r="NSB3"/>
      <c r="NSC3"/>
      <c r="NSD3"/>
      <c r="NSE3"/>
      <c r="NSF3"/>
      <c r="NSG3"/>
      <c r="NSH3"/>
      <c r="NSI3"/>
      <c r="NSJ3"/>
      <c r="NSK3"/>
      <c r="NSL3"/>
      <c r="NSM3"/>
      <c r="NSN3"/>
      <c r="NSO3"/>
      <c r="NSP3"/>
      <c r="NSQ3"/>
      <c r="NSR3"/>
      <c r="NSS3"/>
      <c r="NST3"/>
      <c r="NSU3"/>
      <c r="NSV3"/>
      <c r="NSW3"/>
      <c r="NSX3"/>
      <c r="NSY3"/>
      <c r="NSZ3"/>
      <c r="NTA3"/>
      <c r="NTB3"/>
      <c r="NTC3"/>
      <c r="NTD3"/>
      <c r="NTE3"/>
      <c r="NTF3"/>
      <c r="NTG3"/>
      <c r="NTH3"/>
      <c r="NTI3"/>
      <c r="NTJ3"/>
      <c r="NTK3"/>
      <c r="NTL3"/>
      <c r="NTM3"/>
      <c r="NTN3"/>
      <c r="NTO3"/>
      <c r="NTP3"/>
      <c r="NTQ3"/>
      <c r="NTR3"/>
      <c r="NTS3"/>
      <c r="NTT3"/>
      <c r="NTU3"/>
      <c r="NTV3"/>
      <c r="NTW3"/>
      <c r="NTX3"/>
      <c r="NTY3"/>
      <c r="NTZ3"/>
      <c r="NUA3"/>
      <c r="NUB3"/>
      <c r="NUC3"/>
      <c r="NUD3"/>
      <c r="NUE3"/>
      <c r="NUF3"/>
      <c r="NUG3"/>
      <c r="NUH3"/>
      <c r="NUI3"/>
      <c r="NUJ3"/>
      <c r="NUK3"/>
      <c r="NUL3"/>
      <c r="NUM3"/>
      <c r="NUN3"/>
      <c r="NUO3"/>
      <c r="NUP3"/>
      <c r="NUQ3"/>
      <c r="NUR3"/>
      <c r="NUS3"/>
      <c r="NUT3"/>
      <c r="NUU3"/>
      <c r="NUV3"/>
      <c r="NUW3"/>
      <c r="NUX3"/>
      <c r="NUY3"/>
      <c r="NUZ3"/>
      <c r="NVA3"/>
      <c r="NVB3"/>
      <c r="NVC3"/>
      <c r="NVD3"/>
      <c r="NVE3"/>
      <c r="NVF3"/>
      <c r="NVG3"/>
      <c r="NVH3"/>
      <c r="NVI3"/>
      <c r="NVJ3"/>
      <c r="NVK3"/>
      <c r="NVL3"/>
      <c r="NVM3"/>
      <c r="NVN3"/>
      <c r="NVO3"/>
      <c r="NVP3"/>
      <c r="NVQ3"/>
      <c r="NVR3"/>
      <c r="NVS3"/>
      <c r="NVT3"/>
      <c r="NVU3"/>
      <c r="NVV3"/>
      <c r="NVW3"/>
      <c r="NVX3"/>
      <c r="NVY3"/>
      <c r="NVZ3"/>
      <c r="NWA3"/>
      <c r="NWB3"/>
      <c r="NWC3"/>
      <c r="NWD3"/>
      <c r="NWE3"/>
      <c r="NWF3"/>
      <c r="NWG3"/>
      <c r="NWH3"/>
      <c r="NWI3"/>
      <c r="NWJ3"/>
      <c r="NWK3"/>
      <c r="NWL3"/>
      <c r="NWM3"/>
      <c r="NWN3"/>
      <c r="NWO3"/>
      <c r="NWP3"/>
      <c r="NWQ3"/>
      <c r="NWR3"/>
      <c r="NWS3"/>
      <c r="NWT3"/>
      <c r="NWU3"/>
      <c r="NWV3"/>
      <c r="NWW3"/>
      <c r="NWX3"/>
      <c r="NWY3"/>
      <c r="NWZ3"/>
      <c r="NXA3"/>
      <c r="NXB3"/>
      <c r="NXC3"/>
      <c r="NXD3"/>
      <c r="NXE3"/>
      <c r="NXF3"/>
      <c r="NXG3"/>
      <c r="NXH3"/>
      <c r="NXI3"/>
      <c r="NXJ3"/>
      <c r="NXK3"/>
      <c r="NXL3"/>
      <c r="NXM3"/>
      <c r="NXN3"/>
      <c r="NXO3"/>
      <c r="NXP3"/>
      <c r="NXQ3"/>
      <c r="NXR3"/>
      <c r="NXS3"/>
      <c r="NXT3"/>
      <c r="NXU3"/>
      <c r="NXV3"/>
      <c r="NXW3"/>
      <c r="NXX3"/>
      <c r="NXY3"/>
      <c r="NXZ3"/>
      <c r="NYA3"/>
      <c r="NYB3"/>
      <c r="NYC3"/>
      <c r="NYD3"/>
      <c r="NYE3"/>
      <c r="NYF3"/>
      <c r="NYG3"/>
      <c r="NYH3"/>
      <c r="NYI3"/>
      <c r="NYJ3"/>
      <c r="NYK3"/>
      <c r="NYL3"/>
      <c r="NYM3"/>
      <c r="NYN3"/>
      <c r="NYO3"/>
      <c r="NYP3"/>
      <c r="NYQ3"/>
      <c r="NYR3"/>
      <c r="NYS3"/>
      <c r="NYT3"/>
      <c r="NYU3"/>
      <c r="NYV3"/>
      <c r="NYW3"/>
      <c r="NYX3"/>
      <c r="NYY3"/>
      <c r="NYZ3"/>
      <c r="NZA3"/>
      <c r="NZB3"/>
      <c r="NZC3"/>
      <c r="NZD3"/>
      <c r="NZE3"/>
      <c r="NZF3"/>
      <c r="NZG3"/>
      <c r="NZH3"/>
      <c r="NZI3"/>
      <c r="NZJ3"/>
      <c r="NZK3"/>
      <c r="NZL3"/>
      <c r="NZM3"/>
      <c r="NZN3"/>
      <c r="NZO3"/>
      <c r="NZP3"/>
      <c r="NZQ3"/>
      <c r="NZR3"/>
      <c r="NZS3"/>
      <c r="NZT3"/>
      <c r="NZU3"/>
      <c r="NZV3"/>
      <c r="NZW3"/>
      <c r="NZX3"/>
      <c r="NZY3"/>
      <c r="NZZ3"/>
      <c r="OAA3"/>
      <c r="OAB3"/>
      <c r="OAC3"/>
      <c r="OAD3"/>
      <c r="OAE3"/>
      <c r="OAF3"/>
      <c r="OAG3"/>
      <c r="OAH3"/>
      <c r="OAI3"/>
      <c r="OAJ3"/>
      <c r="OAK3"/>
      <c r="OAL3"/>
      <c r="OAM3"/>
      <c r="OAN3"/>
      <c r="OAO3"/>
      <c r="OAP3"/>
      <c r="OAQ3"/>
      <c r="OAR3"/>
      <c r="OAS3"/>
      <c r="OAT3"/>
      <c r="OAU3"/>
      <c r="OAV3"/>
      <c r="OAW3"/>
      <c r="OAX3"/>
      <c r="OAY3"/>
      <c r="OAZ3"/>
      <c r="OBA3"/>
      <c r="OBB3"/>
      <c r="OBC3"/>
      <c r="OBD3"/>
      <c r="OBE3"/>
      <c r="OBF3"/>
      <c r="OBG3"/>
      <c r="OBH3"/>
      <c r="OBI3"/>
      <c r="OBJ3"/>
      <c r="OBK3"/>
      <c r="OBL3"/>
      <c r="OBM3"/>
      <c r="OBN3"/>
      <c r="OBO3"/>
      <c r="OBP3"/>
      <c r="OBQ3"/>
      <c r="OBR3"/>
      <c r="OBS3"/>
      <c r="OBT3"/>
      <c r="OBU3"/>
      <c r="OBV3"/>
      <c r="OBW3"/>
      <c r="OBX3"/>
      <c r="OBY3"/>
      <c r="OBZ3"/>
      <c r="OCA3"/>
      <c r="OCB3"/>
      <c r="OCC3"/>
      <c r="OCD3"/>
      <c r="OCE3"/>
      <c r="OCF3"/>
      <c r="OCG3"/>
      <c r="OCH3"/>
      <c r="OCI3"/>
      <c r="OCJ3"/>
      <c r="OCK3"/>
      <c r="OCL3"/>
      <c r="OCM3"/>
      <c r="OCN3"/>
      <c r="OCO3"/>
      <c r="OCP3"/>
      <c r="OCQ3"/>
      <c r="OCR3"/>
      <c r="OCS3"/>
      <c r="OCT3"/>
      <c r="OCU3"/>
      <c r="OCV3"/>
      <c r="OCW3"/>
      <c r="OCX3"/>
      <c r="OCY3"/>
      <c r="OCZ3"/>
      <c r="ODA3"/>
      <c r="ODB3"/>
      <c r="ODC3"/>
      <c r="ODD3"/>
      <c r="ODE3"/>
      <c r="ODF3"/>
      <c r="ODG3"/>
      <c r="ODH3"/>
      <c r="ODI3"/>
      <c r="ODJ3"/>
      <c r="ODK3"/>
      <c r="ODL3"/>
      <c r="ODM3"/>
      <c r="ODN3"/>
      <c r="ODO3"/>
      <c r="ODP3"/>
      <c r="ODQ3"/>
      <c r="ODR3"/>
      <c r="ODS3"/>
      <c r="ODT3"/>
      <c r="ODU3"/>
      <c r="ODV3"/>
      <c r="ODW3"/>
      <c r="ODX3"/>
      <c r="ODY3"/>
      <c r="ODZ3"/>
      <c r="OEA3"/>
      <c r="OEB3"/>
      <c r="OEC3"/>
      <c r="OED3"/>
      <c r="OEE3"/>
      <c r="OEF3"/>
      <c r="OEG3"/>
      <c r="OEH3"/>
      <c r="OEI3"/>
      <c r="OEJ3"/>
      <c r="OEK3"/>
      <c r="OEL3"/>
      <c r="OEM3"/>
      <c r="OEN3"/>
      <c r="OEO3"/>
      <c r="OEP3"/>
      <c r="OEQ3"/>
      <c r="OER3"/>
      <c r="OES3"/>
      <c r="OET3"/>
      <c r="OEU3"/>
      <c r="OEV3"/>
      <c r="OEW3"/>
      <c r="OEX3"/>
      <c r="OEY3"/>
      <c r="OEZ3"/>
      <c r="OFA3"/>
      <c r="OFB3"/>
      <c r="OFC3"/>
      <c r="OFD3"/>
      <c r="OFE3"/>
      <c r="OFF3"/>
      <c r="OFG3"/>
      <c r="OFH3"/>
      <c r="OFI3"/>
      <c r="OFJ3"/>
      <c r="OFK3"/>
      <c r="OFL3"/>
      <c r="OFM3"/>
      <c r="OFN3"/>
      <c r="OFO3"/>
      <c r="OFP3"/>
      <c r="OFQ3"/>
      <c r="OFR3"/>
      <c r="OFS3"/>
      <c r="OFT3"/>
      <c r="OFU3"/>
      <c r="OFV3"/>
      <c r="OFW3"/>
      <c r="OFX3"/>
      <c r="OFY3"/>
      <c r="OFZ3"/>
      <c r="OGA3"/>
      <c r="OGB3"/>
      <c r="OGC3"/>
      <c r="OGD3"/>
      <c r="OGE3"/>
      <c r="OGF3"/>
      <c r="OGG3"/>
      <c r="OGH3"/>
      <c r="OGI3"/>
      <c r="OGJ3"/>
      <c r="OGK3"/>
      <c r="OGL3"/>
      <c r="OGM3"/>
      <c r="OGN3"/>
      <c r="OGO3"/>
      <c r="OGP3"/>
      <c r="OGQ3"/>
      <c r="OGR3"/>
      <c r="OGS3"/>
      <c r="OGT3"/>
      <c r="OGU3"/>
      <c r="OGV3"/>
      <c r="OGW3"/>
      <c r="OGX3"/>
      <c r="OGY3"/>
      <c r="OGZ3"/>
      <c r="OHA3"/>
      <c r="OHB3"/>
      <c r="OHC3"/>
      <c r="OHD3"/>
      <c r="OHE3"/>
      <c r="OHF3"/>
      <c r="OHG3"/>
      <c r="OHH3"/>
      <c r="OHI3"/>
      <c r="OHJ3"/>
      <c r="OHK3"/>
      <c r="OHL3"/>
      <c r="OHM3"/>
      <c r="OHN3"/>
      <c r="OHO3"/>
      <c r="OHP3"/>
      <c r="OHQ3"/>
      <c r="OHR3"/>
      <c r="OHS3"/>
      <c r="OHT3"/>
      <c r="OHU3"/>
      <c r="OHV3"/>
      <c r="OHW3"/>
      <c r="OHX3"/>
      <c r="OHY3"/>
      <c r="OHZ3"/>
      <c r="OIA3"/>
      <c r="OIB3"/>
      <c r="OIC3"/>
      <c r="OID3"/>
      <c r="OIE3"/>
      <c r="OIF3"/>
      <c r="OIG3"/>
      <c r="OIH3"/>
      <c r="OII3"/>
      <c r="OIJ3"/>
      <c r="OIK3"/>
      <c r="OIL3"/>
      <c r="OIM3"/>
      <c r="OIN3"/>
      <c r="OIO3"/>
      <c r="OIP3"/>
      <c r="OIQ3"/>
      <c r="OIR3"/>
      <c r="OIS3"/>
      <c r="OIT3"/>
      <c r="OIU3"/>
      <c r="OIV3"/>
      <c r="OIW3"/>
      <c r="OIX3"/>
      <c r="OIY3"/>
      <c r="OIZ3"/>
      <c r="OJA3"/>
      <c r="OJB3"/>
      <c r="OJC3"/>
      <c r="OJD3"/>
      <c r="OJE3"/>
      <c r="OJF3"/>
      <c r="OJG3"/>
      <c r="OJH3"/>
      <c r="OJI3"/>
      <c r="OJJ3"/>
      <c r="OJK3"/>
      <c r="OJL3"/>
      <c r="OJM3"/>
      <c r="OJN3"/>
      <c r="OJO3"/>
      <c r="OJP3"/>
      <c r="OJQ3"/>
      <c r="OJR3"/>
      <c r="OJS3"/>
      <c r="OJT3"/>
      <c r="OJU3"/>
      <c r="OJV3"/>
      <c r="OJW3"/>
      <c r="OJX3"/>
      <c r="OJY3"/>
      <c r="OJZ3"/>
      <c r="OKA3"/>
      <c r="OKB3"/>
      <c r="OKC3"/>
      <c r="OKD3"/>
      <c r="OKE3"/>
      <c r="OKF3"/>
      <c r="OKG3"/>
      <c r="OKH3"/>
      <c r="OKI3"/>
      <c r="OKJ3"/>
      <c r="OKK3"/>
      <c r="OKL3"/>
      <c r="OKM3"/>
      <c r="OKN3"/>
      <c r="OKO3"/>
      <c r="OKP3"/>
      <c r="OKQ3"/>
      <c r="OKR3"/>
      <c r="OKS3"/>
      <c r="OKT3"/>
      <c r="OKU3"/>
      <c r="OKV3"/>
      <c r="OKW3"/>
      <c r="OKX3"/>
      <c r="OKY3"/>
      <c r="OKZ3"/>
      <c r="OLA3"/>
      <c r="OLB3"/>
      <c r="OLC3"/>
      <c r="OLD3"/>
      <c r="OLE3"/>
      <c r="OLF3"/>
      <c r="OLG3"/>
      <c r="OLH3"/>
      <c r="OLI3"/>
      <c r="OLJ3"/>
      <c r="OLK3"/>
      <c r="OLL3"/>
      <c r="OLM3"/>
      <c r="OLN3"/>
      <c r="OLO3"/>
      <c r="OLP3"/>
      <c r="OLQ3"/>
      <c r="OLR3"/>
      <c r="OLS3"/>
      <c r="OLT3"/>
      <c r="OLU3"/>
      <c r="OLV3"/>
      <c r="OLW3"/>
      <c r="OLX3"/>
      <c r="OLY3"/>
      <c r="OLZ3"/>
      <c r="OMA3"/>
      <c r="OMB3"/>
      <c r="OMC3"/>
      <c r="OMD3"/>
      <c r="OME3"/>
      <c r="OMF3"/>
      <c r="OMG3"/>
      <c r="OMH3"/>
      <c r="OMI3"/>
      <c r="OMJ3"/>
      <c r="OMK3"/>
      <c r="OML3"/>
      <c r="OMM3"/>
      <c r="OMN3"/>
      <c r="OMO3"/>
      <c r="OMP3"/>
      <c r="OMQ3"/>
      <c r="OMR3"/>
      <c r="OMS3"/>
      <c r="OMT3"/>
      <c r="OMU3"/>
      <c r="OMV3"/>
      <c r="OMW3"/>
      <c r="OMX3"/>
      <c r="OMY3"/>
      <c r="OMZ3"/>
      <c r="ONA3"/>
      <c r="ONB3"/>
      <c r="ONC3"/>
      <c r="OND3"/>
      <c r="ONE3"/>
      <c r="ONF3"/>
      <c r="ONG3"/>
      <c r="ONH3"/>
      <c r="ONI3"/>
      <c r="ONJ3"/>
      <c r="ONK3"/>
      <c r="ONL3"/>
      <c r="ONM3"/>
      <c r="ONN3"/>
      <c r="ONO3"/>
      <c r="ONP3"/>
      <c r="ONQ3"/>
      <c r="ONR3"/>
      <c r="ONS3"/>
      <c r="ONT3"/>
      <c r="ONU3"/>
      <c r="ONV3"/>
      <c r="ONW3"/>
      <c r="ONX3"/>
      <c r="ONY3"/>
      <c r="ONZ3"/>
      <c r="OOA3"/>
      <c r="OOB3"/>
      <c r="OOC3"/>
      <c r="OOD3"/>
      <c r="OOE3"/>
      <c r="OOF3"/>
      <c r="OOG3"/>
      <c r="OOH3"/>
      <c r="OOI3"/>
      <c r="OOJ3"/>
      <c r="OOK3"/>
      <c r="OOL3"/>
      <c r="OOM3"/>
      <c r="OON3"/>
      <c r="OOO3"/>
      <c r="OOP3"/>
      <c r="OOQ3"/>
      <c r="OOR3"/>
      <c r="OOS3"/>
      <c r="OOT3"/>
      <c r="OOU3"/>
      <c r="OOV3"/>
      <c r="OOW3"/>
      <c r="OOX3"/>
      <c r="OOY3"/>
      <c r="OOZ3"/>
      <c r="OPA3"/>
      <c r="OPB3"/>
      <c r="OPC3"/>
      <c r="OPD3"/>
      <c r="OPE3"/>
      <c r="OPF3"/>
      <c r="OPG3"/>
      <c r="OPH3"/>
      <c r="OPI3"/>
      <c r="OPJ3"/>
      <c r="OPK3"/>
      <c r="OPL3"/>
      <c r="OPM3"/>
      <c r="OPN3"/>
      <c r="OPO3"/>
      <c r="OPP3"/>
      <c r="OPQ3"/>
      <c r="OPR3"/>
      <c r="OPS3"/>
      <c r="OPT3"/>
      <c r="OPU3"/>
      <c r="OPV3"/>
      <c r="OPW3"/>
      <c r="OPX3"/>
      <c r="OPY3"/>
      <c r="OPZ3"/>
      <c r="OQA3"/>
      <c r="OQB3"/>
      <c r="OQC3"/>
      <c r="OQD3"/>
      <c r="OQE3"/>
      <c r="OQF3"/>
      <c r="OQG3"/>
      <c r="OQH3"/>
      <c r="OQI3"/>
      <c r="OQJ3"/>
      <c r="OQK3"/>
      <c r="OQL3"/>
      <c r="OQM3"/>
      <c r="OQN3"/>
      <c r="OQO3"/>
      <c r="OQP3"/>
      <c r="OQQ3"/>
      <c r="OQR3"/>
      <c r="OQS3"/>
      <c r="OQT3"/>
      <c r="OQU3"/>
      <c r="OQV3"/>
      <c r="OQW3"/>
      <c r="OQX3"/>
      <c r="OQY3"/>
      <c r="OQZ3"/>
      <c r="ORA3"/>
      <c r="ORB3"/>
      <c r="ORC3"/>
      <c r="ORD3"/>
      <c r="ORE3"/>
      <c r="ORF3"/>
      <c r="ORG3"/>
      <c r="ORH3"/>
      <c r="ORI3"/>
      <c r="ORJ3"/>
      <c r="ORK3"/>
      <c r="ORL3"/>
      <c r="ORM3"/>
      <c r="ORN3"/>
      <c r="ORO3"/>
      <c r="ORP3"/>
      <c r="ORQ3"/>
      <c r="ORR3"/>
      <c r="ORS3"/>
      <c r="ORT3"/>
      <c r="ORU3"/>
      <c r="ORV3"/>
      <c r="ORW3"/>
      <c r="ORX3"/>
      <c r="ORY3"/>
      <c r="ORZ3"/>
      <c r="OSA3"/>
      <c r="OSB3"/>
      <c r="OSC3"/>
      <c r="OSD3"/>
      <c r="OSE3"/>
      <c r="OSF3"/>
      <c r="OSG3"/>
      <c r="OSH3"/>
      <c r="OSI3"/>
      <c r="OSJ3"/>
      <c r="OSK3"/>
      <c r="OSL3"/>
      <c r="OSM3"/>
      <c r="OSN3"/>
      <c r="OSO3"/>
      <c r="OSP3"/>
      <c r="OSQ3"/>
      <c r="OSR3"/>
      <c r="OSS3"/>
      <c r="OST3"/>
      <c r="OSU3"/>
      <c r="OSV3"/>
      <c r="OSW3"/>
      <c r="OSX3"/>
      <c r="OSY3"/>
      <c r="OSZ3"/>
      <c r="OTA3"/>
      <c r="OTB3"/>
      <c r="OTC3"/>
      <c r="OTD3"/>
      <c r="OTE3"/>
      <c r="OTF3"/>
      <c r="OTG3"/>
      <c r="OTH3"/>
      <c r="OTI3"/>
      <c r="OTJ3"/>
      <c r="OTK3"/>
      <c r="OTL3"/>
      <c r="OTM3"/>
      <c r="OTN3"/>
      <c r="OTO3"/>
      <c r="OTP3"/>
      <c r="OTQ3"/>
      <c r="OTR3"/>
      <c r="OTS3"/>
      <c r="OTT3"/>
      <c r="OTU3"/>
      <c r="OTV3"/>
      <c r="OTW3"/>
      <c r="OTX3"/>
      <c r="OTY3"/>
      <c r="OTZ3"/>
      <c r="OUA3"/>
      <c r="OUB3"/>
      <c r="OUC3"/>
      <c r="OUD3"/>
      <c r="OUE3"/>
      <c r="OUF3"/>
      <c r="OUG3"/>
      <c r="OUH3"/>
      <c r="OUI3"/>
      <c r="OUJ3"/>
      <c r="OUK3"/>
      <c r="OUL3"/>
      <c r="OUM3"/>
      <c r="OUN3"/>
      <c r="OUO3"/>
      <c r="OUP3"/>
      <c r="OUQ3"/>
      <c r="OUR3"/>
      <c r="OUS3"/>
      <c r="OUT3"/>
      <c r="OUU3"/>
      <c r="OUV3"/>
      <c r="OUW3"/>
      <c r="OUX3"/>
      <c r="OUY3"/>
      <c r="OUZ3"/>
      <c r="OVA3"/>
      <c r="OVB3"/>
      <c r="OVC3"/>
      <c r="OVD3"/>
      <c r="OVE3"/>
      <c r="OVF3"/>
      <c r="OVG3"/>
      <c r="OVH3"/>
      <c r="OVI3"/>
      <c r="OVJ3"/>
      <c r="OVK3"/>
      <c r="OVL3"/>
      <c r="OVM3"/>
      <c r="OVN3"/>
      <c r="OVO3"/>
      <c r="OVP3"/>
      <c r="OVQ3"/>
      <c r="OVR3"/>
      <c r="OVS3"/>
      <c r="OVT3"/>
      <c r="OVU3"/>
      <c r="OVV3"/>
      <c r="OVW3"/>
      <c r="OVX3"/>
      <c r="OVY3"/>
      <c r="OVZ3"/>
      <c r="OWA3"/>
      <c r="OWB3"/>
      <c r="OWC3"/>
      <c r="OWD3"/>
      <c r="OWE3"/>
      <c r="OWF3"/>
      <c r="OWG3"/>
      <c r="OWH3"/>
      <c r="OWI3"/>
      <c r="OWJ3"/>
      <c r="OWK3"/>
      <c r="OWL3"/>
      <c r="OWM3"/>
      <c r="OWN3"/>
      <c r="OWO3"/>
      <c r="OWP3"/>
      <c r="OWQ3"/>
      <c r="OWR3"/>
      <c r="OWS3"/>
      <c r="OWT3"/>
      <c r="OWU3"/>
      <c r="OWV3"/>
      <c r="OWW3"/>
      <c r="OWX3"/>
      <c r="OWY3"/>
      <c r="OWZ3"/>
      <c r="OXA3"/>
      <c r="OXB3"/>
      <c r="OXC3"/>
      <c r="OXD3"/>
      <c r="OXE3"/>
      <c r="OXF3"/>
      <c r="OXG3"/>
      <c r="OXH3"/>
      <c r="OXI3"/>
      <c r="OXJ3"/>
      <c r="OXK3"/>
      <c r="OXL3"/>
      <c r="OXM3"/>
      <c r="OXN3"/>
      <c r="OXO3"/>
      <c r="OXP3"/>
      <c r="OXQ3"/>
      <c r="OXR3"/>
      <c r="OXS3"/>
      <c r="OXT3"/>
      <c r="OXU3"/>
      <c r="OXV3"/>
      <c r="OXW3"/>
      <c r="OXX3"/>
      <c r="OXY3"/>
      <c r="OXZ3"/>
      <c r="OYA3"/>
      <c r="OYB3"/>
      <c r="OYC3"/>
      <c r="OYD3"/>
      <c r="OYE3"/>
      <c r="OYF3"/>
      <c r="OYG3"/>
      <c r="OYH3"/>
      <c r="OYI3"/>
      <c r="OYJ3"/>
      <c r="OYK3"/>
      <c r="OYL3"/>
      <c r="OYM3"/>
      <c r="OYN3"/>
      <c r="OYO3"/>
      <c r="OYP3"/>
      <c r="OYQ3"/>
      <c r="OYR3"/>
      <c r="OYS3"/>
      <c r="OYT3"/>
      <c r="OYU3"/>
      <c r="OYV3"/>
      <c r="OYW3"/>
      <c r="OYX3"/>
      <c r="OYY3"/>
      <c r="OYZ3"/>
      <c r="OZA3"/>
      <c r="OZB3"/>
      <c r="OZC3"/>
      <c r="OZD3"/>
      <c r="OZE3"/>
      <c r="OZF3"/>
      <c r="OZG3"/>
      <c r="OZH3"/>
      <c r="OZI3"/>
      <c r="OZJ3"/>
      <c r="OZK3"/>
      <c r="OZL3"/>
      <c r="OZM3"/>
      <c r="OZN3"/>
      <c r="OZO3"/>
      <c r="OZP3"/>
      <c r="OZQ3"/>
      <c r="OZR3"/>
      <c r="OZS3"/>
      <c r="OZT3"/>
      <c r="OZU3"/>
      <c r="OZV3"/>
      <c r="OZW3"/>
      <c r="OZX3"/>
      <c r="OZY3"/>
      <c r="OZZ3"/>
      <c r="PAA3"/>
      <c r="PAB3"/>
      <c r="PAC3"/>
      <c r="PAD3"/>
      <c r="PAE3"/>
      <c r="PAF3"/>
      <c r="PAG3"/>
      <c r="PAH3"/>
      <c r="PAI3"/>
      <c r="PAJ3"/>
      <c r="PAK3"/>
      <c r="PAL3"/>
      <c r="PAM3"/>
      <c r="PAN3"/>
      <c r="PAO3"/>
      <c r="PAP3"/>
      <c r="PAQ3"/>
      <c r="PAR3"/>
      <c r="PAS3"/>
      <c r="PAT3"/>
      <c r="PAU3"/>
      <c r="PAV3"/>
      <c r="PAW3"/>
      <c r="PAX3"/>
      <c r="PAY3"/>
      <c r="PAZ3"/>
      <c r="PBA3"/>
      <c r="PBB3"/>
      <c r="PBC3"/>
      <c r="PBD3"/>
      <c r="PBE3"/>
      <c r="PBF3"/>
      <c r="PBG3"/>
      <c r="PBH3"/>
      <c r="PBI3"/>
      <c r="PBJ3"/>
      <c r="PBK3"/>
      <c r="PBL3"/>
      <c r="PBM3"/>
      <c r="PBN3"/>
      <c r="PBO3"/>
      <c r="PBP3"/>
      <c r="PBQ3"/>
      <c r="PBR3"/>
      <c r="PBS3"/>
      <c r="PBT3"/>
      <c r="PBU3"/>
      <c r="PBV3"/>
      <c r="PBW3"/>
      <c r="PBX3"/>
      <c r="PBY3"/>
      <c r="PBZ3"/>
      <c r="PCA3"/>
      <c r="PCB3"/>
      <c r="PCC3"/>
      <c r="PCD3"/>
      <c r="PCE3"/>
      <c r="PCF3"/>
      <c r="PCG3"/>
      <c r="PCH3"/>
      <c r="PCI3"/>
      <c r="PCJ3"/>
      <c r="PCK3"/>
      <c r="PCL3"/>
      <c r="PCM3"/>
      <c r="PCN3"/>
      <c r="PCO3"/>
      <c r="PCP3"/>
      <c r="PCQ3"/>
      <c r="PCR3"/>
      <c r="PCS3"/>
      <c r="PCT3"/>
      <c r="PCU3"/>
      <c r="PCV3"/>
      <c r="PCW3"/>
      <c r="PCX3"/>
      <c r="PCY3"/>
      <c r="PCZ3"/>
      <c r="PDA3"/>
      <c r="PDB3"/>
      <c r="PDC3"/>
      <c r="PDD3"/>
      <c r="PDE3"/>
      <c r="PDF3"/>
      <c r="PDG3"/>
      <c r="PDH3"/>
      <c r="PDI3"/>
      <c r="PDJ3"/>
      <c r="PDK3"/>
      <c r="PDL3"/>
      <c r="PDM3"/>
      <c r="PDN3"/>
      <c r="PDO3"/>
      <c r="PDP3"/>
      <c r="PDQ3"/>
      <c r="PDR3"/>
      <c r="PDS3"/>
      <c r="PDT3"/>
      <c r="PDU3"/>
      <c r="PDV3"/>
      <c r="PDW3"/>
      <c r="PDX3"/>
      <c r="PDY3"/>
      <c r="PDZ3"/>
      <c r="PEA3"/>
      <c r="PEB3"/>
      <c r="PEC3"/>
      <c r="PED3"/>
      <c r="PEE3"/>
      <c r="PEF3"/>
      <c r="PEG3"/>
      <c r="PEH3"/>
      <c r="PEI3"/>
      <c r="PEJ3"/>
      <c r="PEK3"/>
      <c r="PEL3"/>
      <c r="PEM3"/>
      <c r="PEN3"/>
      <c r="PEO3"/>
      <c r="PEP3"/>
      <c r="PEQ3"/>
      <c r="PER3"/>
      <c r="PES3"/>
      <c r="PET3"/>
      <c r="PEU3"/>
      <c r="PEV3"/>
      <c r="PEW3"/>
      <c r="PEX3"/>
      <c r="PEY3"/>
      <c r="PEZ3"/>
      <c r="PFA3"/>
      <c r="PFB3"/>
      <c r="PFC3"/>
      <c r="PFD3"/>
      <c r="PFE3"/>
      <c r="PFF3"/>
      <c r="PFG3"/>
      <c r="PFH3"/>
      <c r="PFI3"/>
      <c r="PFJ3"/>
      <c r="PFK3"/>
      <c r="PFL3"/>
      <c r="PFM3"/>
      <c r="PFN3"/>
      <c r="PFO3"/>
      <c r="PFP3"/>
      <c r="PFQ3"/>
      <c r="PFR3"/>
      <c r="PFS3"/>
      <c r="PFT3"/>
      <c r="PFU3"/>
      <c r="PFV3"/>
      <c r="PFW3"/>
      <c r="PFX3"/>
      <c r="PFY3"/>
      <c r="PFZ3"/>
      <c r="PGA3"/>
      <c r="PGB3"/>
      <c r="PGC3"/>
      <c r="PGD3"/>
      <c r="PGE3"/>
      <c r="PGF3"/>
      <c r="PGG3"/>
      <c r="PGH3"/>
      <c r="PGI3"/>
      <c r="PGJ3"/>
      <c r="PGK3"/>
      <c r="PGL3"/>
      <c r="PGM3"/>
      <c r="PGN3"/>
      <c r="PGO3"/>
      <c r="PGP3"/>
      <c r="PGQ3"/>
      <c r="PGR3"/>
      <c r="PGS3"/>
      <c r="PGT3"/>
      <c r="PGU3"/>
      <c r="PGV3"/>
      <c r="PGW3"/>
      <c r="PGX3"/>
      <c r="PGY3"/>
      <c r="PGZ3"/>
      <c r="PHA3"/>
      <c r="PHB3"/>
      <c r="PHC3"/>
      <c r="PHD3"/>
      <c r="PHE3"/>
      <c r="PHF3"/>
      <c r="PHG3"/>
      <c r="PHH3"/>
      <c r="PHI3"/>
      <c r="PHJ3"/>
      <c r="PHK3"/>
      <c r="PHL3"/>
      <c r="PHM3"/>
      <c r="PHN3"/>
      <c r="PHO3"/>
      <c r="PHP3"/>
      <c r="PHQ3"/>
      <c r="PHR3"/>
      <c r="PHS3"/>
      <c r="PHT3"/>
      <c r="PHU3"/>
      <c r="PHV3"/>
      <c r="PHW3"/>
      <c r="PHX3"/>
      <c r="PHY3"/>
      <c r="PHZ3"/>
      <c r="PIA3"/>
      <c r="PIB3"/>
      <c r="PIC3"/>
      <c r="PID3"/>
      <c r="PIE3"/>
      <c r="PIF3"/>
      <c r="PIG3"/>
      <c r="PIH3"/>
      <c r="PII3"/>
      <c r="PIJ3"/>
      <c r="PIK3"/>
      <c r="PIL3"/>
      <c r="PIM3"/>
      <c r="PIN3"/>
      <c r="PIO3"/>
      <c r="PIP3"/>
      <c r="PIQ3"/>
      <c r="PIR3"/>
      <c r="PIS3"/>
      <c r="PIT3"/>
      <c r="PIU3"/>
      <c r="PIV3"/>
      <c r="PIW3"/>
      <c r="PIX3"/>
      <c r="PIY3"/>
      <c r="PIZ3"/>
      <c r="PJA3"/>
      <c r="PJB3"/>
      <c r="PJC3"/>
      <c r="PJD3"/>
      <c r="PJE3"/>
      <c r="PJF3"/>
      <c r="PJG3"/>
      <c r="PJH3"/>
      <c r="PJI3"/>
      <c r="PJJ3"/>
      <c r="PJK3"/>
      <c r="PJL3"/>
      <c r="PJM3"/>
      <c r="PJN3"/>
      <c r="PJO3"/>
      <c r="PJP3"/>
      <c r="PJQ3"/>
      <c r="PJR3"/>
      <c r="PJS3"/>
      <c r="PJT3"/>
      <c r="PJU3"/>
      <c r="PJV3"/>
      <c r="PJW3"/>
      <c r="PJX3"/>
      <c r="PJY3"/>
      <c r="PJZ3"/>
      <c r="PKA3"/>
      <c r="PKB3"/>
      <c r="PKC3"/>
      <c r="PKD3"/>
      <c r="PKE3"/>
      <c r="PKF3"/>
      <c r="PKG3"/>
      <c r="PKH3"/>
      <c r="PKI3"/>
      <c r="PKJ3"/>
      <c r="PKK3"/>
      <c r="PKL3"/>
      <c r="PKM3"/>
      <c r="PKN3"/>
      <c r="PKO3"/>
      <c r="PKP3"/>
      <c r="PKQ3"/>
      <c r="PKR3"/>
      <c r="PKS3"/>
      <c r="PKT3"/>
      <c r="PKU3"/>
      <c r="PKV3"/>
      <c r="PKW3"/>
      <c r="PKX3"/>
      <c r="PKY3"/>
      <c r="PKZ3"/>
      <c r="PLA3"/>
      <c r="PLB3"/>
      <c r="PLC3"/>
      <c r="PLD3"/>
      <c r="PLE3"/>
      <c r="PLF3"/>
      <c r="PLG3"/>
      <c r="PLH3"/>
      <c r="PLI3"/>
      <c r="PLJ3"/>
      <c r="PLK3"/>
      <c r="PLL3"/>
      <c r="PLM3"/>
      <c r="PLN3"/>
      <c r="PLO3"/>
      <c r="PLP3"/>
      <c r="PLQ3"/>
      <c r="PLR3"/>
      <c r="PLS3"/>
      <c r="PLT3"/>
      <c r="PLU3"/>
      <c r="PLV3"/>
      <c r="PLW3"/>
      <c r="PLX3"/>
      <c r="PLY3"/>
      <c r="PLZ3"/>
      <c r="PMA3"/>
      <c r="PMB3"/>
      <c r="PMC3"/>
      <c r="PMD3"/>
      <c r="PME3"/>
      <c r="PMF3"/>
      <c r="PMG3"/>
      <c r="PMH3"/>
      <c r="PMI3"/>
      <c r="PMJ3"/>
      <c r="PMK3"/>
      <c r="PML3"/>
      <c r="PMM3"/>
      <c r="PMN3"/>
      <c r="PMO3"/>
      <c r="PMP3"/>
      <c r="PMQ3"/>
      <c r="PMR3"/>
      <c r="PMS3"/>
      <c r="PMT3"/>
      <c r="PMU3"/>
      <c r="PMV3"/>
      <c r="PMW3"/>
      <c r="PMX3"/>
      <c r="PMY3"/>
      <c r="PMZ3"/>
      <c r="PNA3"/>
      <c r="PNB3"/>
      <c r="PNC3"/>
      <c r="PND3"/>
      <c r="PNE3"/>
      <c r="PNF3"/>
      <c r="PNG3"/>
      <c r="PNH3"/>
      <c r="PNI3"/>
      <c r="PNJ3"/>
      <c r="PNK3"/>
      <c r="PNL3"/>
      <c r="PNM3"/>
      <c r="PNN3"/>
      <c r="PNO3"/>
      <c r="PNP3"/>
      <c r="PNQ3"/>
      <c r="PNR3"/>
      <c r="PNS3"/>
      <c r="PNT3"/>
      <c r="PNU3"/>
      <c r="PNV3"/>
      <c r="PNW3"/>
      <c r="PNX3"/>
      <c r="PNY3"/>
      <c r="PNZ3"/>
      <c r="POA3"/>
      <c r="POB3"/>
      <c r="POC3"/>
      <c r="POD3"/>
      <c r="POE3"/>
      <c r="POF3"/>
      <c r="POG3"/>
      <c r="POH3"/>
      <c r="POI3"/>
      <c r="POJ3"/>
      <c r="POK3"/>
      <c r="POL3"/>
      <c r="POM3"/>
      <c r="PON3"/>
      <c r="POO3"/>
      <c r="POP3"/>
      <c r="POQ3"/>
      <c r="POR3"/>
      <c r="POS3"/>
      <c r="POT3"/>
      <c r="POU3"/>
      <c r="POV3"/>
      <c r="POW3"/>
      <c r="POX3"/>
      <c r="POY3"/>
      <c r="POZ3"/>
      <c r="PPA3"/>
      <c r="PPB3"/>
      <c r="PPC3"/>
      <c r="PPD3"/>
      <c r="PPE3"/>
      <c r="PPF3"/>
      <c r="PPG3"/>
      <c r="PPH3"/>
      <c r="PPI3"/>
      <c r="PPJ3"/>
      <c r="PPK3"/>
      <c r="PPL3"/>
      <c r="PPM3"/>
      <c r="PPN3"/>
      <c r="PPO3"/>
      <c r="PPP3"/>
      <c r="PPQ3"/>
      <c r="PPR3"/>
      <c r="PPS3"/>
      <c r="PPT3"/>
      <c r="PPU3"/>
      <c r="PPV3"/>
      <c r="PPW3"/>
      <c r="PPX3"/>
      <c r="PPY3"/>
      <c r="PPZ3"/>
      <c r="PQA3"/>
      <c r="PQB3"/>
      <c r="PQC3"/>
      <c r="PQD3"/>
      <c r="PQE3"/>
      <c r="PQF3"/>
      <c r="PQG3"/>
      <c r="PQH3"/>
      <c r="PQI3"/>
      <c r="PQJ3"/>
      <c r="PQK3"/>
      <c r="PQL3"/>
      <c r="PQM3"/>
      <c r="PQN3"/>
      <c r="PQO3"/>
      <c r="PQP3"/>
      <c r="PQQ3"/>
      <c r="PQR3"/>
      <c r="PQS3"/>
      <c r="PQT3"/>
      <c r="PQU3"/>
      <c r="PQV3"/>
      <c r="PQW3"/>
      <c r="PQX3"/>
      <c r="PQY3"/>
      <c r="PQZ3"/>
      <c r="PRA3"/>
      <c r="PRB3"/>
      <c r="PRC3"/>
      <c r="PRD3"/>
      <c r="PRE3"/>
      <c r="PRF3"/>
      <c r="PRG3"/>
      <c r="PRH3"/>
      <c r="PRI3"/>
      <c r="PRJ3"/>
      <c r="PRK3"/>
      <c r="PRL3"/>
      <c r="PRM3"/>
      <c r="PRN3"/>
      <c r="PRO3"/>
      <c r="PRP3"/>
      <c r="PRQ3"/>
      <c r="PRR3"/>
      <c r="PRS3"/>
      <c r="PRT3"/>
      <c r="PRU3"/>
      <c r="PRV3"/>
      <c r="PRW3"/>
      <c r="PRX3"/>
      <c r="PRY3"/>
      <c r="PRZ3"/>
      <c r="PSA3"/>
      <c r="PSB3"/>
      <c r="PSC3"/>
      <c r="PSD3"/>
      <c r="PSE3"/>
      <c r="PSF3"/>
      <c r="PSG3"/>
      <c r="PSH3"/>
      <c r="PSI3"/>
      <c r="PSJ3"/>
      <c r="PSK3"/>
      <c r="PSL3"/>
      <c r="PSM3"/>
      <c r="PSN3"/>
      <c r="PSO3"/>
      <c r="PSP3"/>
      <c r="PSQ3"/>
      <c r="PSR3"/>
      <c r="PSS3"/>
      <c r="PST3"/>
      <c r="PSU3"/>
      <c r="PSV3"/>
      <c r="PSW3"/>
      <c r="PSX3"/>
      <c r="PSY3"/>
      <c r="PSZ3"/>
      <c r="PTA3"/>
      <c r="PTB3"/>
      <c r="PTC3"/>
      <c r="PTD3"/>
      <c r="PTE3"/>
      <c r="PTF3"/>
      <c r="PTG3"/>
      <c r="PTH3"/>
      <c r="PTI3"/>
      <c r="PTJ3"/>
      <c r="PTK3"/>
      <c r="PTL3"/>
      <c r="PTM3"/>
      <c r="PTN3"/>
      <c r="PTO3"/>
      <c r="PTP3"/>
      <c r="PTQ3"/>
      <c r="PTR3"/>
      <c r="PTS3"/>
      <c r="PTT3"/>
      <c r="PTU3"/>
      <c r="PTV3"/>
      <c r="PTW3"/>
      <c r="PTX3"/>
      <c r="PTY3"/>
      <c r="PTZ3"/>
      <c r="PUA3"/>
      <c r="PUB3"/>
      <c r="PUC3"/>
      <c r="PUD3"/>
      <c r="PUE3"/>
      <c r="PUF3"/>
      <c r="PUG3"/>
      <c r="PUH3"/>
      <c r="PUI3"/>
      <c r="PUJ3"/>
      <c r="PUK3"/>
      <c r="PUL3"/>
      <c r="PUM3"/>
      <c r="PUN3"/>
      <c r="PUO3"/>
      <c r="PUP3"/>
      <c r="PUQ3"/>
      <c r="PUR3"/>
      <c r="PUS3"/>
      <c r="PUT3"/>
      <c r="PUU3"/>
      <c r="PUV3"/>
      <c r="PUW3"/>
      <c r="PUX3"/>
      <c r="PUY3"/>
      <c r="PUZ3"/>
      <c r="PVA3"/>
      <c r="PVB3"/>
      <c r="PVC3"/>
      <c r="PVD3"/>
      <c r="PVE3"/>
      <c r="PVF3"/>
      <c r="PVG3"/>
      <c r="PVH3"/>
      <c r="PVI3"/>
      <c r="PVJ3"/>
      <c r="PVK3"/>
      <c r="PVL3"/>
      <c r="PVM3"/>
      <c r="PVN3"/>
      <c r="PVO3"/>
      <c r="PVP3"/>
      <c r="PVQ3"/>
      <c r="PVR3"/>
      <c r="PVS3"/>
      <c r="PVT3"/>
      <c r="PVU3"/>
      <c r="PVV3"/>
      <c r="PVW3"/>
      <c r="PVX3"/>
      <c r="PVY3"/>
      <c r="PVZ3"/>
      <c r="PWA3"/>
      <c r="PWB3"/>
      <c r="PWC3"/>
      <c r="PWD3"/>
      <c r="PWE3"/>
      <c r="PWF3"/>
      <c r="PWG3"/>
      <c r="PWH3"/>
      <c r="PWI3"/>
      <c r="PWJ3"/>
      <c r="PWK3"/>
      <c r="PWL3"/>
      <c r="PWM3"/>
      <c r="PWN3"/>
      <c r="PWO3"/>
      <c r="PWP3"/>
      <c r="PWQ3"/>
      <c r="PWR3"/>
      <c r="PWS3"/>
      <c r="PWT3"/>
      <c r="PWU3"/>
      <c r="PWV3"/>
      <c r="PWW3"/>
      <c r="PWX3"/>
      <c r="PWY3"/>
      <c r="PWZ3"/>
      <c r="PXA3"/>
      <c r="PXB3"/>
      <c r="PXC3"/>
      <c r="PXD3"/>
      <c r="PXE3"/>
      <c r="PXF3"/>
      <c r="PXG3"/>
      <c r="PXH3"/>
      <c r="PXI3"/>
      <c r="PXJ3"/>
      <c r="PXK3"/>
      <c r="PXL3"/>
      <c r="PXM3"/>
      <c r="PXN3"/>
      <c r="PXO3"/>
      <c r="PXP3"/>
      <c r="PXQ3"/>
      <c r="PXR3"/>
      <c r="PXS3"/>
      <c r="PXT3"/>
      <c r="PXU3"/>
      <c r="PXV3"/>
      <c r="PXW3"/>
      <c r="PXX3"/>
      <c r="PXY3"/>
      <c r="PXZ3"/>
      <c r="PYA3"/>
      <c r="PYB3"/>
      <c r="PYC3"/>
      <c r="PYD3"/>
      <c r="PYE3"/>
      <c r="PYF3"/>
      <c r="PYG3"/>
      <c r="PYH3"/>
      <c r="PYI3"/>
      <c r="PYJ3"/>
      <c r="PYK3"/>
      <c r="PYL3"/>
      <c r="PYM3"/>
      <c r="PYN3"/>
      <c r="PYO3"/>
      <c r="PYP3"/>
      <c r="PYQ3"/>
      <c r="PYR3"/>
      <c r="PYS3"/>
      <c r="PYT3"/>
      <c r="PYU3"/>
      <c r="PYV3"/>
      <c r="PYW3"/>
      <c r="PYX3"/>
      <c r="PYY3"/>
      <c r="PYZ3"/>
      <c r="PZA3"/>
      <c r="PZB3"/>
      <c r="PZC3"/>
      <c r="PZD3"/>
      <c r="PZE3"/>
      <c r="PZF3"/>
      <c r="PZG3"/>
      <c r="PZH3"/>
      <c r="PZI3"/>
      <c r="PZJ3"/>
      <c r="PZK3"/>
      <c r="PZL3"/>
      <c r="PZM3"/>
      <c r="PZN3"/>
      <c r="PZO3"/>
      <c r="PZP3"/>
      <c r="PZQ3"/>
      <c r="PZR3"/>
      <c r="PZS3"/>
      <c r="PZT3"/>
      <c r="PZU3"/>
      <c r="PZV3"/>
      <c r="PZW3"/>
      <c r="PZX3"/>
      <c r="PZY3"/>
      <c r="PZZ3"/>
      <c r="QAA3"/>
      <c r="QAB3"/>
      <c r="QAC3"/>
      <c r="QAD3"/>
      <c r="QAE3"/>
      <c r="QAF3"/>
      <c r="QAG3"/>
      <c r="QAH3"/>
      <c r="QAI3"/>
      <c r="QAJ3"/>
      <c r="QAK3"/>
      <c r="QAL3"/>
      <c r="QAM3"/>
      <c r="QAN3"/>
      <c r="QAO3"/>
      <c r="QAP3"/>
      <c r="QAQ3"/>
      <c r="QAR3"/>
      <c r="QAS3"/>
      <c r="QAT3"/>
      <c r="QAU3"/>
      <c r="QAV3"/>
      <c r="QAW3"/>
      <c r="QAX3"/>
      <c r="QAY3"/>
      <c r="QAZ3"/>
      <c r="QBA3"/>
      <c r="QBB3"/>
      <c r="QBC3"/>
      <c r="QBD3"/>
      <c r="QBE3"/>
      <c r="QBF3"/>
      <c r="QBG3"/>
      <c r="QBH3"/>
      <c r="QBI3"/>
      <c r="QBJ3"/>
      <c r="QBK3"/>
      <c r="QBL3"/>
      <c r="QBM3"/>
      <c r="QBN3"/>
      <c r="QBO3"/>
      <c r="QBP3"/>
      <c r="QBQ3"/>
      <c r="QBR3"/>
      <c r="QBS3"/>
      <c r="QBT3"/>
      <c r="QBU3"/>
      <c r="QBV3"/>
      <c r="QBW3"/>
      <c r="QBX3"/>
      <c r="QBY3"/>
      <c r="QBZ3"/>
      <c r="QCA3"/>
      <c r="QCB3"/>
      <c r="QCC3"/>
      <c r="QCD3"/>
      <c r="QCE3"/>
      <c r="QCF3"/>
      <c r="QCG3"/>
      <c r="QCH3"/>
      <c r="QCI3"/>
      <c r="QCJ3"/>
      <c r="QCK3"/>
      <c r="QCL3"/>
      <c r="QCM3"/>
      <c r="QCN3"/>
      <c r="QCO3"/>
      <c r="QCP3"/>
      <c r="QCQ3"/>
      <c r="QCR3"/>
      <c r="QCS3"/>
      <c r="QCT3"/>
      <c r="QCU3"/>
      <c r="QCV3"/>
      <c r="QCW3"/>
      <c r="QCX3"/>
      <c r="QCY3"/>
      <c r="QCZ3"/>
      <c r="QDA3"/>
      <c r="QDB3"/>
      <c r="QDC3"/>
      <c r="QDD3"/>
      <c r="QDE3"/>
      <c r="QDF3"/>
      <c r="QDG3"/>
      <c r="QDH3"/>
      <c r="QDI3"/>
      <c r="QDJ3"/>
      <c r="QDK3"/>
      <c r="QDL3"/>
      <c r="QDM3"/>
      <c r="QDN3"/>
      <c r="QDO3"/>
      <c r="QDP3"/>
      <c r="QDQ3"/>
      <c r="QDR3"/>
      <c r="QDS3"/>
      <c r="QDT3"/>
      <c r="QDU3"/>
      <c r="QDV3"/>
      <c r="QDW3"/>
      <c r="QDX3"/>
      <c r="QDY3"/>
      <c r="QDZ3"/>
      <c r="QEA3"/>
      <c r="QEB3"/>
      <c r="QEC3"/>
      <c r="QED3"/>
      <c r="QEE3"/>
      <c r="QEF3"/>
      <c r="QEG3"/>
      <c r="QEH3"/>
      <c r="QEI3"/>
      <c r="QEJ3"/>
      <c r="QEK3"/>
      <c r="QEL3"/>
      <c r="QEM3"/>
      <c r="QEN3"/>
      <c r="QEO3"/>
      <c r="QEP3"/>
      <c r="QEQ3"/>
      <c r="QER3"/>
      <c r="QES3"/>
      <c r="QET3"/>
      <c r="QEU3"/>
      <c r="QEV3"/>
      <c r="QEW3"/>
      <c r="QEX3"/>
      <c r="QEY3"/>
      <c r="QEZ3"/>
      <c r="QFA3"/>
      <c r="QFB3"/>
      <c r="QFC3"/>
      <c r="QFD3"/>
      <c r="QFE3"/>
      <c r="QFF3"/>
      <c r="QFG3"/>
      <c r="QFH3"/>
      <c r="QFI3"/>
      <c r="QFJ3"/>
      <c r="QFK3"/>
      <c r="QFL3"/>
      <c r="QFM3"/>
      <c r="QFN3"/>
      <c r="QFO3"/>
      <c r="QFP3"/>
      <c r="QFQ3"/>
      <c r="QFR3"/>
      <c r="QFS3"/>
      <c r="QFT3"/>
      <c r="QFU3"/>
      <c r="QFV3"/>
      <c r="QFW3"/>
      <c r="QFX3"/>
      <c r="QFY3"/>
      <c r="QFZ3"/>
      <c r="QGA3"/>
      <c r="QGB3"/>
      <c r="QGC3"/>
      <c r="QGD3"/>
      <c r="QGE3"/>
      <c r="QGF3"/>
      <c r="QGG3"/>
      <c r="QGH3"/>
      <c r="QGI3"/>
      <c r="QGJ3"/>
      <c r="QGK3"/>
      <c r="QGL3"/>
      <c r="QGM3"/>
      <c r="QGN3"/>
      <c r="QGO3"/>
      <c r="QGP3"/>
      <c r="QGQ3"/>
      <c r="QGR3"/>
      <c r="QGS3"/>
      <c r="QGT3"/>
      <c r="QGU3"/>
      <c r="QGV3"/>
      <c r="QGW3"/>
      <c r="QGX3"/>
      <c r="QGY3"/>
      <c r="QGZ3"/>
      <c r="QHA3"/>
      <c r="QHB3"/>
      <c r="QHC3"/>
      <c r="QHD3"/>
      <c r="QHE3"/>
      <c r="QHF3"/>
      <c r="QHG3"/>
      <c r="QHH3"/>
      <c r="QHI3"/>
      <c r="QHJ3"/>
      <c r="QHK3"/>
      <c r="QHL3"/>
      <c r="QHM3"/>
      <c r="QHN3"/>
      <c r="QHO3"/>
      <c r="QHP3"/>
      <c r="QHQ3"/>
      <c r="QHR3"/>
      <c r="QHS3"/>
      <c r="QHT3"/>
      <c r="QHU3"/>
      <c r="QHV3"/>
      <c r="QHW3"/>
      <c r="QHX3"/>
      <c r="QHY3"/>
      <c r="QHZ3"/>
      <c r="QIA3"/>
      <c r="QIB3"/>
      <c r="QIC3"/>
      <c r="QID3"/>
      <c r="QIE3"/>
      <c r="QIF3"/>
      <c r="QIG3"/>
      <c r="QIH3"/>
      <c r="QII3"/>
      <c r="QIJ3"/>
      <c r="QIK3"/>
      <c r="QIL3"/>
      <c r="QIM3"/>
      <c r="QIN3"/>
      <c r="QIO3"/>
      <c r="QIP3"/>
      <c r="QIQ3"/>
      <c r="QIR3"/>
      <c r="QIS3"/>
      <c r="QIT3"/>
      <c r="QIU3"/>
      <c r="QIV3"/>
      <c r="QIW3"/>
      <c r="QIX3"/>
      <c r="QIY3"/>
      <c r="QIZ3"/>
      <c r="QJA3"/>
      <c r="QJB3"/>
      <c r="QJC3"/>
      <c r="QJD3"/>
      <c r="QJE3"/>
      <c r="QJF3"/>
      <c r="QJG3"/>
      <c r="QJH3"/>
      <c r="QJI3"/>
      <c r="QJJ3"/>
      <c r="QJK3"/>
      <c r="QJL3"/>
      <c r="QJM3"/>
      <c r="QJN3"/>
      <c r="QJO3"/>
      <c r="QJP3"/>
      <c r="QJQ3"/>
      <c r="QJR3"/>
      <c r="QJS3"/>
      <c r="QJT3"/>
      <c r="QJU3"/>
      <c r="QJV3"/>
      <c r="QJW3"/>
      <c r="QJX3"/>
      <c r="QJY3"/>
      <c r="QJZ3"/>
      <c r="QKA3"/>
      <c r="QKB3"/>
      <c r="QKC3"/>
      <c r="QKD3"/>
      <c r="QKE3"/>
      <c r="QKF3"/>
      <c r="QKG3"/>
      <c r="QKH3"/>
      <c r="QKI3"/>
      <c r="QKJ3"/>
      <c r="QKK3"/>
      <c r="QKL3"/>
      <c r="QKM3"/>
      <c r="QKN3"/>
      <c r="QKO3"/>
      <c r="QKP3"/>
      <c r="QKQ3"/>
      <c r="QKR3"/>
      <c r="QKS3"/>
      <c r="QKT3"/>
      <c r="QKU3"/>
      <c r="QKV3"/>
      <c r="QKW3"/>
      <c r="QKX3"/>
      <c r="QKY3"/>
      <c r="QKZ3"/>
      <c r="QLA3"/>
      <c r="QLB3"/>
      <c r="QLC3"/>
      <c r="QLD3"/>
      <c r="QLE3"/>
      <c r="QLF3"/>
      <c r="QLG3"/>
      <c r="QLH3"/>
      <c r="QLI3"/>
      <c r="QLJ3"/>
      <c r="QLK3"/>
      <c r="QLL3"/>
      <c r="QLM3"/>
      <c r="QLN3"/>
      <c r="QLO3"/>
      <c r="QLP3"/>
      <c r="QLQ3"/>
      <c r="QLR3"/>
      <c r="QLS3"/>
      <c r="QLT3"/>
      <c r="QLU3"/>
      <c r="QLV3"/>
      <c r="QLW3"/>
      <c r="QLX3"/>
      <c r="QLY3"/>
      <c r="QLZ3"/>
      <c r="QMA3"/>
      <c r="QMB3"/>
      <c r="QMC3"/>
      <c r="QMD3"/>
      <c r="QME3"/>
      <c r="QMF3"/>
      <c r="QMG3"/>
      <c r="QMH3"/>
      <c r="QMI3"/>
      <c r="QMJ3"/>
      <c r="QMK3"/>
      <c r="QML3"/>
      <c r="QMM3"/>
      <c r="QMN3"/>
      <c r="QMO3"/>
      <c r="QMP3"/>
      <c r="QMQ3"/>
      <c r="QMR3"/>
      <c r="QMS3"/>
      <c r="QMT3"/>
      <c r="QMU3"/>
      <c r="QMV3"/>
      <c r="QMW3"/>
      <c r="QMX3"/>
      <c r="QMY3"/>
      <c r="QMZ3"/>
      <c r="QNA3"/>
      <c r="QNB3"/>
      <c r="QNC3"/>
      <c r="QND3"/>
      <c r="QNE3"/>
      <c r="QNF3"/>
      <c r="QNG3"/>
      <c r="QNH3"/>
      <c r="QNI3"/>
      <c r="QNJ3"/>
      <c r="QNK3"/>
      <c r="QNL3"/>
      <c r="QNM3"/>
      <c r="QNN3"/>
      <c r="QNO3"/>
      <c r="QNP3"/>
      <c r="QNQ3"/>
      <c r="QNR3"/>
      <c r="QNS3"/>
      <c r="QNT3"/>
      <c r="QNU3"/>
      <c r="QNV3"/>
      <c r="QNW3"/>
      <c r="QNX3"/>
      <c r="QNY3"/>
      <c r="QNZ3"/>
      <c r="QOA3"/>
      <c r="QOB3"/>
      <c r="QOC3"/>
      <c r="QOD3"/>
      <c r="QOE3"/>
      <c r="QOF3"/>
      <c r="QOG3"/>
      <c r="QOH3"/>
      <c r="QOI3"/>
      <c r="QOJ3"/>
      <c r="QOK3"/>
      <c r="QOL3"/>
      <c r="QOM3"/>
      <c r="QON3"/>
      <c r="QOO3"/>
      <c r="QOP3"/>
      <c r="QOQ3"/>
      <c r="QOR3"/>
      <c r="QOS3"/>
      <c r="QOT3"/>
      <c r="QOU3"/>
      <c r="QOV3"/>
      <c r="QOW3"/>
      <c r="QOX3"/>
      <c r="QOY3"/>
      <c r="QOZ3"/>
      <c r="QPA3"/>
      <c r="QPB3"/>
      <c r="QPC3"/>
      <c r="QPD3"/>
      <c r="QPE3"/>
      <c r="QPF3"/>
      <c r="QPG3"/>
      <c r="QPH3"/>
      <c r="QPI3"/>
      <c r="QPJ3"/>
      <c r="QPK3"/>
      <c r="QPL3"/>
      <c r="QPM3"/>
      <c r="QPN3"/>
      <c r="QPO3"/>
      <c r="QPP3"/>
      <c r="QPQ3"/>
      <c r="QPR3"/>
      <c r="QPS3"/>
      <c r="QPT3"/>
      <c r="QPU3"/>
      <c r="QPV3"/>
      <c r="QPW3"/>
      <c r="QPX3"/>
      <c r="QPY3"/>
      <c r="QPZ3"/>
      <c r="QQA3"/>
      <c r="QQB3"/>
      <c r="QQC3"/>
      <c r="QQD3"/>
      <c r="QQE3"/>
      <c r="QQF3"/>
      <c r="QQG3"/>
      <c r="QQH3"/>
      <c r="QQI3"/>
      <c r="QQJ3"/>
      <c r="QQK3"/>
      <c r="QQL3"/>
      <c r="QQM3"/>
      <c r="QQN3"/>
      <c r="QQO3"/>
      <c r="QQP3"/>
      <c r="QQQ3"/>
      <c r="QQR3"/>
      <c r="QQS3"/>
      <c r="QQT3"/>
      <c r="QQU3"/>
      <c r="QQV3"/>
      <c r="QQW3"/>
      <c r="QQX3"/>
      <c r="QQY3"/>
      <c r="QQZ3"/>
      <c r="QRA3"/>
      <c r="QRB3"/>
      <c r="QRC3"/>
      <c r="QRD3"/>
      <c r="QRE3"/>
      <c r="QRF3"/>
      <c r="QRG3"/>
      <c r="QRH3"/>
      <c r="QRI3"/>
      <c r="QRJ3"/>
      <c r="QRK3"/>
      <c r="QRL3"/>
      <c r="QRM3"/>
      <c r="QRN3"/>
      <c r="QRO3"/>
      <c r="QRP3"/>
      <c r="QRQ3"/>
      <c r="QRR3"/>
      <c r="QRS3"/>
      <c r="QRT3"/>
      <c r="QRU3"/>
      <c r="QRV3"/>
      <c r="QRW3"/>
      <c r="QRX3"/>
      <c r="QRY3"/>
      <c r="QRZ3"/>
      <c r="QSA3"/>
      <c r="QSB3"/>
      <c r="QSC3"/>
      <c r="QSD3"/>
      <c r="QSE3"/>
      <c r="QSF3"/>
      <c r="QSG3"/>
      <c r="QSH3"/>
      <c r="QSI3"/>
      <c r="QSJ3"/>
      <c r="QSK3"/>
      <c r="QSL3"/>
      <c r="QSM3"/>
      <c r="QSN3"/>
      <c r="QSO3"/>
      <c r="QSP3"/>
      <c r="QSQ3"/>
      <c r="QSR3"/>
      <c r="QSS3"/>
      <c r="QST3"/>
      <c r="QSU3"/>
      <c r="QSV3"/>
      <c r="QSW3"/>
      <c r="QSX3"/>
      <c r="QSY3"/>
      <c r="QSZ3"/>
      <c r="QTA3"/>
      <c r="QTB3"/>
      <c r="QTC3"/>
      <c r="QTD3"/>
      <c r="QTE3"/>
      <c r="QTF3"/>
      <c r="QTG3"/>
      <c r="QTH3"/>
      <c r="QTI3"/>
      <c r="QTJ3"/>
      <c r="QTK3"/>
      <c r="QTL3"/>
      <c r="QTM3"/>
      <c r="QTN3"/>
      <c r="QTO3"/>
      <c r="QTP3"/>
      <c r="QTQ3"/>
      <c r="QTR3"/>
      <c r="QTS3"/>
      <c r="QTT3"/>
      <c r="QTU3"/>
      <c r="QTV3"/>
      <c r="QTW3"/>
      <c r="QTX3"/>
      <c r="QTY3"/>
      <c r="QTZ3"/>
      <c r="QUA3"/>
      <c r="QUB3"/>
      <c r="QUC3"/>
      <c r="QUD3"/>
      <c r="QUE3"/>
      <c r="QUF3"/>
      <c r="QUG3"/>
      <c r="QUH3"/>
      <c r="QUI3"/>
      <c r="QUJ3"/>
      <c r="QUK3"/>
      <c r="QUL3"/>
      <c r="QUM3"/>
      <c r="QUN3"/>
      <c r="QUO3"/>
      <c r="QUP3"/>
      <c r="QUQ3"/>
      <c r="QUR3"/>
      <c r="QUS3"/>
      <c r="QUT3"/>
      <c r="QUU3"/>
      <c r="QUV3"/>
      <c r="QUW3"/>
      <c r="QUX3"/>
      <c r="QUY3"/>
      <c r="QUZ3"/>
      <c r="QVA3"/>
      <c r="QVB3"/>
      <c r="QVC3"/>
      <c r="QVD3"/>
      <c r="QVE3"/>
      <c r="QVF3"/>
      <c r="QVG3"/>
      <c r="QVH3"/>
      <c r="QVI3"/>
      <c r="QVJ3"/>
      <c r="QVK3"/>
      <c r="QVL3"/>
      <c r="QVM3"/>
      <c r="QVN3"/>
      <c r="QVO3"/>
      <c r="QVP3"/>
      <c r="QVQ3"/>
      <c r="QVR3"/>
      <c r="QVS3"/>
      <c r="QVT3"/>
      <c r="QVU3"/>
      <c r="QVV3"/>
      <c r="QVW3"/>
      <c r="QVX3"/>
      <c r="QVY3"/>
      <c r="QVZ3"/>
      <c r="QWA3"/>
      <c r="QWB3"/>
      <c r="QWC3"/>
      <c r="QWD3"/>
      <c r="QWE3"/>
      <c r="QWF3"/>
      <c r="QWG3"/>
      <c r="QWH3"/>
      <c r="QWI3"/>
      <c r="QWJ3"/>
      <c r="QWK3"/>
      <c r="QWL3"/>
      <c r="QWM3"/>
      <c r="QWN3"/>
      <c r="QWO3"/>
      <c r="QWP3"/>
      <c r="QWQ3"/>
      <c r="QWR3"/>
      <c r="QWS3"/>
      <c r="QWT3"/>
      <c r="QWU3"/>
      <c r="QWV3"/>
      <c r="QWW3"/>
      <c r="QWX3"/>
      <c r="QWY3"/>
      <c r="QWZ3"/>
      <c r="QXA3"/>
      <c r="QXB3"/>
      <c r="QXC3"/>
      <c r="QXD3"/>
      <c r="QXE3"/>
      <c r="QXF3"/>
      <c r="QXG3"/>
      <c r="QXH3"/>
      <c r="QXI3"/>
      <c r="QXJ3"/>
      <c r="QXK3"/>
      <c r="QXL3"/>
      <c r="QXM3"/>
      <c r="QXN3"/>
      <c r="QXO3"/>
      <c r="QXP3"/>
      <c r="QXQ3"/>
      <c r="QXR3"/>
      <c r="QXS3"/>
      <c r="QXT3"/>
      <c r="QXU3"/>
      <c r="QXV3"/>
      <c r="QXW3"/>
      <c r="QXX3"/>
      <c r="QXY3"/>
      <c r="QXZ3"/>
      <c r="QYA3"/>
      <c r="QYB3"/>
      <c r="QYC3"/>
      <c r="QYD3"/>
      <c r="QYE3"/>
      <c r="QYF3"/>
      <c r="QYG3"/>
      <c r="QYH3"/>
      <c r="QYI3"/>
      <c r="QYJ3"/>
      <c r="QYK3"/>
      <c r="QYL3"/>
      <c r="QYM3"/>
      <c r="QYN3"/>
      <c r="QYO3"/>
      <c r="QYP3"/>
      <c r="QYQ3"/>
      <c r="QYR3"/>
      <c r="QYS3"/>
      <c r="QYT3"/>
      <c r="QYU3"/>
      <c r="QYV3"/>
      <c r="QYW3"/>
      <c r="QYX3"/>
      <c r="QYY3"/>
      <c r="QYZ3"/>
      <c r="QZA3"/>
      <c r="QZB3"/>
      <c r="QZC3"/>
      <c r="QZD3"/>
      <c r="QZE3"/>
      <c r="QZF3"/>
      <c r="QZG3"/>
      <c r="QZH3"/>
      <c r="QZI3"/>
      <c r="QZJ3"/>
      <c r="QZK3"/>
      <c r="QZL3"/>
      <c r="QZM3"/>
      <c r="QZN3"/>
      <c r="QZO3"/>
      <c r="QZP3"/>
      <c r="QZQ3"/>
      <c r="QZR3"/>
      <c r="QZS3"/>
      <c r="QZT3"/>
      <c r="QZU3"/>
      <c r="QZV3"/>
      <c r="QZW3"/>
      <c r="QZX3"/>
      <c r="QZY3"/>
      <c r="QZZ3"/>
      <c r="RAA3"/>
      <c r="RAB3"/>
      <c r="RAC3"/>
      <c r="RAD3"/>
      <c r="RAE3"/>
      <c r="RAF3"/>
      <c r="RAG3"/>
      <c r="RAH3"/>
      <c r="RAI3"/>
      <c r="RAJ3"/>
      <c r="RAK3"/>
      <c r="RAL3"/>
      <c r="RAM3"/>
      <c r="RAN3"/>
      <c r="RAO3"/>
      <c r="RAP3"/>
      <c r="RAQ3"/>
      <c r="RAR3"/>
      <c r="RAS3"/>
      <c r="RAT3"/>
      <c r="RAU3"/>
      <c r="RAV3"/>
      <c r="RAW3"/>
      <c r="RAX3"/>
      <c r="RAY3"/>
      <c r="RAZ3"/>
      <c r="RBA3"/>
      <c r="RBB3"/>
      <c r="RBC3"/>
      <c r="RBD3"/>
      <c r="RBE3"/>
      <c r="RBF3"/>
      <c r="RBG3"/>
      <c r="RBH3"/>
      <c r="RBI3"/>
      <c r="RBJ3"/>
      <c r="RBK3"/>
      <c r="RBL3"/>
      <c r="RBM3"/>
      <c r="RBN3"/>
      <c r="RBO3"/>
      <c r="RBP3"/>
      <c r="RBQ3"/>
      <c r="RBR3"/>
      <c r="RBS3"/>
      <c r="RBT3"/>
      <c r="RBU3"/>
      <c r="RBV3"/>
      <c r="RBW3"/>
      <c r="RBX3"/>
      <c r="RBY3"/>
      <c r="RBZ3"/>
      <c r="RCA3"/>
      <c r="RCB3"/>
      <c r="RCC3"/>
      <c r="RCD3"/>
      <c r="RCE3"/>
      <c r="RCF3"/>
      <c r="RCG3"/>
      <c r="RCH3"/>
      <c r="RCI3"/>
      <c r="RCJ3"/>
      <c r="RCK3"/>
      <c r="RCL3"/>
      <c r="RCM3"/>
      <c r="RCN3"/>
      <c r="RCO3"/>
      <c r="RCP3"/>
      <c r="RCQ3"/>
      <c r="RCR3"/>
      <c r="RCS3"/>
      <c r="RCT3"/>
      <c r="RCU3"/>
      <c r="RCV3"/>
      <c r="RCW3"/>
      <c r="RCX3"/>
      <c r="RCY3"/>
      <c r="RCZ3"/>
      <c r="RDA3"/>
      <c r="RDB3"/>
      <c r="RDC3"/>
      <c r="RDD3"/>
      <c r="RDE3"/>
      <c r="RDF3"/>
      <c r="RDG3"/>
      <c r="RDH3"/>
      <c r="RDI3"/>
      <c r="RDJ3"/>
      <c r="RDK3"/>
      <c r="RDL3"/>
      <c r="RDM3"/>
      <c r="RDN3"/>
      <c r="RDO3"/>
      <c r="RDP3"/>
      <c r="RDQ3"/>
      <c r="RDR3"/>
      <c r="RDS3"/>
      <c r="RDT3"/>
      <c r="RDU3"/>
      <c r="RDV3"/>
      <c r="RDW3"/>
      <c r="RDX3"/>
      <c r="RDY3"/>
      <c r="RDZ3"/>
      <c r="REA3"/>
      <c r="REB3"/>
      <c r="REC3"/>
      <c r="RED3"/>
      <c r="REE3"/>
      <c r="REF3"/>
      <c r="REG3"/>
      <c r="REH3"/>
      <c r="REI3"/>
      <c r="REJ3"/>
      <c r="REK3"/>
      <c r="REL3"/>
      <c r="REM3"/>
      <c r="REN3"/>
      <c r="REO3"/>
      <c r="REP3"/>
      <c r="REQ3"/>
      <c r="RER3"/>
      <c r="RES3"/>
      <c r="RET3"/>
      <c r="REU3"/>
      <c r="REV3"/>
      <c r="REW3"/>
      <c r="REX3"/>
      <c r="REY3"/>
      <c r="REZ3"/>
      <c r="RFA3"/>
      <c r="RFB3"/>
      <c r="RFC3"/>
      <c r="RFD3"/>
      <c r="RFE3"/>
      <c r="RFF3"/>
      <c r="RFG3"/>
      <c r="RFH3"/>
      <c r="RFI3"/>
      <c r="RFJ3"/>
      <c r="RFK3"/>
      <c r="RFL3"/>
      <c r="RFM3"/>
      <c r="RFN3"/>
      <c r="RFO3"/>
      <c r="RFP3"/>
      <c r="RFQ3"/>
      <c r="RFR3"/>
      <c r="RFS3"/>
      <c r="RFT3"/>
      <c r="RFU3"/>
      <c r="RFV3"/>
      <c r="RFW3"/>
      <c r="RFX3"/>
      <c r="RFY3"/>
      <c r="RFZ3"/>
      <c r="RGA3"/>
      <c r="RGB3"/>
      <c r="RGC3"/>
      <c r="RGD3"/>
      <c r="RGE3"/>
      <c r="RGF3"/>
      <c r="RGG3"/>
      <c r="RGH3"/>
      <c r="RGI3"/>
      <c r="RGJ3"/>
      <c r="RGK3"/>
      <c r="RGL3"/>
      <c r="RGM3"/>
      <c r="RGN3"/>
      <c r="RGO3"/>
      <c r="RGP3"/>
      <c r="RGQ3"/>
      <c r="RGR3"/>
      <c r="RGS3"/>
      <c r="RGT3"/>
      <c r="RGU3"/>
      <c r="RGV3"/>
      <c r="RGW3"/>
      <c r="RGX3"/>
      <c r="RGY3"/>
      <c r="RGZ3"/>
      <c r="RHA3"/>
      <c r="RHB3"/>
      <c r="RHC3"/>
      <c r="RHD3"/>
      <c r="RHE3"/>
      <c r="RHF3"/>
      <c r="RHG3"/>
      <c r="RHH3"/>
      <c r="RHI3"/>
      <c r="RHJ3"/>
      <c r="RHK3"/>
      <c r="RHL3"/>
      <c r="RHM3"/>
      <c r="RHN3"/>
      <c r="RHO3"/>
      <c r="RHP3"/>
      <c r="RHQ3"/>
      <c r="RHR3"/>
      <c r="RHS3"/>
      <c r="RHT3"/>
      <c r="RHU3"/>
      <c r="RHV3"/>
      <c r="RHW3"/>
      <c r="RHX3"/>
      <c r="RHY3"/>
      <c r="RHZ3"/>
      <c r="RIA3"/>
      <c r="RIB3"/>
      <c r="RIC3"/>
      <c r="RID3"/>
      <c r="RIE3"/>
      <c r="RIF3"/>
      <c r="RIG3"/>
      <c r="RIH3"/>
      <c r="RII3"/>
      <c r="RIJ3"/>
      <c r="RIK3"/>
      <c r="RIL3"/>
      <c r="RIM3"/>
      <c r="RIN3"/>
      <c r="RIO3"/>
      <c r="RIP3"/>
      <c r="RIQ3"/>
      <c r="RIR3"/>
      <c r="RIS3"/>
      <c r="RIT3"/>
      <c r="RIU3"/>
      <c r="RIV3"/>
      <c r="RIW3"/>
      <c r="RIX3"/>
      <c r="RIY3"/>
      <c r="RIZ3"/>
      <c r="RJA3"/>
      <c r="RJB3"/>
      <c r="RJC3"/>
      <c r="RJD3"/>
      <c r="RJE3"/>
      <c r="RJF3"/>
      <c r="RJG3"/>
      <c r="RJH3"/>
      <c r="RJI3"/>
      <c r="RJJ3"/>
      <c r="RJK3"/>
      <c r="RJL3"/>
      <c r="RJM3"/>
      <c r="RJN3"/>
      <c r="RJO3"/>
      <c r="RJP3"/>
      <c r="RJQ3"/>
      <c r="RJR3"/>
      <c r="RJS3"/>
      <c r="RJT3"/>
      <c r="RJU3"/>
      <c r="RJV3"/>
      <c r="RJW3"/>
      <c r="RJX3"/>
      <c r="RJY3"/>
      <c r="RJZ3"/>
      <c r="RKA3"/>
      <c r="RKB3"/>
      <c r="RKC3"/>
      <c r="RKD3"/>
      <c r="RKE3"/>
      <c r="RKF3"/>
      <c r="RKG3"/>
      <c r="RKH3"/>
      <c r="RKI3"/>
      <c r="RKJ3"/>
      <c r="RKK3"/>
      <c r="RKL3"/>
      <c r="RKM3"/>
      <c r="RKN3"/>
      <c r="RKO3"/>
      <c r="RKP3"/>
      <c r="RKQ3"/>
      <c r="RKR3"/>
      <c r="RKS3"/>
      <c r="RKT3"/>
      <c r="RKU3"/>
      <c r="RKV3"/>
      <c r="RKW3"/>
      <c r="RKX3"/>
      <c r="RKY3"/>
      <c r="RKZ3"/>
      <c r="RLA3"/>
      <c r="RLB3"/>
      <c r="RLC3"/>
      <c r="RLD3"/>
      <c r="RLE3"/>
      <c r="RLF3"/>
      <c r="RLG3"/>
      <c r="RLH3"/>
      <c r="RLI3"/>
      <c r="RLJ3"/>
      <c r="RLK3"/>
      <c r="RLL3"/>
      <c r="RLM3"/>
      <c r="RLN3"/>
      <c r="RLO3"/>
      <c r="RLP3"/>
      <c r="RLQ3"/>
      <c r="RLR3"/>
      <c r="RLS3"/>
      <c r="RLT3"/>
      <c r="RLU3"/>
      <c r="RLV3"/>
      <c r="RLW3"/>
      <c r="RLX3"/>
      <c r="RLY3"/>
      <c r="RLZ3"/>
      <c r="RMA3"/>
      <c r="RMB3"/>
      <c r="RMC3"/>
      <c r="RMD3"/>
      <c r="RME3"/>
      <c r="RMF3"/>
      <c r="RMG3"/>
      <c r="RMH3"/>
      <c r="RMI3"/>
      <c r="RMJ3"/>
      <c r="RMK3"/>
      <c r="RML3"/>
      <c r="RMM3"/>
      <c r="RMN3"/>
      <c r="RMO3"/>
      <c r="RMP3"/>
      <c r="RMQ3"/>
      <c r="RMR3"/>
      <c r="RMS3"/>
      <c r="RMT3"/>
      <c r="RMU3"/>
      <c r="RMV3"/>
      <c r="RMW3"/>
      <c r="RMX3"/>
      <c r="RMY3"/>
      <c r="RMZ3"/>
      <c r="RNA3"/>
      <c r="RNB3"/>
      <c r="RNC3"/>
      <c r="RND3"/>
      <c r="RNE3"/>
      <c r="RNF3"/>
      <c r="RNG3"/>
      <c r="RNH3"/>
      <c r="RNI3"/>
      <c r="RNJ3"/>
      <c r="RNK3"/>
      <c r="RNL3"/>
      <c r="RNM3"/>
      <c r="RNN3"/>
      <c r="RNO3"/>
      <c r="RNP3"/>
      <c r="RNQ3"/>
      <c r="RNR3"/>
      <c r="RNS3"/>
      <c r="RNT3"/>
      <c r="RNU3"/>
      <c r="RNV3"/>
      <c r="RNW3"/>
      <c r="RNX3"/>
      <c r="RNY3"/>
      <c r="RNZ3"/>
      <c r="ROA3"/>
      <c r="ROB3"/>
      <c r="ROC3"/>
      <c r="ROD3"/>
      <c r="ROE3"/>
      <c r="ROF3"/>
      <c r="ROG3"/>
      <c r="ROH3"/>
      <c r="ROI3"/>
      <c r="ROJ3"/>
      <c r="ROK3"/>
      <c r="ROL3"/>
      <c r="ROM3"/>
      <c r="RON3"/>
      <c r="ROO3"/>
      <c r="ROP3"/>
      <c r="ROQ3"/>
      <c r="ROR3"/>
      <c r="ROS3"/>
      <c r="ROT3"/>
      <c r="ROU3"/>
      <c r="ROV3"/>
      <c r="ROW3"/>
      <c r="ROX3"/>
      <c r="ROY3"/>
      <c r="ROZ3"/>
      <c r="RPA3"/>
      <c r="RPB3"/>
      <c r="RPC3"/>
      <c r="RPD3"/>
      <c r="RPE3"/>
      <c r="RPF3"/>
      <c r="RPG3"/>
      <c r="RPH3"/>
      <c r="RPI3"/>
      <c r="RPJ3"/>
      <c r="RPK3"/>
      <c r="RPL3"/>
      <c r="RPM3"/>
      <c r="RPN3"/>
      <c r="RPO3"/>
      <c r="RPP3"/>
      <c r="RPQ3"/>
      <c r="RPR3"/>
      <c r="RPS3"/>
      <c r="RPT3"/>
      <c r="RPU3"/>
      <c r="RPV3"/>
      <c r="RPW3"/>
      <c r="RPX3"/>
      <c r="RPY3"/>
      <c r="RPZ3"/>
      <c r="RQA3"/>
      <c r="RQB3"/>
      <c r="RQC3"/>
      <c r="RQD3"/>
      <c r="RQE3"/>
      <c r="RQF3"/>
      <c r="RQG3"/>
      <c r="RQH3"/>
      <c r="RQI3"/>
      <c r="RQJ3"/>
      <c r="RQK3"/>
      <c r="RQL3"/>
      <c r="RQM3"/>
      <c r="RQN3"/>
      <c r="RQO3"/>
      <c r="RQP3"/>
      <c r="RQQ3"/>
      <c r="RQR3"/>
      <c r="RQS3"/>
      <c r="RQT3"/>
      <c r="RQU3"/>
      <c r="RQV3"/>
      <c r="RQW3"/>
      <c r="RQX3"/>
      <c r="RQY3"/>
      <c r="RQZ3"/>
      <c r="RRA3"/>
      <c r="RRB3"/>
      <c r="RRC3"/>
      <c r="RRD3"/>
      <c r="RRE3"/>
      <c r="RRF3"/>
      <c r="RRG3"/>
      <c r="RRH3"/>
      <c r="RRI3"/>
      <c r="RRJ3"/>
      <c r="RRK3"/>
      <c r="RRL3"/>
      <c r="RRM3"/>
      <c r="RRN3"/>
      <c r="RRO3"/>
      <c r="RRP3"/>
      <c r="RRQ3"/>
      <c r="RRR3"/>
      <c r="RRS3"/>
      <c r="RRT3"/>
      <c r="RRU3"/>
      <c r="RRV3"/>
      <c r="RRW3"/>
      <c r="RRX3"/>
      <c r="RRY3"/>
      <c r="RRZ3"/>
      <c r="RSA3"/>
      <c r="RSB3"/>
      <c r="RSC3"/>
      <c r="RSD3"/>
      <c r="RSE3"/>
      <c r="RSF3"/>
      <c r="RSG3"/>
      <c r="RSH3"/>
      <c r="RSI3"/>
      <c r="RSJ3"/>
      <c r="RSK3"/>
      <c r="RSL3"/>
      <c r="RSM3"/>
      <c r="RSN3"/>
      <c r="RSO3"/>
      <c r="RSP3"/>
      <c r="RSQ3"/>
      <c r="RSR3"/>
      <c r="RSS3"/>
      <c r="RST3"/>
      <c r="RSU3"/>
      <c r="RSV3"/>
      <c r="RSW3"/>
      <c r="RSX3"/>
      <c r="RSY3"/>
      <c r="RSZ3"/>
      <c r="RTA3"/>
      <c r="RTB3"/>
      <c r="RTC3"/>
      <c r="RTD3"/>
      <c r="RTE3"/>
      <c r="RTF3"/>
      <c r="RTG3"/>
      <c r="RTH3"/>
      <c r="RTI3"/>
      <c r="RTJ3"/>
      <c r="RTK3"/>
      <c r="RTL3"/>
      <c r="RTM3"/>
      <c r="RTN3"/>
      <c r="RTO3"/>
      <c r="RTP3"/>
      <c r="RTQ3"/>
      <c r="RTR3"/>
      <c r="RTS3"/>
      <c r="RTT3"/>
      <c r="RTU3"/>
      <c r="RTV3"/>
      <c r="RTW3"/>
      <c r="RTX3"/>
      <c r="RTY3"/>
      <c r="RTZ3"/>
      <c r="RUA3"/>
      <c r="RUB3"/>
      <c r="RUC3"/>
      <c r="RUD3"/>
      <c r="RUE3"/>
      <c r="RUF3"/>
      <c r="RUG3"/>
      <c r="RUH3"/>
      <c r="RUI3"/>
      <c r="RUJ3"/>
      <c r="RUK3"/>
      <c r="RUL3"/>
      <c r="RUM3"/>
      <c r="RUN3"/>
      <c r="RUO3"/>
      <c r="RUP3"/>
      <c r="RUQ3"/>
      <c r="RUR3"/>
      <c r="RUS3"/>
      <c r="RUT3"/>
      <c r="RUU3"/>
      <c r="RUV3"/>
      <c r="RUW3"/>
      <c r="RUX3"/>
      <c r="RUY3"/>
      <c r="RUZ3"/>
      <c r="RVA3"/>
      <c r="RVB3"/>
      <c r="RVC3"/>
      <c r="RVD3"/>
      <c r="RVE3"/>
      <c r="RVF3"/>
      <c r="RVG3"/>
      <c r="RVH3"/>
      <c r="RVI3"/>
      <c r="RVJ3"/>
      <c r="RVK3"/>
      <c r="RVL3"/>
      <c r="RVM3"/>
      <c r="RVN3"/>
      <c r="RVO3"/>
      <c r="RVP3"/>
      <c r="RVQ3"/>
      <c r="RVR3"/>
      <c r="RVS3"/>
      <c r="RVT3"/>
      <c r="RVU3"/>
      <c r="RVV3"/>
      <c r="RVW3"/>
      <c r="RVX3"/>
      <c r="RVY3"/>
      <c r="RVZ3"/>
      <c r="RWA3"/>
      <c r="RWB3"/>
      <c r="RWC3"/>
      <c r="RWD3"/>
      <c r="RWE3"/>
      <c r="RWF3"/>
      <c r="RWG3"/>
      <c r="RWH3"/>
      <c r="RWI3"/>
      <c r="RWJ3"/>
      <c r="RWK3"/>
      <c r="RWL3"/>
      <c r="RWM3"/>
      <c r="RWN3"/>
      <c r="RWO3"/>
      <c r="RWP3"/>
      <c r="RWQ3"/>
      <c r="RWR3"/>
      <c r="RWS3"/>
      <c r="RWT3"/>
      <c r="RWU3"/>
      <c r="RWV3"/>
      <c r="RWW3"/>
      <c r="RWX3"/>
      <c r="RWY3"/>
      <c r="RWZ3"/>
      <c r="RXA3"/>
      <c r="RXB3"/>
      <c r="RXC3"/>
      <c r="RXD3"/>
      <c r="RXE3"/>
      <c r="RXF3"/>
      <c r="RXG3"/>
      <c r="RXH3"/>
      <c r="RXI3"/>
      <c r="RXJ3"/>
      <c r="RXK3"/>
      <c r="RXL3"/>
      <c r="RXM3"/>
      <c r="RXN3"/>
      <c r="RXO3"/>
      <c r="RXP3"/>
      <c r="RXQ3"/>
      <c r="RXR3"/>
      <c r="RXS3"/>
      <c r="RXT3"/>
      <c r="RXU3"/>
      <c r="RXV3"/>
      <c r="RXW3"/>
      <c r="RXX3"/>
      <c r="RXY3"/>
      <c r="RXZ3"/>
      <c r="RYA3"/>
      <c r="RYB3"/>
      <c r="RYC3"/>
      <c r="RYD3"/>
      <c r="RYE3"/>
      <c r="RYF3"/>
      <c r="RYG3"/>
      <c r="RYH3"/>
      <c r="RYI3"/>
      <c r="RYJ3"/>
      <c r="RYK3"/>
      <c r="RYL3"/>
      <c r="RYM3"/>
      <c r="RYN3"/>
      <c r="RYO3"/>
      <c r="RYP3"/>
      <c r="RYQ3"/>
      <c r="RYR3"/>
      <c r="RYS3"/>
      <c r="RYT3"/>
      <c r="RYU3"/>
      <c r="RYV3"/>
      <c r="RYW3"/>
      <c r="RYX3"/>
      <c r="RYY3"/>
      <c r="RYZ3"/>
      <c r="RZA3"/>
      <c r="RZB3"/>
      <c r="RZC3"/>
      <c r="RZD3"/>
      <c r="RZE3"/>
      <c r="RZF3"/>
      <c r="RZG3"/>
      <c r="RZH3"/>
      <c r="RZI3"/>
      <c r="RZJ3"/>
      <c r="RZK3"/>
      <c r="RZL3"/>
      <c r="RZM3"/>
      <c r="RZN3"/>
      <c r="RZO3"/>
      <c r="RZP3"/>
      <c r="RZQ3"/>
      <c r="RZR3"/>
      <c r="RZS3"/>
      <c r="RZT3"/>
      <c r="RZU3"/>
      <c r="RZV3"/>
      <c r="RZW3"/>
      <c r="RZX3"/>
      <c r="RZY3"/>
      <c r="RZZ3"/>
      <c r="SAA3"/>
      <c r="SAB3"/>
      <c r="SAC3"/>
      <c r="SAD3"/>
      <c r="SAE3"/>
      <c r="SAF3"/>
      <c r="SAG3"/>
      <c r="SAH3"/>
      <c r="SAI3"/>
      <c r="SAJ3"/>
      <c r="SAK3"/>
      <c r="SAL3"/>
      <c r="SAM3"/>
      <c r="SAN3"/>
      <c r="SAO3"/>
      <c r="SAP3"/>
      <c r="SAQ3"/>
      <c r="SAR3"/>
      <c r="SAS3"/>
      <c r="SAT3"/>
      <c r="SAU3"/>
      <c r="SAV3"/>
      <c r="SAW3"/>
      <c r="SAX3"/>
      <c r="SAY3"/>
      <c r="SAZ3"/>
      <c r="SBA3"/>
      <c r="SBB3"/>
      <c r="SBC3"/>
      <c r="SBD3"/>
      <c r="SBE3"/>
      <c r="SBF3"/>
      <c r="SBG3"/>
      <c r="SBH3"/>
      <c r="SBI3"/>
      <c r="SBJ3"/>
      <c r="SBK3"/>
      <c r="SBL3"/>
      <c r="SBM3"/>
      <c r="SBN3"/>
      <c r="SBO3"/>
      <c r="SBP3"/>
      <c r="SBQ3"/>
      <c r="SBR3"/>
      <c r="SBS3"/>
      <c r="SBT3"/>
      <c r="SBU3"/>
      <c r="SBV3"/>
      <c r="SBW3"/>
      <c r="SBX3"/>
      <c r="SBY3"/>
      <c r="SBZ3"/>
      <c r="SCA3"/>
      <c r="SCB3"/>
      <c r="SCC3"/>
      <c r="SCD3"/>
      <c r="SCE3"/>
      <c r="SCF3"/>
      <c r="SCG3"/>
      <c r="SCH3"/>
      <c r="SCI3"/>
      <c r="SCJ3"/>
      <c r="SCK3"/>
      <c r="SCL3"/>
      <c r="SCM3"/>
      <c r="SCN3"/>
      <c r="SCO3"/>
      <c r="SCP3"/>
      <c r="SCQ3"/>
      <c r="SCR3"/>
      <c r="SCS3"/>
      <c r="SCT3"/>
      <c r="SCU3"/>
      <c r="SCV3"/>
      <c r="SCW3"/>
      <c r="SCX3"/>
      <c r="SCY3"/>
      <c r="SCZ3"/>
      <c r="SDA3"/>
      <c r="SDB3"/>
      <c r="SDC3"/>
      <c r="SDD3"/>
      <c r="SDE3"/>
      <c r="SDF3"/>
      <c r="SDG3"/>
      <c r="SDH3"/>
      <c r="SDI3"/>
      <c r="SDJ3"/>
      <c r="SDK3"/>
      <c r="SDL3"/>
      <c r="SDM3"/>
      <c r="SDN3"/>
      <c r="SDO3"/>
      <c r="SDP3"/>
      <c r="SDQ3"/>
      <c r="SDR3"/>
      <c r="SDS3"/>
      <c r="SDT3"/>
      <c r="SDU3"/>
      <c r="SDV3"/>
      <c r="SDW3"/>
      <c r="SDX3"/>
      <c r="SDY3"/>
      <c r="SDZ3"/>
      <c r="SEA3"/>
      <c r="SEB3"/>
      <c r="SEC3"/>
      <c r="SED3"/>
      <c r="SEE3"/>
      <c r="SEF3"/>
      <c r="SEG3"/>
      <c r="SEH3"/>
      <c r="SEI3"/>
      <c r="SEJ3"/>
      <c r="SEK3"/>
      <c r="SEL3"/>
      <c r="SEM3"/>
      <c r="SEN3"/>
      <c r="SEO3"/>
      <c r="SEP3"/>
      <c r="SEQ3"/>
      <c r="SER3"/>
      <c r="SES3"/>
      <c r="SET3"/>
      <c r="SEU3"/>
      <c r="SEV3"/>
      <c r="SEW3"/>
      <c r="SEX3"/>
      <c r="SEY3"/>
      <c r="SEZ3"/>
      <c r="SFA3"/>
      <c r="SFB3"/>
      <c r="SFC3"/>
      <c r="SFD3"/>
      <c r="SFE3"/>
      <c r="SFF3"/>
      <c r="SFG3"/>
      <c r="SFH3"/>
      <c r="SFI3"/>
      <c r="SFJ3"/>
      <c r="SFK3"/>
      <c r="SFL3"/>
      <c r="SFM3"/>
      <c r="SFN3"/>
      <c r="SFO3"/>
      <c r="SFP3"/>
      <c r="SFQ3"/>
      <c r="SFR3"/>
      <c r="SFS3"/>
      <c r="SFT3"/>
      <c r="SFU3"/>
      <c r="SFV3"/>
      <c r="SFW3"/>
      <c r="SFX3"/>
      <c r="SFY3"/>
      <c r="SFZ3"/>
      <c r="SGA3"/>
      <c r="SGB3"/>
      <c r="SGC3"/>
      <c r="SGD3"/>
      <c r="SGE3"/>
      <c r="SGF3"/>
      <c r="SGG3"/>
      <c r="SGH3"/>
      <c r="SGI3"/>
      <c r="SGJ3"/>
      <c r="SGK3"/>
      <c r="SGL3"/>
      <c r="SGM3"/>
      <c r="SGN3"/>
      <c r="SGO3"/>
      <c r="SGP3"/>
      <c r="SGQ3"/>
      <c r="SGR3"/>
      <c r="SGS3"/>
      <c r="SGT3"/>
      <c r="SGU3"/>
      <c r="SGV3"/>
      <c r="SGW3"/>
      <c r="SGX3"/>
      <c r="SGY3"/>
      <c r="SGZ3"/>
      <c r="SHA3"/>
      <c r="SHB3"/>
      <c r="SHC3"/>
      <c r="SHD3"/>
      <c r="SHE3"/>
      <c r="SHF3"/>
      <c r="SHG3"/>
      <c r="SHH3"/>
      <c r="SHI3"/>
      <c r="SHJ3"/>
      <c r="SHK3"/>
      <c r="SHL3"/>
      <c r="SHM3"/>
      <c r="SHN3"/>
      <c r="SHO3"/>
      <c r="SHP3"/>
      <c r="SHQ3"/>
      <c r="SHR3"/>
      <c r="SHS3"/>
      <c r="SHT3"/>
      <c r="SHU3"/>
      <c r="SHV3"/>
      <c r="SHW3"/>
      <c r="SHX3"/>
      <c r="SHY3"/>
      <c r="SHZ3"/>
      <c r="SIA3"/>
      <c r="SIB3"/>
      <c r="SIC3"/>
      <c r="SID3"/>
      <c r="SIE3"/>
      <c r="SIF3"/>
      <c r="SIG3"/>
      <c r="SIH3"/>
      <c r="SII3"/>
      <c r="SIJ3"/>
      <c r="SIK3"/>
      <c r="SIL3"/>
      <c r="SIM3"/>
      <c r="SIN3"/>
      <c r="SIO3"/>
      <c r="SIP3"/>
      <c r="SIQ3"/>
      <c r="SIR3"/>
      <c r="SIS3"/>
      <c r="SIT3"/>
      <c r="SIU3"/>
      <c r="SIV3"/>
      <c r="SIW3"/>
      <c r="SIX3"/>
      <c r="SIY3"/>
      <c r="SIZ3"/>
      <c r="SJA3"/>
      <c r="SJB3"/>
      <c r="SJC3"/>
      <c r="SJD3"/>
      <c r="SJE3"/>
      <c r="SJF3"/>
      <c r="SJG3"/>
      <c r="SJH3"/>
      <c r="SJI3"/>
      <c r="SJJ3"/>
      <c r="SJK3"/>
      <c r="SJL3"/>
      <c r="SJM3"/>
      <c r="SJN3"/>
      <c r="SJO3"/>
      <c r="SJP3"/>
      <c r="SJQ3"/>
      <c r="SJR3"/>
      <c r="SJS3"/>
      <c r="SJT3"/>
      <c r="SJU3"/>
      <c r="SJV3"/>
      <c r="SJW3"/>
      <c r="SJX3"/>
      <c r="SJY3"/>
      <c r="SJZ3"/>
      <c r="SKA3"/>
      <c r="SKB3"/>
      <c r="SKC3"/>
      <c r="SKD3"/>
      <c r="SKE3"/>
      <c r="SKF3"/>
      <c r="SKG3"/>
      <c r="SKH3"/>
      <c r="SKI3"/>
      <c r="SKJ3"/>
      <c r="SKK3"/>
      <c r="SKL3"/>
      <c r="SKM3"/>
      <c r="SKN3"/>
      <c r="SKO3"/>
      <c r="SKP3"/>
      <c r="SKQ3"/>
      <c r="SKR3"/>
      <c r="SKS3"/>
      <c r="SKT3"/>
      <c r="SKU3"/>
      <c r="SKV3"/>
      <c r="SKW3"/>
      <c r="SKX3"/>
      <c r="SKY3"/>
      <c r="SKZ3"/>
      <c r="SLA3"/>
      <c r="SLB3"/>
      <c r="SLC3"/>
      <c r="SLD3"/>
      <c r="SLE3"/>
      <c r="SLF3"/>
      <c r="SLG3"/>
      <c r="SLH3"/>
      <c r="SLI3"/>
      <c r="SLJ3"/>
      <c r="SLK3"/>
      <c r="SLL3"/>
      <c r="SLM3"/>
      <c r="SLN3"/>
      <c r="SLO3"/>
      <c r="SLP3"/>
      <c r="SLQ3"/>
      <c r="SLR3"/>
      <c r="SLS3"/>
      <c r="SLT3"/>
      <c r="SLU3"/>
      <c r="SLV3"/>
      <c r="SLW3"/>
      <c r="SLX3"/>
      <c r="SLY3"/>
      <c r="SLZ3"/>
      <c r="SMA3"/>
      <c r="SMB3"/>
      <c r="SMC3"/>
      <c r="SMD3"/>
      <c r="SME3"/>
      <c r="SMF3"/>
      <c r="SMG3"/>
      <c r="SMH3"/>
      <c r="SMI3"/>
      <c r="SMJ3"/>
      <c r="SMK3"/>
      <c r="SML3"/>
      <c r="SMM3"/>
      <c r="SMN3"/>
      <c r="SMO3"/>
      <c r="SMP3"/>
      <c r="SMQ3"/>
      <c r="SMR3"/>
      <c r="SMS3"/>
      <c r="SMT3"/>
      <c r="SMU3"/>
      <c r="SMV3"/>
      <c r="SMW3"/>
      <c r="SMX3"/>
      <c r="SMY3"/>
      <c r="SMZ3"/>
      <c r="SNA3"/>
      <c r="SNB3"/>
      <c r="SNC3"/>
      <c r="SND3"/>
      <c r="SNE3"/>
      <c r="SNF3"/>
      <c r="SNG3"/>
      <c r="SNH3"/>
      <c r="SNI3"/>
      <c r="SNJ3"/>
      <c r="SNK3"/>
      <c r="SNL3"/>
      <c r="SNM3"/>
      <c r="SNN3"/>
      <c r="SNO3"/>
      <c r="SNP3"/>
      <c r="SNQ3"/>
      <c r="SNR3"/>
      <c r="SNS3"/>
      <c r="SNT3"/>
      <c r="SNU3"/>
      <c r="SNV3"/>
      <c r="SNW3"/>
      <c r="SNX3"/>
      <c r="SNY3"/>
      <c r="SNZ3"/>
      <c r="SOA3"/>
      <c r="SOB3"/>
      <c r="SOC3"/>
      <c r="SOD3"/>
      <c r="SOE3"/>
      <c r="SOF3"/>
      <c r="SOG3"/>
      <c r="SOH3"/>
      <c r="SOI3"/>
      <c r="SOJ3"/>
      <c r="SOK3"/>
      <c r="SOL3"/>
      <c r="SOM3"/>
      <c r="SON3"/>
      <c r="SOO3"/>
      <c r="SOP3"/>
      <c r="SOQ3"/>
      <c r="SOR3"/>
      <c r="SOS3"/>
      <c r="SOT3"/>
      <c r="SOU3"/>
      <c r="SOV3"/>
      <c r="SOW3"/>
      <c r="SOX3"/>
      <c r="SOY3"/>
      <c r="SOZ3"/>
      <c r="SPA3"/>
      <c r="SPB3"/>
      <c r="SPC3"/>
      <c r="SPD3"/>
      <c r="SPE3"/>
      <c r="SPF3"/>
      <c r="SPG3"/>
      <c r="SPH3"/>
      <c r="SPI3"/>
      <c r="SPJ3"/>
      <c r="SPK3"/>
      <c r="SPL3"/>
      <c r="SPM3"/>
      <c r="SPN3"/>
      <c r="SPO3"/>
      <c r="SPP3"/>
      <c r="SPQ3"/>
      <c r="SPR3"/>
      <c r="SPS3"/>
      <c r="SPT3"/>
      <c r="SPU3"/>
      <c r="SPV3"/>
      <c r="SPW3"/>
      <c r="SPX3"/>
      <c r="SPY3"/>
      <c r="SPZ3"/>
      <c r="SQA3"/>
      <c r="SQB3"/>
      <c r="SQC3"/>
      <c r="SQD3"/>
      <c r="SQE3"/>
      <c r="SQF3"/>
      <c r="SQG3"/>
      <c r="SQH3"/>
      <c r="SQI3"/>
      <c r="SQJ3"/>
      <c r="SQK3"/>
      <c r="SQL3"/>
      <c r="SQM3"/>
      <c r="SQN3"/>
      <c r="SQO3"/>
      <c r="SQP3"/>
      <c r="SQQ3"/>
      <c r="SQR3"/>
      <c r="SQS3"/>
      <c r="SQT3"/>
      <c r="SQU3"/>
      <c r="SQV3"/>
      <c r="SQW3"/>
      <c r="SQX3"/>
      <c r="SQY3"/>
      <c r="SQZ3"/>
      <c r="SRA3"/>
      <c r="SRB3"/>
      <c r="SRC3"/>
      <c r="SRD3"/>
      <c r="SRE3"/>
      <c r="SRF3"/>
      <c r="SRG3"/>
      <c r="SRH3"/>
      <c r="SRI3"/>
      <c r="SRJ3"/>
      <c r="SRK3"/>
      <c r="SRL3"/>
      <c r="SRM3"/>
      <c r="SRN3"/>
      <c r="SRO3"/>
      <c r="SRP3"/>
      <c r="SRQ3"/>
      <c r="SRR3"/>
      <c r="SRS3"/>
      <c r="SRT3"/>
      <c r="SRU3"/>
      <c r="SRV3"/>
      <c r="SRW3"/>
      <c r="SRX3"/>
      <c r="SRY3"/>
      <c r="SRZ3"/>
      <c r="SSA3"/>
      <c r="SSB3"/>
      <c r="SSC3"/>
      <c r="SSD3"/>
      <c r="SSE3"/>
      <c r="SSF3"/>
      <c r="SSG3"/>
      <c r="SSH3"/>
      <c r="SSI3"/>
      <c r="SSJ3"/>
      <c r="SSK3"/>
      <c r="SSL3"/>
      <c r="SSM3"/>
      <c r="SSN3"/>
      <c r="SSO3"/>
      <c r="SSP3"/>
      <c r="SSQ3"/>
      <c r="SSR3"/>
      <c r="SSS3"/>
      <c r="SST3"/>
      <c r="SSU3"/>
      <c r="SSV3"/>
      <c r="SSW3"/>
      <c r="SSX3"/>
      <c r="SSY3"/>
      <c r="SSZ3"/>
      <c r="STA3"/>
      <c r="STB3"/>
      <c r="STC3"/>
      <c r="STD3"/>
      <c r="STE3"/>
      <c r="STF3"/>
      <c r="STG3"/>
      <c r="STH3"/>
      <c r="STI3"/>
      <c r="STJ3"/>
      <c r="STK3"/>
      <c r="STL3"/>
      <c r="STM3"/>
      <c r="STN3"/>
      <c r="STO3"/>
      <c r="STP3"/>
      <c r="STQ3"/>
      <c r="STR3"/>
      <c r="STS3"/>
      <c r="STT3"/>
      <c r="STU3"/>
      <c r="STV3"/>
      <c r="STW3"/>
      <c r="STX3"/>
      <c r="STY3"/>
      <c r="STZ3"/>
      <c r="SUA3"/>
      <c r="SUB3"/>
      <c r="SUC3"/>
      <c r="SUD3"/>
      <c r="SUE3"/>
      <c r="SUF3"/>
      <c r="SUG3"/>
      <c r="SUH3"/>
      <c r="SUI3"/>
      <c r="SUJ3"/>
      <c r="SUK3"/>
      <c r="SUL3"/>
      <c r="SUM3"/>
      <c r="SUN3"/>
      <c r="SUO3"/>
      <c r="SUP3"/>
      <c r="SUQ3"/>
      <c r="SUR3"/>
      <c r="SUS3"/>
      <c r="SUT3"/>
      <c r="SUU3"/>
      <c r="SUV3"/>
      <c r="SUW3"/>
      <c r="SUX3"/>
      <c r="SUY3"/>
      <c r="SUZ3"/>
      <c r="SVA3"/>
      <c r="SVB3"/>
      <c r="SVC3"/>
      <c r="SVD3"/>
      <c r="SVE3"/>
      <c r="SVF3"/>
      <c r="SVG3"/>
      <c r="SVH3"/>
      <c r="SVI3"/>
      <c r="SVJ3"/>
      <c r="SVK3"/>
      <c r="SVL3"/>
      <c r="SVM3"/>
      <c r="SVN3"/>
      <c r="SVO3"/>
      <c r="SVP3"/>
      <c r="SVQ3"/>
      <c r="SVR3"/>
      <c r="SVS3"/>
      <c r="SVT3"/>
      <c r="SVU3"/>
      <c r="SVV3"/>
      <c r="SVW3"/>
      <c r="SVX3"/>
      <c r="SVY3"/>
      <c r="SVZ3"/>
      <c r="SWA3"/>
      <c r="SWB3"/>
      <c r="SWC3"/>
      <c r="SWD3"/>
      <c r="SWE3"/>
      <c r="SWF3"/>
      <c r="SWG3"/>
      <c r="SWH3"/>
      <c r="SWI3"/>
      <c r="SWJ3"/>
      <c r="SWK3"/>
      <c r="SWL3"/>
      <c r="SWM3"/>
      <c r="SWN3"/>
      <c r="SWO3"/>
      <c r="SWP3"/>
      <c r="SWQ3"/>
      <c r="SWR3"/>
      <c r="SWS3"/>
      <c r="SWT3"/>
      <c r="SWU3"/>
      <c r="SWV3"/>
      <c r="SWW3"/>
      <c r="SWX3"/>
      <c r="SWY3"/>
      <c r="SWZ3"/>
      <c r="SXA3"/>
      <c r="SXB3"/>
      <c r="SXC3"/>
      <c r="SXD3"/>
      <c r="SXE3"/>
      <c r="SXF3"/>
      <c r="SXG3"/>
      <c r="SXH3"/>
      <c r="SXI3"/>
      <c r="SXJ3"/>
      <c r="SXK3"/>
      <c r="SXL3"/>
      <c r="SXM3"/>
      <c r="SXN3"/>
      <c r="SXO3"/>
      <c r="SXP3"/>
      <c r="SXQ3"/>
      <c r="SXR3"/>
      <c r="SXS3"/>
      <c r="SXT3"/>
      <c r="SXU3"/>
      <c r="SXV3"/>
      <c r="SXW3"/>
      <c r="SXX3"/>
      <c r="SXY3"/>
      <c r="SXZ3"/>
      <c r="SYA3"/>
      <c r="SYB3"/>
      <c r="SYC3"/>
      <c r="SYD3"/>
      <c r="SYE3"/>
      <c r="SYF3"/>
      <c r="SYG3"/>
      <c r="SYH3"/>
      <c r="SYI3"/>
      <c r="SYJ3"/>
      <c r="SYK3"/>
      <c r="SYL3"/>
      <c r="SYM3"/>
      <c r="SYN3"/>
      <c r="SYO3"/>
      <c r="SYP3"/>
      <c r="SYQ3"/>
      <c r="SYR3"/>
      <c r="SYS3"/>
      <c r="SYT3"/>
      <c r="SYU3"/>
      <c r="SYV3"/>
      <c r="SYW3"/>
      <c r="SYX3"/>
      <c r="SYY3"/>
      <c r="SYZ3"/>
      <c r="SZA3"/>
      <c r="SZB3"/>
      <c r="SZC3"/>
      <c r="SZD3"/>
      <c r="SZE3"/>
      <c r="SZF3"/>
      <c r="SZG3"/>
      <c r="SZH3"/>
      <c r="SZI3"/>
      <c r="SZJ3"/>
      <c r="SZK3"/>
      <c r="SZL3"/>
      <c r="SZM3"/>
      <c r="SZN3"/>
      <c r="SZO3"/>
      <c r="SZP3"/>
      <c r="SZQ3"/>
      <c r="SZR3"/>
      <c r="SZS3"/>
      <c r="SZT3"/>
      <c r="SZU3"/>
      <c r="SZV3"/>
      <c r="SZW3"/>
      <c r="SZX3"/>
      <c r="SZY3"/>
      <c r="SZZ3"/>
      <c r="TAA3"/>
      <c r="TAB3"/>
      <c r="TAC3"/>
      <c r="TAD3"/>
      <c r="TAE3"/>
      <c r="TAF3"/>
      <c r="TAG3"/>
      <c r="TAH3"/>
      <c r="TAI3"/>
      <c r="TAJ3"/>
      <c r="TAK3"/>
      <c r="TAL3"/>
      <c r="TAM3"/>
      <c r="TAN3"/>
      <c r="TAO3"/>
      <c r="TAP3"/>
      <c r="TAQ3"/>
      <c r="TAR3"/>
      <c r="TAS3"/>
      <c r="TAT3"/>
      <c r="TAU3"/>
      <c r="TAV3"/>
      <c r="TAW3"/>
      <c r="TAX3"/>
      <c r="TAY3"/>
      <c r="TAZ3"/>
      <c r="TBA3"/>
      <c r="TBB3"/>
      <c r="TBC3"/>
      <c r="TBD3"/>
      <c r="TBE3"/>
      <c r="TBF3"/>
      <c r="TBG3"/>
      <c r="TBH3"/>
      <c r="TBI3"/>
      <c r="TBJ3"/>
      <c r="TBK3"/>
      <c r="TBL3"/>
      <c r="TBM3"/>
      <c r="TBN3"/>
      <c r="TBO3"/>
      <c r="TBP3"/>
      <c r="TBQ3"/>
      <c r="TBR3"/>
      <c r="TBS3"/>
      <c r="TBT3"/>
      <c r="TBU3"/>
      <c r="TBV3"/>
      <c r="TBW3"/>
      <c r="TBX3"/>
      <c r="TBY3"/>
      <c r="TBZ3"/>
      <c r="TCA3"/>
      <c r="TCB3"/>
      <c r="TCC3"/>
      <c r="TCD3"/>
      <c r="TCE3"/>
      <c r="TCF3"/>
      <c r="TCG3"/>
      <c r="TCH3"/>
      <c r="TCI3"/>
      <c r="TCJ3"/>
      <c r="TCK3"/>
      <c r="TCL3"/>
      <c r="TCM3"/>
      <c r="TCN3"/>
      <c r="TCO3"/>
      <c r="TCP3"/>
      <c r="TCQ3"/>
      <c r="TCR3"/>
      <c r="TCS3"/>
      <c r="TCT3"/>
      <c r="TCU3"/>
      <c r="TCV3"/>
      <c r="TCW3"/>
      <c r="TCX3"/>
      <c r="TCY3"/>
      <c r="TCZ3"/>
      <c r="TDA3"/>
      <c r="TDB3"/>
      <c r="TDC3"/>
      <c r="TDD3"/>
      <c r="TDE3"/>
      <c r="TDF3"/>
      <c r="TDG3"/>
      <c r="TDH3"/>
      <c r="TDI3"/>
      <c r="TDJ3"/>
      <c r="TDK3"/>
      <c r="TDL3"/>
      <c r="TDM3"/>
      <c r="TDN3"/>
      <c r="TDO3"/>
      <c r="TDP3"/>
      <c r="TDQ3"/>
      <c r="TDR3"/>
      <c r="TDS3"/>
      <c r="TDT3"/>
      <c r="TDU3"/>
      <c r="TDV3"/>
      <c r="TDW3"/>
      <c r="TDX3"/>
      <c r="TDY3"/>
      <c r="TDZ3"/>
      <c r="TEA3"/>
      <c r="TEB3"/>
      <c r="TEC3"/>
      <c r="TED3"/>
      <c r="TEE3"/>
      <c r="TEF3"/>
      <c r="TEG3"/>
      <c r="TEH3"/>
      <c r="TEI3"/>
      <c r="TEJ3"/>
      <c r="TEK3"/>
      <c r="TEL3"/>
      <c r="TEM3"/>
      <c r="TEN3"/>
      <c r="TEO3"/>
      <c r="TEP3"/>
      <c r="TEQ3"/>
      <c r="TER3"/>
      <c r="TES3"/>
      <c r="TET3"/>
      <c r="TEU3"/>
      <c r="TEV3"/>
      <c r="TEW3"/>
      <c r="TEX3"/>
      <c r="TEY3"/>
      <c r="TEZ3"/>
      <c r="TFA3"/>
      <c r="TFB3"/>
      <c r="TFC3"/>
      <c r="TFD3"/>
      <c r="TFE3"/>
      <c r="TFF3"/>
      <c r="TFG3"/>
      <c r="TFH3"/>
      <c r="TFI3"/>
      <c r="TFJ3"/>
      <c r="TFK3"/>
      <c r="TFL3"/>
      <c r="TFM3"/>
      <c r="TFN3"/>
      <c r="TFO3"/>
      <c r="TFP3"/>
      <c r="TFQ3"/>
      <c r="TFR3"/>
      <c r="TFS3"/>
      <c r="TFT3"/>
      <c r="TFU3"/>
      <c r="TFV3"/>
      <c r="TFW3"/>
      <c r="TFX3"/>
      <c r="TFY3"/>
      <c r="TFZ3"/>
      <c r="TGA3"/>
      <c r="TGB3"/>
      <c r="TGC3"/>
      <c r="TGD3"/>
      <c r="TGE3"/>
      <c r="TGF3"/>
      <c r="TGG3"/>
      <c r="TGH3"/>
      <c r="TGI3"/>
      <c r="TGJ3"/>
      <c r="TGK3"/>
      <c r="TGL3"/>
      <c r="TGM3"/>
      <c r="TGN3"/>
      <c r="TGO3"/>
      <c r="TGP3"/>
      <c r="TGQ3"/>
      <c r="TGR3"/>
      <c r="TGS3"/>
      <c r="TGT3"/>
      <c r="TGU3"/>
      <c r="TGV3"/>
      <c r="TGW3"/>
      <c r="TGX3"/>
      <c r="TGY3"/>
      <c r="TGZ3"/>
      <c r="THA3"/>
      <c r="THB3"/>
      <c r="THC3"/>
      <c r="THD3"/>
      <c r="THE3"/>
      <c r="THF3"/>
      <c r="THG3"/>
      <c r="THH3"/>
      <c r="THI3"/>
      <c r="THJ3"/>
      <c r="THK3"/>
      <c r="THL3"/>
      <c r="THM3"/>
      <c r="THN3"/>
      <c r="THO3"/>
      <c r="THP3"/>
      <c r="THQ3"/>
      <c r="THR3"/>
      <c r="THS3"/>
      <c r="THT3"/>
      <c r="THU3"/>
      <c r="THV3"/>
      <c r="THW3"/>
      <c r="THX3"/>
      <c r="THY3"/>
      <c r="THZ3"/>
      <c r="TIA3"/>
      <c r="TIB3"/>
      <c r="TIC3"/>
      <c r="TID3"/>
      <c r="TIE3"/>
      <c r="TIF3"/>
      <c r="TIG3"/>
      <c r="TIH3"/>
      <c r="TII3"/>
      <c r="TIJ3"/>
      <c r="TIK3"/>
      <c r="TIL3"/>
      <c r="TIM3"/>
      <c r="TIN3"/>
      <c r="TIO3"/>
      <c r="TIP3"/>
      <c r="TIQ3"/>
      <c r="TIR3"/>
      <c r="TIS3"/>
      <c r="TIT3"/>
      <c r="TIU3"/>
      <c r="TIV3"/>
      <c r="TIW3"/>
      <c r="TIX3"/>
      <c r="TIY3"/>
      <c r="TIZ3"/>
      <c r="TJA3"/>
      <c r="TJB3"/>
      <c r="TJC3"/>
      <c r="TJD3"/>
      <c r="TJE3"/>
      <c r="TJF3"/>
      <c r="TJG3"/>
      <c r="TJH3"/>
      <c r="TJI3"/>
      <c r="TJJ3"/>
      <c r="TJK3"/>
      <c r="TJL3"/>
      <c r="TJM3"/>
      <c r="TJN3"/>
      <c r="TJO3"/>
      <c r="TJP3"/>
      <c r="TJQ3"/>
      <c r="TJR3"/>
      <c r="TJS3"/>
      <c r="TJT3"/>
      <c r="TJU3"/>
      <c r="TJV3"/>
      <c r="TJW3"/>
      <c r="TJX3"/>
      <c r="TJY3"/>
      <c r="TJZ3"/>
      <c r="TKA3"/>
      <c r="TKB3"/>
      <c r="TKC3"/>
      <c r="TKD3"/>
      <c r="TKE3"/>
      <c r="TKF3"/>
      <c r="TKG3"/>
      <c r="TKH3"/>
      <c r="TKI3"/>
      <c r="TKJ3"/>
      <c r="TKK3"/>
      <c r="TKL3"/>
      <c r="TKM3"/>
      <c r="TKN3"/>
      <c r="TKO3"/>
      <c r="TKP3"/>
      <c r="TKQ3"/>
      <c r="TKR3"/>
      <c r="TKS3"/>
      <c r="TKT3"/>
      <c r="TKU3"/>
      <c r="TKV3"/>
      <c r="TKW3"/>
      <c r="TKX3"/>
      <c r="TKY3"/>
      <c r="TKZ3"/>
      <c r="TLA3"/>
      <c r="TLB3"/>
      <c r="TLC3"/>
      <c r="TLD3"/>
      <c r="TLE3"/>
      <c r="TLF3"/>
      <c r="TLG3"/>
      <c r="TLH3"/>
      <c r="TLI3"/>
      <c r="TLJ3"/>
      <c r="TLK3"/>
      <c r="TLL3"/>
      <c r="TLM3"/>
      <c r="TLN3"/>
      <c r="TLO3"/>
      <c r="TLP3"/>
      <c r="TLQ3"/>
      <c r="TLR3"/>
      <c r="TLS3"/>
      <c r="TLT3"/>
      <c r="TLU3"/>
      <c r="TLV3"/>
      <c r="TLW3"/>
      <c r="TLX3"/>
      <c r="TLY3"/>
      <c r="TLZ3"/>
      <c r="TMA3"/>
      <c r="TMB3"/>
      <c r="TMC3"/>
      <c r="TMD3"/>
      <c r="TME3"/>
      <c r="TMF3"/>
      <c r="TMG3"/>
      <c r="TMH3"/>
      <c r="TMI3"/>
      <c r="TMJ3"/>
      <c r="TMK3"/>
      <c r="TML3"/>
      <c r="TMM3"/>
      <c r="TMN3"/>
      <c r="TMO3"/>
      <c r="TMP3"/>
      <c r="TMQ3"/>
      <c r="TMR3"/>
      <c r="TMS3"/>
      <c r="TMT3"/>
      <c r="TMU3"/>
      <c r="TMV3"/>
      <c r="TMW3"/>
      <c r="TMX3"/>
      <c r="TMY3"/>
      <c r="TMZ3"/>
      <c r="TNA3"/>
      <c r="TNB3"/>
      <c r="TNC3"/>
      <c r="TND3"/>
      <c r="TNE3"/>
      <c r="TNF3"/>
      <c r="TNG3"/>
      <c r="TNH3"/>
      <c r="TNI3"/>
      <c r="TNJ3"/>
      <c r="TNK3"/>
      <c r="TNL3"/>
      <c r="TNM3"/>
      <c r="TNN3"/>
      <c r="TNO3"/>
      <c r="TNP3"/>
      <c r="TNQ3"/>
      <c r="TNR3"/>
      <c r="TNS3"/>
      <c r="TNT3"/>
      <c r="TNU3"/>
      <c r="TNV3"/>
      <c r="TNW3"/>
      <c r="TNX3"/>
      <c r="TNY3"/>
      <c r="TNZ3"/>
      <c r="TOA3"/>
      <c r="TOB3"/>
      <c r="TOC3"/>
      <c r="TOD3"/>
      <c r="TOE3"/>
      <c r="TOF3"/>
      <c r="TOG3"/>
      <c r="TOH3"/>
      <c r="TOI3"/>
      <c r="TOJ3"/>
      <c r="TOK3"/>
      <c r="TOL3"/>
      <c r="TOM3"/>
      <c r="TON3"/>
      <c r="TOO3"/>
      <c r="TOP3"/>
      <c r="TOQ3"/>
      <c r="TOR3"/>
      <c r="TOS3"/>
      <c r="TOT3"/>
      <c r="TOU3"/>
      <c r="TOV3"/>
      <c r="TOW3"/>
      <c r="TOX3"/>
      <c r="TOY3"/>
      <c r="TOZ3"/>
      <c r="TPA3"/>
      <c r="TPB3"/>
      <c r="TPC3"/>
      <c r="TPD3"/>
      <c r="TPE3"/>
      <c r="TPF3"/>
      <c r="TPG3"/>
      <c r="TPH3"/>
      <c r="TPI3"/>
      <c r="TPJ3"/>
      <c r="TPK3"/>
      <c r="TPL3"/>
      <c r="TPM3"/>
      <c r="TPN3"/>
      <c r="TPO3"/>
      <c r="TPP3"/>
      <c r="TPQ3"/>
      <c r="TPR3"/>
      <c r="TPS3"/>
      <c r="TPT3"/>
      <c r="TPU3"/>
      <c r="TPV3"/>
      <c r="TPW3"/>
      <c r="TPX3"/>
      <c r="TPY3"/>
      <c r="TPZ3"/>
      <c r="TQA3"/>
      <c r="TQB3"/>
      <c r="TQC3"/>
      <c r="TQD3"/>
      <c r="TQE3"/>
      <c r="TQF3"/>
      <c r="TQG3"/>
      <c r="TQH3"/>
      <c r="TQI3"/>
      <c r="TQJ3"/>
      <c r="TQK3"/>
      <c r="TQL3"/>
      <c r="TQM3"/>
      <c r="TQN3"/>
      <c r="TQO3"/>
      <c r="TQP3"/>
      <c r="TQQ3"/>
      <c r="TQR3"/>
      <c r="TQS3"/>
      <c r="TQT3"/>
      <c r="TQU3"/>
      <c r="TQV3"/>
      <c r="TQW3"/>
      <c r="TQX3"/>
      <c r="TQY3"/>
      <c r="TQZ3"/>
      <c r="TRA3"/>
      <c r="TRB3"/>
      <c r="TRC3"/>
      <c r="TRD3"/>
      <c r="TRE3"/>
      <c r="TRF3"/>
      <c r="TRG3"/>
      <c r="TRH3"/>
      <c r="TRI3"/>
      <c r="TRJ3"/>
      <c r="TRK3"/>
      <c r="TRL3"/>
      <c r="TRM3"/>
      <c r="TRN3"/>
      <c r="TRO3"/>
      <c r="TRP3"/>
      <c r="TRQ3"/>
      <c r="TRR3"/>
      <c r="TRS3"/>
      <c r="TRT3"/>
      <c r="TRU3"/>
      <c r="TRV3"/>
      <c r="TRW3"/>
      <c r="TRX3"/>
      <c r="TRY3"/>
      <c r="TRZ3"/>
      <c r="TSA3"/>
      <c r="TSB3"/>
      <c r="TSC3"/>
      <c r="TSD3"/>
      <c r="TSE3"/>
      <c r="TSF3"/>
      <c r="TSG3"/>
      <c r="TSH3"/>
      <c r="TSI3"/>
      <c r="TSJ3"/>
      <c r="TSK3"/>
      <c r="TSL3"/>
      <c r="TSM3"/>
      <c r="TSN3"/>
      <c r="TSO3"/>
      <c r="TSP3"/>
      <c r="TSQ3"/>
      <c r="TSR3"/>
      <c r="TSS3"/>
      <c r="TST3"/>
      <c r="TSU3"/>
      <c r="TSV3"/>
      <c r="TSW3"/>
      <c r="TSX3"/>
      <c r="TSY3"/>
      <c r="TSZ3"/>
      <c r="TTA3"/>
      <c r="TTB3"/>
      <c r="TTC3"/>
      <c r="TTD3"/>
      <c r="TTE3"/>
      <c r="TTF3"/>
      <c r="TTG3"/>
      <c r="TTH3"/>
      <c r="TTI3"/>
      <c r="TTJ3"/>
      <c r="TTK3"/>
      <c r="TTL3"/>
      <c r="TTM3"/>
      <c r="TTN3"/>
      <c r="TTO3"/>
      <c r="TTP3"/>
      <c r="TTQ3"/>
      <c r="TTR3"/>
      <c r="TTS3"/>
      <c r="TTT3"/>
      <c r="TTU3"/>
      <c r="TTV3"/>
      <c r="TTW3"/>
      <c r="TTX3"/>
      <c r="TTY3"/>
      <c r="TTZ3"/>
      <c r="TUA3"/>
      <c r="TUB3"/>
      <c r="TUC3"/>
      <c r="TUD3"/>
      <c r="TUE3"/>
      <c r="TUF3"/>
      <c r="TUG3"/>
      <c r="TUH3"/>
      <c r="TUI3"/>
      <c r="TUJ3"/>
      <c r="TUK3"/>
      <c r="TUL3"/>
      <c r="TUM3"/>
      <c r="TUN3"/>
      <c r="TUO3"/>
      <c r="TUP3"/>
      <c r="TUQ3"/>
      <c r="TUR3"/>
      <c r="TUS3"/>
      <c r="TUT3"/>
      <c r="TUU3"/>
      <c r="TUV3"/>
      <c r="TUW3"/>
      <c r="TUX3"/>
      <c r="TUY3"/>
      <c r="TUZ3"/>
      <c r="TVA3"/>
      <c r="TVB3"/>
      <c r="TVC3"/>
      <c r="TVD3"/>
      <c r="TVE3"/>
      <c r="TVF3"/>
      <c r="TVG3"/>
      <c r="TVH3"/>
      <c r="TVI3"/>
      <c r="TVJ3"/>
      <c r="TVK3"/>
      <c r="TVL3"/>
      <c r="TVM3"/>
      <c r="TVN3"/>
      <c r="TVO3"/>
      <c r="TVP3"/>
      <c r="TVQ3"/>
      <c r="TVR3"/>
      <c r="TVS3"/>
      <c r="TVT3"/>
      <c r="TVU3"/>
      <c r="TVV3"/>
      <c r="TVW3"/>
      <c r="TVX3"/>
      <c r="TVY3"/>
      <c r="TVZ3"/>
      <c r="TWA3"/>
      <c r="TWB3"/>
      <c r="TWC3"/>
      <c r="TWD3"/>
      <c r="TWE3"/>
      <c r="TWF3"/>
      <c r="TWG3"/>
      <c r="TWH3"/>
      <c r="TWI3"/>
      <c r="TWJ3"/>
      <c r="TWK3"/>
      <c r="TWL3"/>
      <c r="TWM3"/>
      <c r="TWN3"/>
      <c r="TWO3"/>
      <c r="TWP3"/>
      <c r="TWQ3"/>
      <c r="TWR3"/>
      <c r="TWS3"/>
      <c r="TWT3"/>
      <c r="TWU3"/>
      <c r="TWV3"/>
      <c r="TWW3"/>
      <c r="TWX3"/>
      <c r="TWY3"/>
      <c r="TWZ3"/>
      <c r="TXA3"/>
      <c r="TXB3"/>
      <c r="TXC3"/>
      <c r="TXD3"/>
      <c r="TXE3"/>
      <c r="TXF3"/>
      <c r="TXG3"/>
      <c r="TXH3"/>
      <c r="TXI3"/>
      <c r="TXJ3"/>
      <c r="TXK3"/>
      <c r="TXL3"/>
      <c r="TXM3"/>
      <c r="TXN3"/>
      <c r="TXO3"/>
      <c r="TXP3"/>
      <c r="TXQ3"/>
      <c r="TXR3"/>
      <c r="TXS3"/>
      <c r="TXT3"/>
      <c r="TXU3"/>
      <c r="TXV3"/>
      <c r="TXW3"/>
      <c r="TXX3"/>
      <c r="TXY3"/>
      <c r="TXZ3"/>
      <c r="TYA3"/>
      <c r="TYB3"/>
      <c r="TYC3"/>
      <c r="TYD3"/>
      <c r="TYE3"/>
      <c r="TYF3"/>
      <c r="TYG3"/>
      <c r="TYH3"/>
      <c r="TYI3"/>
      <c r="TYJ3"/>
      <c r="TYK3"/>
      <c r="TYL3"/>
      <c r="TYM3"/>
      <c r="TYN3"/>
      <c r="TYO3"/>
      <c r="TYP3"/>
      <c r="TYQ3"/>
      <c r="TYR3"/>
      <c r="TYS3"/>
      <c r="TYT3"/>
      <c r="TYU3"/>
      <c r="TYV3"/>
      <c r="TYW3"/>
      <c r="TYX3"/>
      <c r="TYY3"/>
      <c r="TYZ3"/>
      <c r="TZA3"/>
      <c r="TZB3"/>
      <c r="TZC3"/>
      <c r="TZD3"/>
      <c r="TZE3"/>
      <c r="TZF3"/>
      <c r="TZG3"/>
      <c r="TZH3"/>
      <c r="TZI3"/>
      <c r="TZJ3"/>
      <c r="TZK3"/>
      <c r="TZL3"/>
      <c r="TZM3"/>
      <c r="TZN3"/>
      <c r="TZO3"/>
      <c r="TZP3"/>
      <c r="TZQ3"/>
      <c r="TZR3"/>
      <c r="TZS3"/>
      <c r="TZT3"/>
      <c r="TZU3"/>
      <c r="TZV3"/>
      <c r="TZW3"/>
      <c r="TZX3"/>
      <c r="TZY3"/>
      <c r="TZZ3"/>
      <c r="UAA3"/>
      <c r="UAB3"/>
      <c r="UAC3"/>
      <c r="UAD3"/>
      <c r="UAE3"/>
      <c r="UAF3"/>
      <c r="UAG3"/>
      <c r="UAH3"/>
      <c r="UAI3"/>
      <c r="UAJ3"/>
      <c r="UAK3"/>
      <c r="UAL3"/>
      <c r="UAM3"/>
      <c r="UAN3"/>
      <c r="UAO3"/>
      <c r="UAP3"/>
      <c r="UAQ3"/>
      <c r="UAR3"/>
      <c r="UAS3"/>
      <c r="UAT3"/>
      <c r="UAU3"/>
      <c r="UAV3"/>
      <c r="UAW3"/>
      <c r="UAX3"/>
      <c r="UAY3"/>
      <c r="UAZ3"/>
      <c r="UBA3"/>
      <c r="UBB3"/>
      <c r="UBC3"/>
      <c r="UBD3"/>
      <c r="UBE3"/>
      <c r="UBF3"/>
      <c r="UBG3"/>
      <c r="UBH3"/>
      <c r="UBI3"/>
      <c r="UBJ3"/>
      <c r="UBK3"/>
      <c r="UBL3"/>
      <c r="UBM3"/>
      <c r="UBN3"/>
      <c r="UBO3"/>
      <c r="UBP3"/>
      <c r="UBQ3"/>
      <c r="UBR3"/>
      <c r="UBS3"/>
      <c r="UBT3"/>
      <c r="UBU3"/>
      <c r="UBV3"/>
      <c r="UBW3"/>
      <c r="UBX3"/>
      <c r="UBY3"/>
      <c r="UBZ3"/>
      <c r="UCA3"/>
      <c r="UCB3"/>
      <c r="UCC3"/>
      <c r="UCD3"/>
      <c r="UCE3"/>
      <c r="UCF3"/>
      <c r="UCG3"/>
      <c r="UCH3"/>
      <c r="UCI3"/>
      <c r="UCJ3"/>
      <c r="UCK3"/>
      <c r="UCL3"/>
      <c r="UCM3"/>
      <c r="UCN3"/>
      <c r="UCO3"/>
      <c r="UCP3"/>
      <c r="UCQ3"/>
      <c r="UCR3"/>
      <c r="UCS3"/>
      <c r="UCT3"/>
      <c r="UCU3"/>
      <c r="UCV3"/>
      <c r="UCW3"/>
      <c r="UCX3"/>
      <c r="UCY3"/>
      <c r="UCZ3"/>
      <c r="UDA3"/>
      <c r="UDB3"/>
      <c r="UDC3"/>
      <c r="UDD3"/>
      <c r="UDE3"/>
      <c r="UDF3"/>
      <c r="UDG3"/>
      <c r="UDH3"/>
      <c r="UDI3"/>
      <c r="UDJ3"/>
      <c r="UDK3"/>
      <c r="UDL3"/>
      <c r="UDM3"/>
      <c r="UDN3"/>
      <c r="UDO3"/>
      <c r="UDP3"/>
      <c r="UDQ3"/>
      <c r="UDR3"/>
      <c r="UDS3"/>
      <c r="UDT3"/>
      <c r="UDU3"/>
      <c r="UDV3"/>
      <c r="UDW3"/>
      <c r="UDX3"/>
      <c r="UDY3"/>
      <c r="UDZ3"/>
      <c r="UEA3"/>
      <c r="UEB3"/>
      <c r="UEC3"/>
      <c r="UED3"/>
      <c r="UEE3"/>
      <c r="UEF3"/>
      <c r="UEG3"/>
      <c r="UEH3"/>
      <c r="UEI3"/>
      <c r="UEJ3"/>
      <c r="UEK3"/>
      <c r="UEL3"/>
      <c r="UEM3"/>
      <c r="UEN3"/>
      <c r="UEO3"/>
      <c r="UEP3"/>
      <c r="UEQ3"/>
      <c r="UER3"/>
      <c r="UES3"/>
      <c r="UET3"/>
      <c r="UEU3"/>
      <c r="UEV3"/>
      <c r="UEW3"/>
      <c r="UEX3"/>
      <c r="UEY3"/>
      <c r="UEZ3"/>
      <c r="UFA3"/>
      <c r="UFB3"/>
      <c r="UFC3"/>
      <c r="UFD3"/>
      <c r="UFE3"/>
      <c r="UFF3"/>
      <c r="UFG3"/>
      <c r="UFH3"/>
      <c r="UFI3"/>
      <c r="UFJ3"/>
      <c r="UFK3"/>
      <c r="UFL3"/>
      <c r="UFM3"/>
      <c r="UFN3"/>
      <c r="UFO3"/>
      <c r="UFP3"/>
      <c r="UFQ3"/>
      <c r="UFR3"/>
      <c r="UFS3"/>
      <c r="UFT3"/>
      <c r="UFU3"/>
      <c r="UFV3"/>
      <c r="UFW3"/>
      <c r="UFX3"/>
      <c r="UFY3"/>
      <c r="UFZ3"/>
      <c r="UGA3"/>
      <c r="UGB3"/>
      <c r="UGC3"/>
      <c r="UGD3"/>
      <c r="UGE3"/>
      <c r="UGF3"/>
      <c r="UGG3"/>
      <c r="UGH3"/>
      <c r="UGI3"/>
      <c r="UGJ3"/>
      <c r="UGK3"/>
      <c r="UGL3"/>
      <c r="UGM3"/>
      <c r="UGN3"/>
      <c r="UGO3"/>
      <c r="UGP3"/>
      <c r="UGQ3"/>
      <c r="UGR3"/>
      <c r="UGS3"/>
      <c r="UGT3"/>
      <c r="UGU3"/>
      <c r="UGV3"/>
      <c r="UGW3"/>
      <c r="UGX3"/>
      <c r="UGY3"/>
      <c r="UGZ3"/>
      <c r="UHA3"/>
      <c r="UHB3"/>
      <c r="UHC3"/>
      <c r="UHD3"/>
      <c r="UHE3"/>
      <c r="UHF3"/>
      <c r="UHG3"/>
      <c r="UHH3"/>
      <c r="UHI3"/>
      <c r="UHJ3"/>
      <c r="UHK3"/>
      <c r="UHL3"/>
      <c r="UHM3"/>
      <c r="UHN3"/>
      <c r="UHO3"/>
      <c r="UHP3"/>
      <c r="UHQ3"/>
      <c r="UHR3"/>
      <c r="UHS3"/>
      <c r="UHT3"/>
      <c r="UHU3"/>
      <c r="UHV3"/>
      <c r="UHW3"/>
      <c r="UHX3"/>
      <c r="UHY3"/>
      <c r="UHZ3"/>
      <c r="UIA3"/>
      <c r="UIB3"/>
      <c r="UIC3"/>
      <c r="UID3"/>
      <c r="UIE3"/>
      <c r="UIF3"/>
      <c r="UIG3"/>
      <c r="UIH3"/>
      <c r="UII3"/>
      <c r="UIJ3"/>
      <c r="UIK3"/>
      <c r="UIL3"/>
      <c r="UIM3"/>
      <c r="UIN3"/>
      <c r="UIO3"/>
      <c r="UIP3"/>
      <c r="UIQ3"/>
      <c r="UIR3"/>
      <c r="UIS3"/>
      <c r="UIT3"/>
      <c r="UIU3"/>
      <c r="UIV3"/>
      <c r="UIW3"/>
      <c r="UIX3"/>
      <c r="UIY3"/>
      <c r="UIZ3"/>
      <c r="UJA3"/>
      <c r="UJB3"/>
      <c r="UJC3"/>
      <c r="UJD3"/>
      <c r="UJE3"/>
      <c r="UJF3"/>
      <c r="UJG3"/>
      <c r="UJH3"/>
      <c r="UJI3"/>
      <c r="UJJ3"/>
      <c r="UJK3"/>
      <c r="UJL3"/>
      <c r="UJM3"/>
      <c r="UJN3"/>
      <c r="UJO3"/>
      <c r="UJP3"/>
      <c r="UJQ3"/>
      <c r="UJR3"/>
      <c r="UJS3"/>
      <c r="UJT3"/>
      <c r="UJU3"/>
      <c r="UJV3"/>
      <c r="UJW3"/>
      <c r="UJX3"/>
      <c r="UJY3"/>
      <c r="UJZ3"/>
      <c r="UKA3"/>
      <c r="UKB3"/>
      <c r="UKC3"/>
      <c r="UKD3"/>
      <c r="UKE3"/>
      <c r="UKF3"/>
      <c r="UKG3"/>
      <c r="UKH3"/>
      <c r="UKI3"/>
      <c r="UKJ3"/>
      <c r="UKK3"/>
      <c r="UKL3"/>
      <c r="UKM3"/>
      <c r="UKN3"/>
      <c r="UKO3"/>
      <c r="UKP3"/>
      <c r="UKQ3"/>
      <c r="UKR3"/>
      <c r="UKS3"/>
      <c r="UKT3"/>
      <c r="UKU3"/>
      <c r="UKV3"/>
      <c r="UKW3"/>
      <c r="UKX3"/>
      <c r="UKY3"/>
      <c r="UKZ3"/>
      <c r="ULA3"/>
      <c r="ULB3"/>
      <c r="ULC3"/>
      <c r="ULD3"/>
      <c r="ULE3"/>
      <c r="ULF3"/>
      <c r="ULG3"/>
      <c r="ULH3"/>
      <c r="ULI3"/>
      <c r="ULJ3"/>
      <c r="ULK3"/>
      <c r="ULL3"/>
      <c r="ULM3"/>
      <c r="ULN3"/>
      <c r="ULO3"/>
      <c r="ULP3"/>
      <c r="ULQ3"/>
      <c r="ULR3"/>
      <c r="ULS3"/>
      <c r="ULT3"/>
      <c r="ULU3"/>
      <c r="ULV3"/>
      <c r="ULW3"/>
      <c r="ULX3"/>
      <c r="ULY3"/>
      <c r="ULZ3"/>
      <c r="UMA3"/>
      <c r="UMB3"/>
      <c r="UMC3"/>
      <c r="UMD3"/>
      <c r="UME3"/>
      <c r="UMF3"/>
      <c r="UMG3"/>
      <c r="UMH3"/>
      <c r="UMI3"/>
      <c r="UMJ3"/>
      <c r="UMK3"/>
      <c r="UML3"/>
      <c r="UMM3"/>
      <c r="UMN3"/>
      <c r="UMO3"/>
      <c r="UMP3"/>
      <c r="UMQ3"/>
      <c r="UMR3"/>
      <c r="UMS3"/>
      <c r="UMT3"/>
      <c r="UMU3"/>
      <c r="UMV3"/>
      <c r="UMW3"/>
      <c r="UMX3"/>
      <c r="UMY3"/>
      <c r="UMZ3"/>
      <c r="UNA3"/>
      <c r="UNB3"/>
      <c r="UNC3"/>
      <c r="UND3"/>
      <c r="UNE3"/>
      <c r="UNF3"/>
      <c r="UNG3"/>
      <c r="UNH3"/>
      <c r="UNI3"/>
      <c r="UNJ3"/>
      <c r="UNK3"/>
      <c r="UNL3"/>
      <c r="UNM3"/>
      <c r="UNN3"/>
      <c r="UNO3"/>
      <c r="UNP3"/>
      <c r="UNQ3"/>
      <c r="UNR3"/>
      <c r="UNS3"/>
      <c r="UNT3"/>
      <c r="UNU3"/>
      <c r="UNV3"/>
      <c r="UNW3"/>
      <c r="UNX3"/>
      <c r="UNY3"/>
      <c r="UNZ3"/>
      <c r="UOA3"/>
      <c r="UOB3"/>
      <c r="UOC3"/>
      <c r="UOD3"/>
      <c r="UOE3"/>
      <c r="UOF3"/>
      <c r="UOG3"/>
      <c r="UOH3"/>
      <c r="UOI3"/>
      <c r="UOJ3"/>
      <c r="UOK3"/>
      <c r="UOL3"/>
      <c r="UOM3"/>
      <c r="UON3"/>
      <c r="UOO3"/>
      <c r="UOP3"/>
      <c r="UOQ3"/>
      <c r="UOR3"/>
      <c r="UOS3"/>
      <c r="UOT3"/>
      <c r="UOU3"/>
      <c r="UOV3"/>
      <c r="UOW3"/>
      <c r="UOX3"/>
      <c r="UOY3"/>
      <c r="UOZ3"/>
      <c r="UPA3"/>
      <c r="UPB3"/>
      <c r="UPC3"/>
      <c r="UPD3"/>
      <c r="UPE3"/>
      <c r="UPF3"/>
      <c r="UPG3"/>
      <c r="UPH3"/>
      <c r="UPI3"/>
      <c r="UPJ3"/>
      <c r="UPK3"/>
      <c r="UPL3"/>
      <c r="UPM3"/>
      <c r="UPN3"/>
      <c r="UPO3"/>
      <c r="UPP3"/>
      <c r="UPQ3"/>
      <c r="UPR3"/>
      <c r="UPS3"/>
      <c r="UPT3"/>
      <c r="UPU3"/>
      <c r="UPV3"/>
      <c r="UPW3"/>
      <c r="UPX3"/>
      <c r="UPY3"/>
      <c r="UPZ3"/>
      <c r="UQA3"/>
      <c r="UQB3"/>
      <c r="UQC3"/>
      <c r="UQD3"/>
      <c r="UQE3"/>
      <c r="UQF3"/>
      <c r="UQG3"/>
      <c r="UQH3"/>
      <c r="UQI3"/>
      <c r="UQJ3"/>
      <c r="UQK3"/>
      <c r="UQL3"/>
      <c r="UQM3"/>
      <c r="UQN3"/>
      <c r="UQO3"/>
      <c r="UQP3"/>
      <c r="UQQ3"/>
      <c r="UQR3"/>
      <c r="UQS3"/>
      <c r="UQT3"/>
      <c r="UQU3"/>
      <c r="UQV3"/>
      <c r="UQW3"/>
      <c r="UQX3"/>
      <c r="UQY3"/>
      <c r="UQZ3"/>
      <c r="URA3"/>
      <c r="URB3"/>
      <c r="URC3"/>
      <c r="URD3"/>
      <c r="URE3"/>
      <c r="URF3"/>
      <c r="URG3"/>
      <c r="URH3"/>
      <c r="URI3"/>
      <c r="URJ3"/>
      <c r="URK3"/>
      <c r="URL3"/>
      <c r="URM3"/>
      <c r="URN3"/>
      <c r="URO3"/>
      <c r="URP3"/>
      <c r="URQ3"/>
      <c r="URR3"/>
      <c r="URS3"/>
      <c r="URT3"/>
      <c r="URU3"/>
      <c r="URV3"/>
      <c r="URW3"/>
      <c r="URX3"/>
      <c r="URY3"/>
      <c r="URZ3"/>
      <c r="USA3"/>
      <c r="USB3"/>
      <c r="USC3"/>
      <c r="USD3"/>
      <c r="USE3"/>
      <c r="USF3"/>
      <c r="USG3"/>
      <c r="USH3"/>
      <c r="USI3"/>
      <c r="USJ3"/>
      <c r="USK3"/>
      <c r="USL3"/>
      <c r="USM3"/>
      <c r="USN3"/>
      <c r="USO3"/>
      <c r="USP3"/>
      <c r="USQ3"/>
      <c r="USR3"/>
      <c r="USS3"/>
      <c r="UST3"/>
      <c r="USU3"/>
      <c r="USV3"/>
      <c r="USW3"/>
      <c r="USX3"/>
      <c r="USY3"/>
      <c r="USZ3"/>
      <c r="UTA3"/>
      <c r="UTB3"/>
      <c r="UTC3"/>
      <c r="UTD3"/>
      <c r="UTE3"/>
      <c r="UTF3"/>
      <c r="UTG3"/>
      <c r="UTH3"/>
      <c r="UTI3"/>
      <c r="UTJ3"/>
      <c r="UTK3"/>
      <c r="UTL3"/>
      <c r="UTM3"/>
      <c r="UTN3"/>
      <c r="UTO3"/>
      <c r="UTP3"/>
      <c r="UTQ3"/>
      <c r="UTR3"/>
      <c r="UTS3"/>
      <c r="UTT3"/>
      <c r="UTU3"/>
      <c r="UTV3"/>
      <c r="UTW3"/>
      <c r="UTX3"/>
      <c r="UTY3"/>
      <c r="UTZ3"/>
      <c r="UUA3"/>
      <c r="UUB3"/>
      <c r="UUC3"/>
      <c r="UUD3"/>
      <c r="UUE3"/>
      <c r="UUF3"/>
      <c r="UUG3"/>
      <c r="UUH3"/>
      <c r="UUI3"/>
      <c r="UUJ3"/>
      <c r="UUK3"/>
      <c r="UUL3"/>
      <c r="UUM3"/>
      <c r="UUN3"/>
      <c r="UUO3"/>
      <c r="UUP3"/>
      <c r="UUQ3"/>
      <c r="UUR3"/>
      <c r="UUS3"/>
      <c r="UUT3"/>
      <c r="UUU3"/>
      <c r="UUV3"/>
      <c r="UUW3"/>
      <c r="UUX3"/>
      <c r="UUY3"/>
      <c r="UUZ3"/>
      <c r="UVA3"/>
      <c r="UVB3"/>
      <c r="UVC3"/>
      <c r="UVD3"/>
      <c r="UVE3"/>
      <c r="UVF3"/>
      <c r="UVG3"/>
      <c r="UVH3"/>
      <c r="UVI3"/>
      <c r="UVJ3"/>
      <c r="UVK3"/>
      <c r="UVL3"/>
      <c r="UVM3"/>
      <c r="UVN3"/>
      <c r="UVO3"/>
      <c r="UVP3"/>
      <c r="UVQ3"/>
      <c r="UVR3"/>
      <c r="UVS3"/>
      <c r="UVT3"/>
      <c r="UVU3"/>
      <c r="UVV3"/>
      <c r="UVW3"/>
      <c r="UVX3"/>
      <c r="UVY3"/>
      <c r="UVZ3"/>
      <c r="UWA3"/>
      <c r="UWB3"/>
      <c r="UWC3"/>
      <c r="UWD3"/>
      <c r="UWE3"/>
      <c r="UWF3"/>
      <c r="UWG3"/>
      <c r="UWH3"/>
      <c r="UWI3"/>
      <c r="UWJ3"/>
      <c r="UWK3"/>
      <c r="UWL3"/>
      <c r="UWM3"/>
      <c r="UWN3"/>
      <c r="UWO3"/>
      <c r="UWP3"/>
      <c r="UWQ3"/>
      <c r="UWR3"/>
      <c r="UWS3"/>
      <c r="UWT3"/>
      <c r="UWU3"/>
      <c r="UWV3"/>
      <c r="UWW3"/>
      <c r="UWX3"/>
      <c r="UWY3"/>
      <c r="UWZ3"/>
      <c r="UXA3"/>
      <c r="UXB3"/>
      <c r="UXC3"/>
      <c r="UXD3"/>
      <c r="UXE3"/>
      <c r="UXF3"/>
      <c r="UXG3"/>
      <c r="UXH3"/>
      <c r="UXI3"/>
      <c r="UXJ3"/>
      <c r="UXK3"/>
      <c r="UXL3"/>
      <c r="UXM3"/>
      <c r="UXN3"/>
      <c r="UXO3"/>
      <c r="UXP3"/>
      <c r="UXQ3"/>
      <c r="UXR3"/>
      <c r="UXS3"/>
      <c r="UXT3"/>
      <c r="UXU3"/>
      <c r="UXV3"/>
      <c r="UXW3"/>
      <c r="UXX3"/>
      <c r="UXY3"/>
      <c r="UXZ3"/>
      <c r="UYA3"/>
      <c r="UYB3"/>
      <c r="UYC3"/>
      <c r="UYD3"/>
      <c r="UYE3"/>
      <c r="UYF3"/>
      <c r="UYG3"/>
      <c r="UYH3"/>
      <c r="UYI3"/>
      <c r="UYJ3"/>
      <c r="UYK3"/>
      <c r="UYL3"/>
      <c r="UYM3"/>
      <c r="UYN3"/>
      <c r="UYO3"/>
      <c r="UYP3"/>
      <c r="UYQ3"/>
      <c r="UYR3"/>
      <c r="UYS3"/>
      <c r="UYT3"/>
      <c r="UYU3"/>
      <c r="UYV3"/>
      <c r="UYW3"/>
      <c r="UYX3"/>
      <c r="UYY3"/>
      <c r="UYZ3"/>
      <c r="UZA3"/>
      <c r="UZB3"/>
      <c r="UZC3"/>
      <c r="UZD3"/>
      <c r="UZE3"/>
      <c r="UZF3"/>
      <c r="UZG3"/>
      <c r="UZH3"/>
      <c r="UZI3"/>
      <c r="UZJ3"/>
      <c r="UZK3"/>
      <c r="UZL3"/>
      <c r="UZM3"/>
      <c r="UZN3"/>
      <c r="UZO3"/>
      <c r="UZP3"/>
      <c r="UZQ3"/>
      <c r="UZR3"/>
      <c r="UZS3"/>
      <c r="UZT3"/>
      <c r="UZU3"/>
      <c r="UZV3"/>
      <c r="UZW3"/>
      <c r="UZX3"/>
      <c r="UZY3"/>
      <c r="UZZ3"/>
      <c r="VAA3"/>
      <c r="VAB3"/>
      <c r="VAC3"/>
      <c r="VAD3"/>
      <c r="VAE3"/>
      <c r="VAF3"/>
      <c r="VAG3"/>
      <c r="VAH3"/>
      <c r="VAI3"/>
      <c r="VAJ3"/>
      <c r="VAK3"/>
      <c r="VAL3"/>
      <c r="VAM3"/>
      <c r="VAN3"/>
      <c r="VAO3"/>
      <c r="VAP3"/>
      <c r="VAQ3"/>
      <c r="VAR3"/>
      <c r="VAS3"/>
      <c r="VAT3"/>
      <c r="VAU3"/>
      <c r="VAV3"/>
      <c r="VAW3"/>
      <c r="VAX3"/>
      <c r="VAY3"/>
      <c r="VAZ3"/>
      <c r="VBA3"/>
      <c r="VBB3"/>
      <c r="VBC3"/>
      <c r="VBD3"/>
      <c r="VBE3"/>
      <c r="VBF3"/>
      <c r="VBG3"/>
      <c r="VBH3"/>
      <c r="VBI3"/>
      <c r="VBJ3"/>
      <c r="VBK3"/>
      <c r="VBL3"/>
      <c r="VBM3"/>
      <c r="VBN3"/>
      <c r="VBO3"/>
      <c r="VBP3"/>
      <c r="VBQ3"/>
      <c r="VBR3"/>
      <c r="VBS3"/>
      <c r="VBT3"/>
      <c r="VBU3"/>
      <c r="VBV3"/>
      <c r="VBW3"/>
      <c r="VBX3"/>
      <c r="VBY3"/>
      <c r="VBZ3"/>
      <c r="VCA3"/>
      <c r="VCB3"/>
      <c r="VCC3"/>
      <c r="VCD3"/>
      <c r="VCE3"/>
      <c r="VCF3"/>
      <c r="VCG3"/>
      <c r="VCH3"/>
      <c r="VCI3"/>
      <c r="VCJ3"/>
      <c r="VCK3"/>
      <c r="VCL3"/>
      <c r="VCM3"/>
      <c r="VCN3"/>
      <c r="VCO3"/>
      <c r="VCP3"/>
      <c r="VCQ3"/>
      <c r="VCR3"/>
      <c r="VCS3"/>
      <c r="VCT3"/>
      <c r="VCU3"/>
      <c r="VCV3"/>
      <c r="VCW3"/>
      <c r="VCX3"/>
      <c r="VCY3"/>
      <c r="VCZ3"/>
      <c r="VDA3"/>
      <c r="VDB3"/>
      <c r="VDC3"/>
      <c r="VDD3"/>
      <c r="VDE3"/>
      <c r="VDF3"/>
      <c r="VDG3"/>
      <c r="VDH3"/>
      <c r="VDI3"/>
      <c r="VDJ3"/>
      <c r="VDK3"/>
      <c r="VDL3"/>
      <c r="VDM3"/>
      <c r="VDN3"/>
      <c r="VDO3"/>
      <c r="VDP3"/>
      <c r="VDQ3"/>
      <c r="VDR3"/>
      <c r="VDS3"/>
      <c r="VDT3"/>
      <c r="VDU3"/>
      <c r="VDV3"/>
      <c r="VDW3"/>
      <c r="VDX3"/>
      <c r="VDY3"/>
      <c r="VDZ3"/>
      <c r="VEA3"/>
      <c r="VEB3"/>
      <c r="VEC3"/>
      <c r="VED3"/>
      <c r="VEE3"/>
      <c r="VEF3"/>
      <c r="VEG3"/>
      <c r="VEH3"/>
      <c r="VEI3"/>
      <c r="VEJ3"/>
      <c r="VEK3"/>
      <c r="VEL3"/>
      <c r="VEM3"/>
      <c r="VEN3"/>
      <c r="VEO3"/>
      <c r="VEP3"/>
      <c r="VEQ3"/>
      <c r="VER3"/>
      <c r="VES3"/>
      <c r="VET3"/>
      <c r="VEU3"/>
      <c r="VEV3"/>
      <c r="VEW3"/>
      <c r="VEX3"/>
      <c r="VEY3"/>
      <c r="VEZ3"/>
      <c r="VFA3"/>
      <c r="VFB3"/>
      <c r="VFC3"/>
      <c r="VFD3"/>
      <c r="VFE3"/>
      <c r="VFF3"/>
      <c r="VFG3"/>
      <c r="VFH3"/>
      <c r="VFI3"/>
      <c r="VFJ3"/>
      <c r="VFK3"/>
      <c r="VFL3"/>
      <c r="VFM3"/>
      <c r="VFN3"/>
      <c r="VFO3"/>
      <c r="VFP3"/>
      <c r="VFQ3"/>
      <c r="VFR3"/>
      <c r="VFS3"/>
      <c r="VFT3"/>
      <c r="VFU3"/>
      <c r="VFV3"/>
      <c r="VFW3"/>
      <c r="VFX3"/>
      <c r="VFY3"/>
      <c r="VFZ3"/>
      <c r="VGA3"/>
      <c r="VGB3"/>
      <c r="VGC3"/>
      <c r="VGD3"/>
      <c r="VGE3"/>
      <c r="VGF3"/>
      <c r="VGG3"/>
      <c r="VGH3"/>
      <c r="VGI3"/>
      <c r="VGJ3"/>
      <c r="VGK3"/>
      <c r="VGL3"/>
      <c r="VGM3"/>
      <c r="VGN3"/>
      <c r="VGO3"/>
      <c r="VGP3"/>
      <c r="VGQ3"/>
      <c r="VGR3"/>
      <c r="VGS3"/>
      <c r="VGT3"/>
      <c r="VGU3"/>
      <c r="VGV3"/>
      <c r="VGW3"/>
      <c r="VGX3"/>
      <c r="VGY3"/>
      <c r="VGZ3"/>
      <c r="VHA3"/>
      <c r="VHB3"/>
      <c r="VHC3"/>
      <c r="VHD3"/>
      <c r="VHE3"/>
      <c r="VHF3"/>
      <c r="VHG3"/>
      <c r="VHH3"/>
      <c r="VHI3"/>
      <c r="VHJ3"/>
      <c r="VHK3"/>
      <c r="VHL3"/>
      <c r="VHM3"/>
      <c r="VHN3"/>
      <c r="VHO3"/>
      <c r="VHP3"/>
      <c r="VHQ3"/>
      <c r="VHR3"/>
      <c r="VHS3"/>
      <c r="VHT3"/>
      <c r="VHU3"/>
      <c r="VHV3"/>
      <c r="VHW3"/>
      <c r="VHX3"/>
      <c r="VHY3"/>
      <c r="VHZ3"/>
      <c r="VIA3"/>
      <c r="VIB3"/>
      <c r="VIC3"/>
      <c r="VID3"/>
      <c r="VIE3"/>
      <c r="VIF3"/>
      <c r="VIG3"/>
      <c r="VIH3"/>
      <c r="VII3"/>
      <c r="VIJ3"/>
      <c r="VIK3"/>
      <c r="VIL3"/>
      <c r="VIM3"/>
      <c r="VIN3"/>
      <c r="VIO3"/>
      <c r="VIP3"/>
      <c r="VIQ3"/>
      <c r="VIR3"/>
      <c r="VIS3"/>
      <c r="VIT3"/>
      <c r="VIU3"/>
      <c r="VIV3"/>
      <c r="VIW3"/>
      <c r="VIX3"/>
      <c r="VIY3"/>
      <c r="VIZ3"/>
      <c r="VJA3"/>
      <c r="VJB3"/>
      <c r="VJC3"/>
      <c r="VJD3"/>
      <c r="VJE3"/>
      <c r="VJF3"/>
      <c r="VJG3"/>
      <c r="VJH3"/>
      <c r="VJI3"/>
      <c r="VJJ3"/>
      <c r="VJK3"/>
      <c r="VJL3"/>
      <c r="VJM3"/>
      <c r="VJN3"/>
      <c r="VJO3"/>
      <c r="VJP3"/>
      <c r="VJQ3"/>
      <c r="VJR3"/>
      <c r="VJS3"/>
      <c r="VJT3"/>
      <c r="VJU3"/>
      <c r="VJV3"/>
      <c r="VJW3"/>
      <c r="VJX3"/>
      <c r="VJY3"/>
      <c r="VJZ3"/>
      <c r="VKA3"/>
      <c r="VKB3"/>
      <c r="VKC3"/>
      <c r="VKD3"/>
      <c r="VKE3"/>
      <c r="VKF3"/>
      <c r="VKG3"/>
      <c r="VKH3"/>
      <c r="VKI3"/>
      <c r="VKJ3"/>
      <c r="VKK3"/>
      <c r="VKL3"/>
      <c r="VKM3"/>
      <c r="VKN3"/>
      <c r="VKO3"/>
      <c r="VKP3"/>
      <c r="VKQ3"/>
      <c r="VKR3"/>
      <c r="VKS3"/>
      <c r="VKT3"/>
      <c r="VKU3"/>
      <c r="VKV3"/>
      <c r="VKW3"/>
      <c r="VKX3"/>
      <c r="VKY3"/>
      <c r="VKZ3"/>
      <c r="VLA3"/>
      <c r="VLB3"/>
      <c r="VLC3"/>
      <c r="VLD3"/>
      <c r="VLE3"/>
      <c r="VLF3"/>
      <c r="VLG3"/>
      <c r="VLH3"/>
      <c r="VLI3"/>
      <c r="VLJ3"/>
      <c r="VLK3"/>
      <c r="VLL3"/>
      <c r="VLM3"/>
      <c r="VLN3"/>
      <c r="VLO3"/>
      <c r="VLP3"/>
      <c r="VLQ3"/>
      <c r="VLR3"/>
      <c r="VLS3"/>
      <c r="VLT3"/>
      <c r="VLU3"/>
      <c r="VLV3"/>
      <c r="VLW3"/>
      <c r="VLX3"/>
      <c r="VLY3"/>
      <c r="VLZ3"/>
      <c r="VMA3"/>
      <c r="VMB3"/>
      <c r="VMC3"/>
      <c r="VMD3"/>
      <c r="VME3"/>
      <c r="VMF3"/>
      <c r="VMG3"/>
      <c r="VMH3"/>
      <c r="VMI3"/>
      <c r="VMJ3"/>
      <c r="VMK3"/>
      <c r="VML3"/>
      <c r="VMM3"/>
      <c r="VMN3"/>
      <c r="VMO3"/>
      <c r="VMP3"/>
      <c r="VMQ3"/>
      <c r="VMR3"/>
      <c r="VMS3"/>
      <c r="VMT3"/>
      <c r="VMU3"/>
      <c r="VMV3"/>
      <c r="VMW3"/>
      <c r="VMX3"/>
      <c r="VMY3"/>
      <c r="VMZ3"/>
      <c r="VNA3"/>
      <c r="VNB3"/>
      <c r="VNC3"/>
      <c r="VND3"/>
      <c r="VNE3"/>
      <c r="VNF3"/>
      <c r="VNG3"/>
      <c r="VNH3"/>
      <c r="VNI3"/>
      <c r="VNJ3"/>
      <c r="VNK3"/>
      <c r="VNL3"/>
      <c r="VNM3"/>
      <c r="VNN3"/>
      <c r="VNO3"/>
      <c r="VNP3"/>
      <c r="VNQ3"/>
      <c r="VNR3"/>
      <c r="VNS3"/>
      <c r="VNT3"/>
      <c r="VNU3"/>
      <c r="VNV3"/>
      <c r="VNW3"/>
      <c r="VNX3"/>
      <c r="VNY3"/>
      <c r="VNZ3"/>
      <c r="VOA3"/>
      <c r="VOB3"/>
      <c r="VOC3"/>
      <c r="VOD3"/>
      <c r="VOE3"/>
      <c r="VOF3"/>
      <c r="VOG3"/>
      <c r="VOH3"/>
      <c r="VOI3"/>
      <c r="VOJ3"/>
      <c r="VOK3"/>
      <c r="VOL3"/>
      <c r="VOM3"/>
      <c r="VON3"/>
      <c r="VOO3"/>
      <c r="VOP3"/>
      <c r="VOQ3"/>
      <c r="VOR3"/>
      <c r="VOS3"/>
      <c r="VOT3"/>
      <c r="VOU3"/>
      <c r="VOV3"/>
      <c r="VOW3"/>
      <c r="VOX3"/>
      <c r="VOY3"/>
      <c r="VOZ3"/>
      <c r="VPA3"/>
      <c r="VPB3"/>
      <c r="VPC3"/>
      <c r="VPD3"/>
      <c r="VPE3"/>
      <c r="VPF3"/>
      <c r="VPG3"/>
      <c r="VPH3"/>
      <c r="VPI3"/>
      <c r="VPJ3"/>
      <c r="VPK3"/>
      <c r="VPL3"/>
      <c r="VPM3"/>
      <c r="VPN3"/>
      <c r="VPO3"/>
      <c r="VPP3"/>
      <c r="VPQ3"/>
      <c r="VPR3"/>
      <c r="VPS3"/>
      <c r="VPT3"/>
      <c r="VPU3"/>
      <c r="VPV3"/>
      <c r="VPW3"/>
      <c r="VPX3"/>
      <c r="VPY3"/>
      <c r="VPZ3"/>
      <c r="VQA3"/>
      <c r="VQB3"/>
      <c r="VQC3"/>
      <c r="VQD3"/>
      <c r="VQE3"/>
      <c r="VQF3"/>
      <c r="VQG3"/>
      <c r="VQH3"/>
      <c r="VQI3"/>
      <c r="VQJ3"/>
      <c r="VQK3"/>
      <c r="VQL3"/>
      <c r="VQM3"/>
      <c r="VQN3"/>
      <c r="VQO3"/>
      <c r="VQP3"/>
      <c r="VQQ3"/>
      <c r="VQR3"/>
      <c r="VQS3"/>
      <c r="VQT3"/>
      <c r="VQU3"/>
      <c r="VQV3"/>
      <c r="VQW3"/>
      <c r="VQX3"/>
      <c r="VQY3"/>
      <c r="VQZ3"/>
      <c r="VRA3"/>
      <c r="VRB3"/>
      <c r="VRC3"/>
      <c r="VRD3"/>
      <c r="VRE3"/>
      <c r="VRF3"/>
      <c r="VRG3"/>
      <c r="VRH3"/>
      <c r="VRI3"/>
      <c r="VRJ3"/>
      <c r="VRK3"/>
      <c r="VRL3"/>
      <c r="VRM3"/>
      <c r="VRN3"/>
      <c r="VRO3"/>
      <c r="VRP3"/>
      <c r="VRQ3"/>
      <c r="VRR3"/>
      <c r="VRS3"/>
      <c r="VRT3"/>
      <c r="VRU3"/>
      <c r="VRV3"/>
      <c r="VRW3"/>
      <c r="VRX3"/>
      <c r="VRY3"/>
      <c r="VRZ3"/>
      <c r="VSA3"/>
      <c r="VSB3"/>
      <c r="VSC3"/>
      <c r="VSD3"/>
      <c r="VSE3"/>
      <c r="VSF3"/>
      <c r="VSG3"/>
      <c r="VSH3"/>
      <c r="VSI3"/>
      <c r="VSJ3"/>
      <c r="VSK3"/>
      <c r="VSL3"/>
      <c r="VSM3"/>
      <c r="VSN3"/>
      <c r="VSO3"/>
      <c r="VSP3"/>
      <c r="VSQ3"/>
      <c r="VSR3"/>
      <c r="VSS3"/>
      <c r="VST3"/>
      <c r="VSU3"/>
      <c r="VSV3"/>
      <c r="VSW3"/>
      <c r="VSX3"/>
      <c r="VSY3"/>
      <c r="VSZ3"/>
      <c r="VTA3"/>
      <c r="VTB3"/>
      <c r="VTC3"/>
      <c r="VTD3"/>
      <c r="VTE3"/>
      <c r="VTF3"/>
      <c r="VTG3"/>
      <c r="VTH3"/>
      <c r="VTI3"/>
      <c r="VTJ3"/>
      <c r="VTK3"/>
      <c r="VTL3"/>
      <c r="VTM3"/>
      <c r="VTN3"/>
      <c r="VTO3"/>
      <c r="VTP3"/>
      <c r="VTQ3"/>
      <c r="VTR3"/>
      <c r="VTS3"/>
      <c r="VTT3"/>
      <c r="VTU3"/>
      <c r="VTV3"/>
      <c r="VTW3"/>
      <c r="VTX3"/>
      <c r="VTY3"/>
      <c r="VTZ3"/>
      <c r="VUA3"/>
      <c r="VUB3"/>
      <c r="VUC3"/>
      <c r="VUD3"/>
      <c r="VUE3"/>
      <c r="VUF3"/>
      <c r="VUG3"/>
      <c r="VUH3"/>
      <c r="VUI3"/>
      <c r="VUJ3"/>
      <c r="VUK3"/>
      <c r="VUL3"/>
      <c r="VUM3"/>
      <c r="VUN3"/>
      <c r="VUO3"/>
      <c r="VUP3"/>
      <c r="VUQ3"/>
      <c r="VUR3"/>
      <c r="VUS3"/>
      <c r="VUT3"/>
      <c r="VUU3"/>
      <c r="VUV3"/>
      <c r="VUW3"/>
      <c r="VUX3"/>
      <c r="VUY3"/>
      <c r="VUZ3"/>
      <c r="VVA3"/>
      <c r="VVB3"/>
      <c r="VVC3"/>
      <c r="VVD3"/>
      <c r="VVE3"/>
      <c r="VVF3"/>
      <c r="VVG3"/>
      <c r="VVH3"/>
      <c r="VVI3"/>
      <c r="VVJ3"/>
      <c r="VVK3"/>
      <c r="VVL3"/>
      <c r="VVM3"/>
      <c r="VVN3"/>
      <c r="VVO3"/>
      <c r="VVP3"/>
      <c r="VVQ3"/>
      <c r="VVR3"/>
      <c r="VVS3"/>
      <c r="VVT3"/>
      <c r="VVU3"/>
      <c r="VVV3"/>
      <c r="VVW3"/>
      <c r="VVX3"/>
      <c r="VVY3"/>
      <c r="VVZ3"/>
      <c r="VWA3"/>
      <c r="VWB3"/>
      <c r="VWC3"/>
      <c r="VWD3"/>
      <c r="VWE3"/>
      <c r="VWF3"/>
      <c r="VWG3"/>
      <c r="VWH3"/>
      <c r="VWI3"/>
      <c r="VWJ3"/>
      <c r="VWK3"/>
      <c r="VWL3"/>
      <c r="VWM3"/>
      <c r="VWN3"/>
      <c r="VWO3"/>
      <c r="VWP3"/>
      <c r="VWQ3"/>
      <c r="VWR3"/>
      <c r="VWS3"/>
      <c r="VWT3"/>
      <c r="VWU3"/>
      <c r="VWV3"/>
      <c r="VWW3"/>
      <c r="VWX3"/>
      <c r="VWY3"/>
      <c r="VWZ3"/>
      <c r="VXA3"/>
      <c r="VXB3"/>
      <c r="VXC3"/>
      <c r="VXD3"/>
      <c r="VXE3"/>
      <c r="VXF3"/>
      <c r="VXG3"/>
      <c r="VXH3"/>
      <c r="VXI3"/>
      <c r="VXJ3"/>
      <c r="VXK3"/>
      <c r="VXL3"/>
      <c r="VXM3"/>
      <c r="VXN3"/>
      <c r="VXO3"/>
      <c r="VXP3"/>
      <c r="VXQ3"/>
      <c r="VXR3"/>
      <c r="VXS3"/>
      <c r="VXT3"/>
      <c r="VXU3"/>
      <c r="VXV3"/>
      <c r="VXW3"/>
      <c r="VXX3"/>
      <c r="VXY3"/>
      <c r="VXZ3"/>
      <c r="VYA3"/>
      <c r="VYB3"/>
      <c r="VYC3"/>
      <c r="VYD3"/>
      <c r="VYE3"/>
      <c r="VYF3"/>
      <c r="VYG3"/>
      <c r="VYH3"/>
      <c r="VYI3"/>
      <c r="VYJ3"/>
      <c r="VYK3"/>
      <c r="VYL3"/>
      <c r="VYM3"/>
      <c r="VYN3"/>
      <c r="VYO3"/>
      <c r="VYP3"/>
      <c r="VYQ3"/>
      <c r="VYR3"/>
      <c r="VYS3"/>
      <c r="VYT3"/>
      <c r="VYU3"/>
      <c r="VYV3"/>
      <c r="VYW3"/>
      <c r="VYX3"/>
      <c r="VYY3"/>
      <c r="VYZ3"/>
      <c r="VZA3"/>
      <c r="VZB3"/>
      <c r="VZC3"/>
      <c r="VZD3"/>
      <c r="VZE3"/>
      <c r="VZF3"/>
      <c r="VZG3"/>
      <c r="VZH3"/>
      <c r="VZI3"/>
      <c r="VZJ3"/>
      <c r="VZK3"/>
      <c r="VZL3"/>
      <c r="VZM3"/>
      <c r="VZN3"/>
      <c r="VZO3"/>
      <c r="VZP3"/>
      <c r="VZQ3"/>
      <c r="VZR3"/>
      <c r="VZS3"/>
      <c r="VZT3"/>
      <c r="VZU3"/>
      <c r="VZV3"/>
      <c r="VZW3"/>
      <c r="VZX3"/>
      <c r="VZY3"/>
      <c r="VZZ3"/>
      <c r="WAA3"/>
      <c r="WAB3"/>
      <c r="WAC3"/>
      <c r="WAD3"/>
      <c r="WAE3"/>
      <c r="WAF3"/>
      <c r="WAG3"/>
      <c r="WAH3"/>
      <c r="WAI3"/>
      <c r="WAJ3"/>
      <c r="WAK3"/>
      <c r="WAL3"/>
      <c r="WAM3"/>
      <c r="WAN3"/>
      <c r="WAO3"/>
      <c r="WAP3"/>
      <c r="WAQ3"/>
      <c r="WAR3"/>
      <c r="WAS3"/>
      <c r="WAT3"/>
      <c r="WAU3"/>
      <c r="WAV3"/>
      <c r="WAW3"/>
      <c r="WAX3"/>
      <c r="WAY3"/>
      <c r="WAZ3"/>
      <c r="WBA3"/>
      <c r="WBB3"/>
      <c r="WBC3"/>
      <c r="WBD3"/>
      <c r="WBE3"/>
      <c r="WBF3"/>
      <c r="WBG3"/>
      <c r="WBH3"/>
      <c r="WBI3"/>
      <c r="WBJ3"/>
      <c r="WBK3"/>
      <c r="WBL3"/>
      <c r="WBM3"/>
      <c r="WBN3"/>
      <c r="WBO3"/>
      <c r="WBP3"/>
      <c r="WBQ3"/>
      <c r="WBR3"/>
      <c r="WBS3"/>
      <c r="WBT3"/>
      <c r="WBU3"/>
      <c r="WBV3"/>
      <c r="WBW3"/>
      <c r="WBX3"/>
      <c r="WBY3"/>
      <c r="WBZ3"/>
      <c r="WCA3"/>
      <c r="WCB3"/>
      <c r="WCC3"/>
      <c r="WCD3"/>
      <c r="WCE3"/>
      <c r="WCF3"/>
      <c r="WCG3"/>
      <c r="WCH3"/>
      <c r="WCI3"/>
      <c r="WCJ3"/>
      <c r="WCK3"/>
      <c r="WCL3"/>
      <c r="WCM3"/>
      <c r="WCN3"/>
      <c r="WCO3"/>
      <c r="WCP3"/>
      <c r="WCQ3"/>
      <c r="WCR3"/>
      <c r="WCS3"/>
      <c r="WCT3"/>
      <c r="WCU3"/>
      <c r="WCV3"/>
      <c r="WCW3"/>
      <c r="WCX3"/>
      <c r="WCY3"/>
      <c r="WCZ3"/>
      <c r="WDA3"/>
      <c r="WDB3"/>
      <c r="WDC3"/>
      <c r="WDD3"/>
      <c r="WDE3"/>
      <c r="WDF3"/>
      <c r="WDG3"/>
      <c r="WDH3"/>
      <c r="WDI3"/>
      <c r="WDJ3"/>
      <c r="WDK3"/>
      <c r="WDL3"/>
      <c r="WDM3"/>
      <c r="WDN3"/>
      <c r="WDO3"/>
      <c r="WDP3"/>
      <c r="WDQ3"/>
      <c r="WDR3"/>
      <c r="WDS3"/>
      <c r="WDT3"/>
      <c r="WDU3"/>
      <c r="WDV3"/>
      <c r="WDW3"/>
      <c r="WDX3"/>
      <c r="WDY3"/>
      <c r="WDZ3"/>
      <c r="WEA3"/>
      <c r="WEB3"/>
      <c r="WEC3"/>
      <c r="WED3"/>
      <c r="WEE3"/>
      <c r="WEF3"/>
      <c r="WEG3"/>
      <c r="WEH3"/>
      <c r="WEI3"/>
      <c r="WEJ3"/>
      <c r="WEK3"/>
      <c r="WEL3"/>
      <c r="WEM3"/>
      <c r="WEN3"/>
      <c r="WEO3"/>
      <c r="WEP3"/>
      <c r="WEQ3"/>
      <c r="WER3"/>
      <c r="WES3"/>
      <c r="WET3"/>
      <c r="WEU3"/>
      <c r="WEV3"/>
      <c r="WEW3"/>
      <c r="WEX3"/>
      <c r="WEY3"/>
      <c r="WEZ3"/>
      <c r="WFA3"/>
      <c r="WFB3"/>
      <c r="WFC3"/>
      <c r="WFD3"/>
      <c r="WFE3"/>
      <c r="WFF3"/>
      <c r="WFG3"/>
      <c r="WFH3"/>
      <c r="WFI3"/>
      <c r="WFJ3"/>
      <c r="WFK3"/>
      <c r="WFL3"/>
      <c r="WFM3"/>
      <c r="WFN3"/>
      <c r="WFO3"/>
      <c r="WFP3"/>
      <c r="WFQ3"/>
      <c r="WFR3"/>
      <c r="WFS3"/>
      <c r="WFT3"/>
      <c r="WFU3"/>
      <c r="WFV3"/>
      <c r="WFW3"/>
      <c r="WFX3"/>
      <c r="WFY3"/>
      <c r="WFZ3"/>
      <c r="WGA3"/>
      <c r="WGB3"/>
      <c r="WGC3"/>
      <c r="WGD3"/>
      <c r="WGE3"/>
      <c r="WGF3"/>
      <c r="WGG3"/>
      <c r="WGH3"/>
      <c r="WGI3"/>
      <c r="WGJ3"/>
      <c r="WGK3"/>
      <c r="WGL3"/>
      <c r="WGM3"/>
      <c r="WGN3"/>
      <c r="WGO3"/>
      <c r="WGP3"/>
      <c r="WGQ3"/>
      <c r="WGR3"/>
      <c r="WGS3"/>
      <c r="WGT3"/>
      <c r="WGU3"/>
      <c r="WGV3"/>
      <c r="WGW3"/>
      <c r="WGX3"/>
      <c r="WGY3"/>
      <c r="WGZ3"/>
      <c r="WHA3"/>
      <c r="WHB3"/>
      <c r="WHC3"/>
      <c r="WHD3"/>
      <c r="WHE3"/>
      <c r="WHF3"/>
      <c r="WHG3"/>
      <c r="WHH3"/>
      <c r="WHI3"/>
      <c r="WHJ3"/>
      <c r="WHK3"/>
      <c r="WHL3"/>
      <c r="WHM3"/>
      <c r="WHN3"/>
      <c r="WHO3"/>
      <c r="WHP3"/>
      <c r="WHQ3"/>
      <c r="WHR3"/>
      <c r="WHS3"/>
      <c r="WHT3"/>
      <c r="WHU3"/>
      <c r="WHV3"/>
      <c r="WHW3"/>
      <c r="WHX3"/>
      <c r="WHY3"/>
      <c r="WHZ3"/>
      <c r="WIA3"/>
      <c r="WIB3"/>
      <c r="WIC3"/>
      <c r="WID3"/>
      <c r="WIE3"/>
      <c r="WIF3"/>
      <c r="WIG3"/>
      <c r="WIH3"/>
      <c r="WII3"/>
      <c r="WIJ3"/>
      <c r="WIK3"/>
      <c r="WIL3"/>
      <c r="WIM3"/>
      <c r="WIN3"/>
      <c r="WIO3"/>
      <c r="WIP3"/>
      <c r="WIQ3"/>
      <c r="WIR3"/>
      <c r="WIS3"/>
      <c r="WIT3"/>
      <c r="WIU3"/>
      <c r="WIV3"/>
      <c r="WIW3"/>
      <c r="WIX3"/>
      <c r="WIY3"/>
      <c r="WIZ3"/>
      <c r="WJA3"/>
      <c r="WJB3"/>
      <c r="WJC3"/>
      <c r="WJD3"/>
      <c r="WJE3"/>
      <c r="WJF3"/>
      <c r="WJG3"/>
      <c r="WJH3"/>
      <c r="WJI3"/>
      <c r="WJJ3"/>
      <c r="WJK3"/>
      <c r="WJL3"/>
      <c r="WJM3"/>
      <c r="WJN3"/>
      <c r="WJO3"/>
      <c r="WJP3"/>
      <c r="WJQ3"/>
      <c r="WJR3"/>
      <c r="WJS3"/>
      <c r="WJT3"/>
      <c r="WJU3"/>
      <c r="WJV3"/>
      <c r="WJW3"/>
      <c r="WJX3"/>
      <c r="WJY3"/>
      <c r="WJZ3"/>
      <c r="WKA3"/>
      <c r="WKB3"/>
      <c r="WKC3"/>
      <c r="WKD3"/>
      <c r="WKE3"/>
      <c r="WKF3"/>
      <c r="WKG3"/>
      <c r="WKH3"/>
      <c r="WKI3"/>
      <c r="WKJ3"/>
      <c r="WKK3"/>
      <c r="WKL3"/>
      <c r="WKM3"/>
      <c r="WKN3"/>
      <c r="WKO3"/>
      <c r="WKP3"/>
      <c r="WKQ3"/>
      <c r="WKR3"/>
      <c r="WKS3"/>
      <c r="WKT3"/>
      <c r="WKU3"/>
      <c r="WKV3"/>
      <c r="WKW3"/>
      <c r="WKX3"/>
      <c r="WKY3"/>
      <c r="WKZ3"/>
      <c r="WLA3"/>
      <c r="WLB3"/>
      <c r="WLC3"/>
      <c r="WLD3"/>
      <c r="WLE3"/>
      <c r="WLF3"/>
      <c r="WLG3"/>
      <c r="WLH3"/>
      <c r="WLI3"/>
      <c r="WLJ3"/>
      <c r="WLK3"/>
      <c r="WLL3"/>
      <c r="WLM3"/>
      <c r="WLN3"/>
      <c r="WLO3"/>
      <c r="WLP3"/>
      <c r="WLQ3"/>
      <c r="WLR3"/>
      <c r="WLS3"/>
      <c r="WLT3"/>
      <c r="WLU3"/>
      <c r="WLV3"/>
      <c r="WLW3"/>
      <c r="WLX3"/>
      <c r="WLY3"/>
      <c r="WLZ3"/>
      <c r="WMA3"/>
      <c r="WMB3"/>
      <c r="WMC3"/>
      <c r="WMD3"/>
      <c r="WME3"/>
      <c r="WMF3"/>
      <c r="WMG3"/>
      <c r="WMH3"/>
      <c r="WMI3"/>
      <c r="WMJ3"/>
      <c r="WMK3"/>
      <c r="WML3"/>
      <c r="WMM3"/>
      <c r="WMN3"/>
      <c r="WMO3"/>
      <c r="WMP3"/>
      <c r="WMQ3"/>
      <c r="WMR3"/>
      <c r="WMS3"/>
      <c r="WMT3"/>
      <c r="WMU3"/>
      <c r="WMV3"/>
      <c r="WMW3"/>
      <c r="WMX3"/>
      <c r="WMY3"/>
      <c r="WMZ3"/>
      <c r="WNA3"/>
      <c r="WNB3"/>
      <c r="WNC3"/>
      <c r="WND3"/>
      <c r="WNE3"/>
      <c r="WNF3"/>
      <c r="WNG3"/>
      <c r="WNH3"/>
      <c r="WNI3"/>
      <c r="WNJ3"/>
      <c r="WNK3"/>
      <c r="WNL3"/>
      <c r="WNM3"/>
      <c r="WNN3"/>
      <c r="WNO3"/>
      <c r="WNP3"/>
      <c r="WNQ3"/>
      <c r="WNR3"/>
      <c r="WNS3"/>
      <c r="WNT3"/>
      <c r="WNU3"/>
      <c r="WNV3"/>
      <c r="WNW3"/>
      <c r="WNX3"/>
      <c r="WNY3"/>
      <c r="WNZ3"/>
      <c r="WOA3"/>
      <c r="WOB3"/>
      <c r="WOC3"/>
      <c r="WOD3"/>
      <c r="WOE3"/>
      <c r="WOF3"/>
      <c r="WOG3"/>
      <c r="WOH3"/>
      <c r="WOI3"/>
      <c r="WOJ3"/>
      <c r="WOK3"/>
      <c r="WOL3"/>
      <c r="WOM3"/>
      <c r="WON3"/>
      <c r="WOO3"/>
      <c r="WOP3"/>
      <c r="WOQ3"/>
      <c r="WOR3"/>
      <c r="WOS3"/>
      <c r="WOT3"/>
      <c r="WOU3"/>
      <c r="WOV3"/>
      <c r="WOW3"/>
      <c r="WOX3"/>
      <c r="WOY3"/>
      <c r="WOZ3"/>
      <c r="WPA3"/>
      <c r="WPB3"/>
      <c r="WPC3"/>
      <c r="WPD3"/>
      <c r="WPE3"/>
      <c r="WPF3"/>
      <c r="WPG3"/>
      <c r="WPH3"/>
      <c r="WPI3"/>
      <c r="WPJ3"/>
      <c r="WPK3"/>
      <c r="WPL3"/>
      <c r="WPM3"/>
      <c r="WPN3"/>
      <c r="WPO3"/>
      <c r="WPP3"/>
      <c r="WPQ3"/>
      <c r="WPR3"/>
      <c r="WPS3"/>
      <c r="WPT3"/>
      <c r="WPU3"/>
      <c r="WPV3"/>
      <c r="WPW3"/>
      <c r="WPX3"/>
      <c r="WPY3"/>
      <c r="WPZ3"/>
      <c r="WQA3"/>
      <c r="WQB3"/>
      <c r="WQC3"/>
      <c r="WQD3"/>
      <c r="WQE3"/>
      <c r="WQF3"/>
      <c r="WQG3"/>
      <c r="WQH3"/>
      <c r="WQI3"/>
      <c r="WQJ3"/>
      <c r="WQK3"/>
      <c r="WQL3"/>
      <c r="WQM3"/>
      <c r="WQN3"/>
      <c r="WQO3"/>
      <c r="WQP3"/>
      <c r="WQQ3"/>
      <c r="WQR3"/>
      <c r="WQS3"/>
      <c r="WQT3"/>
      <c r="WQU3"/>
      <c r="WQV3"/>
      <c r="WQW3"/>
      <c r="WQX3"/>
      <c r="WQY3"/>
      <c r="WQZ3"/>
      <c r="WRA3"/>
      <c r="WRB3"/>
      <c r="WRC3"/>
      <c r="WRD3"/>
      <c r="WRE3"/>
      <c r="WRF3"/>
      <c r="WRG3"/>
      <c r="WRH3"/>
      <c r="WRI3"/>
      <c r="WRJ3"/>
      <c r="WRK3"/>
      <c r="WRL3"/>
      <c r="WRM3"/>
      <c r="WRN3"/>
      <c r="WRO3"/>
      <c r="WRP3"/>
      <c r="WRQ3"/>
      <c r="WRR3"/>
      <c r="WRS3"/>
      <c r="WRT3"/>
      <c r="WRU3"/>
      <c r="WRV3"/>
      <c r="WRW3"/>
      <c r="WRX3"/>
      <c r="WRY3"/>
      <c r="WRZ3"/>
      <c r="WSA3"/>
      <c r="WSB3"/>
      <c r="WSC3"/>
      <c r="WSD3"/>
      <c r="WSE3"/>
      <c r="WSF3"/>
      <c r="WSG3"/>
      <c r="WSH3"/>
      <c r="WSI3"/>
      <c r="WSJ3"/>
      <c r="WSK3"/>
      <c r="WSL3"/>
      <c r="WSM3"/>
      <c r="WSN3"/>
      <c r="WSO3"/>
      <c r="WSP3"/>
      <c r="WSQ3"/>
      <c r="WSR3"/>
      <c r="WSS3"/>
      <c r="WST3"/>
      <c r="WSU3"/>
      <c r="WSV3"/>
      <c r="WSW3"/>
      <c r="WSX3"/>
      <c r="WSY3"/>
      <c r="WSZ3"/>
      <c r="WTA3"/>
      <c r="WTB3"/>
      <c r="WTC3"/>
      <c r="WTD3"/>
      <c r="WTE3"/>
      <c r="WTF3"/>
      <c r="WTG3"/>
      <c r="WTH3"/>
      <c r="WTI3"/>
      <c r="WTJ3"/>
      <c r="WTK3"/>
      <c r="WTL3"/>
      <c r="WTM3"/>
      <c r="WTN3"/>
      <c r="WTO3"/>
      <c r="WTP3"/>
      <c r="WTQ3"/>
      <c r="WTR3"/>
      <c r="WTS3"/>
      <c r="WTT3"/>
      <c r="WTU3"/>
      <c r="WTV3"/>
      <c r="WTW3"/>
      <c r="WTX3"/>
      <c r="WTY3"/>
      <c r="WTZ3"/>
      <c r="WUA3"/>
      <c r="WUB3"/>
      <c r="WUC3"/>
      <c r="WUD3"/>
      <c r="WUE3"/>
      <c r="WUF3"/>
      <c r="WUG3"/>
      <c r="WUH3"/>
      <c r="WUI3"/>
      <c r="WUJ3"/>
      <c r="WUK3"/>
      <c r="WUL3"/>
      <c r="WUM3"/>
      <c r="WUN3"/>
      <c r="WUO3"/>
      <c r="WUP3"/>
      <c r="WUQ3"/>
      <c r="WUR3"/>
      <c r="WUS3"/>
      <c r="WUT3"/>
      <c r="WUU3"/>
      <c r="WUV3"/>
      <c r="WUW3"/>
      <c r="WUX3"/>
      <c r="WUY3"/>
      <c r="WUZ3"/>
      <c r="WVA3"/>
      <c r="WVB3"/>
      <c r="WVC3"/>
      <c r="WVD3"/>
      <c r="WVE3"/>
      <c r="WVF3"/>
      <c r="WVG3"/>
      <c r="WVH3"/>
      <c r="WVI3"/>
      <c r="WVJ3"/>
      <c r="WVK3"/>
      <c r="WVL3"/>
      <c r="WVM3"/>
      <c r="WVN3"/>
      <c r="WVO3"/>
      <c r="WVP3"/>
      <c r="WVQ3"/>
      <c r="WVR3"/>
      <c r="WVS3"/>
      <c r="WVT3"/>
      <c r="WVU3"/>
      <c r="WVV3"/>
      <c r="WVW3"/>
      <c r="WVX3"/>
      <c r="WVY3"/>
      <c r="WVZ3"/>
      <c r="WWA3"/>
      <c r="WWB3"/>
      <c r="WWC3"/>
      <c r="WWD3"/>
      <c r="WWE3"/>
      <c r="WWF3"/>
      <c r="WWG3"/>
      <c r="WWH3"/>
      <c r="WWI3"/>
      <c r="WWJ3"/>
      <c r="WWK3"/>
      <c r="WWL3"/>
      <c r="WWM3"/>
      <c r="WWN3"/>
      <c r="WWO3"/>
      <c r="WWP3"/>
      <c r="WWQ3"/>
      <c r="WWR3"/>
      <c r="WWS3"/>
      <c r="WWT3"/>
      <c r="WWU3"/>
      <c r="WWV3"/>
      <c r="WWW3"/>
      <c r="WWX3"/>
      <c r="WWY3"/>
      <c r="WWZ3"/>
      <c r="WXA3"/>
      <c r="WXB3"/>
      <c r="WXC3"/>
      <c r="WXD3"/>
      <c r="WXE3"/>
      <c r="WXF3"/>
      <c r="WXG3"/>
      <c r="WXH3"/>
      <c r="WXI3"/>
      <c r="WXJ3"/>
      <c r="WXK3"/>
      <c r="WXL3"/>
      <c r="WXM3"/>
      <c r="WXN3"/>
      <c r="WXO3"/>
      <c r="WXP3"/>
      <c r="WXQ3"/>
      <c r="WXR3"/>
      <c r="WXS3"/>
      <c r="WXT3"/>
      <c r="WXU3"/>
      <c r="WXV3"/>
      <c r="WXW3"/>
      <c r="WXX3"/>
      <c r="WXY3"/>
      <c r="WXZ3"/>
      <c r="WYA3"/>
      <c r="WYB3"/>
      <c r="WYC3"/>
      <c r="WYD3"/>
      <c r="WYE3"/>
      <c r="WYF3"/>
      <c r="WYG3"/>
      <c r="WYH3"/>
      <c r="WYI3"/>
      <c r="WYJ3"/>
      <c r="WYK3"/>
      <c r="WYL3"/>
      <c r="WYM3"/>
      <c r="WYN3"/>
      <c r="WYO3"/>
      <c r="WYP3"/>
      <c r="WYQ3"/>
      <c r="WYR3"/>
      <c r="WYS3"/>
      <c r="WYT3"/>
      <c r="WYU3"/>
      <c r="WYV3"/>
      <c r="WYW3"/>
      <c r="WYX3"/>
      <c r="WYY3"/>
      <c r="WYZ3"/>
      <c r="WZA3"/>
      <c r="WZB3"/>
      <c r="WZC3"/>
      <c r="WZD3"/>
      <c r="WZE3"/>
      <c r="WZF3"/>
      <c r="WZG3"/>
      <c r="WZH3"/>
      <c r="WZI3"/>
      <c r="WZJ3"/>
      <c r="WZK3"/>
      <c r="WZL3"/>
      <c r="WZM3"/>
      <c r="WZN3"/>
      <c r="WZO3"/>
      <c r="WZP3"/>
      <c r="WZQ3"/>
      <c r="WZR3"/>
      <c r="WZS3"/>
      <c r="WZT3"/>
      <c r="WZU3"/>
      <c r="WZV3"/>
      <c r="WZW3"/>
      <c r="WZX3"/>
      <c r="WZY3"/>
      <c r="WZZ3"/>
      <c r="XAA3"/>
      <c r="XAB3"/>
      <c r="XAC3"/>
      <c r="XAD3"/>
      <c r="XAE3"/>
      <c r="XAF3"/>
      <c r="XAG3"/>
      <c r="XAH3"/>
      <c r="XAI3"/>
      <c r="XAJ3"/>
      <c r="XAK3"/>
      <c r="XAL3"/>
      <c r="XAM3"/>
      <c r="XAN3"/>
      <c r="XAO3"/>
      <c r="XAP3"/>
      <c r="XAQ3"/>
      <c r="XAR3"/>
      <c r="XAS3"/>
      <c r="XAT3"/>
      <c r="XAU3"/>
      <c r="XAV3"/>
      <c r="XAW3"/>
      <c r="XAX3"/>
      <c r="XAY3"/>
      <c r="XAZ3"/>
      <c r="XBA3"/>
      <c r="XBB3"/>
      <c r="XBC3"/>
      <c r="XBD3"/>
      <c r="XBE3"/>
      <c r="XBF3"/>
      <c r="XBG3"/>
      <c r="XBH3"/>
      <c r="XBI3"/>
      <c r="XBJ3"/>
      <c r="XBK3"/>
      <c r="XBL3"/>
      <c r="XBM3"/>
      <c r="XBN3"/>
      <c r="XBO3"/>
      <c r="XBP3"/>
      <c r="XBQ3"/>
      <c r="XBR3"/>
      <c r="XBS3"/>
      <c r="XBT3"/>
      <c r="XBU3"/>
      <c r="XBV3"/>
      <c r="XBW3"/>
      <c r="XBX3"/>
      <c r="XBY3"/>
      <c r="XBZ3"/>
      <c r="XCA3"/>
      <c r="XCB3"/>
      <c r="XCC3"/>
      <c r="XCD3"/>
      <c r="XCE3"/>
      <c r="XCF3"/>
      <c r="XCG3"/>
      <c r="XCH3"/>
      <c r="XCI3"/>
      <c r="XCJ3"/>
      <c r="XCK3"/>
      <c r="XCL3"/>
      <c r="XCM3"/>
      <c r="XCN3"/>
      <c r="XCO3"/>
      <c r="XCP3"/>
      <c r="XCQ3"/>
      <c r="XCR3"/>
      <c r="XCS3"/>
      <c r="XCT3"/>
      <c r="XCU3"/>
      <c r="XCV3"/>
      <c r="XCW3"/>
      <c r="XCX3"/>
      <c r="XCY3"/>
      <c r="XCZ3"/>
      <c r="XDA3"/>
      <c r="XDB3"/>
      <c r="XDC3"/>
      <c r="XDD3"/>
      <c r="XDE3"/>
      <c r="XDF3"/>
      <c r="XDG3"/>
      <c r="XDH3"/>
      <c r="XDI3"/>
      <c r="XDJ3"/>
      <c r="XDK3"/>
      <c r="XDL3"/>
      <c r="XDM3"/>
      <c r="XDN3"/>
      <c r="XDO3"/>
      <c r="XDP3"/>
      <c r="XDQ3"/>
      <c r="XDR3"/>
      <c r="XDS3"/>
      <c r="XDT3"/>
      <c r="XDU3"/>
      <c r="XDV3"/>
      <c r="XDW3"/>
      <c r="XDX3"/>
      <c r="XDY3"/>
      <c r="XDZ3"/>
      <c r="XEA3"/>
      <c r="XEB3"/>
      <c r="XEC3"/>
      <c r="XED3"/>
      <c r="XEE3"/>
      <c r="XEF3"/>
      <c r="XEG3"/>
      <c r="XEH3"/>
      <c r="XEI3"/>
      <c r="XEJ3"/>
      <c r="XEK3"/>
      <c r="XEL3"/>
      <c r="XEM3"/>
      <c r="XEN3"/>
      <c r="XEO3"/>
      <c r="XEP3"/>
      <c r="XEQ3"/>
      <c r="XER3"/>
      <c r="XES3"/>
      <c r="XET3"/>
      <c r="XEU3"/>
      <c r="XEV3"/>
      <c r="XEW3"/>
      <c r="XEX3"/>
      <c r="XEY3"/>
      <c r="XEZ3"/>
      <c r="XFA3"/>
      <c r="XFB3"/>
      <c r="XFC3"/>
    </row>
    <row r="4" spans="1:16383" ht="29.25" customHeight="1" x14ac:dyDescent="0.2">
      <c r="A4" s="636" t="s">
        <v>2</v>
      </c>
      <c r="B4" s="637"/>
      <c r="C4" s="637"/>
      <c r="D4" s="637"/>
      <c r="E4" s="637"/>
      <c r="F4" s="637"/>
      <c r="G4" s="637"/>
      <c r="H4" s="637"/>
      <c r="I4" s="637"/>
      <c r="J4" s="637"/>
      <c r="K4" s="637"/>
      <c r="L4" s="741"/>
      <c r="M4" s="788"/>
      <c r="N4" s="637"/>
      <c r="O4" s="637"/>
      <c r="P4" s="637"/>
      <c r="Q4" s="637"/>
      <c r="R4" s="740" t="s">
        <v>5</v>
      </c>
      <c r="S4" s="51"/>
      <c r="T4" s="51"/>
      <c r="U4" s="637"/>
      <c r="V4" s="637"/>
      <c r="W4" s="637"/>
      <c r="X4" s="637"/>
      <c r="Y4" s="637"/>
      <c r="Z4" s="637"/>
      <c r="AA4" s="637"/>
      <c r="AB4" s="637"/>
      <c r="AC4" s="637"/>
      <c r="AD4" s="637"/>
      <c r="AE4" s="637"/>
      <c r="AF4" s="637"/>
      <c r="AG4" s="637"/>
      <c r="AH4" s="637"/>
      <c r="AI4" s="637"/>
      <c r="AJ4" s="637"/>
      <c r="AK4" s="637"/>
      <c r="AL4" s="637"/>
      <c r="AM4" s="637"/>
      <c r="AN4" s="637"/>
      <c r="AO4" s="637"/>
      <c r="AP4" s="637"/>
      <c r="AQ4" s="637"/>
      <c r="AR4" s="637"/>
      <c r="AS4" s="637"/>
      <c r="AT4" s="637"/>
      <c r="AU4" s="637"/>
      <c r="AV4" s="637"/>
      <c r="AW4" s="637"/>
      <c r="AX4" s="637"/>
      <c r="AY4" s="637"/>
      <c r="AZ4" s="637"/>
      <c r="BA4" s="637"/>
      <c r="BB4" s="637"/>
      <c r="BC4" s="637"/>
      <c r="BD4" s="637"/>
      <c r="BE4" s="637"/>
      <c r="BF4" s="637"/>
      <c r="BG4" s="637"/>
      <c r="BH4" s="637"/>
      <c r="BI4" s="637"/>
      <c r="BJ4" s="767" t="s">
        <v>6</v>
      </c>
      <c r="BK4" s="767"/>
      <c r="BL4" s="767"/>
      <c r="BM4" s="768"/>
    </row>
    <row r="5" spans="1:16383" ht="40.5" customHeight="1" thickBot="1" x14ac:dyDescent="0.25">
      <c r="A5" s="638"/>
      <c r="B5" s="615"/>
      <c r="C5" s="615"/>
      <c r="D5" s="615"/>
      <c r="E5" s="615"/>
      <c r="F5" s="615"/>
      <c r="G5" s="615"/>
      <c r="H5" s="615"/>
      <c r="I5" s="615"/>
      <c r="J5" s="615"/>
      <c r="K5" s="615"/>
      <c r="L5" s="787"/>
      <c r="M5" s="635" t="s">
        <v>9</v>
      </c>
      <c r="N5" s="629"/>
      <c r="O5" s="629"/>
      <c r="P5" s="629"/>
      <c r="Q5" s="629"/>
      <c r="R5" s="629"/>
      <c r="S5" s="160"/>
      <c r="T5" s="160"/>
      <c r="U5" s="615" t="s">
        <v>10</v>
      </c>
      <c r="V5" s="615"/>
      <c r="W5" s="615"/>
      <c r="X5" s="615" t="s">
        <v>11</v>
      </c>
      <c r="Y5" s="615"/>
      <c r="Z5" s="615"/>
      <c r="AA5" s="615"/>
      <c r="AB5" s="615"/>
      <c r="AC5" s="615"/>
      <c r="AD5" s="615"/>
      <c r="AE5" s="615"/>
      <c r="AF5" s="615"/>
      <c r="AG5" s="615"/>
      <c r="AH5" s="615"/>
      <c r="AI5" s="615"/>
      <c r="AJ5" s="615"/>
      <c r="AK5" s="615"/>
      <c r="AL5" s="615"/>
      <c r="AM5" s="615"/>
      <c r="AN5" s="629" t="s">
        <v>12</v>
      </c>
      <c r="AO5" s="629"/>
      <c r="AP5" s="629"/>
      <c r="AQ5" s="629"/>
      <c r="AR5" s="629"/>
      <c r="AS5" s="629"/>
      <c r="AT5" s="629"/>
      <c r="AU5" s="629"/>
      <c r="AV5" s="629"/>
      <c r="AW5" s="629"/>
      <c r="AX5" s="160"/>
      <c r="AY5" s="629" t="s">
        <v>13</v>
      </c>
      <c r="AZ5" s="629"/>
      <c r="BA5" s="629" t="s">
        <v>14</v>
      </c>
      <c r="BB5" s="629"/>
      <c r="BC5" s="160"/>
      <c r="BD5" s="160"/>
      <c r="BE5" s="160"/>
      <c r="BF5" s="160"/>
      <c r="BG5" s="629" t="s">
        <v>15</v>
      </c>
      <c r="BH5" s="629"/>
      <c r="BI5" s="629"/>
      <c r="BJ5" s="769"/>
      <c r="BK5" s="769"/>
      <c r="BL5" s="769"/>
      <c r="BM5" s="770"/>
    </row>
    <row r="6" spans="1:16383" ht="108" customHeight="1" thickBot="1" x14ac:dyDescent="0.25">
      <c r="A6" s="59" t="s">
        <v>16</v>
      </c>
      <c r="B6" s="60" t="s">
        <v>17</v>
      </c>
      <c r="C6" s="60" t="s">
        <v>18</v>
      </c>
      <c r="D6" s="60" t="s">
        <v>820</v>
      </c>
      <c r="E6" s="60" t="s">
        <v>821</v>
      </c>
      <c r="F6" s="60" t="s">
        <v>822</v>
      </c>
      <c r="G6" s="60" t="s">
        <v>823</v>
      </c>
      <c r="H6" s="60" t="s">
        <v>824</v>
      </c>
      <c r="I6" s="60" t="s">
        <v>825</v>
      </c>
      <c r="J6" s="60" t="s">
        <v>826</v>
      </c>
      <c r="K6" s="60" t="s">
        <v>827</v>
      </c>
      <c r="L6" s="60" t="s">
        <v>24</v>
      </c>
      <c r="M6" s="61" t="s">
        <v>25</v>
      </c>
      <c r="N6" s="61"/>
      <c r="O6" s="61" t="s">
        <v>26</v>
      </c>
      <c r="P6" s="61"/>
      <c r="Q6" s="61" t="s">
        <v>27</v>
      </c>
      <c r="R6" s="60" t="s">
        <v>48</v>
      </c>
      <c r="S6" s="60" t="s">
        <v>828</v>
      </c>
      <c r="T6" s="60" t="s">
        <v>10</v>
      </c>
      <c r="U6" s="60" t="s">
        <v>28</v>
      </c>
      <c r="V6" s="60" t="s">
        <v>829</v>
      </c>
      <c r="W6" s="60" t="s">
        <v>30</v>
      </c>
      <c r="X6" s="60" t="s">
        <v>31</v>
      </c>
      <c r="Y6" s="60"/>
      <c r="Z6" s="60" t="s">
        <v>32</v>
      </c>
      <c r="AA6" s="60"/>
      <c r="AB6" s="60" t="s">
        <v>33</v>
      </c>
      <c r="AC6" s="60"/>
      <c r="AD6" s="60" t="s">
        <v>34</v>
      </c>
      <c r="AE6" s="60"/>
      <c r="AF6" s="60" t="s">
        <v>35</v>
      </c>
      <c r="AG6" s="60"/>
      <c r="AH6" s="60" t="s">
        <v>36</v>
      </c>
      <c r="AI6" s="60"/>
      <c r="AJ6" s="60" t="s">
        <v>37</v>
      </c>
      <c r="AK6" s="60"/>
      <c r="AL6" s="60" t="s">
        <v>38</v>
      </c>
      <c r="AM6" s="60" t="s">
        <v>39</v>
      </c>
      <c r="AN6" s="60" t="s">
        <v>830</v>
      </c>
      <c r="AO6" s="60"/>
      <c r="AP6" s="60" t="s">
        <v>831</v>
      </c>
      <c r="AQ6" s="60"/>
      <c r="AR6" s="60" t="s">
        <v>832</v>
      </c>
      <c r="AS6" s="60"/>
      <c r="AT6" s="60" t="s">
        <v>833</v>
      </c>
      <c r="AU6" s="60"/>
      <c r="AV6" s="60"/>
      <c r="AW6" s="60" t="s">
        <v>834</v>
      </c>
      <c r="AX6" s="60" t="s">
        <v>41</v>
      </c>
      <c r="AY6" s="60" t="s">
        <v>42</v>
      </c>
      <c r="AZ6" s="60" t="s">
        <v>43</v>
      </c>
      <c r="BA6" s="60" t="s">
        <v>44</v>
      </c>
      <c r="BB6" s="60" t="s">
        <v>45</v>
      </c>
      <c r="BC6" s="60" t="s">
        <v>46</v>
      </c>
      <c r="BD6" s="60" t="s">
        <v>47</v>
      </c>
      <c r="BE6" s="60"/>
      <c r="BF6" s="60"/>
      <c r="BG6" s="60" t="s">
        <v>25</v>
      </c>
      <c r="BH6" s="60" t="s">
        <v>26</v>
      </c>
      <c r="BI6" s="60" t="s">
        <v>27</v>
      </c>
      <c r="BJ6" s="60" t="s">
        <v>835</v>
      </c>
      <c r="BK6" s="60" t="s">
        <v>836</v>
      </c>
      <c r="BL6" s="60" t="s">
        <v>837</v>
      </c>
      <c r="BM6" s="62" t="s">
        <v>838</v>
      </c>
    </row>
    <row r="7" spans="1:16383" ht="65" customHeight="1" x14ac:dyDescent="0.2">
      <c r="A7" s="789">
        <v>1</v>
      </c>
      <c r="B7" s="790"/>
      <c r="C7" s="791" t="str">
        <f>IFERROR(VLOOKUP(B7,Listados!B$3:C$20,2,FALSE),"")</f>
        <v/>
      </c>
      <c r="D7" s="43"/>
      <c r="E7" s="43"/>
      <c r="F7" s="773"/>
      <c r="G7" s="773"/>
      <c r="H7" s="28"/>
      <c r="I7" s="28"/>
      <c r="J7" s="28"/>
      <c r="K7" s="29"/>
      <c r="L7" s="30"/>
      <c r="M7" s="790"/>
      <c r="N7" s="775" t="e">
        <f>+VLOOKUP(M7,Listados!$K$8:$L$12,2,0)</f>
        <v>#N/A</v>
      </c>
      <c r="O7" s="776"/>
      <c r="P7" s="775" t="e">
        <f>+VLOOKUP(O7,Listados!$K$13:$L$17,2,0)</f>
        <v>#N/A</v>
      </c>
      <c r="Q7" s="681" t="str">
        <f>IF(AND(M7&lt;&gt;"",O7&lt;&gt;""),VLOOKUP(M7&amp;O7,Listados!$M$3:$N$27,2,FALSE),"")</f>
        <v/>
      </c>
      <c r="R7" s="681" t="e">
        <f>+VLOOKUP(Q7,Listados!$P$3:$Q$6,2,FALSE)</f>
        <v>#N/A</v>
      </c>
      <c r="S7" s="44"/>
      <c r="T7" s="44"/>
      <c r="U7" s="54" t="s">
        <v>839</v>
      </c>
      <c r="V7" s="54"/>
      <c r="W7" s="55"/>
      <c r="X7" s="44"/>
      <c r="Y7" s="44"/>
      <c r="Z7" s="44"/>
      <c r="AA7" s="44"/>
      <c r="AB7" s="44"/>
      <c r="AC7" s="44"/>
      <c r="AD7" s="44"/>
      <c r="AE7" s="44"/>
      <c r="AF7" s="44"/>
      <c r="AG7" s="44"/>
      <c r="AH7" s="44"/>
      <c r="AI7" s="44"/>
      <c r="AJ7" s="44"/>
      <c r="AK7" s="53" t="str">
        <f>+IF(AJ7="Completa",10,IF(AJ7="Incompleta",5,""))</f>
        <v/>
      </c>
      <c r="AL7" s="52" t="str">
        <f>IF((SUM(Y7,AA7,AC7,AE7,AG7,AI7,AK7)=0),"",(SUM(Y7,AA7,AC7,AE7,AG7,AI7,AK7)))</f>
        <v/>
      </c>
      <c r="AM7" s="52" t="str">
        <f>IF(AL7&lt;=85,"Débil",IF(AL7&lt;=95,"Moderado",IF(AL7=100,"Fuerte","")))</f>
        <v/>
      </c>
      <c r="AN7" s="56"/>
      <c r="AO7" s="56"/>
      <c r="AP7" s="56"/>
      <c r="AQ7" s="56"/>
      <c r="AR7" s="56"/>
      <c r="AS7" s="56"/>
      <c r="AT7" s="56"/>
      <c r="AU7" s="57" t="str">
        <f>IFERROR(VLOOKUP(AT7,'Seguridad Información'!$I$61:$J$65,2,0),"")</f>
        <v/>
      </c>
      <c r="AV7" s="57"/>
      <c r="AW7" s="19" t="str">
        <f>IFERROR(AVERAGE(AO7,AQ7,AS7,AU7),"")</f>
        <v/>
      </c>
      <c r="AX7" s="52" t="str">
        <f>IF(AW7&lt;=80,"Débil",IF(AW7&lt;=90,"Moderado",IF(AW7=100,"Fuerte","")))</f>
        <v/>
      </c>
      <c r="AY7" s="19" t="str">
        <f>IFERROR(VLOOKUP((CONCATENATE(AM7,AX7)),Listados!$U$3:$V$11,2,FALSE),"")</f>
        <v/>
      </c>
      <c r="AZ7" s="52">
        <f>IF(ISBLANK(AY7),"",IF(AY7="Débil", 0, IF(AY7="Moderado",50,100)))</f>
        <v>100</v>
      </c>
      <c r="BA7" s="784">
        <f>AVERAGE(AZ7:AZ12)</f>
        <v>100</v>
      </c>
      <c r="BB7" s="784" t="str">
        <f>IF(BA7&lt;=50, "Débil", IF(BA7&lt;=99,"Moderado","Fuerte"))</f>
        <v>Fuerte</v>
      </c>
      <c r="BC7" s="58">
        <f>+IF(AND(W7="Preventivo",BB7="Fuerte"),2,IF(AND(W7="Preventivo",BB7="Moderado"),1,0))</f>
        <v>0</v>
      </c>
      <c r="BD7" s="58">
        <f>+IF(AND(W7="Detectivo/Correctivo",$BB7="Fuerte"),2,IF(AND(W7="Detectivo/Correctivo",$BB7="Moderado"),1,IF(AND(W7="Preventivo",$BB7="Fuerte"),1,0)))</f>
        <v>0</v>
      </c>
      <c r="BE7" s="58" t="e">
        <f>+N7-BC7</f>
        <v>#N/A</v>
      </c>
      <c r="BF7" s="58" t="e">
        <f>+P7-BD7</f>
        <v>#N/A</v>
      </c>
      <c r="BG7" s="681" t="e">
        <f>+VLOOKUP(MIN(BE7,BE8,BE9,BE10,BE11,BE12),Listados!$J$18:$K$24,2,TRUE)</f>
        <v>#N/A</v>
      </c>
      <c r="BH7" s="681" t="e">
        <f>+VLOOKUP(MIN(BF7,BF8,BF9,BF10,BF11,BF12),Listados!$J$26:$K$32,2,TRUE)</f>
        <v>#N/A</v>
      </c>
      <c r="BI7" s="681" t="e">
        <f>IF(AND(BG7&lt;&gt;"",BH7&lt;&gt;""),VLOOKUP(BG7&amp;BH7,Listados!$M$3:$N$27,2,FALSE),"")</f>
        <v>#N/A</v>
      </c>
      <c r="BJ7" s="686" t="e">
        <f>+IF($R7="Asumir el riesgo","NA","")</f>
        <v>#N/A</v>
      </c>
      <c r="BK7" s="686" t="e">
        <f>+IF($R7="Asumir el riesgo","NA","")</f>
        <v>#N/A</v>
      </c>
      <c r="BL7" s="686" t="e">
        <f>+IF($R7="Asumir el riesgo","NA","")</f>
        <v>#N/A</v>
      </c>
      <c r="BM7" s="800" t="e">
        <f>+IF($R7="Asumir el riesgo","NA","")</f>
        <v>#N/A</v>
      </c>
    </row>
    <row r="8" spans="1:16383" ht="65" customHeight="1" x14ac:dyDescent="0.2">
      <c r="A8" s="779"/>
      <c r="B8" s="761"/>
      <c r="C8" s="755"/>
      <c r="D8" s="280"/>
      <c r="E8" s="280"/>
      <c r="F8" s="771"/>
      <c r="G8" s="771"/>
      <c r="H8" s="254"/>
      <c r="I8" s="254"/>
      <c r="J8" s="254"/>
      <c r="K8" s="281"/>
      <c r="L8" s="282"/>
      <c r="M8" s="761"/>
      <c r="N8" s="774"/>
      <c r="O8" s="777"/>
      <c r="P8" s="774"/>
      <c r="Q8" s="683"/>
      <c r="R8" s="683"/>
      <c r="S8" s="233"/>
      <c r="T8" s="233"/>
      <c r="U8" s="243" t="s">
        <v>839</v>
      </c>
      <c r="V8" s="243"/>
      <c r="W8" s="244"/>
      <c r="X8" s="233"/>
      <c r="Y8" s="233"/>
      <c r="Z8" s="233"/>
      <c r="AA8" s="233"/>
      <c r="AB8" s="233"/>
      <c r="AC8" s="233"/>
      <c r="AD8" s="233"/>
      <c r="AE8" s="233"/>
      <c r="AF8" s="233"/>
      <c r="AG8" s="233"/>
      <c r="AH8" s="233"/>
      <c r="AI8" s="233"/>
      <c r="AJ8" s="233"/>
      <c r="AK8" s="234" t="str">
        <f t="shared" ref="AK8:AK71" si="0">+IF(AJ8="Completa",10,IF(AJ8="Incompleta",5,""))</f>
        <v/>
      </c>
      <c r="AL8" s="283" t="str">
        <f>IF((SUM(Y8,AA8,AC8,AE8,AG8,AI8,AK8)=0),"",(SUM(Y8,AA8,AC8,AE8,AG8,AI8,AK8)))</f>
        <v/>
      </c>
      <c r="AM8" s="283" t="str">
        <f>IF(AL8&lt;=85,"Débil",IF(AL8&lt;=95,"Moderado",IF(AL8=100,"Fuerte","")))</f>
        <v/>
      </c>
      <c r="AN8" s="284"/>
      <c r="AO8" s="284"/>
      <c r="AP8" s="284"/>
      <c r="AQ8" s="284"/>
      <c r="AR8" s="284"/>
      <c r="AS8" s="284"/>
      <c r="AT8" s="284"/>
      <c r="AU8" s="279" t="str">
        <f>IFERROR(VLOOKUP(AT8,'Seguridad Información'!$I$61:$J$65,2,0),"")</f>
        <v/>
      </c>
      <c r="AV8" s="279"/>
      <c r="AW8" s="285" t="str">
        <f t="shared" ref="AW8:AW70" si="1">IFERROR(AVERAGE(AO8,AQ8,AS8,AU8),"")</f>
        <v/>
      </c>
      <c r="AX8" s="283" t="str">
        <f t="shared" ref="AX8:AX71" si="2">IF(AW8&lt;=80,"Débil",IF(AW8&lt;=90,"Moderado",IF(AW8=100,"Fuerte","")))</f>
        <v/>
      </c>
      <c r="AY8" s="285" t="str">
        <f>IFERROR(VLOOKUP((CONCATENATE(AM8,AX8)),Listados!$U$3:$V$11,2,FALSE),"")</f>
        <v/>
      </c>
      <c r="AZ8" s="283">
        <f>IF(ISBLANK(AY8),"",IF(AY8="Débil", 0, IF(AY8="Moderado",50,100)))</f>
        <v>100</v>
      </c>
      <c r="BA8" s="778"/>
      <c r="BB8" s="778"/>
      <c r="BC8" s="286">
        <f>+IF(AND(W8="Preventivo",BB7="Fuerte"),2,IF(AND(W8="Preventivo",BB7="Moderado"),1,0))</f>
        <v>0</v>
      </c>
      <c r="BD8" s="286">
        <f>+IF(AND(W8="Detectivo/Correctivo",$BB7="Fuerte"),2,IF(AND(W8="Detectivo/Correctivo",$BB8="Moderado"),1,IF(AND(W8="Preventivo",$BB7="Fuerte"),1,0)))</f>
        <v>0</v>
      </c>
      <c r="BE8" s="286" t="e">
        <f>+N7-BC8</f>
        <v>#N/A</v>
      </c>
      <c r="BF8" s="286" t="e">
        <f>+P7-BD8</f>
        <v>#N/A</v>
      </c>
      <c r="BG8" s="683"/>
      <c r="BH8" s="683"/>
      <c r="BI8" s="683"/>
      <c r="BJ8" s="682"/>
      <c r="BK8" s="682"/>
      <c r="BL8" s="682"/>
      <c r="BM8" s="801"/>
    </row>
    <row r="9" spans="1:16383" ht="65" customHeight="1" x14ac:dyDescent="0.2">
      <c r="A9" s="779"/>
      <c r="B9" s="761"/>
      <c r="C9" s="755"/>
      <c r="D9" s="280"/>
      <c r="E9" s="280"/>
      <c r="F9" s="771"/>
      <c r="G9" s="771"/>
      <c r="H9" s="254"/>
      <c r="I9" s="254"/>
      <c r="J9" s="254"/>
      <c r="K9" s="281"/>
      <c r="L9" s="282"/>
      <c r="M9" s="761"/>
      <c r="N9" s="774"/>
      <c r="O9" s="777"/>
      <c r="P9" s="774"/>
      <c r="Q9" s="683"/>
      <c r="R9" s="683"/>
      <c r="S9" s="233"/>
      <c r="T9" s="233"/>
      <c r="U9" s="243" t="s">
        <v>839</v>
      </c>
      <c r="V9" s="243"/>
      <c r="W9" s="244"/>
      <c r="X9" s="233"/>
      <c r="Y9" s="233" t="str">
        <f t="shared" ref="Y9:Y71" si="3">+IF(X9="si",15,"")</f>
        <v/>
      </c>
      <c r="Z9" s="233"/>
      <c r="AA9" s="233" t="str">
        <f t="shared" ref="AA9:AA71" si="4">+IF(Z9="si",15,"")</f>
        <v/>
      </c>
      <c r="AB9" s="233"/>
      <c r="AC9" s="233" t="str">
        <f t="shared" ref="AC9:AC71" si="5">+IF(AB9="si",15,"")</f>
        <v/>
      </c>
      <c r="AD9" s="233"/>
      <c r="AE9" s="233" t="str">
        <f t="shared" ref="AE9:AE71" si="6">+IF(AD9="si",15,"")</f>
        <v/>
      </c>
      <c r="AF9" s="233"/>
      <c r="AG9" s="233" t="str">
        <f t="shared" ref="AG9:AG71" si="7">+IF(AF9="si",15,"")</f>
        <v/>
      </c>
      <c r="AH9" s="233"/>
      <c r="AI9" s="233" t="str">
        <f t="shared" ref="AI9:AI71" si="8">+IF(AH9="si",15,"")</f>
        <v/>
      </c>
      <c r="AJ9" s="233"/>
      <c r="AK9" s="234" t="str">
        <f t="shared" si="0"/>
        <v/>
      </c>
      <c r="AL9" s="283" t="str">
        <f>IF((SUM(Y9,AA9,AC9,AE9,AG9,AI9,AK9)=0),"",(SUM(Y9,AA9,AC9,AE9,AG9,AI9,AK9)))</f>
        <v/>
      </c>
      <c r="AM9" s="283" t="str">
        <f t="shared" ref="AM9:AM71" si="9">IF(AL9&lt;=85,"Débil",IF(AL9&lt;=95,"Moderado",IF(AL9=100,"Fuerte","")))</f>
        <v/>
      </c>
      <c r="AN9" s="284"/>
      <c r="AO9" s="284"/>
      <c r="AP9" s="284"/>
      <c r="AQ9" s="284"/>
      <c r="AR9" s="284"/>
      <c r="AS9" s="284"/>
      <c r="AT9" s="284"/>
      <c r="AU9" s="279" t="str">
        <f>IFERROR(VLOOKUP(AT9,'Seguridad Información'!$I$61:$J$65,2,0),"")</f>
        <v/>
      </c>
      <c r="AV9" s="279"/>
      <c r="AW9" s="285" t="str">
        <f t="shared" si="1"/>
        <v/>
      </c>
      <c r="AX9" s="283" t="str">
        <f t="shared" si="2"/>
        <v/>
      </c>
      <c r="AY9" s="285" t="str">
        <f>IFERROR(VLOOKUP((CONCATENATE(AM9,AX9)),Listados!$U$3:$V$11,2,FALSE),"")</f>
        <v/>
      </c>
      <c r="AZ9" s="283">
        <f t="shared" ref="AZ9:AZ72" si="10">IF(ISBLANK(AY9),"",IF(AY9="Débil", 0, IF(AY9="Moderado",50,100)))</f>
        <v>100</v>
      </c>
      <c r="BA9" s="778"/>
      <c r="BB9" s="778"/>
      <c r="BC9" s="286">
        <f>+IF(AND(W9="Preventivo",BB7="Fuerte"),2,IF(AND(W9="Preventivo",BB7="Moderado"),1,0))</f>
        <v>0</v>
      </c>
      <c r="BD9" s="286">
        <f>+IF(AND(W9="Detectivo/Correctivo",$BB7="Fuerte"),2,IF(AND(W9="Detectivo/Correctivo",$BB9="Moderado"),1,IF(AND(W9="Preventivo",$BB7="Fuerte"),1,0)))</f>
        <v>0</v>
      </c>
      <c r="BE9" s="286" t="e">
        <f>+N7-BC9</f>
        <v>#N/A</v>
      </c>
      <c r="BF9" s="286" t="e">
        <f>+P7-BD9</f>
        <v>#N/A</v>
      </c>
      <c r="BG9" s="683"/>
      <c r="BH9" s="683"/>
      <c r="BI9" s="683"/>
      <c r="BJ9" s="682"/>
      <c r="BK9" s="682"/>
      <c r="BL9" s="682"/>
      <c r="BM9" s="801"/>
    </row>
    <row r="10" spans="1:16383" ht="65" customHeight="1" x14ac:dyDescent="0.2">
      <c r="A10" s="779"/>
      <c r="B10" s="761"/>
      <c r="C10" s="755"/>
      <c r="D10" s="280"/>
      <c r="E10" s="280"/>
      <c r="F10" s="771"/>
      <c r="G10" s="771"/>
      <c r="H10" s="254"/>
      <c r="I10" s="254"/>
      <c r="J10" s="254"/>
      <c r="K10" s="281"/>
      <c r="L10" s="282"/>
      <c r="M10" s="761"/>
      <c r="N10" s="774"/>
      <c r="O10" s="777"/>
      <c r="P10" s="774"/>
      <c r="Q10" s="683"/>
      <c r="R10" s="683"/>
      <c r="S10" s="233"/>
      <c r="T10" s="233"/>
      <c r="U10" s="243" t="s">
        <v>839</v>
      </c>
      <c r="V10" s="243"/>
      <c r="W10" s="244"/>
      <c r="X10" s="233"/>
      <c r="Y10" s="233" t="str">
        <f t="shared" si="3"/>
        <v/>
      </c>
      <c r="Z10" s="233"/>
      <c r="AA10" s="233" t="str">
        <f t="shared" si="4"/>
        <v/>
      </c>
      <c r="AB10" s="233"/>
      <c r="AC10" s="233" t="str">
        <f t="shared" si="5"/>
        <v/>
      </c>
      <c r="AD10" s="233"/>
      <c r="AE10" s="233" t="str">
        <f t="shared" si="6"/>
        <v/>
      </c>
      <c r="AF10" s="233"/>
      <c r="AG10" s="233" t="str">
        <f t="shared" si="7"/>
        <v/>
      </c>
      <c r="AH10" s="233"/>
      <c r="AI10" s="233" t="str">
        <f t="shared" si="8"/>
        <v/>
      </c>
      <c r="AJ10" s="233"/>
      <c r="AK10" s="234" t="str">
        <f t="shared" si="0"/>
        <v/>
      </c>
      <c r="AL10" s="283" t="str">
        <f t="shared" ref="AL10:AL71" si="11">IF((SUM(Y10,AA10,AC10,AE10,AG10,AI10,AK10)=0),"",(SUM(Y10,AA10,AC10,AE10,AG10,AI10,AK10)))</f>
        <v/>
      </c>
      <c r="AM10" s="283" t="str">
        <f t="shared" si="9"/>
        <v/>
      </c>
      <c r="AN10" s="284"/>
      <c r="AO10" s="284"/>
      <c r="AP10" s="284"/>
      <c r="AQ10" s="284"/>
      <c r="AR10" s="284"/>
      <c r="AS10" s="284"/>
      <c r="AT10" s="284"/>
      <c r="AU10" s="279" t="str">
        <f>IFERROR(VLOOKUP(AT10,'Seguridad Información'!$I$61:$J$65,2,0),"")</f>
        <v/>
      </c>
      <c r="AV10" s="279"/>
      <c r="AW10" s="285" t="str">
        <f t="shared" si="1"/>
        <v/>
      </c>
      <c r="AX10" s="283" t="str">
        <f t="shared" si="2"/>
        <v/>
      </c>
      <c r="AY10" s="285" t="str">
        <f>IFERROR(VLOOKUP((CONCATENATE(AM10,AX10)),Listados!$U$3:$V$11,2,FALSE),"")</f>
        <v/>
      </c>
      <c r="AZ10" s="283">
        <f t="shared" si="10"/>
        <v>100</v>
      </c>
      <c r="BA10" s="778"/>
      <c r="BB10" s="778"/>
      <c r="BC10" s="286">
        <f>+IF(AND(W10="Preventivo",BB7="Fuerte"),2,IF(AND(W10="Preventivo",BB7="Moderado"),1,0))</f>
        <v>0</v>
      </c>
      <c r="BD10" s="286">
        <f>+IF(AND(W10="Detectivo/Correctivo",$BB7="Fuerte"),2,IF(AND(W10="Detectivo/Correctivo",$BB10="Moderado"),1,IF(AND(W10="Preventivo",$BB7="Fuerte"),1,0)))</f>
        <v>0</v>
      </c>
      <c r="BE10" s="286" t="e">
        <f>+N7-BC10</f>
        <v>#N/A</v>
      </c>
      <c r="BF10" s="286" t="e">
        <f>+P7-BD10</f>
        <v>#N/A</v>
      </c>
      <c r="BG10" s="683"/>
      <c r="BH10" s="683"/>
      <c r="BI10" s="683"/>
      <c r="BJ10" s="682"/>
      <c r="BK10" s="682"/>
      <c r="BL10" s="682"/>
      <c r="BM10" s="801"/>
    </row>
    <row r="11" spans="1:16383" ht="65" customHeight="1" x14ac:dyDescent="0.2">
      <c r="A11" s="779"/>
      <c r="B11" s="761"/>
      <c r="C11" s="755"/>
      <c r="D11" s="280"/>
      <c r="E11" s="280"/>
      <c r="F11" s="771"/>
      <c r="G11" s="771"/>
      <c r="H11" s="254"/>
      <c r="I11" s="254"/>
      <c r="J11" s="254"/>
      <c r="K11" s="281"/>
      <c r="L11" s="282"/>
      <c r="M11" s="761"/>
      <c r="N11" s="774"/>
      <c r="O11" s="777"/>
      <c r="P11" s="774"/>
      <c r="Q11" s="683"/>
      <c r="R11" s="683"/>
      <c r="S11" s="233"/>
      <c r="T11" s="233"/>
      <c r="U11" s="243" t="s">
        <v>839</v>
      </c>
      <c r="V11" s="243"/>
      <c r="W11" s="244"/>
      <c r="X11" s="233"/>
      <c r="Y11" s="233" t="str">
        <f t="shared" si="3"/>
        <v/>
      </c>
      <c r="Z11" s="233"/>
      <c r="AA11" s="233" t="str">
        <f t="shared" si="4"/>
        <v/>
      </c>
      <c r="AB11" s="233"/>
      <c r="AC11" s="233" t="str">
        <f t="shared" si="5"/>
        <v/>
      </c>
      <c r="AD11" s="233"/>
      <c r="AE11" s="233" t="str">
        <f t="shared" si="6"/>
        <v/>
      </c>
      <c r="AF11" s="233"/>
      <c r="AG11" s="233" t="str">
        <f t="shared" si="7"/>
        <v/>
      </c>
      <c r="AH11" s="233"/>
      <c r="AI11" s="233" t="str">
        <f t="shared" si="8"/>
        <v/>
      </c>
      <c r="AJ11" s="233"/>
      <c r="AK11" s="234" t="str">
        <f t="shared" si="0"/>
        <v/>
      </c>
      <c r="AL11" s="283" t="str">
        <f t="shared" si="11"/>
        <v/>
      </c>
      <c r="AM11" s="283" t="str">
        <f t="shared" si="9"/>
        <v/>
      </c>
      <c r="AN11" s="284"/>
      <c r="AO11" s="284"/>
      <c r="AP11" s="284"/>
      <c r="AQ11" s="284"/>
      <c r="AR11" s="284"/>
      <c r="AS11" s="284"/>
      <c r="AT11" s="284"/>
      <c r="AU11" s="279" t="str">
        <f>IFERROR(VLOOKUP(AT11,'Seguridad Información'!$I$61:$J$65,2,0),"")</f>
        <v/>
      </c>
      <c r="AV11" s="279"/>
      <c r="AW11" s="285" t="str">
        <f t="shared" si="1"/>
        <v/>
      </c>
      <c r="AX11" s="283" t="str">
        <f t="shared" si="2"/>
        <v/>
      </c>
      <c r="AY11" s="285" t="str">
        <f>IFERROR(VLOOKUP((CONCATENATE(AM11,AX11)),Listados!$U$3:$V$11,2,FALSE),"")</f>
        <v/>
      </c>
      <c r="AZ11" s="283">
        <f t="shared" si="10"/>
        <v>100</v>
      </c>
      <c r="BA11" s="778"/>
      <c r="BB11" s="778"/>
      <c r="BC11" s="286">
        <f>+IF(AND(W11="Preventivo",BB7="Fuerte"),2,IF(AND(W11="Preventivo",BB7="Moderado"),1,0))</f>
        <v>0</v>
      </c>
      <c r="BD11" s="286">
        <f>+IF(AND(W11="Detectivo/Correctivo",$BB7="Fuerte"),2,IF(AND(W11="Detectivo/Correctivo",$BB11="Moderado"),1,IF(AND(W11="Preventivo",$BB7="Fuerte"),1,0)))</f>
        <v>0</v>
      </c>
      <c r="BE11" s="286" t="e">
        <f>+N7-BC11</f>
        <v>#N/A</v>
      </c>
      <c r="BF11" s="286" t="e">
        <f>+P7-BD11</f>
        <v>#N/A</v>
      </c>
      <c r="BG11" s="683"/>
      <c r="BH11" s="683"/>
      <c r="BI11" s="683"/>
      <c r="BJ11" s="682"/>
      <c r="BK11" s="682"/>
      <c r="BL11" s="682"/>
      <c r="BM11" s="801"/>
    </row>
    <row r="12" spans="1:16383" ht="65" customHeight="1" x14ac:dyDescent="0.2">
      <c r="A12" s="779"/>
      <c r="B12" s="761"/>
      <c r="C12" s="755"/>
      <c r="D12" s="280"/>
      <c r="E12" s="280"/>
      <c r="F12" s="771"/>
      <c r="G12" s="771"/>
      <c r="H12" s="254"/>
      <c r="I12" s="254"/>
      <c r="J12" s="254"/>
      <c r="K12" s="281"/>
      <c r="L12" s="282"/>
      <c r="M12" s="761"/>
      <c r="N12" s="774"/>
      <c r="O12" s="777"/>
      <c r="P12" s="774"/>
      <c r="Q12" s="683"/>
      <c r="R12" s="683"/>
      <c r="S12" s="233"/>
      <c r="T12" s="233"/>
      <c r="U12" s="243" t="s">
        <v>839</v>
      </c>
      <c r="V12" s="243"/>
      <c r="W12" s="244"/>
      <c r="X12" s="233"/>
      <c r="Y12" s="233" t="str">
        <f t="shared" si="3"/>
        <v/>
      </c>
      <c r="Z12" s="233"/>
      <c r="AA12" s="233" t="str">
        <f t="shared" si="4"/>
        <v/>
      </c>
      <c r="AB12" s="233"/>
      <c r="AC12" s="233" t="str">
        <f t="shared" si="5"/>
        <v/>
      </c>
      <c r="AD12" s="233"/>
      <c r="AE12" s="233" t="str">
        <f t="shared" si="6"/>
        <v/>
      </c>
      <c r="AF12" s="233"/>
      <c r="AG12" s="233" t="str">
        <f t="shared" si="7"/>
        <v/>
      </c>
      <c r="AH12" s="233"/>
      <c r="AI12" s="233" t="str">
        <f t="shared" si="8"/>
        <v/>
      </c>
      <c r="AJ12" s="233"/>
      <c r="AK12" s="234" t="str">
        <f t="shared" si="0"/>
        <v/>
      </c>
      <c r="AL12" s="283" t="str">
        <f t="shared" si="11"/>
        <v/>
      </c>
      <c r="AM12" s="283" t="str">
        <f t="shared" si="9"/>
        <v/>
      </c>
      <c r="AN12" s="284"/>
      <c r="AO12" s="284"/>
      <c r="AP12" s="284"/>
      <c r="AQ12" s="284"/>
      <c r="AR12" s="284"/>
      <c r="AS12" s="284"/>
      <c r="AT12" s="284"/>
      <c r="AU12" s="279" t="str">
        <f>IFERROR(VLOOKUP(AT12,'Seguridad Información'!$I$61:$J$65,2,0),"")</f>
        <v/>
      </c>
      <c r="AV12" s="279"/>
      <c r="AW12" s="285" t="str">
        <f t="shared" si="1"/>
        <v/>
      </c>
      <c r="AX12" s="283" t="str">
        <f t="shared" si="2"/>
        <v/>
      </c>
      <c r="AY12" s="285" t="str">
        <f>IFERROR(VLOOKUP((CONCATENATE(AM12,AX12)),Listados!$U$3:$V$11,2,FALSE),"")</f>
        <v/>
      </c>
      <c r="AZ12" s="283">
        <f t="shared" si="10"/>
        <v>100</v>
      </c>
      <c r="BA12" s="778"/>
      <c r="BB12" s="778"/>
      <c r="BC12" s="286">
        <f>+IF(AND(W12="Preventivo",BB7="Fuerte"),2,IF(AND(W12="Preventivo",BB7="Moderado"),1,0))</f>
        <v>0</v>
      </c>
      <c r="BD12" s="286">
        <f>+IF(AND(W12="Detectivo/Correctivo",$BB7="Fuerte"),2,IF(AND(W12="Detectivo/Correctivo",$BB12="Moderado"),1,IF(AND(W12="Preventivo",$BB7="Fuerte"),1,0)))</f>
        <v>0</v>
      </c>
      <c r="BE12" s="286" t="e">
        <f>+N7-BC12</f>
        <v>#N/A</v>
      </c>
      <c r="BF12" s="286" t="e">
        <f>+P7-BD12</f>
        <v>#N/A</v>
      </c>
      <c r="BG12" s="683"/>
      <c r="BH12" s="683"/>
      <c r="BI12" s="683"/>
      <c r="BJ12" s="682"/>
      <c r="BK12" s="682"/>
      <c r="BL12" s="682"/>
      <c r="BM12" s="801"/>
    </row>
    <row r="13" spans="1:16383" ht="65" customHeight="1" x14ac:dyDescent="0.2">
      <c r="A13" s="779">
        <v>2</v>
      </c>
      <c r="B13" s="780"/>
      <c r="C13" s="755" t="str">
        <f>IFERROR(VLOOKUP(B13,Listados!B$3:C$20,2,FALSE),"")</f>
        <v/>
      </c>
      <c r="D13" s="280"/>
      <c r="E13" s="280"/>
      <c r="F13" s="771"/>
      <c r="G13" s="771"/>
      <c r="H13" s="254"/>
      <c r="I13" s="254"/>
      <c r="J13" s="254"/>
      <c r="K13" s="281"/>
      <c r="L13" s="282"/>
      <c r="M13" s="761"/>
      <c r="N13" s="774" t="e">
        <f>+VLOOKUP(M13,Listados!$K$8:$L$12,2,0)</f>
        <v>#N/A</v>
      </c>
      <c r="O13" s="777"/>
      <c r="P13" s="774" t="e">
        <f>+VLOOKUP(O13,Listados!$K$13:$L$17,2,0)</f>
        <v>#N/A</v>
      </c>
      <c r="Q13" s="683" t="str">
        <f>IF(AND(M13&lt;&gt;"",O13&lt;&gt;""),VLOOKUP(M13&amp;O13,Listados!$M$3:$N$27,2,FALSE),"")</f>
        <v/>
      </c>
      <c r="R13" s="683" t="e">
        <f>+VLOOKUP(Q13,Listados!$P$3:$Q$6,2,FALSE)</f>
        <v>#N/A</v>
      </c>
      <c r="S13" s="233"/>
      <c r="T13" s="233"/>
      <c r="U13" s="243" t="s">
        <v>839</v>
      </c>
      <c r="V13" s="243"/>
      <c r="W13" s="287"/>
      <c r="X13" s="287"/>
      <c r="Y13" s="233" t="str">
        <f t="shared" si="3"/>
        <v/>
      </c>
      <c r="Z13" s="287"/>
      <c r="AA13" s="233" t="str">
        <f t="shared" si="4"/>
        <v/>
      </c>
      <c r="AB13" s="233"/>
      <c r="AC13" s="233" t="str">
        <f t="shared" si="5"/>
        <v/>
      </c>
      <c r="AD13" s="233"/>
      <c r="AE13" s="233" t="str">
        <f t="shared" si="6"/>
        <v/>
      </c>
      <c r="AF13" s="233"/>
      <c r="AG13" s="233" t="str">
        <f t="shared" si="7"/>
        <v/>
      </c>
      <c r="AH13" s="233"/>
      <c r="AI13" s="233" t="str">
        <f t="shared" si="8"/>
        <v/>
      </c>
      <c r="AJ13" s="233"/>
      <c r="AK13" s="234" t="str">
        <f t="shared" si="0"/>
        <v/>
      </c>
      <c r="AL13" s="283" t="str">
        <f t="shared" si="11"/>
        <v/>
      </c>
      <c r="AM13" s="283" t="str">
        <f t="shared" si="9"/>
        <v/>
      </c>
      <c r="AN13" s="284"/>
      <c r="AO13" s="284"/>
      <c r="AP13" s="284"/>
      <c r="AQ13" s="284"/>
      <c r="AR13" s="284"/>
      <c r="AS13" s="284"/>
      <c r="AT13" s="284"/>
      <c r="AU13" s="279" t="str">
        <f>IFERROR(VLOOKUP(AT13,'Seguridad Información'!$I$61:$J$65,2,0),"")</f>
        <v/>
      </c>
      <c r="AV13" s="279"/>
      <c r="AW13" s="285" t="str">
        <f t="shared" si="1"/>
        <v/>
      </c>
      <c r="AX13" s="283" t="str">
        <f t="shared" si="2"/>
        <v/>
      </c>
      <c r="AY13" s="285" t="str">
        <f>IFERROR(VLOOKUP((CONCATENATE(AM13,AX13)),Listados!$U$3:$V$11,2,FALSE),"")</f>
        <v/>
      </c>
      <c r="AZ13" s="283">
        <f t="shared" si="10"/>
        <v>100</v>
      </c>
      <c r="BA13" s="778">
        <f>AVERAGE(AZ13:AZ18)</f>
        <v>100</v>
      </c>
      <c r="BB13" s="778" t="str">
        <f>IF(BA13&lt;=50, "Débil", IF(BA13&lt;=99,"Moderado","Fuerte"))</f>
        <v>Fuerte</v>
      </c>
      <c r="BC13" s="286">
        <f>+IF(AND(W13="Preventivo",BB13="Fuerte"),2,IF(AND(W13="Preventivo",BB13="Moderado"),1,0))</f>
        <v>0</v>
      </c>
      <c r="BD13" s="286">
        <f>+IF(AND(W13="Detectivo/Correctivo",$BB13="Fuerte"),2,IF(AND(W13="Detectivo/Correctivo",$BB13="Moderado"),1,IF(AND(W13="Preventivo",$BB13="Fuerte"),1,0)))</f>
        <v>0</v>
      </c>
      <c r="BE13" s="286" t="e">
        <f>+N13-BC13</f>
        <v>#N/A</v>
      </c>
      <c r="BF13" s="286" t="e">
        <f>+P13-BD13</f>
        <v>#N/A</v>
      </c>
      <c r="BG13" s="683" t="e">
        <f>+VLOOKUP(MIN(BE13,BE14,BE15,BE16,BE17,BE18),Listados!$J$18:$K$24,2,TRUE)</f>
        <v>#N/A</v>
      </c>
      <c r="BH13" s="683" t="e">
        <f>+VLOOKUP(MIN(BF13,BF14,BF15,BF16,BF17,BF18),Listados!$J$26:$K$32,2,TRUE)</f>
        <v>#N/A</v>
      </c>
      <c r="BI13" s="683" t="e">
        <f>IF(AND(BG13&lt;&gt;"",BH13&lt;&gt;""),VLOOKUP(BG13&amp;BH13,Listados!$M$3:$N$27,2,FALSE),"")</f>
        <v>#N/A</v>
      </c>
      <c r="BJ13" s="682" t="e">
        <f>+IF($R13="Asumir el riesgo","NA","")</f>
        <v>#N/A</v>
      </c>
      <c r="BK13" s="682" t="e">
        <f>+IF($R13="Asumir el riesgo","NA","")</f>
        <v>#N/A</v>
      </c>
      <c r="BL13" s="682" t="e">
        <f>+IF($R13="Asumir el riesgo","NA","")</f>
        <v>#N/A</v>
      </c>
      <c r="BM13" s="801" t="e">
        <f>+IF($R13="Asumir el riesgo","NA","")</f>
        <v>#N/A</v>
      </c>
    </row>
    <row r="14" spans="1:16383" ht="65" customHeight="1" x14ac:dyDescent="0.2">
      <c r="A14" s="779"/>
      <c r="B14" s="780"/>
      <c r="C14" s="755"/>
      <c r="D14" s="280"/>
      <c r="E14" s="280"/>
      <c r="F14" s="771"/>
      <c r="G14" s="771"/>
      <c r="H14" s="254"/>
      <c r="I14" s="254"/>
      <c r="J14" s="254"/>
      <c r="K14" s="281"/>
      <c r="L14" s="282"/>
      <c r="M14" s="761"/>
      <c r="N14" s="774"/>
      <c r="O14" s="777"/>
      <c r="P14" s="774"/>
      <c r="Q14" s="683"/>
      <c r="R14" s="683"/>
      <c r="S14" s="233"/>
      <c r="T14" s="233"/>
      <c r="U14" s="243" t="s">
        <v>839</v>
      </c>
      <c r="V14" s="243"/>
      <c r="W14" s="287"/>
      <c r="X14" s="287"/>
      <c r="Y14" s="233" t="str">
        <f t="shared" si="3"/>
        <v/>
      </c>
      <c r="Z14" s="287"/>
      <c r="AA14" s="233" t="str">
        <f t="shared" si="4"/>
        <v/>
      </c>
      <c r="AB14" s="233"/>
      <c r="AC14" s="233" t="str">
        <f t="shared" si="5"/>
        <v/>
      </c>
      <c r="AD14" s="233"/>
      <c r="AE14" s="233" t="str">
        <f t="shared" si="6"/>
        <v/>
      </c>
      <c r="AF14" s="233"/>
      <c r="AG14" s="233" t="str">
        <f t="shared" si="7"/>
        <v/>
      </c>
      <c r="AH14" s="233"/>
      <c r="AI14" s="233" t="str">
        <f t="shared" si="8"/>
        <v/>
      </c>
      <c r="AJ14" s="233"/>
      <c r="AK14" s="234" t="str">
        <f t="shared" si="0"/>
        <v/>
      </c>
      <c r="AL14" s="283" t="str">
        <f t="shared" si="11"/>
        <v/>
      </c>
      <c r="AM14" s="283" t="str">
        <f t="shared" si="9"/>
        <v/>
      </c>
      <c r="AN14" s="284"/>
      <c r="AO14" s="284"/>
      <c r="AP14" s="284"/>
      <c r="AQ14" s="284"/>
      <c r="AR14" s="284"/>
      <c r="AS14" s="284"/>
      <c r="AT14" s="284"/>
      <c r="AU14" s="279" t="str">
        <f>IFERROR(VLOOKUP(AT14,'Seguridad Información'!$I$61:$J$65,2,0),"")</f>
        <v/>
      </c>
      <c r="AV14" s="279"/>
      <c r="AW14" s="285" t="str">
        <f t="shared" si="1"/>
        <v/>
      </c>
      <c r="AX14" s="283" t="str">
        <f t="shared" si="2"/>
        <v/>
      </c>
      <c r="AY14" s="285" t="str">
        <f>IFERROR(VLOOKUP((CONCATENATE(AM14,AX14)),Listados!$U$3:$V$11,2,FALSE),"")</f>
        <v/>
      </c>
      <c r="AZ14" s="283">
        <f t="shared" si="10"/>
        <v>100</v>
      </c>
      <c r="BA14" s="778"/>
      <c r="BB14" s="778"/>
      <c r="BC14" s="286">
        <f>+IF(AND(W14="Preventivo",BB13="Fuerte"),2,IF(AND(W14="Preventivo",BB13="Moderado"),1,0))</f>
        <v>0</v>
      </c>
      <c r="BD14" s="286">
        <f>+IF(AND(W14="Detectivo/Correctivo",$BB13="Fuerte"),2,IF(AND(W14="Detectivo/Correctivo",$BB14="Moderado"),1,IF(AND(W14="Preventivo",$BB13="Fuerte"),1,0)))</f>
        <v>0</v>
      </c>
      <c r="BE14" s="286" t="e">
        <f>+N13-BC14</f>
        <v>#N/A</v>
      </c>
      <c r="BF14" s="286" t="e">
        <f>+P13-BD14</f>
        <v>#N/A</v>
      </c>
      <c r="BG14" s="683"/>
      <c r="BH14" s="683"/>
      <c r="BI14" s="683"/>
      <c r="BJ14" s="682"/>
      <c r="BK14" s="682"/>
      <c r="BL14" s="682"/>
      <c r="BM14" s="801"/>
    </row>
    <row r="15" spans="1:16383" ht="65" customHeight="1" x14ac:dyDescent="0.2">
      <c r="A15" s="779"/>
      <c r="B15" s="780"/>
      <c r="C15" s="755"/>
      <c r="D15" s="280"/>
      <c r="E15" s="280"/>
      <c r="F15" s="771"/>
      <c r="G15" s="771"/>
      <c r="H15" s="254"/>
      <c r="I15" s="254"/>
      <c r="J15" s="254"/>
      <c r="K15" s="281"/>
      <c r="L15" s="282"/>
      <c r="M15" s="761"/>
      <c r="N15" s="774"/>
      <c r="O15" s="777"/>
      <c r="P15" s="774"/>
      <c r="Q15" s="683"/>
      <c r="R15" s="683"/>
      <c r="S15" s="233"/>
      <c r="T15" s="233"/>
      <c r="U15" s="243" t="s">
        <v>839</v>
      </c>
      <c r="V15" s="243"/>
      <c r="W15" s="287"/>
      <c r="X15" s="287"/>
      <c r="Y15" s="233" t="str">
        <f t="shared" si="3"/>
        <v/>
      </c>
      <c r="Z15" s="287"/>
      <c r="AA15" s="233" t="str">
        <f t="shared" si="4"/>
        <v/>
      </c>
      <c r="AB15" s="233"/>
      <c r="AC15" s="233" t="str">
        <f t="shared" si="5"/>
        <v/>
      </c>
      <c r="AD15" s="233"/>
      <c r="AE15" s="233" t="str">
        <f t="shared" si="6"/>
        <v/>
      </c>
      <c r="AF15" s="233"/>
      <c r="AG15" s="233" t="str">
        <f t="shared" si="7"/>
        <v/>
      </c>
      <c r="AH15" s="233"/>
      <c r="AI15" s="233" t="str">
        <f t="shared" si="8"/>
        <v/>
      </c>
      <c r="AJ15" s="233"/>
      <c r="AK15" s="234" t="str">
        <f t="shared" si="0"/>
        <v/>
      </c>
      <c r="AL15" s="283" t="str">
        <f t="shared" si="11"/>
        <v/>
      </c>
      <c r="AM15" s="283" t="str">
        <f t="shared" si="9"/>
        <v/>
      </c>
      <c r="AN15" s="284"/>
      <c r="AO15" s="284"/>
      <c r="AP15" s="284"/>
      <c r="AQ15" s="284"/>
      <c r="AR15" s="284"/>
      <c r="AS15" s="284"/>
      <c r="AT15" s="284"/>
      <c r="AU15" s="279" t="str">
        <f>IFERROR(VLOOKUP(AT15,'Seguridad Información'!$I$61:$J$65,2,0),"")</f>
        <v/>
      </c>
      <c r="AV15" s="279"/>
      <c r="AW15" s="285" t="str">
        <f t="shared" si="1"/>
        <v/>
      </c>
      <c r="AX15" s="283" t="str">
        <f t="shared" si="2"/>
        <v/>
      </c>
      <c r="AY15" s="285" t="str">
        <f>IFERROR(VLOOKUP((CONCATENATE(AM15,AX15)),Listados!$U$3:$V$11,2,FALSE),"")</f>
        <v/>
      </c>
      <c r="AZ15" s="283">
        <f t="shared" si="10"/>
        <v>100</v>
      </c>
      <c r="BA15" s="778"/>
      <c r="BB15" s="778"/>
      <c r="BC15" s="286">
        <f>+IF(AND(W15="Preventivo",BB13="Fuerte"),2,IF(AND(W15="Preventivo",BB13="Moderado"),1,0))</f>
        <v>0</v>
      </c>
      <c r="BD15" s="286">
        <f>+IF(AND(W15="Detectivo/Correctivo",$BB13="Fuerte"),2,IF(AND(W15="Detectivo/Correctivo",$BB15="Moderado"),1,IF(AND(W15="Preventivo",$BB13="Fuerte"),1,0)))</f>
        <v>0</v>
      </c>
      <c r="BE15" s="286" t="e">
        <f>+N13-BC15</f>
        <v>#N/A</v>
      </c>
      <c r="BF15" s="286" t="e">
        <f>+P13-BD15</f>
        <v>#N/A</v>
      </c>
      <c r="BG15" s="683"/>
      <c r="BH15" s="683"/>
      <c r="BI15" s="683"/>
      <c r="BJ15" s="682"/>
      <c r="BK15" s="682"/>
      <c r="BL15" s="682"/>
      <c r="BM15" s="801"/>
    </row>
    <row r="16" spans="1:16383" ht="65" customHeight="1" x14ac:dyDescent="0.2">
      <c r="A16" s="779"/>
      <c r="B16" s="780"/>
      <c r="C16" s="755"/>
      <c r="D16" s="280"/>
      <c r="E16" s="280"/>
      <c r="F16" s="771"/>
      <c r="G16" s="771"/>
      <c r="H16" s="254"/>
      <c r="I16" s="254"/>
      <c r="J16" s="254"/>
      <c r="K16" s="281"/>
      <c r="L16" s="282"/>
      <c r="M16" s="761"/>
      <c r="N16" s="774"/>
      <c r="O16" s="777"/>
      <c r="P16" s="774"/>
      <c r="Q16" s="683"/>
      <c r="R16" s="683"/>
      <c r="S16" s="233"/>
      <c r="T16" s="233"/>
      <c r="U16" s="243" t="s">
        <v>839</v>
      </c>
      <c r="V16" s="243"/>
      <c r="W16" s="287"/>
      <c r="X16" s="287"/>
      <c r="Y16" s="233" t="str">
        <f t="shared" si="3"/>
        <v/>
      </c>
      <c r="Z16" s="287"/>
      <c r="AA16" s="233" t="str">
        <f t="shared" si="4"/>
        <v/>
      </c>
      <c r="AB16" s="233"/>
      <c r="AC16" s="233" t="str">
        <f t="shared" si="5"/>
        <v/>
      </c>
      <c r="AD16" s="233"/>
      <c r="AE16" s="233" t="str">
        <f t="shared" si="6"/>
        <v/>
      </c>
      <c r="AF16" s="233"/>
      <c r="AG16" s="233" t="str">
        <f t="shared" si="7"/>
        <v/>
      </c>
      <c r="AH16" s="233"/>
      <c r="AI16" s="233" t="str">
        <f t="shared" si="8"/>
        <v/>
      </c>
      <c r="AJ16" s="233"/>
      <c r="AK16" s="234" t="str">
        <f t="shared" si="0"/>
        <v/>
      </c>
      <c r="AL16" s="283" t="str">
        <f t="shared" si="11"/>
        <v/>
      </c>
      <c r="AM16" s="283" t="str">
        <f t="shared" si="9"/>
        <v/>
      </c>
      <c r="AN16" s="284"/>
      <c r="AO16" s="284"/>
      <c r="AP16" s="284"/>
      <c r="AQ16" s="284"/>
      <c r="AR16" s="284"/>
      <c r="AS16" s="284"/>
      <c r="AT16" s="284"/>
      <c r="AU16" s="279" t="str">
        <f>IFERROR(VLOOKUP(AT16,'Seguridad Información'!$I$61:$J$65,2,0),"")</f>
        <v/>
      </c>
      <c r="AV16" s="279"/>
      <c r="AW16" s="285" t="str">
        <f t="shared" si="1"/>
        <v/>
      </c>
      <c r="AX16" s="283" t="str">
        <f t="shared" si="2"/>
        <v/>
      </c>
      <c r="AY16" s="285" t="str">
        <f>IFERROR(VLOOKUP((CONCATENATE(AM16,AX16)),Listados!$U$3:$V$11,2,FALSE),"")</f>
        <v/>
      </c>
      <c r="AZ16" s="283">
        <f t="shared" si="10"/>
        <v>100</v>
      </c>
      <c r="BA16" s="778"/>
      <c r="BB16" s="778"/>
      <c r="BC16" s="286">
        <f>+IF(AND(W16="Preventivo",BB13="Fuerte"),2,IF(AND(W16="Preventivo",BB13="Moderado"),1,0))</f>
        <v>0</v>
      </c>
      <c r="BD16" s="286">
        <f>+IF(AND(W16="Detectivo/Correctivo",$BB13="Fuerte"),2,IF(AND(W16="Detectivo/Correctivo",$BB16="Moderado"),1,IF(AND(W16="Preventivo",$BB13="Fuerte"),1,0)))</f>
        <v>0</v>
      </c>
      <c r="BE16" s="286" t="e">
        <f>+N13-BC16</f>
        <v>#N/A</v>
      </c>
      <c r="BF16" s="286" t="e">
        <f>+P13-BD16</f>
        <v>#N/A</v>
      </c>
      <c r="BG16" s="683"/>
      <c r="BH16" s="683"/>
      <c r="BI16" s="683"/>
      <c r="BJ16" s="682"/>
      <c r="BK16" s="682"/>
      <c r="BL16" s="682"/>
      <c r="BM16" s="801"/>
    </row>
    <row r="17" spans="1:65" ht="65" customHeight="1" x14ac:dyDescent="0.2">
      <c r="A17" s="779"/>
      <c r="B17" s="780"/>
      <c r="C17" s="755"/>
      <c r="D17" s="280"/>
      <c r="E17" s="280"/>
      <c r="F17" s="771"/>
      <c r="G17" s="771"/>
      <c r="H17" s="254"/>
      <c r="I17" s="254"/>
      <c r="J17" s="254"/>
      <c r="K17" s="281"/>
      <c r="L17" s="282"/>
      <c r="M17" s="761"/>
      <c r="N17" s="774"/>
      <c r="O17" s="777"/>
      <c r="P17" s="774"/>
      <c r="Q17" s="683"/>
      <c r="R17" s="683"/>
      <c r="S17" s="233"/>
      <c r="T17" s="233"/>
      <c r="U17" s="243" t="s">
        <v>839</v>
      </c>
      <c r="V17" s="243"/>
      <c r="W17" s="287"/>
      <c r="X17" s="287"/>
      <c r="Y17" s="233" t="str">
        <f t="shared" si="3"/>
        <v/>
      </c>
      <c r="Z17" s="287"/>
      <c r="AA17" s="233" t="str">
        <f t="shared" si="4"/>
        <v/>
      </c>
      <c r="AB17" s="233"/>
      <c r="AC17" s="233" t="str">
        <f t="shared" si="5"/>
        <v/>
      </c>
      <c r="AD17" s="233"/>
      <c r="AE17" s="233" t="str">
        <f t="shared" si="6"/>
        <v/>
      </c>
      <c r="AF17" s="233"/>
      <c r="AG17" s="233" t="str">
        <f t="shared" si="7"/>
        <v/>
      </c>
      <c r="AH17" s="233"/>
      <c r="AI17" s="233" t="str">
        <f t="shared" si="8"/>
        <v/>
      </c>
      <c r="AJ17" s="233"/>
      <c r="AK17" s="234" t="str">
        <f t="shared" si="0"/>
        <v/>
      </c>
      <c r="AL17" s="283" t="str">
        <f t="shared" si="11"/>
        <v/>
      </c>
      <c r="AM17" s="283" t="str">
        <f t="shared" si="9"/>
        <v/>
      </c>
      <c r="AN17" s="284"/>
      <c r="AO17" s="284"/>
      <c r="AP17" s="284"/>
      <c r="AQ17" s="284"/>
      <c r="AR17" s="284"/>
      <c r="AS17" s="284"/>
      <c r="AT17" s="284"/>
      <c r="AU17" s="279" t="str">
        <f>IFERROR(VLOOKUP(AT17,'Seguridad Información'!$I$61:$J$65,2,0),"")</f>
        <v/>
      </c>
      <c r="AV17" s="279"/>
      <c r="AW17" s="285" t="str">
        <f t="shared" si="1"/>
        <v/>
      </c>
      <c r="AX17" s="283" t="str">
        <f t="shared" si="2"/>
        <v/>
      </c>
      <c r="AY17" s="285" t="str">
        <f>IFERROR(VLOOKUP((CONCATENATE(AM17,AX17)),Listados!$U$3:$V$11,2,FALSE),"")</f>
        <v/>
      </c>
      <c r="AZ17" s="283">
        <f t="shared" si="10"/>
        <v>100</v>
      </c>
      <c r="BA17" s="778"/>
      <c r="BB17" s="778"/>
      <c r="BC17" s="286">
        <f>+IF(AND(W17="Preventivo",BB13="Fuerte"),2,IF(AND(W17="Preventivo",BB13="Moderado"),1,0))</f>
        <v>0</v>
      </c>
      <c r="BD17" s="286">
        <f>+IF(AND(W17="Detectivo/Correctivo",$BB13="Fuerte"),2,IF(AND(W17="Detectivo/Correctivo",$BB17="Moderado"),1,IF(AND(W17="Preventivo",$BB13="Fuerte"),1,0)))</f>
        <v>0</v>
      </c>
      <c r="BE17" s="286" t="e">
        <f>+N13-BC17</f>
        <v>#N/A</v>
      </c>
      <c r="BF17" s="286" t="e">
        <f>+P13-BD17</f>
        <v>#N/A</v>
      </c>
      <c r="BG17" s="683"/>
      <c r="BH17" s="683"/>
      <c r="BI17" s="683"/>
      <c r="BJ17" s="682"/>
      <c r="BK17" s="682"/>
      <c r="BL17" s="682"/>
      <c r="BM17" s="801"/>
    </row>
    <row r="18" spans="1:65" ht="65" customHeight="1" x14ac:dyDescent="0.2">
      <c r="A18" s="779"/>
      <c r="B18" s="780"/>
      <c r="C18" s="755"/>
      <c r="D18" s="280"/>
      <c r="E18" s="280"/>
      <c r="F18" s="771"/>
      <c r="G18" s="771"/>
      <c r="H18" s="254"/>
      <c r="I18" s="254"/>
      <c r="J18" s="254"/>
      <c r="K18" s="281"/>
      <c r="L18" s="282"/>
      <c r="M18" s="761"/>
      <c r="N18" s="774"/>
      <c r="O18" s="777"/>
      <c r="P18" s="774"/>
      <c r="Q18" s="683"/>
      <c r="R18" s="683"/>
      <c r="S18" s="233"/>
      <c r="T18" s="233"/>
      <c r="U18" s="243" t="s">
        <v>839</v>
      </c>
      <c r="V18" s="243"/>
      <c r="W18" s="287"/>
      <c r="X18" s="287"/>
      <c r="Y18" s="233" t="str">
        <f t="shared" si="3"/>
        <v/>
      </c>
      <c r="Z18" s="287"/>
      <c r="AA18" s="233" t="str">
        <f t="shared" si="4"/>
        <v/>
      </c>
      <c r="AB18" s="233"/>
      <c r="AC18" s="233" t="str">
        <f t="shared" si="5"/>
        <v/>
      </c>
      <c r="AD18" s="233"/>
      <c r="AE18" s="233" t="str">
        <f t="shared" si="6"/>
        <v/>
      </c>
      <c r="AF18" s="233"/>
      <c r="AG18" s="233" t="str">
        <f t="shared" si="7"/>
        <v/>
      </c>
      <c r="AH18" s="233"/>
      <c r="AI18" s="233" t="str">
        <f t="shared" si="8"/>
        <v/>
      </c>
      <c r="AJ18" s="233"/>
      <c r="AK18" s="234" t="str">
        <f t="shared" si="0"/>
        <v/>
      </c>
      <c r="AL18" s="283" t="str">
        <f t="shared" si="11"/>
        <v/>
      </c>
      <c r="AM18" s="283" t="str">
        <f t="shared" si="9"/>
        <v/>
      </c>
      <c r="AN18" s="284"/>
      <c r="AO18" s="284"/>
      <c r="AP18" s="284"/>
      <c r="AQ18" s="284"/>
      <c r="AR18" s="284"/>
      <c r="AS18" s="284"/>
      <c r="AT18" s="284"/>
      <c r="AU18" s="279" t="str">
        <f>IFERROR(VLOOKUP(AT18,'Seguridad Información'!$I$61:$J$65,2,0),"")</f>
        <v/>
      </c>
      <c r="AV18" s="279"/>
      <c r="AW18" s="285" t="str">
        <f t="shared" si="1"/>
        <v/>
      </c>
      <c r="AX18" s="283" t="str">
        <f t="shared" si="2"/>
        <v/>
      </c>
      <c r="AY18" s="285" t="str">
        <f>IFERROR(VLOOKUP((CONCATENATE(AM18,AX18)),Listados!$U$3:$V$11,2,FALSE),"")</f>
        <v/>
      </c>
      <c r="AZ18" s="283">
        <f t="shared" si="10"/>
        <v>100</v>
      </c>
      <c r="BA18" s="778"/>
      <c r="BB18" s="778"/>
      <c r="BC18" s="286">
        <f>+IF(AND(W18="Preventivo",BB13="Fuerte"),2,IF(AND(W18="Preventivo",BB13="Moderado"),1,0))</f>
        <v>0</v>
      </c>
      <c r="BD18" s="286">
        <f>+IF(AND(W18="Detectivo/Correctivo",$BB13="Fuerte"),2,IF(AND(W18="Detectivo/Correctivo",$BB18="Moderado"),1,IF(AND(W18="Preventivo",$BB13="Fuerte"),1,0)))</f>
        <v>0</v>
      </c>
      <c r="BE18" s="286" t="e">
        <f>+N13-BC18</f>
        <v>#N/A</v>
      </c>
      <c r="BF18" s="286" t="e">
        <f>+P13-BD18</f>
        <v>#N/A</v>
      </c>
      <c r="BG18" s="683"/>
      <c r="BH18" s="683"/>
      <c r="BI18" s="683"/>
      <c r="BJ18" s="682"/>
      <c r="BK18" s="682"/>
      <c r="BL18" s="682"/>
      <c r="BM18" s="801"/>
    </row>
    <row r="19" spans="1:65" ht="65" customHeight="1" x14ac:dyDescent="0.2">
      <c r="A19" s="779">
        <v>3</v>
      </c>
      <c r="B19" s="780"/>
      <c r="C19" s="755" t="str">
        <f>IFERROR(VLOOKUP(B19,Listados!B$3:C$20,2,FALSE),"")</f>
        <v/>
      </c>
      <c r="D19" s="280"/>
      <c r="E19" s="280"/>
      <c r="F19" s="771"/>
      <c r="G19" s="781"/>
      <c r="H19" s="254"/>
      <c r="I19" s="254"/>
      <c r="J19" s="254"/>
      <c r="K19" s="281"/>
      <c r="L19" s="282"/>
      <c r="M19" s="761"/>
      <c r="N19" s="774" t="e">
        <f>+VLOOKUP(M19,Listados!$K$8:$L$12,2,0)</f>
        <v>#N/A</v>
      </c>
      <c r="O19" s="777"/>
      <c r="P19" s="774" t="e">
        <f>+VLOOKUP(O19,Listados!$K$13:$L$17,2,0)</f>
        <v>#N/A</v>
      </c>
      <c r="Q19" s="683" t="str">
        <f>IF(AND(M19&lt;&gt;"",O19&lt;&gt;""),VLOOKUP(M19&amp;O19,Listados!$M$3:$N$27,2,FALSE),"")</f>
        <v/>
      </c>
      <c r="R19" s="683" t="e">
        <f>+VLOOKUP(Q19,Listados!$P$3:$Q$6,2,FALSE)</f>
        <v>#N/A</v>
      </c>
      <c r="S19" s="233"/>
      <c r="T19" s="233"/>
      <c r="U19" s="243" t="s">
        <v>839</v>
      </c>
      <c r="V19" s="243"/>
      <c r="W19" s="287" t="s">
        <v>72</v>
      </c>
      <c r="X19" s="287" t="s">
        <v>840</v>
      </c>
      <c r="Y19" s="233" t="str">
        <f t="shared" si="3"/>
        <v/>
      </c>
      <c r="Z19" s="287" t="s">
        <v>840</v>
      </c>
      <c r="AA19" s="233" t="str">
        <f t="shared" si="4"/>
        <v/>
      </c>
      <c r="AB19" s="233" t="s">
        <v>840</v>
      </c>
      <c r="AC19" s="233" t="str">
        <f t="shared" si="5"/>
        <v/>
      </c>
      <c r="AD19" s="233" t="s">
        <v>840</v>
      </c>
      <c r="AE19" s="233" t="str">
        <f t="shared" si="6"/>
        <v/>
      </c>
      <c r="AF19" s="233" t="s">
        <v>840</v>
      </c>
      <c r="AG19" s="233" t="str">
        <f t="shared" si="7"/>
        <v/>
      </c>
      <c r="AH19" s="233" t="s">
        <v>840</v>
      </c>
      <c r="AI19" s="233" t="str">
        <f t="shared" si="8"/>
        <v/>
      </c>
      <c r="AJ19" s="233" t="s">
        <v>841</v>
      </c>
      <c r="AK19" s="234">
        <f t="shared" si="0"/>
        <v>5</v>
      </c>
      <c r="AL19" s="283">
        <f t="shared" si="11"/>
        <v>5</v>
      </c>
      <c r="AM19" s="283" t="str">
        <f t="shared" si="9"/>
        <v>Débil</v>
      </c>
      <c r="AN19" s="284"/>
      <c r="AO19" s="284"/>
      <c r="AP19" s="284"/>
      <c r="AQ19" s="284"/>
      <c r="AR19" s="284"/>
      <c r="AS19" s="284"/>
      <c r="AT19" s="284"/>
      <c r="AU19" s="279" t="str">
        <f>IFERROR(VLOOKUP(AT19,'Seguridad Información'!$I$61:$J$65,2,0),"")</f>
        <v/>
      </c>
      <c r="AV19" s="279"/>
      <c r="AW19" s="285" t="str">
        <f t="shared" si="1"/>
        <v/>
      </c>
      <c r="AX19" s="283" t="str">
        <f t="shared" si="2"/>
        <v/>
      </c>
      <c r="AY19" s="285" t="str">
        <f>IFERROR(VLOOKUP((CONCATENATE(AM19,AX19)),Listados!$U$3:$V$11,2,FALSE),"")</f>
        <v/>
      </c>
      <c r="AZ19" s="283">
        <f t="shared" si="10"/>
        <v>100</v>
      </c>
      <c r="BA19" s="778">
        <f>AVERAGE(AZ19:AZ24)</f>
        <v>100</v>
      </c>
      <c r="BB19" s="778" t="str">
        <f>IF(BA19&lt;=50, "Débil", IF(BA19&lt;=99,"Moderado","Fuerte"))</f>
        <v>Fuerte</v>
      </c>
      <c r="BC19" s="286">
        <f>+IF(AND(W19="Preventivo",BB19="Fuerte"),2,IF(AND(W19="Preventivo",BB19="Moderado"),1,0))</f>
        <v>2</v>
      </c>
      <c r="BD19" s="286">
        <f>+IF(AND(W19="Detectivo/Correctivo",$BB19="Fuerte"),2,IF(AND(W19="Detectivo/Correctivo",$BB19="Moderado"),1,IF(AND(W19="Preventivo",$BB19="Fuerte"),1,0)))</f>
        <v>1</v>
      </c>
      <c r="BE19" s="286" t="e">
        <f>+N19-BC19</f>
        <v>#N/A</v>
      </c>
      <c r="BF19" s="286" t="e">
        <f>+P19-BD19</f>
        <v>#N/A</v>
      </c>
      <c r="BG19" s="683" t="e">
        <f>+VLOOKUP(MIN(BE19,BE20,BE21,BE22,BE23,BE24),Listados!$J$18:$K$24,2,TRUE)</f>
        <v>#N/A</v>
      </c>
      <c r="BH19" s="683" t="e">
        <f>+VLOOKUP(MIN(BF19,BF20,BF21,BF22,BF23,BF24),Listados!$J$26:$K$32,2,TRUE)</f>
        <v>#N/A</v>
      </c>
      <c r="BI19" s="683" t="e">
        <f>IF(AND(BG19&lt;&gt;"",BH19&lt;&gt;""),VLOOKUP(BG19&amp;BH19,Listados!$M$3:$N$27,2,FALSE),"")</f>
        <v>#N/A</v>
      </c>
      <c r="BJ19" s="682" t="e">
        <f>+IF($R19="Asumir el riesgo","NA","")</f>
        <v>#N/A</v>
      </c>
      <c r="BK19" s="682" t="e">
        <f>+IF($R19="Asumir el riesgo","NA","")</f>
        <v>#N/A</v>
      </c>
      <c r="BL19" s="682" t="e">
        <f>+IF($R19="Asumir el riesgo","NA","")</f>
        <v>#N/A</v>
      </c>
      <c r="BM19" s="801" t="e">
        <f>+IF($R19="Asumir el riesgo","NA","")</f>
        <v>#N/A</v>
      </c>
    </row>
    <row r="20" spans="1:65" ht="65" customHeight="1" x14ac:dyDescent="0.2">
      <c r="A20" s="779"/>
      <c r="B20" s="780"/>
      <c r="C20" s="755"/>
      <c r="D20" s="280"/>
      <c r="E20" s="280"/>
      <c r="F20" s="771"/>
      <c r="G20" s="781"/>
      <c r="H20" s="254"/>
      <c r="I20" s="254"/>
      <c r="J20" s="254"/>
      <c r="K20" s="281"/>
      <c r="L20" s="282"/>
      <c r="M20" s="761"/>
      <c r="N20" s="774"/>
      <c r="O20" s="777"/>
      <c r="P20" s="774"/>
      <c r="Q20" s="683"/>
      <c r="R20" s="683"/>
      <c r="S20" s="233"/>
      <c r="T20" s="233"/>
      <c r="U20" s="243" t="s">
        <v>839</v>
      </c>
      <c r="V20" s="243"/>
      <c r="W20" s="287" t="s">
        <v>819</v>
      </c>
      <c r="X20" s="287" t="s">
        <v>73</v>
      </c>
      <c r="Y20" s="233">
        <f t="shared" si="3"/>
        <v>15</v>
      </c>
      <c r="Z20" s="287" t="s">
        <v>842</v>
      </c>
      <c r="AA20" s="233">
        <f t="shared" si="4"/>
        <v>15</v>
      </c>
      <c r="AB20" s="233" t="s">
        <v>842</v>
      </c>
      <c r="AC20" s="233">
        <f t="shared" si="5"/>
        <v>15</v>
      </c>
      <c r="AD20" s="233" t="s">
        <v>842</v>
      </c>
      <c r="AE20" s="233">
        <f t="shared" si="6"/>
        <v>15</v>
      </c>
      <c r="AF20" s="233" t="s">
        <v>842</v>
      </c>
      <c r="AG20" s="233">
        <f t="shared" si="7"/>
        <v>15</v>
      </c>
      <c r="AH20" s="233" t="s">
        <v>842</v>
      </c>
      <c r="AI20" s="233">
        <f t="shared" si="8"/>
        <v>15</v>
      </c>
      <c r="AJ20" s="233" t="s">
        <v>74</v>
      </c>
      <c r="AK20" s="234">
        <f t="shared" si="0"/>
        <v>10</v>
      </c>
      <c r="AL20" s="283">
        <f t="shared" si="11"/>
        <v>100</v>
      </c>
      <c r="AM20" s="283" t="str">
        <f t="shared" si="9"/>
        <v>Fuerte</v>
      </c>
      <c r="AN20" s="284"/>
      <c r="AO20" s="284"/>
      <c r="AP20" s="284"/>
      <c r="AQ20" s="284"/>
      <c r="AR20" s="284"/>
      <c r="AS20" s="284"/>
      <c r="AT20" s="284"/>
      <c r="AU20" s="279" t="str">
        <f>IFERROR(VLOOKUP(AT20,'Seguridad Información'!$I$61:$J$65,2,0),"")</f>
        <v/>
      </c>
      <c r="AV20" s="279"/>
      <c r="AW20" s="285" t="str">
        <f t="shared" si="1"/>
        <v/>
      </c>
      <c r="AX20" s="283" t="str">
        <f t="shared" si="2"/>
        <v/>
      </c>
      <c r="AY20" s="285" t="str">
        <f>IFERROR(VLOOKUP((CONCATENATE(AM20,AX20)),Listados!$U$3:$V$11,2,FALSE),"")</f>
        <v/>
      </c>
      <c r="AZ20" s="283">
        <f t="shared" si="10"/>
        <v>100</v>
      </c>
      <c r="BA20" s="778"/>
      <c r="BB20" s="778"/>
      <c r="BC20" s="286">
        <f>+IF(AND(W20="Preventivo",BB19="Fuerte"),2,IF(AND(W20="Preventivo",BB19="Moderado"),1,0))</f>
        <v>0</v>
      </c>
      <c r="BD20" s="286">
        <f>+IF(AND(W20="Detectivo/Correctivo",$BB19="Fuerte"),2,IF(AND(W20="Detectivo/Correctivo",$BB20="Moderado"),1,IF(AND(W20="Preventivo",$BB19="Fuerte"),1,0)))</f>
        <v>2</v>
      </c>
      <c r="BE20" s="286" t="e">
        <f>+N19-BC20</f>
        <v>#N/A</v>
      </c>
      <c r="BF20" s="286" t="e">
        <f>+P19-BD20</f>
        <v>#N/A</v>
      </c>
      <c r="BG20" s="683"/>
      <c r="BH20" s="683"/>
      <c r="BI20" s="683"/>
      <c r="BJ20" s="682"/>
      <c r="BK20" s="682"/>
      <c r="BL20" s="682"/>
      <c r="BM20" s="801"/>
    </row>
    <row r="21" spans="1:65" ht="65" customHeight="1" x14ac:dyDescent="0.2">
      <c r="A21" s="779"/>
      <c r="B21" s="780"/>
      <c r="C21" s="755"/>
      <c r="D21" s="280"/>
      <c r="E21" s="280"/>
      <c r="F21" s="771"/>
      <c r="G21" s="781"/>
      <c r="H21" s="254"/>
      <c r="I21" s="254"/>
      <c r="J21" s="254"/>
      <c r="K21" s="281"/>
      <c r="L21" s="282"/>
      <c r="M21" s="761"/>
      <c r="N21" s="774"/>
      <c r="O21" s="777"/>
      <c r="P21" s="774"/>
      <c r="Q21" s="683"/>
      <c r="R21" s="683"/>
      <c r="S21" s="233"/>
      <c r="T21" s="233"/>
      <c r="U21" s="243" t="s">
        <v>839</v>
      </c>
      <c r="V21" s="243"/>
      <c r="W21" s="287"/>
      <c r="X21" s="287"/>
      <c r="Y21" s="233" t="str">
        <f t="shared" si="3"/>
        <v/>
      </c>
      <c r="Z21" s="287"/>
      <c r="AA21" s="233" t="str">
        <f t="shared" si="4"/>
        <v/>
      </c>
      <c r="AB21" s="233"/>
      <c r="AC21" s="233" t="str">
        <f t="shared" si="5"/>
        <v/>
      </c>
      <c r="AD21" s="233"/>
      <c r="AE21" s="233" t="str">
        <f t="shared" si="6"/>
        <v/>
      </c>
      <c r="AF21" s="233"/>
      <c r="AG21" s="233" t="str">
        <f t="shared" si="7"/>
        <v/>
      </c>
      <c r="AH21" s="233"/>
      <c r="AI21" s="233" t="str">
        <f t="shared" si="8"/>
        <v/>
      </c>
      <c r="AJ21" s="233"/>
      <c r="AK21" s="234" t="str">
        <f t="shared" si="0"/>
        <v/>
      </c>
      <c r="AL21" s="283" t="str">
        <f t="shared" si="11"/>
        <v/>
      </c>
      <c r="AM21" s="283" t="str">
        <f t="shared" si="9"/>
        <v/>
      </c>
      <c r="AN21" s="284"/>
      <c r="AO21" s="284"/>
      <c r="AP21" s="284"/>
      <c r="AQ21" s="284"/>
      <c r="AR21" s="284"/>
      <c r="AS21" s="284"/>
      <c r="AT21" s="284"/>
      <c r="AU21" s="279" t="str">
        <f>IFERROR(VLOOKUP(AT21,'Seguridad Información'!$I$61:$J$65,2,0),"")</f>
        <v/>
      </c>
      <c r="AV21" s="279"/>
      <c r="AW21" s="285" t="str">
        <f t="shared" si="1"/>
        <v/>
      </c>
      <c r="AX21" s="283" t="str">
        <f t="shared" si="2"/>
        <v/>
      </c>
      <c r="AY21" s="285" t="str">
        <f>IFERROR(VLOOKUP((CONCATENATE(AM21,AX21)),Listados!$U$3:$V$11,2,FALSE),"")</f>
        <v/>
      </c>
      <c r="AZ21" s="283">
        <f t="shared" si="10"/>
        <v>100</v>
      </c>
      <c r="BA21" s="778"/>
      <c r="BB21" s="778"/>
      <c r="BC21" s="286">
        <f>+IF(AND(W21="Preventivo",BB19="Fuerte"),2,IF(AND(W21="Preventivo",BB19="Moderado"),1,0))</f>
        <v>0</v>
      </c>
      <c r="BD21" s="286">
        <f>+IF(AND(W21="Detectivo/Correctivo",$BB19="Fuerte"),2,IF(AND(W21="Detectivo/Correctivo",$BB21="Moderado"),1,IF(AND(W21="Preventivo",$BB19="Fuerte"),1,0)))</f>
        <v>0</v>
      </c>
      <c r="BE21" s="286" t="e">
        <f>+N19-BC21</f>
        <v>#N/A</v>
      </c>
      <c r="BF21" s="286" t="e">
        <f>+P19-BD21</f>
        <v>#N/A</v>
      </c>
      <c r="BG21" s="683"/>
      <c r="BH21" s="683"/>
      <c r="BI21" s="683"/>
      <c r="BJ21" s="682"/>
      <c r="BK21" s="682"/>
      <c r="BL21" s="682"/>
      <c r="BM21" s="801"/>
    </row>
    <row r="22" spans="1:65" ht="65" customHeight="1" x14ac:dyDescent="0.2">
      <c r="A22" s="779"/>
      <c r="B22" s="780"/>
      <c r="C22" s="755"/>
      <c r="D22" s="280"/>
      <c r="E22" s="280"/>
      <c r="F22" s="771"/>
      <c r="G22" s="781"/>
      <c r="H22" s="254"/>
      <c r="I22" s="254"/>
      <c r="J22" s="254"/>
      <c r="K22" s="281"/>
      <c r="L22" s="282"/>
      <c r="M22" s="761"/>
      <c r="N22" s="774"/>
      <c r="O22" s="777"/>
      <c r="P22" s="774"/>
      <c r="Q22" s="683"/>
      <c r="R22" s="683"/>
      <c r="S22" s="233"/>
      <c r="T22" s="233"/>
      <c r="U22" s="243" t="s">
        <v>839</v>
      </c>
      <c r="V22" s="243"/>
      <c r="W22" s="287"/>
      <c r="X22" s="287"/>
      <c r="Y22" s="233" t="str">
        <f t="shared" si="3"/>
        <v/>
      </c>
      <c r="Z22" s="287"/>
      <c r="AA22" s="233" t="str">
        <f t="shared" si="4"/>
        <v/>
      </c>
      <c r="AB22" s="233"/>
      <c r="AC22" s="233" t="str">
        <f t="shared" si="5"/>
        <v/>
      </c>
      <c r="AD22" s="233"/>
      <c r="AE22" s="233" t="str">
        <f t="shared" si="6"/>
        <v/>
      </c>
      <c r="AF22" s="233"/>
      <c r="AG22" s="233" t="str">
        <f t="shared" si="7"/>
        <v/>
      </c>
      <c r="AH22" s="233"/>
      <c r="AI22" s="233" t="str">
        <f t="shared" si="8"/>
        <v/>
      </c>
      <c r="AJ22" s="233"/>
      <c r="AK22" s="234" t="str">
        <f t="shared" si="0"/>
        <v/>
      </c>
      <c r="AL22" s="283" t="str">
        <f t="shared" si="11"/>
        <v/>
      </c>
      <c r="AM22" s="283" t="str">
        <f t="shared" si="9"/>
        <v/>
      </c>
      <c r="AN22" s="284"/>
      <c r="AO22" s="284"/>
      <c r="AP22" s="284"/>
      <c r="AQ22" s="284"/>
      <c r="AR22" s="284"/>
      <c r="AS22" s="284"/>
      <c r="AT22" s="284"/>
      <c r="AU22" s="279" t="str">
        <f>IFERROR(VLOOKUP(AT22,'Seguridad Información'!$I$61:$J$65,2,0),"")</f>
        <v/>
      </c>
      <c r="AV22" s="279"/>
      <c r="AW22" s="285" t="str">
        <f t="shared" si="1"/>
        <v/>
      </c>
      <c r="AX22" s="283" t="str">
        <f t="shared" si="2"/>
        <v/>
      </c>
      <c r="AY22" s="285" t="str">
        <f>IFERROR(VLOOKUP((CONCATENATE(AM22,AX22)),Listados!$U$3:$V$11,2,FALSE),"")</f>
        <v/>
      </c>
      <c r="AZ22" s="283">
        <f t="shared" si="10"/>
        <v>100</v>
      </c>
      <c r="BA22" s="778"/>
      <c r="BB22" s="778"/>
      <c r="BC22" s="286">
        <f>+IF(AND(W22="Preventivo",BB19="Fuerte"),2,IF(AND(W22="Preventivo",BB19="Moderado"),1,0))</f>
        <v>0</v>
      </c>
      <c r="BD22" s="286">
        <f>+IF(AND(W22="Detectivo/Correctivo",$BB19="Fuerte"),2,IF(AND(W22="Detectivo/Correctivo",$BB22="Moderado"),1,IF(AND(W22="Preventivo",$BB19="Fuerte"),1,0)))</f>
        <v>0</v>
      </c>
      <c r="BE22" s="286" t="e">
        <f>+N19-BC22</f>
        <v>#N/A</v>
      </c>
      <c r="BF22" s="286" t="e">
        <f>+P19-BD22</f>
        <v>#N/A</v>
      </c>
      <c r="BG22" s="683"/>
      <c r="BH22" s="683"/>
      <c r="BI22" s="683"/>
      <c r="BJ22" s="682"/>
      <c r="BK22" s="682"/>
      <c r="BL22" s="682"/>
      <c r="BM22" s="801"/>
    </row>
    <row r="23" spans="1:65" ht="65" customHeight="1" x14ac:dyDescent="0.2">
      <c r="A23" s="779"/>
      <c r="B23" s="780"/>
      <c r="C23" s="755"/>
      <c r="D23" s="280"/>
      <c r="E23" s="280"/>
      <c r="F23" s="771"/>
      <c r="G23" s="781"/>
      <c r="H23" s="254"/>
      <c r="I23" s="254"/>
      <c r="J23" s="254"/>
      <c r="K23" s="281"/>
      <c r="L23" s="282"/>
      <c r="M23" s="761"/>
      <c r="N23" s="774"/>
      <c r="O23" s="777"/>
      <c r="P23" s="774"/>
      <c r="Q23" s="683"/>
      <c r="R23" s="683"/>
      <c r="S23" s="233"/>
      <c r="T23" s="233"/>
      <c r="U23" s="243" t="s">
        <v>839</v>
      </c>
      <c r="V23" s="243"/>
      <c r="W23" s="287"/>
      <c r="X23" s="287"/>
      <c r="Y23" s="233" t="str">
        <f t="shared" si="3"/>
        <v/>
      </c>
      <c r="Z23" s="287"/>
      <c r="AA23" s="233" t="str">
        <f t="shared" si="4"/>
        <v/>
      </c>
      <c r="AB23" s="233"/>
      <c r="AC23" s="233" t="str">
        <f t="shared" si="5"/>
        <v/>
      </c>
      <c r="AD23" s="233"/>
      <c r="AE23" s="233" t="str">
        <f t="shared" si="6"/>
        <v/>
      </c>
      <c r="AF23" s="233"/>
      <c r="AG23" s="233" t="str">
        <f t="shared" si="7"/>
        <v/>
      </c>
      <c r="AH23" s="233"/>
      <c r="AI23" s="233" t="str">
        <f t="shared" si="8"/>
        <v/>
      </c>
      <c r="AJ23" s="233"/>
      <c r="AK23" s="234" t="str">
        <f t="shared" si="0"/>
        <v/>
      </c>
      <c r="AL23" s="283" t="str">
        <f t="shared" si="11"/>
        <v/>
      </c>
      <c r="AM23" s="283" t="str">
        <f t="shared" si="9"/>
        <v/>
      </c>
      <c r="AN23" s="284"/>
      <c r="AO23" s="284"/>
      <c r="AP23" s="284"/>
      <c r="AQ23" s="284"/>
      <c r="AR23" s="284"/>
      <c r="AS23" s="284"/>
      <c r="AT23" s="284"/>
      <c r="AU23" s="279" t="str">
        <f>IFERROR(VLOOKUP(AT23,'Seguridad Información'!$I$61:$J$65,2,0),"")</f>
        <v/>
      </c>
      <c r="AV23" s="279"/>
      <c r="AW23" s="285" t="str">
        <f t="shared" si="1"/>
        <v/>
      </c>
      <c r="AX23" s="283" t="str">
        <f t="shared" si="2"/>
        <v/>
      </c>
      <c r="AY23" s="285" t="str">
        <f>IFERROR(VLOOKUP((CONCATENATE(AM23,AX23)),Listados!$U$3:$V$11,2,FALSE),"")</f>
        <v/>
      </c>
      <c r="AZ23" s="283">
        <f t="shared" si="10"/>
        <v>100</v>
      </c>
      <c r="BA23" s="778"/>
      <c r="BB23" s="778"/>
      <c r="BC23" s="286">
        <f>+IF(AND(W23="Preventivo",BB19="Fuerte"),2,IF(AND(W23="Preventivo",BB19="Moderado"),1,0))</f>
        <v>0</v>
      </c>
      <c r="BD23" s="286">
        <f>+IF(AND(W23="Detectivo/Correctivo",$BB19="Fuerte"),2,IF(AND(W23="Detectivo/Correctivo",$BB23="Moderado"),1,IF(AND(W23="Preventivo",$BB19="Fuerte"),1,0)))</f>
        <v>0</v>
      </c>
      <c r="BE23" s="286" t="e">
        <f>+N19-BC23</f>
        <v>#N/A</v>
      </c>
      <c r="BF23" s="286" t="e">
        <f>+P19-BD23</f>
        <v>#N/A</v>
      </c>
      <c r="BG23" s="683"/>
      <c r="BH23" s="683"/>
      <c r="BI23" s="683"/>
      <c r="BJ23" s="682"/>
      <c r="BK23" s="682"/>
      <c r="BL23" s="682"/>
      <c r="BM23" s="801"/>
    </row>
    <row r="24" spans="1:65" ht="65" customHeight="1" x14ac:dyDescent="0.2">
      <c r="A24" s="779"/>
      <c r="B24" s="780"/>
      <c r="C24" s="755"/>
      <c r="D24" s="280"/>
      <c r="E24" s="280"/>
      <c r="F24" s="771"/>
      <c r="G24" s="781"/>
      <c r="H24" s="254"/>
      <c r="I24" s="254"/>
      <c r="J24" s="254"/>
      <c r="K24" s="281"/>
      <c r="L24" s="282"/>
      <c r="M24" s="761"/>
      <c r="N24" s="774"/>
      <c r="O24" s="777"/>
      <c r="P24" s="774"/>
      <c r="Q24" s="683"/>
      <c r="R24" s="683"/>
      <c r="S24" s="233"/>
      <c r="T24" s="233"/>
      <c r="U24" s="243" t="s">
        <v>839</v>
      </c>
      <c r="V24" s="243"/>
      <c r="W24" s="287"/>
      <c r="X24" s="287"/>
      <c r="Y24" s="233" t="str">
        <f t="shared" si="3"/>
        <v/>
      </c>
      <c r="Z24" s="287"/>
      <c r="AA24" s="233" t="str">
        <f t="shared" si="4"/>
        <v/>
      </c>
      <c r="AB24" s="233"/>
      <c r="AC24" s="233" t="str">
        <f t="shared" si="5"/>
        <v/>
      </c>
      <c r="AD24" s="233"/>
      <c r="AE24" s="233" t="str">
        <f t="shared" si="6"/>
        <v/>
      </c>
      <c r="AF24" s="233"/>
      <c r="AG24" s="233" t="str">
        <f t="shared" si="7"/>
        <v/>
      </c>
      <c r="AH24" s="233"/>
      <c r="AI24" s="233" t="str">
        <f t="shared" si="8"/>
        <v/>
      </c>
      <c r="AJ24" s="233"/>
      <c r="AK24" s="234" t="str">
        <f t="shared" si="0"/>
        <v/>
      </c>
      <c r="AL24" s="283" t="str">
        <f t="shared" si="11"/>
        <v/>
      </c>
      <c r="AM24" s="283" t="str">
        <f t="shared" si="9"/>
        <v/>
      </c>
      <c r="AN24" s="284"/>
      <c r="AO24" s="284"/>
      <c r="AP24" s="284"/>
      <c r="AQ24" s="284"/>
      <c r="AR24" s="284"/>
      <c r="AS24" s="284"/>
      <c r="AT24" s="284"/>
      <c r="AU24" s="279" t="str">
        <f>IFERROR(VLOOKUP(AT24,'Seguridad Información'!$I$61:$J$65,2,0),"")</f>
        <v/>
      </c>
      <c r="AV24" s="279"/>
      <c r="AW24" s="285" t="str">
        <f t="shared" si="1"/>
        <v/>
      </c>
      <c r="AX24" s="283" t="str">
        <f t="shared" si="2"/>
        <v/>
      </c>
      <c r="AY24" s="285" t="str">
        <f>IFERROR(VLOOKUP((CONCATENATE(AM24,AX24)),Listados!$U$3:$V$11,2,FALSE),"")</f>
        <v/>
      </c>
      <c r="AZ24" s="283">
        <f t="shared" si="10"/>
        <v>100</v>
      </c>
      <c r="BA24" s="778"/>
      <c r="BB24" s="778"/>
      <c r="BC24" s="286">
        <f>+IF(AND(W24="Preventivo",BB19="Fuerte"),2,IF(AND(W24="Preventivo",BB19="Moderado"),1,0))</f>
        <v>0</v>
      </c>
      <c r="BD24" s="286">
        <f>+IF(AND(W24="Detectivo/Correctivo",$BB19="Fuerte"),2,IF(AND(W24="Detectivo/Correctivo",$BB24="Moderado"),1,IF(AND(W24="Preventivo",$BB19="Fuerte"),1,0)))</f>
        <v>0</v>
      </c>
      <c r="BE24" s="286" t="e">
        <f>+N19-BC24</f>
        <v>#N/A</v>
      </c>
      <c r="BF24" s="286" t="e">
        <f>+P19-BD24</f>
        <v>#N/A</v>
      </c>
      <c r="BG24" s="683"/>
      <c r="BH24" s="683"/>
      <c r="BI24" s="683"/>
      <c r="BJ24" s="682"/>
      <c r="BK24" s="682"/>
      <c r="BL24" s="682"/>
      <c r="BM24" s="801"/>
    </row>
    <row r="25" spans="1:65" ht="65" customHeight="1" x14ac:dyDescent="0.2">
      <c r="A25" s="779">
        <v>4</v>
      </c>
      <c r="B25" s="780"/>
      <c r="C25" s="755" t="str">
        <f>IFERROR(VLOOKUP(B25,Listados!B$3:C$20,2,FALSE),"")</f>
        <v/>
      </c>
      <c r="D25" s="280"/>
      <c r="E25" s="280"/>
      <c r="F25" s="771"/>
      <c r="G25" s="781"/>
      <c r="H25" s="254"/>
      <c r="I25" s="254"/>
      <c r="J25" s="254"/>
      <c r="K25" s="281"/>
      <c r="L25" s="282"/>
      <c r="M25" s="761"/>
      <c r="N25" s="774" t="e">
        <f>+VLOOKUP(M25,Listados!$K$8:$L$12,2,0)</f>
        <v>#N/A</v>
      </c>
      <c r="O25" s="777"/>
      <c r="P25" s="774" t="e">
        <f>+VLOOKUP(O25,Listados!$K$13:$L$17,2,0)</f>
        <v>#N/A</v>
      </c>
      <c r="Q25" s="683" t="str">
        <f>IF(AND(M25&lt;&gt;"",O25&lt;&gt;""),VLOOKUP(M25&amp;O25,Listados!$M$3:$N$27,2,FALSE),"")</f>
        <v/>
      </c>
      <c r="R25" s="683" t="e">
        <f>+VLOOKUP(Q25,Listados!$P$3:$Q$6,2,FALSE)</f>
        <v>#N/A</v>
      </c>
      <c r="S25" s="233"/>
      <c r="T25" s="233"/>
      <c r="U25" s="243" t="s">
        <v>839</v>
      </c>
      <c r="V25" s="243"/>
      <c r="W25" s="287" t="s">
        <v>72</v>
      </c>
      <c r="X25" s="287" t="s">
        <v>73</v>
      </c>
      <c r="Y25" s="233">
        <f t="shared" si="3"/>
        <v>15</v>
      </c>
      <c r="Z25" s="287" t="s">
        <v>842</v>
      </c>
      <c r="AA25" s="233">
        <f t="shared" si="4"/>
        <v>15</v>
      </c>
      <c r="AB25" s="233" t="s">
        <v>842</v>
      </c>
      <c r="AC25" s="233">
        <f t="shared" si="5"/>
        <v>15</v>
      </c>
      <c r="AD25" s="233" t="s">
        <v>842</v>
      </c>
      <c r="AE25" s="233">
        <f t="shared" si="6"/>
        <v>15</v>
      </c>
      <c r="AF25" s="233" t="s">
        <v>842</v>
      </c>
      <c r="AG25" s="233">
        <f t="shared" si="7"/>
        <v>15</v>
      </c>
      <c r="AH25" s="233" t="s">
        <v>842</v>
      </c>
      <c r="AI25" s="233">
        <f t="shared" si="8"/>
        <v>15</v>
      </c>
      <c r="AJ25" s="233" t="s">
        <v>841</v>
      </c>
      <c r="AK25" s="234">
        <f t="shared" si="0"/>
        <v>5</v>
      </c>
      <c r="AL25" s="283">
        <f t="shared" si="11"/>
        <v>95</v>
      </c>
      <c r="AM25" s="283" t="str">
        <f t="shared" si="9"/>
        <v>Moderado</v>
      </c>
      <c r="AN25" s="284"/>
      <c r="AO25" s="284"/>
      <c r="AP25" s="284"/>
      <c r="AQ25" s="284"/>
      <c r="AR25" s="284"/>
      <c r="AS25" s="284"/>
      <c r="AT25" s="284"/>
      <c r="AU25" s="279" t="str">
        <f>IFERROR(VLOOKUP(AT25,'Seguridad Información'!$I$61:$J$65,2,0),"")</f>
        <v/>
      </c>
      <c r="AV25" s="279"/>
      <c r="AW25" s="285" t="str">
        <f t="shared" si="1"/>
        <v/>
      </c>
      <c r="AX25" s="283" t="str">
        <f t="shared" si="2"/>
        <v/>
      </c>
      <c r="AY25" s="285" t="str">
        <f>IFERROR(VLOOKUP((CONCATENATE(AM25,AX25)),Listados!$U$3:$V$11,2,FALSE),"")</f>
        <v/>
      </c>
      <c r="AZ25" s="283">
        <f t="shared" si="10"/>
        <v>100</v>
      </c>
      <c r="BA25" s="778">
        <f>AVERAGE(AZ25:AZ30)</f>
        <v>100</v>
      </c>
      <c r="BB25" s="778" t="str">
        <f>IF(BA25&lt;=50, "Débil", IF(BA25&lt;=99,"Moderado","Fuerte"))</f>
        <v>Fuerte</v>
      </c>
      <c r="BC25" s="286">
        <f>+IF(AND(W25="Preventivo",BB25="Fuerte"),2,IF(AND(W25="Preventivo",BB25="Moderado"),1,0))</f>
        <v>2</v>
      </c>
      <c r="BD25" s="286">
        <f>+IF(AND(W25="Detectivo/Correctivo",$BB25="Fuerte"),2,IF(AND(W25="Detectivo/Correctivo",$BB25="Moderado"),1,IF(AND(W25="Preventivo",$BB25="Fuerte"),1,0)))</f>
        <v>1</v>
      </c>
      <c r="BE25" s="286" t="e">
        <f>+N25-BC25</f>
        <v>#N/A</v>
      </c>
      <c r="BF25" s="286" t="e">
        <f>+P25-BD25</f>
        <v>#N/A</v>
      </c>
      <c r="BG25" s="683" t="e">
        <f>+VLOOKUP(MIN(BE25,BE26,BE27,BE28,BE29,BE30),Listados!$J$18:$K$24,2,TRUE)</f>
        <v>#N/A</v>
      </c>
      <c r="BH25" s="683" t="e">
        <f>+VLOOKUP(MIN(BF25,BF26,BF27,BF28,BF29,BF30),Listados!$J$26:$K$32,2,TRUE)</f>
        <v>#N/A</v>
      </c>
      <c r="BI25" s="683" t="e">
        <f>IF(AND(BG25&lt;&gt;"",BH25&lt;&gt;""),VLOOKUP(BG25&amp;BH25,Listados!$M$3:$N$27,2,FALSE),"")</f>
        <v>#N/A</v>
      </c>
      <c r="BJ25" s="682" t="e">
        <f>+IF($R25="Asumir el riesgo","NA","")</f>
        <v>#N/A</v>
      </c>
      <c r="BK25" s="682" t="e">
        <f>+IF($R25="Asumir el riesgo","NA","")</f>
        <v>#N/A</v>
      </c>
      <c r="BL25" s="682" t="e">
        <f>+IF($R25="Asumir el riesgo","NA","")</f>
        <v>#N/A</v>
      </c>
      <c r="BM25" s="801" t="e">
        <f>+IF($R25="Asumir el riesgo","NA","")</f>
        <v>#N/A</v>
      </c>
    </row>
    <row r="26" spans="1:65" ht="65" customHeight="1" x14ac:dyDescent="0.2">
      <c r="A26" s="779"/>
      <c r="B26" s="780"/>
      <c r="C26" s="755"/>
      <c r="D26" s="280"/>
      <c r="E26" s="280"/>
      <c r="F26" s="771"/>
      <c r="G26" s="781"/>
      <c r="H26" s="254"/>
      <c r="I26" s="254"/>
      <c r="J26" s="254"/>
      <c r="K26" s="281"/>
      <c r="L26" s="282"/>
      <c r="M26" s="761"/>
      <c r="N26" s="774"/>
      <c r="O26" s="777"/>
      <c r="P26" s="774"/>
      <c r="Q26" s="683"/>
      <c r="R26" s="683"/>
      <c r="S26" s="233"/>
      <c r="T26" s="233"/>
      <c r="U26" s="243" t="s">
        <v>839</v>
      </c>
      <c r="V26" s="243"/>
      <c r="W26" s="287" t="s">
        <v>80</v>
      </c>
      <c r="X26" s="287" t="s">
        <v>843</v>
      </c>
      <c r="Y26" s="233" t="str">
        <f t="shared" si="3"/>
        <v/>
      </c>
      <c r="Z26" s="287" t="s">
        <v>842</v>
      </c>
      <c r="AA26" s="233">
        <f t="shared" si="4"/>
        <v>15</v>
      </c>
      <c r="AB26" s="233" t="s">
        <v>842</v>
      </c>
      <c r="AC26" s="233">
        <f t="shared" si="5"/>
        <v>15</v>
      </c>
      <c r="AD26" s="233" t="s">
        <v>842</v>
      </c>
      <c r="AE26" s="233">
        <f t="shared" si="6"/>
        <v>15</v>
      </c>
      <c r="AF26" s="233" t="s">
        <v>842</v>
      </c>
      <c r="AG26" s="233">
        <f t="shared" si="7"/>
        <v>15</v>
      </c>
      <c r="AH26" s="233" t="s">
        <v>842</v>
      </c>
      <c r="AI26" s="233">
        <f t="shared" si="8"/>
        <v>15</v>
      </c>
      <c r="AJ26" s="233" t="s">
        <v>74</v>
      </c>
      <c r="AK26" s="234">
        <f t="shared" si="0"/>
        <v>10</v>
      </c>
      <c r="AL26" s="283">
        <f t="shared" si="11"/>
        <v>85</v>
      </c>
      <c r="AM26" s="283" t="str">
        <f t="shared" si="9"/>
        <v>Débil</v>
      </c>
      <c r="AN26" s="284"/>
      <c r="AO26" s="284"/>
      <c r="AP26" s="284"/>
      <c r="AQ26" s="284"/>
      <c r="AR26" s="284"/>
      <c r="AS26" s="284"/>
      <c r="AT26" s="284"/>
      <c r="AU26" s="279" t="str">
        <f>IFERROR(VLOOKUP(AT26,'Seguridad Información'!$I$61:$J$65,2,0),"")</f>
        <v/>
      </c>
      <c r="AV26" s="279"/>
      <c r="AW26" s="285" t="str">
        <f t="shared" si="1"/>
        <v/>
      </c>
      <c r="AX26" s="283" t="str">
        <f t="shared" si="2"/>
        <v/>
      </c>
      <c r="AY26" s="285" t="str">
        <f>IFERROR(VLOOKUP((CONCATENATE(AM26,AX26)),Listados!$U$3:$V$11,2,FALSE),"")</f>
        <v/>
      </c>
      <c r="AZ26" s="283">
        <f t="shared" si="10"/>
        <v>100</v>
      </c>
      <c r="BA26" s="778"/>
      <c r="BB26" s="778"/>
      <c r="BC26" s="286">
        <f>+IF(AND(W26="Preventivo",BB25="Fuerte"),2,IF(AND(W26="Preventivo",BB25="Moderado"),1,0))</f>
        <v>0</v>
      </c>
      <c r="BD26" s="286">
        <f>+IF(AND(W26="Detectivo/Correctivo",$BB25="Fuerte"),2,IF(AND(W26="Detectivo/Correctivo",$BB26="Moderado"),1,IF(AND(W26="Preventivo",$BB25="Fuerte"),1,0)))</f>
        <v>0</v>
      </c>
      <c r="BE26" s="286" t="e">
        <f>+N25-BC26</f>
        <v>#N/A</v>
      </c>
      <c r="BF26" s="286" t="e">
        <f>+P25-BD26</f>
        <v>#N/A</v>
      </c>
      <c r="BG26" s="683"/>
      <c r="BH26" s="683"/>
      <c r="BI26" s="683"/>
      <c r="BJ26" s="682"/>
      <c r="BK26" s="682"/>
      <c r="BL26" s="682"/>
      <c r="BM26" s="801"/>
    </row>
    <row r="27" spans="1:65" ht="65" customHeight="1" x14ac:dyDescent="0.2">
      <c r="A27" s="779"/>
      <c r="B27" s="780"/>
      <c r="C27" s="755"/>
      <c r="D27" s="280"/>
      <c r="E27" s="280"/>
      <c r="F27" s="771"/>
      <c r="G27" s="781"/>
      <c r="H27" s="254"/>
      <c r="I27" s="254"/>
      <c r="J27" s="254"/>
      <c r="K27" s="281"/>
      <c r="L27" s="282"/>
      <c r="M27" s="761"/>
      <c r="N27" s="774"/>
      <c r="O27" s="777"/>
      <c r="P27" s="774"/>
      <c r="Q27" s="683"/>
      <c r="R27" s="683"/>
      <c r="S27" s="233"/>
      <c r="T27" s="233"/>
      <c r="U27" s="243" t="s">
        <v>839</v>
      </c>
      <c r="V27" s="243"/>
      <c r="W27" s="287"/>
      <c r="X27" s="287"/>
      <c r="Y27" s="233" t="str">
        <f t="shared" si="3"/>
        <v/>
      </c>
      <c r="Z27" s="287"/>
      <c r="AA27" s="233" t="str">
        <f t="shared" si="4"/>
        <v/>
      </c>
      <c r="AB27" s="233"/>
      <c r="AC27" s="233" t="str">
        <f t="shared" si="5"/>
        <v/>
      </c>
      <c r="AD27" s="233"/>
      <c r="AE27" s="233" t="str">
        <f t="shared" si="6"/>
        <v/>
      </c>
      <c r="AF27" s="233"/>
      <c r="AG27" s="233" t="str">
        <f t="shared" si="7"/>
        <v/>
      </c>
      <c r="AH27" s="233"/>
      <c r="AI27" s="233" t="str">
        <f t="shared" si="8"/>
        <v/>
      </c>
      <c r="AJ27" s="233"/>
      <c r="AK27" s="234" t="str">
        <f t="shared" si="0"/>
        <v/>
      </c>
      <c r="AL27" s="283" t="str">
        <f t="shared" si="11"/>
        <v/>
      </c>
      <c r="AM27" s="283" t="str">
        <f t="shared" si="9"/>
        <v/>
      </c>
      <c r="AN27" s="284"/>
      <c r="AO27" s="284"/>
      <c r="AP27" s="284"/>
      <c r="AQ27" s="284"/>
      <c r="AR27" s="284"/>
      <c r="AS27" s="284"/>
      <c r="AT27" s="284"/>
      <c r="AU27" s="279" t="str">
        <f>IFERROR(VLOOKUP(AT27,'Seguridad Información'!$I$61:$J$65,2,0),"")</f>
        <v/>
      </c>
      <c r="AV27" s="279"/>
      <c r="AW27" s="285" t="str">
        <f t="shared" si="1"/>
        <v/>
      </c>
      <c r="AX27" s="283" t="str">
        <f t="shared" si="2"/>
        <v/>
      </c>
      <c r="AY27" s="285" t="str">
        <f>IFERROR(VLOOKUP((CONCATENATE(AM27,AX27)),Listados!$U$3:$V$11,2,FALSE),"")</f>
        <v/>
      </c>
      <c r="AZ27" s="283">
        <f t="shared" si="10"/>
        <v>100</v>
      </c>
      <c r="BA27" s="778"/>
      <c r="BB27" s="778"/>
      <c r="BC27" s="286">
        <f>+IF(AND(W27="Preventivo",BB25="Fuerte"),2,IF(AND(W27="Preventivo",BB25="Moderado"),1,0))</f>
        <v>0</v>
      </c>
      <c r="BD27" s="286">
        <f>+IF(AND(W27="Detectivo/Correctivo",$BB25="Fuerte"),2,IF(AND(W27="Detectivo/Correctivo",$BB27="Moderado"),1,IF(AND(W27="Preventivo",$BB25="Fuerte"),1,0)))</f>
        <v>0</v>
      </c>
      <c r="BE27" s="286" t="e">
        <f>+N25-BC27</f>
        <v>#N/A</v>
      </c>
      <c r="BF27" s="286" t="e">
        <f>+P25-BD27</f>
        <v>#N/A</v>
      </c>
      <c r="BG27" s="683"/>
      <c r="BH27" s="683"/>
      <c r="BI27" s="683"/>
      <c r="BJ27" s="682"/>
      <c r="BK27" s="682"/>
      <c r="BL27" s="682"/>
      <c r="BM27" s="801"/>
    </row>
    <row r="28" spans="1:65" ht="65" customHeight="1" x14ac:dyDescent="0.2">
      <c r="A28" s="779"/>
      <c r="B28" s="780"/>
      <c r="C28" s="755"/>
      <c r="D28" s="280"/>
      <c r="E28" s="280"/>
      <c r="F28" s="771"/>
      <c r="G28" s="781"/>
      <c r="H28" s="254"/>
      <c r="I28" s="254"/>
      <c r="J28" s="254"/>
      <c r="K28" s="281"/>
      <c r="L28" s="282"/>
      <c r="M28" s="761"/>
      <c r="N28" s="774"/>
      <c r="O28" s="777"/>
      <c r="P28" s="774"/>
      <c r="Q28" s="683"/>
      <c r="R28" s="683"/>
      <c r="S28" s="233"/>
      <c r="T28" s="233"/>
      <c r="U28" s="243" t="s">
        <v>839</v>
      </c>
      <c r="V28" s="243"/>
      <c r="W28" s="287"/>
      <c r="X28" s="287"/>
      <c r="Y28" s="233" t="str">
        <f t="shared" si="3"/>
        <v/>
      </c>
      <c r="Z28" s="287"/>
      <c r="AA28" s="233" t="str">
        <f t="shared" si="4"/>
        <v/>
      </c>
      <c r="AB28" s="233"/>
      <c r="AC28" s="233" t="str">
        <f t="shared" si="5"/>
        <v/>
      </c>
      <c r="AD28" s="233"/>
      <c r="AE28" s="233" t="str">
        <f t="shared" si="6"/>
        <v/>
      </c>
      <c r="AF28" s="233"/>
      <c r="AG28" s="233" t="str">
        <f t="shared" si="7"/>
        <v/>
      </c>
      <c r="AH28" s="233"/>
      <c r="AI28" s="233" t="str">
        <f t="shared" si="8"/>
        <v/>
      </c>
      <c r="AJ28" s="233"/>
      <c r="AK28" s="234" t="str">
        <f t="shared" si="0"/>
        <v/>
      </c>
      <c r="AL28" s="283" t="str">
        <f t="shared" si="11"/>
        <v/>
      </c>
      <c r="AM28" s="283" t="str">
        <f t="shared" si="9"/>
        <v/>
      </c>
      <c r="AN28" s="284"/>
      <c r="AO28" s="284"/>
      <c r="AP28" s="284"/>
      <c r="AQ28" s="284"/>
      <c r="AR28" s="284"/>
      <c r="AS28" s="284"/>
      <c r="AT28" s="284"/>
      <c r="AU28" s="279" t="str">
        <f>IFERROR(VLOOKUP(AT28,'Seguridad Información'!$I$61:$J$65,2,0),"")</f>
        <v/>
      </c>
      <c r="AV28" s="279"/>
      <c r="AW28" s="285" t="str">
        <f t="shared" si="1"/>
        <v/>
      </c>
      <c r="AX28" s="283" t="str">
        <f t="shared" si="2"/>
        <v/>
      </c>
      <c r="AY28" s="285" t="str">
        <f>IFERROR(VLOOKUP((CONCATENATE(AM28,AX28)),Listados!$U$3:$V$11,2,FALSE),"")</f>
        <v/>
      </c>
      <c r="AZ28" s="283">
        <f t="shared" si="10"/>
        <v>100</v>
      </c>
      <c r="BA28" s="778"/>
      <c r="BB28" s="778"/>
      <c r="BC28" s="286">
        <f>+IF(AND(W28="Preventivo",BB25="Fuerte"),2,IF(AND(W28="Preventivo",BB25="Moderado"),1,0))</f>
        <v>0</v>
      </c>
      <c r="BD28" s="286">
        <f>+IF(AND(W28="Detectivo/Correctivo",$BB25="Fuerte"),2,IF(AND(W28="Detectivo/Correctivo",$BB28="Moderado"),1,IF(AND(W28="Preventivo",$BB25="Fuerte"),1,0)))</f>
        <v>0</v>
      </c>
      <c r="BE28" s="286" t="e">
        <f>+N25-BC28</f>
        <v>#N/A</v>
      </c>
      <c r="BF28" s="286" t="e">
        <f>+P25-BD28</f>
        <v>#N/A</v>
      </c>
      <c r="BG28" s="683"/>
      <c r="BH28" s="683"/>
      <c r="BI28" s="683"/>
      <c r="BJ28" s="682"/>
      <c r="BK28" s="682"/>
      <c r="BL28" s="682"/>
      <c r="BM28" s="801"/>
    </row>
    <row r="29" spans="1:65" ht="65" customHeight="1" x14ac:dyDescent="0.2">
      <c r="A29" s="779"/>
      <c r="B29" s="780"/>
      <c r="C29" s="755"/>
      <c r="D29" s="280"/>
      <c r="E29" s="280"/>
      <c r="F29" s="771"/>
      <c r="G29" s="781"/>
      <c r="H29" s="254"/>
      <c r="I29" s="254"/>
      <c r="J29" s="254"/>
      <c r="K29" s="281"/>
      <c r="L29" s="282"/>
      <c r="M29" s="761"/>
      <c r="N29" s="774"/>
      <c r="O29" s="777"/>
      <c r="P29" s="774"/>
      <c r="Q29" s="683"/>
      <c r="R29" s="683"/>
      <c r="S29" s="233"/>
      <c r="T29" s="233"/>
      <c r="U29" s="243" t="s">
        <v>839</v>
      </c>
      <c r="V29" s="243"/>
      <c r="W29" s="287"/>
      <c r="X29" s="287"/>
      <c r="Y29" s="233" t="str">
        <f t="shared" si="3"/>
        <v/>
      </c>
      <c r="Z29" s="287"/>
      <c r="AA29" s="233" t="str">
        <f t="shared" si="4"/>
        <v/>
      </c>
      <c r="AB29" s="233"/>
      <c r="AC29" s="233" t="str">
        <f t="shared" si="5"/>
        <v/>
      </c>
      <c r="AD29" s="233"/>
      <c r="AE29" s="233" t="str">
        <f t="shared" si="6"/>
        <v/>
      </c>
      <c r="AF29" s="233"/>
      <c r="AG29" s="233" t="str">
        <f t="shared" si="7"/>
        <v/>
      </c>
      <c r="AH29" s="233"/>
      <c r="AI29" s="233" t="str">
        <f t="shared" si="8"/>
        <v/>
      </c>
      <c r="AJ29" s="233"/>
      <c r="AK29" s="234" t="str">
        <f t="shared" si="0"/>
        <v/>
      </c>
      <c r="AL29" s="283" t="str">
        <f t="shared" si="11"/>
        <v/>
      </c>
      <c r="AM29" s="283" t="str">
        <f t="shared" si="9"/>
        <v/>
      </c>
      <c r="AN29" s="284"/>
      <c r="AO29" s="284"/>
      <c r="AP29" s="284"/>
      <c r="AQ29" s="284"/>
      <c r="AR29" s="284"/>
      <c r="AS29" s="284"/>
      <c r="AT29" s="284"/>
      <c r="AU29" s="279" t="str">
        <f>IFERROR(VLOOKUP(AT29,'Seguridad Información'!$I$61:$J$65,2,0),"")</f>
        <v/>
      </c>
      <c r="AV29" s="279"/>
      <c r="AW29" s="285" t="str">
        <f t="shared" si="1"/>
        <v/>
      </c>
      <c r="AX29" s="283" t="str">
        <f t="shared" si="2"/>
        <v/>
      </c>
      <c r="AY29" s="285" t="str">
        <f>IFERROR(VLOOKUP((CONCATENATE(AM29,AX29)),Listados!$U$3:$V$11,2,FALSE),"")</f>
        <v/>
      </c>
      <c r="AZ29" s="283">
        <f t="shared" si="10"/>
        <v>100</v>
      </c>
      <c r="BA29" s="778"/>
      <c r="BB29" s="778"/>
      <c r="BC29" s="286">
        <f>+IF(AND(W29="Preventivo",BB25="Fuerte"),2,IF(AND(W29="Preventivo",BB25="Moderado"),1,0))</f>
        <v>0</v>
      </c>
      <c r="BD29" s="286">
        <f>+IF(AND(W29="Detectivo/Correctivo",$BB25="Fuerte"),2,IF(AND(W29="Detectivo/Correctivo",$BB29="Moderado"),1,IF(AND(W29="Preventivo",$BB25="Fuerte"),1,0)))</f>
        <v>0</v>
      </c>
      <c r="BE29" s="286" t="e">
        <f>+N25-BC29</f>
        <v>#N/A</v>
      </c>
      <c r="BF29" s="286" t="e">
        <f>+P25-BD29</f>
        <v>#N/A</v>
      </c>
      <c r="BG29" s="683"/>
      <c r="BH29" s="683"/>
      <c r="BI29" s="683"/>
      <c r="BJ29" s="682"/>
      <c r="BK29" s="682"/>
      <c r="BL29" s="682"/>
      <c r="BM29" s="801"/>
    </row>
    <row r="30" spans="1:65" ht="65" customHeight="1" x14ac:dyDescent="0.2">
      <c r="A30" s="779"/>
      <c r="B30" s="780"/>
      <c r="C30" s="755"/>
      <c r="D30" s="280"/>
      <c r="E30" s="280"/>
      <c r="F30" s="771"/>
      <c r="G30" s="781"/>
      <c r="H30" s="254"/>
      <c r="I30" s="254"/>
      <c r="J30" s="254"/>
      <c r="K30" s="281"/>
      <c r="L30" s="282"/>
      <c r="M30" s="761"/>
      <c r="N30" s="774"/>
      <c r="O30" s="777"/>
      <c r="P30" s="774"/>
      <c r="Q30" s="683"/>
      <c r="R30" s="683"/>
      <c r="S30" s="233"/>
      <c r="T30" s="233"/>
      <c r="U30" s="243" t="s">
        <v>839</v>
      </c>
      <c r="V30" s="243"/>
      <c r="W30" s="287"/>
      <c r="X30" s="287"/>
      <c r="Y30" s="233" t="str">
        <f t="shared" si="3"/>
        <v/>
      </c>
      <c r="Z30" s="287"/>
      <c r="AA30" s="233" t="str">
        <f t="shared" si="4"/>
        <v/>
      </c>
      <c r="AB30" s="233"/>
      <c r="AC30" s="233" t="str">
        <f t="shared" si="5"/>
        <v/>
      </c>
      <c r="AD30" s="233"/>
      <c r="AE30" s="233" t="str">
        <f t="shared" si="6"/>
        <v/>
      </c>
      <c r="AF30" s="233"/>
      <c r="AG30" s="233" t="str">
        <f t="shared" si="7"/>
        <v/>
      </c>
      <c r="AH30" s="233"/>
      <c r="AI30" s="233" t="str">
        <f t="shared" si="8"/>
        <v/>
      </c>
      <c r="AJ30" s="233"/>
      <c r="AK30" s="234" t="str">
        <f t="shared" si="0"/>
        <v/>
      </c>
      <c r="AL30" s="283" t="str">
        <f t="shared" si="11"/>
        <v/>
      </c>
      <c r="AM30" s="283" t="str">
        <f t="shared" si="9"/>
        <v/>
      </c>
      <c r="AN30" s="284"/>
      <c r="AO30" s="284"/>
      <c r="AP30" s="284"/>
      <c r="AQ30" s="284"/>
      <c r="AR30" s="284"/>
      <c r="AS30" s="284"/>
      <c r="AT30" s="284"/>
      <c r="AU30" s="279" t="str">
        <f>IFERROR(VLOOKUP(AT30,'Seguridad Información'!$I$61:$J$65,2,0),"")</f>
        <v/>
      </c>
      <c r="AV30" s="279"/>
      <c r="AW30" s="285" t="str">
        <f t="shared" si="1"/>
        <v/>
      </c>
      <c r="AX30" s="283" t="str">
        <f t="shared" si="2"/>
        <v/>
      </c>
      <c r="AY30" s="285" t="str">
        <f>IFERROR(VLOOKUP((CONCATENATE(AM30,AX30)),Listados!$U$3:$V$11,2,FALSE),"")</f>
        <v/>
      </c>
      <c r="AZ30" s="283">
        <f t="shared" si="10"/>
        <v>100</v>
      </c>
      <c r="BA30" s="778"/>
      <c r="BB30" s="778"/>
      <c r="BC30" s="286">
        <f>+IF(AND(W30="Preventivo",BB25="Fuerte"),2,IF(AND(W30="Preventivo",BB25="Moderado"),1,0))</f>
        <v>0</v>
      </c>
      <c r="BD30" s="286">
        <f>+IF(AND(W30="Detectivo/Correctivo",$BB25="Fuerte"),2,IF(AND(W30="Detectivo/Correctivo",$BB30="Moderado"),1,IF(AND(W30="Preventivo",$BB25="Fuerte"),1,0)))</f>
        <v>0</v>
      </c>
      <c r="BE30" s="286" t="e">
        <f>+N25-BC30</f>
        <v>#N/A</v>
      </c>
      <c r="BF30" s="286" t="e">
        <f>+P25-BD30</f>
        <v>#N/A</v>
      </c>
      <c r="BG30" s="683"/>
      <c r="BH30" s="683"/>
      <c r="BI30" s="683"/>
      <c r="BJ30" s="682"/>
      <c r="BK30" s="682"/>
      <c r="BL30" s="682"/>
      <c r="BM30" s="801"/>
    </row>
    <row r="31" spans="1:65" ht="65" customHeight="1" x14ac:dyDescent="0.2">
      <c r="A31" s="779">
        <v>5</v>
      </c>
      <c r="B31" s="780"/>
      <c r="C31" s="755" t="str">
        <f>IFERROR(VLOOKUP(B31,Listados!B$3:C$20,2,FALSE),"")</f>
        <v/>
      </c>
      <c r="D31" s="280"/>
      <c r="E31" s="280"/>
      <c r="F31" s="771"/>
      <c r="G31" s="781"/>
      <c r="H31" s="254"/>
      <c r="I31" s="254"/>
      <c r="J31" s="254"/>
      <c r="K31" s="281"/>
      <c r="L31" s="282"/>
      <c r="M31" s="761"/>
      <c r="N31" s="774" t="e">
        <f>+VLOOKUP(M31,Listados!$K$8:$L$12,2,0)</f>
        <v>#N/A</v>
      </c>
      <c r="O31" s="777"/>
      <c r="P31" s="774" t="e">
        <f>+VLOOKUP(O31,Listados!$K$13:$L$17,2,0)</f>
        <v>#N/A</v>
      </c>
      <c r="Q31" s="683" t="str">
        <f>IF(AND(M31&lt;&gt;"",O31&lt;&gt;""),VLOOKUP(M31&amp;O31,Listados!$M$3:$N$27,2,FALSE),"")</f>
        <v/>
      </c>
      <c r="R31" s="683" t="e">
        <f>+VLOOKUP(Q31,Listados!$P$3:$Q$6,2,FALSE)</f>
        <v>#N/A</v>
      </c>
      <c r="S31" s="233"/>
      <c r="T31" s="233"/>
      <c r="U31" s="243" t="s">
        <v>839</v>
      </c>
      <c r="V31" s="287"/>
      <c r="W31" s="287"/>
      <c r="X31" s="287"/>
      <c r="Y31" s="233" t="str">
        <f t="shared" si="3"/>
        <v/>
      </c>
      <c r="Z31" s="287"/>
      <c r="AA31" s="233" t="str">
        <f t="shared" si="4"/>
        <v/>
      </c>
      <c r="AB31" s="233"/>
      <c r="AC31" s="233" t="str">
        <f t="shared" si="5"/>
        <v/>
      </c>
      <c r="AD31" s="233"/>
      <c r="AE31" s="233" t="str">
        <f t="shared" si="6"/>
        <v/>
      </c>
      <c r="AF31" s="233"/>
      <c r="AG31" s="233" t="str">
        <f t="shared" si="7"/>
        <v/>
      </c>
      <c r="AH31" s="233"/>
      <c r="AI31" s="233" t="str">
        <f t="shared" si="8"/>
        <v/>
      </c>
      <c r="AJ31" s="233"/>
      <c r="AK31" s="234" t="str">
        <f t="shared" si="0"/>
        <v/>
      </c>
      <c r="AL31" s="283" t="str">
        <f t="shared" si="11"/>
        <v/>
      </c>
      <c r="AM31" s="283" t="str">
        <f t="shared" si="9"/>
        <v/>
      </c>
      <c r="AN31" s="284"/>
      <c r="AO31" s="284"/>
      <c r="AP31" s="284"/>
      <c r="AQ31" s="284"/>
      <c r="AR31" s="284"/>
      <c r="AS31" s="284"/>
      <c r="AT31" s="284"/>
      <c r="AU31" s="279" t="str">
        <f>IFERROR(VLOOKUP(AT31,'Seguridad Información'!$I$61:$J$65,2,0),"")</f>
        <v/>
      </c>
      <c r="AV31" s="279"/>
      <c r="AW31" s="285" t="str">
        <f t="shared" si="1"/>
        <v/>
      </c>
      <c r="AX31" s="283" t="str">
        <f t="shared" si="2"/>
        <v/>
      </c>
      <c r="AY31" s="285" t="str">
        <f>IFERROR(VLOOKUP((CONCATENATE(AM31,AX31)),Listados!$U$3:$V$11,2,FALSE),"")</f>
        <v/>
      </c>
      <c r="AZ31" s="283">
        <f t="shared" si="10"/>
        <v>100</v>
      </c>
      <c r="BA31" s="778">
        <f>AVERAGE(AZ31:AZ36)</f>
        <v>100</v>
      </c>
      <c r="BB31" s="778" t="str">
        <f>IF(BA31&lt;=50, "Débil", IF(BA31&lt;=99,"Moderado","Fuerte"))</f>
        <v>Fuerte</v>
      </c>
      <c r="BC31" s="286">
        <f>+IF(AND(W31="Preventivo",BB31="Fuerte"),2,IF(AND(W31="Preventivo",BB31="Moderado"),1,0))</f>
        <v>0</v>
      </c>
      <c r="BD31" s="286">
        <f>+IF(AND(W31="Detectivo/Correctivo",$BB31="Fuerte"),2,IF(AND(W31="Detectivo/Correctivo",$BB31="Moderado"),1,IF(AND(W31="Preventivo",$BB31="Fuerte"),1,0)))</f>
        <v>0</v>
      </c>
      <c r="BE31" s="286" t="e">
        <f>+N31-BC31</f>
        <v>#N/A</v>
      </c>
      <c r="BF31" s="286" t="e">
        <f>+P31-BD31</f>
        <v>#N/A</v>
      </c>
      <c r="BG31" s="683" t="e">
        <f>+VLOOKUP(MIN(BE31,BE32,BE33,BE34,BE35,BE36),Listados!$J$18:$K$24,2,TRUE)</f>
        <v>#N/A</v>
      </c>
      <c r="BH31" s="683" t="e">
        <f>+VLOOKUP(MIN(BF31,BF32,BF33,BF34,BF35,BF36),Listados!$J$26:$K$32,2,TRUE)</f>
        <v>#N/A</v>
      </c>
      <c r="BI31" s="683" t="e">
        <f>IF(AND(BG31&lt;&gt;"",BH31&lt;&gt;""),VLOOKUP(BG31&amp;BH31,Listados!$M$3:$N$27,2,FALSE),"")</f>
        <v>#N/A</v>
      </c>
      <c r="BJ31" s="682" t="e">
        <f>+IF($R31="Asumir el riesgo","NA","")</f>
        <v>#N/A</v>
      </c>
      <c r="BK31" s="682" t="e">
        <f>+IF($R31="Asumir el riesgo","NA","")</f>
        <v>#N/A</v>
      </c>
      <c r="BL31" s="682" t="e">
        <f>+IF($R31="Asumir el riesgo","NA","")</f>
        <v>#N/A</v>
      </c>
      <c r="BM31" s="801" t="e">
        <f>+IF($R31="Asumir el riesgo","NA","")</f>
        <v>#N/A</v>
      </c>
    </row>
    <row r="32" spans="1:65" ht="65" customHeight="1" x14ac:dyDescent="0.2">
      <c r="A32" s="779"/>
      <c r="B32" s="780"/>
      <c r="C32" s="755"/>
      <c r="D32" s="280"/>
      <c r="E32" s="280"/>
      <c r="F32" s="771"/>
      <c r="G32" s="781"/>
      <c r="H32" s="254"/>
      <c r="I32" s="254"/>
      <c r="J32" s="254"/>
      <c r="K32" s="281"/>
      <c r="L32" s="282"/>
      <c r="M32" s="761"/>
      <c r="N32" s="774"/>
      <c r="O32" s="777"/>
      <c r="P32" s="774"/>
      <c r="Q32" s="683"/>
      <c r="R32" s="683"/>
      <c r="S32" s="233"/>
      <c r="T32" s="233"/>
      <c r="U32" s="243" t="s">
        <v>839</v>
      </c>
      <c r="V32" s="287"/>
      <c r="W32" s="287"/>
      <c r="X32" s="287"/>
      <c r="Y32" s="233" t="str">
        <f t="shared" si="3"/>
        <v/>
      </c>
      <c r="Z32" s="287"/>
      <c r="AA32" s="233" t="str">
        <f t="shared" si="4"/>
        <v/>
      </c>
      <c r="AB32" s="233"/>
      <c r="AC32" s="233" t="str">
        <f t="shared" si="5"/>
        <v/>
      </c>
      <c r="AD32" s="233"/>
      <c r="AE32" s="233" t="str">
        <f t="shared" si="6"/>
        <v/>
      </c>
      <c r="AF32" s="233"/>
      <c r="AG32" s="233" t="str">
        <f t="shared" si="7"/>
        <v/>
      </c>
      <c r="AH32" s="233"/>
      <c r="AI32" s="233" t="str">
        <f t="shared" si="8"/>
        <v/>
      </c>
      <c r="AJ32" s="233"/>
      <c r="AK32" s="234" t="str">
        <f t="shared" si="0"/>
        <v/>
      </c>
      <c r="AL32" s="283" t="str">
        <f t="shared" si="11"/>
        <v/>
      </c>
      <c r="AM32" s="283" t="str">
        <f t="shared" si="9"/>
        <v/>
      </c>
      <c r="AN32" s="284"/>
      <c r="AO32" s="284"/>
      <c r="AP32" s="284"/>
      <c r="AQ32" s="284"/>
      <c r="AR32" s="284"/>
      <c r="AS32" s="284"/>
      <c r="AT32" s="284"/>
      <c r="AU32" s="279" t="str">
        <f>IFERROR(VLOOKUP(AT32,'Seguridad Información'!$I$61:$J$65,2,0),"")</f>
        <v/>
      </c>
      <c r="AV32" s="279"/>
      <c r="AW32" s="285" t="str">
        <f t="shared" si="1"/>
        <v/>
      </c>
      <c r="AX32" s="283" t="str">
        <f t="shared" si="2"/>
        <v/>
      </c>
      <c r="AY32" s="285" t="str">
        <f>IFERROR(VLOOKUP((CONCATENATE(AM32,AX32)),Listados!$U$3:$V$11,2,FALSE),"")</f>
        <v/>
      </c>
      <c r="AZ32" s="283">
        <f t="shared" si="10"/>
        <v>100</v>
      </c>
      <c r="BA32" s="778"/>
      <c r="BB32" s="778"/>
      <c r="BC32" s="286">
        <f>+IF(AND(W32="Preventivo",BB31="Fuerte"),2,IF(AND(W32="Preventivo",BB31="Moderado"),1,0))</f>
        <v>0</v>
      </c>
      <c r="BD32" s="286">
        <f>+IF(AND(W32="Detectivo/Correctivo",$BB31="Fuerte"),2,IF(AND(W32="Detectivo/Correctivo",$BB32="Moderado"),1,IF(AND(W32="Preventivo",$BB31="Fuerte"),1,0)))</f>
        <v>0</v>
      </c>
      <c r="BE32" s="286" t="e">
        <f>+N31-BC32</f>
        <v>#N/A</v>
      </c>
      <c r="BF32" s="286" t="e">
        <f>+P31-BD32</f>
        <v>#N/A</v>
      </c>
      <c r="BG32" s="683"/>
      <c r="BH32" s="683"/>
      <c r="BI32" s="683"/>
      <c r="BJ32" s="682"/>
      <c r="BK32" s="682"/>
      <c r="BL32" s="682"/>
      <c r="BM32" s="801"/>
    </row>
    <row r="33" spans="1:65" ht="65" customHeight="1" x14ac:dyDescent="0.2">
      <c r="A33" s="779"/>
      <c r="B33" s="780"/>
      <c r="C33" s="755"/>
      <c r="D33" s="280"/>
      <c r="E33" s="280"/>
      <c r="F33" s="771"/>
      <c r="G33" s="781"/>
      <c r="H33" s="254"/>
      <c r="I33" s="254"/>
      <c r="J33" s="254"/>
      <c r="K33" s="281"/>
      <c r="L33" s="282"/>
      <c r="M33" s="761"/>
      <c r="N33" s="774"/>
      <c r="O33" s="777"/>
      <c r="P33" s="774"/>
      <c r="Q33" s="683"/>
      <c r="R33" s="683"/>
      <c r="S33" s="233"/>
      <c r="T33" s="233"/>
      <c r="U33" s="243" t="s">
        <v>839</v>
      </c>
      <c r="V33" s="287"/>
      <c r="W33" s="287"/>
      <c r="X33" s="287"/>
      <c r="Y33" s="233" t="str">
        <f t="shared" si="3"/>
        <v/>
      </c>
      <c r="Z33" s="287"/>
      <c r="AA33" s="233" t="str">
        <f t="shared" si="4"/>
        <v/>
      </c>
      <c r="AB33" s="233"/>
      <c r="AC33" s="233" t="str">
        <f t="shared" si="5"/>
        <v/>
      </c>
      <c r="AD33" s="233"/>
      <c r="AE33" s="233" t="str">
        <f t="shared" si="6"/>
        <v/>
      </c>
      <c r="AF33" s="233"/>
      <c r="AG33" s="233" t="str">
        <f t="shared" si="7"/>
        <v/>
      </c>
      <c r="AH33" s="233"/>
      <c r="AI33" s="233" t="str">
        <f t="shared" si="8"/>
        <v/>
      </c>
      <c r="AJ33" s="233"/>
      <c r="AK33" s="234" t="str">
        <f t="shared" si="0"/>
        <v/>
      </c>
      <c r="AL33" s="283" t="str">
        <f t="shared" si="11"/>
        <v/>
      </c>
      <c r="AM33" s="283" t="str">
        <f t="shared" si="9"/>
        <v/>
      </c>
      <c r="AN33" s="284"/>
      <c r="AO33" s="284"/>
      <c r="AP33" s="284"/>
      <c r="AQ33" s="284"/>
      <c r="AR33" s="284"/>
      <c r="AS33" s="284"/>
      <c r="AT33" s="284"/>
      <c r="AU33" s="279" t="str">
        <f>IFERROR(VLOOKUP(AT33,'Seguridad Información'!$I$61:$J$65,2,0),"")</f>
        <v/>
      </c>
      <c r="AV33" s="279"/>
      <c r="AW33" s="285" t="str">
        <f t="shared" si="1"/>
        <v/>
      </c>
      <c r="AX33" s="283" t="str">
        <f t="shared" si="2"/>
        <v/>
      </c>
      <c r="AY33" s="285" t="str">
        <f>IFERROR(VLOOKUP((CONCATENATE(AM33,AX33)),Listados!$U$3:$V$11,2,FALSE),"")</f>
        <v/>
      </c>
      <c r="AZ33" s="283">
        <f t="shared" si="10"/>
        <v>100</v>
      </c>
      <c r="BA33" s="778"/>
      <c r="BB33" s="778"/>
      <c r="BC33" s="286">
        <f>+IF(AND(W33="Preventivo",BB31="Fuerte"),2,IF(AND(W33="Preventivo",BB31="Moderado"),1,0))</f>
        <v>0</v>
      </c>
      <c r="BD33" s="286">
        <f>+IF(AND(W33="Detectivo/Correctivo",$BB31="Fuerte"),2,IF(AND(W33="Detectivo/Correctivo",$BB33="Moderado"),1,IF(AND(W33="Preventivo",$BB31="Fuerte"),1,0)))</f>
        <v>0</v>
      </c>
      <c r="BE33" s="286" t="e">
        <f>+N31-BC33</f>
        <v>#N/A</v>
      </c>
      <c r="BF33" s="286" t="e">
        <f>+P31-BD33</f>
        <v>#N/A</v>
      </c>
      <c r="BG33" s="683"/>
      <c r="BH33" s="683"/>
      <c r="BI33" s="683"/>
      <c r="BJ33" s="682"/>
      <c r="BK33" s="682"/>
      <c r="BL33" s="682"/>
      <c r="BM33" s="801"/>
    </row>
    <row r="34" spans="1:65" ht="65" customHeight="1" x14ac:dyDescent="0.2">
      <c r="A34" s="779"/>
      <c r="B34" s="780"/>
      <c r="C34" s="755"/>
      <c r="D34" s="280"/>
      <c r="E34" s="280"/>
      <c r="F34" s="771"/>
      <c r="G34" s="781"/>
      <c r="H34" s="254"/>
      <c r="I34" s="254"/>
      <c r="J34" s="254"/>
      <c r="K34" s="281"/>
      <c r="L34" s="282"/>
      <c r="M34" s="761"/>
      <c r="N34" s="774"/>
      <c r="O34" s="777"/>
      <c r="P34" s="774"/>
      <c r="Q34" s="683"/>
      <c r="R34" s="683"/>
      <c r="S34" s="233"/>
      <c r="T34" s="233"/>
      <c r="U34" s="243" t="s">
        <v>839</v>
      </c>
      <c r="V34" s="287"/>
      <c r="W34" s="287"/>
      <c r="X34" s="287"/>
      <c r="Y34" s="233" t="str">
        <f t="shared" si="3"/>
        <v/>
      </c>
      <c r="Z34" s="287"/>
      <c r="AA34" s="233" t="str">
        <f t="shared" si="4"/>
        <v/>
      </c>
      <c r="AB34" s="233"/>
      <c r="AC34" s="233" t="str">
        <f t="shared" si="5"/>
        <v/>
      </c>
      <c r="AD34" s="233"/>
      <c r="AE34" s="233" t="str">
        <f t="shared" si="6"/>
        <v/>
      </c>
      <c r="AF34" s="233"/>
      <c r="AG34" s="233" t="str">
        <f t="shared" si="7"/>
        <v/>
      </c>
      <c r="AH34" s="233"/>
      <c r="AI34" s="233" t="str">
        <f t="shared" si="8"/>
        <v/>
      </c>
      <c r="AJ34" s="233"/>
      <c r="AK34" s="234" t="str">
        <f t="shared" si="0"/>
        <v/>
      </c>
      <c r="AL34" s="283" t="str">
        <f t="shared" si="11"/>
        <v/>
      </c>
      <c r="AM34" s="283" t="str">
        <f t="shared" si="9"/>
        <v/>
      </c>
      <c r="AN34" s="284"/>
      <c r="AO34" s="284"/>
      <c r="AP34" s="284"/>
      <c r="AQ34" s="284"/>
      <c r="AR34" s="284"/>
      <c r="AS34" s="284"/>
      <c r="AT34" s="284"/>
      <c r="AU34" s="279" t="str">
        <f>IFERROR(VLOOKUP(AT34,'Seguridad Información'!$I$61:$J$65,2,0),"")</f>
        <v/>
      </c>
      <c r="AV34" s="279"/>
      <c r="AW34" s="285" t="str">
        <f t="shared" si="1"/>
        <v/>
      </c>
      <c r="AX34" s="283" t="str">
        <f t="shared" si="2"/>
        <v/>
      </c>
      <c r="AY34" s="285" t="str">
        <f>IFERROR(VLOOKUP((CONCATENATE(AM34,AX34)),Listados!$U$3:$V$11,2,FALSE),"")</f>
        <v/>
      </c>
      <c r="AZ34" s="283">
        <f t="shared" si="10"/>
        <v>100</v>
      </c>
      <c r="BA34" s="778"/>
      <c r="BB34" s="778"/>
      <c r="BC34" s="286">
        <f>+IF(AND(W34="Preventivo",BB31="Fuerte"),2,IF(AND(W34="Preventivo",BB31="Moderado"),1,0))</f>
        <v>0</v>
      </c>
      <c r="BD34" s="286">
        <f>+IF(AND(W34="Detectivo/Correctivo",$BB31="Fuerte"),2,IF(AND(W34="Detectivo/Correctivo",$BB34="Moderado"),1,IF(AND(W34="Preventivo",$BB31="Fuerte"),1,0)))</f>
        <v>0</v>
      </c>
      <c r="BE34" s="286" t="e">
        <f>+N31-BC34</f>
        <v>#N/A</v>
      </c>
      <c r="BF34" s="286" t="e">
        <f>+P31-BD34</f>
        <v>#N/A</v>
      </c>
      <c r="BG34" s="683"/>
      <c r="BH34" s="683"/>
      <c r="BI34" s="683"/>
      <c r="BJ34" s="682"/>
      <c r="BK34" s="682"/>
      <c r="BL34" s="682"/>
      <c r="BM34" s="801"/>
    </row>
    <row r="35" spans="1:65" ht="65" customHeight="1" x14ac:dyDescent="0.2">
      <c r="A35" s="779"/>
      <c r="B35" s="780"/>
      <c r="C35" s="755"/>
      <c r="D35" s="280"/>
      <c r="E35" s="280"/>
      <c r="F35" s="771"/>
      <c r="G35" s="781"/>
      <c r="H35" s="254"/>
      <c r="I35" s="254"/>
      <c r="J35" s="254"/>
      <c r="K35" s="281"/>
      <c r="L35" s="282"/>
      <c r="M35" s="761"/>
      <c r="N35" s="774"/>
      <c r="O35" s="777"/>
      <c r="P35" s="774"/>
      <c r="Q35" s="683"/>
      <c r="R35" s="683"/>
      <c r="S35" s="233"/>
      <c r="T35" s="233"/>
      <c r="U35" s="243" t="s">
        <v>839</v>
      </c>
      <c r="V35" s="287"/>
      <c r="W35" s="287"/>
      <c r="X35" s="287"/>
      <c r="Y35" s="233" t="str">
        <f t="shared" si="3"/>
        <v/>
      </c>
      <c r="Z35" s="287"/>
      <c r="AA35" s="233" t="str">
        <f t="shared" si="4"/>
        <v/>
      </c>
      <c r="AB35" s="233"/>
      <c r="AC35" s="233" t="str">
        <f t="shared" si="5"/>
        <v/>
      </c>
      <c r="AD35" s="233"/>
      <c r="AE35" s="233" t="str">
        <f t="shared" si="6"/>
        <v/>
      </c>
      <c r="AF35" s="233"/>
      <c r="AG35" s="233" t="str">
        <f t="shared" si="7"/>
        <v/>
      </c>
      <c r="AH35" s="233"/>
      <c r="AI35" s="233" t="str">
        <f t="shared" si="8"/>
        <v/>
      </c>
      <c r="AJ35" s="233"/>
      <c r="AK35" s="234" t="str">
        <f t="shared" si="0"/>
        <v/>
      </c>
      <c r="AL35" s="283" t="str">
        <f t="shared" si="11"/>
        <v/>
      </c>
      <c r="AM35" s="283" t="str">
        <f t="shared" si="9"/>
        <v/>
      </c>
      <c r="AN35" s="284"/>
      <c r="AO35" s="284"/>
      <c r="AP35" s="284"/>
      <c r="AQ35" s="284"/>
      <c r="AR35" s="284"/>
      <c r="AS35" s="284"/>
      <c r="AT35" s="284"/>
      <c r="AU35" s="279" t="str">
        <f>IFERROR(VLOOKUP(AT35,'Seguridad Información'!$I$61:$J$65,2,0),"")</f>
        <v/>
      </c>
      <c r="AV35" s="279"/>
      <c r="AW35" s="285" t="str">
        <f t="shared" si="1"/>
        <v/>
      </c>
      <c r="AX35" s="283" t="str">
        <f t="shared" si="2"/>
        <v/>
      </c>
      <c r="AY35" s="285" t="str">
        <f>IFERROR(VLOOKUP((CONCATENATE(AM35,AX35)),Listados!$U$3:$V$11,2,FALSE),"")</f>
        <v/>
      </c>
      <c r="AZ35" s="283">
        <f t="shared" si="10"/>
        <v>100</v>
      </c>
      <c r="BA35" s="778"/>
      <c r="BB35" s="778"/>
      <c r="BC35" s="286">
        <f>+IF(AND(W35="Preventivo",BB31="Fuerte"),2,IF(AND(W35="Preventivo",BB31="Moderado"),1,0))</f>
        <v>0</v>
      </c>
      <c r="BD35" s="286">
        <f>+IF(AND(W35="Detectivo/Correctivo",$BB31="Fuerte"),2,IF(AND(W35="Detectivo/Correctivo",$BB35="Moderado"),1,IF(AND(W35="Preventivo",$BB31="Fuerte"),1,0)))</f>
        <v>0</v>
      </c>
      <c r="BE35" s="286" t="e">
        <f>+N31-BC35</f>
        <v>#N/A</v>
      </c>
      <c r="BF35" s="286" t="e">
        <f>+P31-BD35</f>
        <v>#N/A</v>
      </c>
      <c r="BG35" s="683"/>
      <c r="BH35" s="683"/>
      <c r="BI35" s="683"/>
      <c r="BJ35" s="682"/>
      <c r="BK35" s="682"/>
      <c r="BL35" s="682"/>
      <c r="BM35" s="801"/>
    </row>
    <row r="36" spans="1:65" ht="65" customHeight="1" x14ac:dyDescent="0.2">
      <c r="A36" s="779"/>
      <c r="B36" s="780"/>
      <c r="C36" s="755"/>
      <c r="D36" s="280"/>
      <c r="E36" s="280"/>
      <c r="F36" s="771"/>
      <c r="G36" s="781"/>
      <c r="H36" s="254"/>
      <c r="I36" s="254"/>
      <c r="J36" s="254"/>
      <c r="K36" s="281"/>
      <c r="L36" s="282"/>
      <c r="M36" s="761"/>
      <c r="N36" s="774"/>
      <c r="O36" s="777"/>
      <c r="P36" s="774"/>
      <c r="Q36" s="683"/>
      <c r="R36" s="683"/>
      <c r="S36" s="233"/>
      <c r="T36" s="233"/>
      <c r="U36" s="243" t="s">
        <v>839</v>
      </c>
      <c r="V36" s="287"/>
      <c r="W36" s="287"/>
      <c r="X36" s="287"/>
      <c r="Y36" s="233" t="str">
        <f t="shared" si="3"/>
        <v/>
      </c>
      <c r="Z36" s="287"/>
      <c r="AA36" s="233" t="str">
        <f t="shared" si="4"/>
        <v/>
      </c>
      <c r="AB36" s="233"/>
      <c r="AC36" s="233" t="str">
        <f t="shared" si="5"/>
        <v/>
      </c>
      <c r="AD36" s="233"/>
      <c r="AE36" s="233" t="str">
        <f t="shared" si="6"/>
        <v/>
      </c>
      <c r="AF36" s="233"/>
      <c r="AG36" s="233" t="str">
        <f t="shared" si="7"/>
        <v/>
      </c>
      <c r="AH36" s="233"/>
      <c r="AI36" s="233" t="str">
        <f t="shared" si="8"/>
        <v/>
      </c>
      <c r="AJ36" s="233"/>
      <c r="AK36" s="234" t="str">
        <f t="shared" si="0"/>
        <v/>
      </c>
      <c r="AL36" s="283" t="str">
        <f t="shared" si="11"/>
        <v/>
      </c>
      <c r="AM36" s="283" t="str">
        <f t="shared" si="9"/>
        <v/>
      </c>
      <c r="AN36" s="284"/>
      <c r="AO36" s="284"/>
      <c r="AP36" s="284"/>
      <c r="AQ36" s="284"/>
      <c r="AR36" s="284"/>
      <c r="AS36" s="284"/>
      <c r="AT36" s="284"/>
      <c r="AU36" s="279" t="str">
        <f>IFERROR(VLOOKUP(AT36,'Seguridad Información'!$I$61:$J$65,2,0),"")</f>
        <v/>
      </c>
      <c r="AV36" s="279"/>
      <c r="AW36" s="285" t="str">
        <f t="shared" si="1"/>
        <v/>
      </c>
      <c r="AX36" s="283" t="str">
        <f t="shared" si="2"/>
        <v/>
      </c>
      <c r="AY36" s="285" t="str">
        <f>IFERROR(VLOOKUP((CONCATENATE(AM36,AX36)),Listados!$U$3:$V$11,2,FALSE),"")</f>
        <v/>
      </c>
      <c r="AZ36" s="283">
        <f t="shared" si="10"/>
        <v>100</v>
      </c>
      <c r="BA36" s="778"/>
      <c r="BB36" s="778"/>
      <c r="BC36" s="286">
        <f>+IF(AND(W36="Preventivo",BB31="Fuerte"),2,IF(AND(W36="Preventivo",BB31="Moderado"),1,0))</f>
        <v>0</v>
      </c>
      <c r="BD36" s="286">
        <f>+IF(AND(W36="Detectivo/Correctivo",$BB31="Fuerte"),2,IF(AND(W36="Detectivo/Correctivo",$BB36="Moderado"),1,IF(AND(W36="Preventivo",$BB31="Fuerte"),1,0)))</f>
        <v>0</v>
      </c>
      <c r="BE36" s="286" t="e">
        <f>+N31-BC36</f>
        <v>#N/A</v>
      </c>
      <c r="BF36" s="286" t="e">
        <f>+P31-BD36</f>
        <v>#N/A</v>
      </c>
      <c r="BG36" s="683"/>
      <c r="BH36" s="683"/>
      <c r="BI36" s="683"/>
      <c r="BJ36" s="682"/>
      <c r="BK36" s="682"/>
      <c r="BL36" s="682"/>
      <c r="BM36" s="801"/>
    </row>
    <row r="37" spans="1:65" ht="65" customHeight="1" x14ac:dyDescent="0.2">
      <c r="A37" s="779">
        <v>6</v>
      </c>
      <c r="B37" s="780"/>
      <c r="C37" s="755" t="str">
        <f>IFERROR(VLOOKUP(B37,Listados!B$3:C$20,2,FALSE),"")</f>
        <v/>
      </c>
      <c r="D37" s="280"/>
      <c r="E37" s="280"/>
      <c r="F37" s="771"/>
      <c r="G37" s="781"/>
      <c r="H37" s="254"/>
      <c r="I37" s="254"/>
      <c r="J37" s="254"/>
      <c r="K37" s="281"/>
      <c r="L37" s="282"/>
      <c r="M37" s="761"/>
      <c r="N37" s="774" t="e">
        <f>+VLOOKUP(M37,Listados!$K$8:$L$12,2,0)</f>
        <v>#N/A</v>
      </c>
      <c r="O37" s="777"/>
      <c r="P37" s="774" t="e">
        <f>+VLOOKUP(O37,Listados!$K$13:$L$17,2,0)</f>
        <v>#N/A</v>
      </c>
      <c r="Q37" s="683" t="str">
        <f>IF(AND(M37&lt;&gt;"",O37&lt;&gt;""),VLOOKUP(M37&amp;O37,Listados!$M$3:$N$27,2,FALSE),"")</f>
        <v/>
      </c>
      <c r="R37" s="683" t="e">
        <f>+VLOOKUP(Q37,Listados!$P$3:$Q$6,2,FALSE)</f>
        <v>#N/A</v>
      </c>
      <c r="S37" s="233"/>
      <c r="T37" s="233"/>
      <c r="U37" s="243" t="s">
        <v>839</v>
      </c>
      <c r="V37" s="287"/>
      <c r="W37" s="287"/>
      <c r="X37" s="287"/>
      <c r="Y37" s="233" t="str">
        <f t="shared" si="3"/>
        <v/>
      </c>
      <c r="Z37" s="287"/>
      <c r="AA37" s="233" t="str">
        <f t="shared" si="4"/>
        <v/>
      </c>
      <c r="AB37" s="233"/>
      <c r="AC37" s="233" t="str">
        <f t="shared" si="5"/>
        <v/>
      </c>
      <c r="AD37" s="233"/>
      <c r="AE37" s="233" t="str">
        <f t="shared" si="6"/>
        <v/>
      </c>
      <c r="AF37" s="233"/>
      <c r="AG37" s="233" t="str">
        <f t="shared" si="7"/>
        <v/>
      </c>
      <c r="AH37" s="233"/>
      <c r="AI37" s="233" t="str">
        <f t="shared" si="8"/>
        <v/>
      </c>
      <c r="AJ37" s="233"/>
      <c r="AK37" s="234" t="str">
        <f t="shared" si="0"/>
        <v/>
      </c>
      <c r="AL37" s="283" t="str">
        <f t="shared" si="11"/>
        <v/>
      </c>
      <c r="AM37" s="283" t="str">
        <f t="shared" si="9"/>
        <v/>
      </c>
      <c r="AN37" s="284"/>
      <c r="AO37" s="284"/>
      <c r="AP37" s="284"/>
      <c r="AQ37" s="284"/>
      <c r="AR37" s="284"/>
      <c r="AS37" s="284"/>
      <c r="AT37" s="284"/>
      <c r="AU37" s="279" t="str">
        <f>IFERROR(VLOOKUP(AT37,'Seguridad Información'!$I$61:$J$65,2,0),"")</f>
        <v/>
      </c>
      <c r="AV37" s="279"/>
      <c r="AW37" s="285" t="str">
        <f t="shared" si="1"/>
        <v/>
      </c>
      <c r="AX37" s="283" t="str">
        <f t="shared" si="2"/>
        <v/>
      </c>
      <c r="AY37" s="285" t="str">
        <f>IFERROR(VLOOKUP((CONCATENATE(AM37,AX37)),Listados!$U$3:$V$11,2,FALSE),"")</f>
        <v/>
      </c>
      <c r="AZ37" s="283">
        <f t="shared" si="10"/>
        <v>100</v>
      </c>
      <c r="BA37" s="778">
        <f>AVERAGE(AZ37:AZ42)</f>
        <v>100</v>
      </c>
      <c r="BB37" s="778" t="str">
        <f>IF(BA37&lt;=50, "Débil", IF(BA37&lt;=99,"Moderado","Fuerte"))</f>
        <v>Fuerte</v>
      </c>
      <c r="BC37" s="286">
        <f>+IF(AND(W37="Preventivo",BB37="Fuerte"),2,IF(AND(W37="Preventivo",BB37="Moderado"),1,0))</f>
        <v>0</v>
      </c>
      <c r="BD37" s="286">
        <f>+IF(AND(W37="Detectivo/Correctivo",$BB37="Fuerte"),2,IF(AND(W37="Detectivo/Correctivo",$BB37="Moderado"),1,IF(AND(W37="Preventivo",$BB37="Fuerte"),1,0)))</f>
        <v>0</v>
      </c>
      <c r="BE37" s="286" t="e">
        <f>+N37-BC37</f>
        <v>#N/A</v>
      </c>
      <c r="BF37" s="286" t="e">
        <f>+P37-BD37</f>
        <v>#N/A</v>
      </c>
      <c r="BG37" s="683" t="e">
        <f>+VLOOKUP(MIN(BE37,BE38,BE39,BE40,BE41,BE42),Listados!$J$18:$K$24,2,TRUE)</f>
        <v>#N/A</v>
      </c>
      <c r="BH37" s="683" t="e">
        <f>+VLOOKUP(MIN(BF37,BF38,BF39,BF40,BF41,BF42),Listados!$J$26:$K$32,2,TRUE)</f>
        <v>#N/A</v>
      </c>
      <c r="BI37" s="683" t="e">
        <f>IF(AND(BG37&lt;&gt;"",BH37&lt;&gt;""),VLOOKUP(BG37&amp;BH37,Listados!$M$3:$N$27,2,FALSE),"")</f>
        <v>#N/A</v>
      </c>
      <c r="BJ37" s="682" t="e">
        <f>+IF($R37="Asumir el riesgo","NA","")</f>
        <v>#N/A</v>
      </c>
      <c r="BK37" s="682" t="e">
        <f>+IF($R37="Asumir el riesgo","NA","")</f>
        <v>#N/A</v>
      </c>
      <c r="BL37" s="682" t="e">
        <f>+IF($R37="Asumir el riesgo","NA","")</f>
        <v>#N/A</v>
      </c>
      <c r="BM37" s="801" t="e">
        <f>+IF($R37="Asumir el riesgo","NA","")</f>
        <v>#N/A</v>
      </c>
    </row>
    <row r="38" spans="1:65" ht="65" customHeight="1" x14ac:dyDescent="0.2">
      <c r="A38" s="779"/>
      <c r="B38" s="780"/>
      <c r="C38" s="755"/>
      <c r="D38" s="280"/>
      <c r="E38" s="280"/>
      <c r="F38" s="771"/>
      <c r="G38" s="781"/>
      <c r="H38" s="254"/>
      <c r="I38" s="254"/>
      <c r="J38" s="254"/>
      <c r="K38" s="281"/>
      <c r="L38" s="282"/>
      <c r="M38" s="761"/>
      <c r="N38" s="774"/>
      <c r="O38" s="777"/>
      <c r="P38" s="774"/>
      <c r="Q38" s="683"/>
      <c r="R38" s="683"/>
      <c r="S38" s="233"/>
      <c r="T38" s="233"/>
      <c r="U38" s="243" t="s">
        <v>839</v>
      </c>
      <c r="V38" s="287"/>
      <c r="W38" s="287"/>
      <c r="X38" s="287"/>
      <c r="Y38" s="233" t="str">
        <f t="shared" si="3"/>
        <v/>
      </c>
      <c r="Z38" s="287"/>
      <c r="AA38" s="233" t="str">
        <f t="shared" si="4"/>
        <v/>
      </c>
      <c r="AB38" s="233"/>
      <c r="AC38" s="233" t="str">
        <f t="shared" si="5"/>
        <v/>
      </c>
      <c r="AD38" s="233"/>
      <c r="AE38" s="233" t="str">
        <f t="shared" si="6"/>
        <v/>
      </c>
      <c r="AF38" s="233"/>
      <c r="AG38" s="233" t="str">
        <f t="shared" si="7"/>
        <v/>
      </c>
      <c r="AH38" s="233"/>
      <c r="AI38" s="233" t="str">
        <f t="shared" si="8"/>
        <v/>
      </c>
      <c r="AJ38" s="233"/>
      <c r="AK38" s="234" t="str">
        <f t="shared" si="0"/>
        <v/>
      </c>
      <c r="AL38" s="283" t="str">
        <f t="shared" si="11"/>
        <v/>
      </c>
      <c r="AM38" s="283" t="str">
        <f t="shared" si="9"/>
        <v/>
      </c>
      <c r="AN38" s="284"/>
      <c r="AO38" s="284"/>
      <c r="AP38" s="284"/>
      <c r="AQ38" s="284"/>
      <c r="AR38" s="284"/>
      <c r="AS38" s="284"/>
      <c r="AT38" s="284"/>
      <c r="AU38" s="279" t="str">
        <f>IFERROR(VLOOKUP(AT38,'Seguridad Información'!$I$61:$J$65,2,0),"")</f>
        <v/>
      </c>
      <c r="AV38" s="279"/>
      <c r="AW38" s="285" t="str">
        <f t="shared" si="1"/>
        <v/>
      </c>
      <c r="AX38" s="283" t="str">
        <f t="shared" si="2"/>
        <v/>
      </c>
      <c r="AY38" s="285" t="str">
        <f>IFERROR(VLOOKUP((CONCATENATE(AM38,AX38)),Listados!$U$3:$V$11,2,FALSE),"")</f>
        <v/>
      </c>
      <c r="AZ38" s="283">
        <f t="shared" si="10"/>
        <v>100</v>
      </c>
      <c r="BA38" s="778"/>
      <c r="BB38" s="778"/>
      <c r="BC38" s="286">
        <f>+IF(AND(W38="Preventivo",BB37="Fuerte"),2,IF(AND(W38="Preventivo",BB37="Moderado"),1,0))</f>
        <v>0</v>
      </c>
      <c r="BD38" s="286">
        <f>+IF(AND(W38="Detectivo/Correctivo",$BB37="Fuerte"),2,IF(AND(W38="Detectivo/Correctivo",$BB38="Moderado"),1,IF(AND(W38="Preventivo",$BB37="Fuerte"),1,0)))</f>
        <v>0</v>
      </c>
      <c r="BE38" s="286" t="e">
        <f>+N37-BC38</f>
        <v>#N/A</v>
      </c>
      <c r="BF38" s="286" t="e">
        <f>+P37-BD38</f>
        <v>#N/A</v>
      </c>
      <c r="BG38" s="683"/>
      <c r="BH38" s="683"/>
      <c r="BI38" s="683"/>
      <c r="BJ38" s="682"/>
      <c r="BK38" s="682"/>
      <c r="BL38" s="682"/>
      <c r="BM38" s="801"/>
    </row>
    <row r="39" spans="1:65" ht="65" customHeight="1" x14ac:dyDescent="0.2">
      <c r="A39" s="779"/>
      <c r="B39" s="780"/>
      <c r="C39" s="755"/>
      <c r="D39" s="280"/>
      <c r="E39" s="280"/>
      <c r="F39" s="771"/>
      <c r="G39" s="781"/>
      <c r="H39" s="254"/>
      <c r="I39" s="254"/>
      <c r="J39" s="254"/>
      <c r="K39" s="281"/>
      <c r="L39" s="282"/>
      <c r="M39" s="761"/>
      <c r="N39" s="774"/>
      <c r="O39" s="777"/>
      <c r="P39" s="774"/>
      <c r="Q39" s="683"/>
      <c r="R39" s="683"/>
      <c r="S39" s="233"/>
      <c r="T39" s="233"/>
      <c r="U39" s="243" t="s">
        <v>839</v>
      </c>
      <c r="V39" s="287"/>
      <c r="W39" s="287"/>
      <c r="X39" s="287"/>
      <c r="Y39" s="233" t="str">
        <f t="shared" si="3"/>
        <v/>
      </c>
      <c r="Z39" s="287"/>
      <c r="AA39" s="233" t="str">
        <f t="shared" si="4"/>
        <v/>
      </c>
      <c r="AB39" s="233"/>
      <c r="AC39" s="233" t="str">
        <f t="shared" si="5"/>
        <v/>
      </c>
      <c r="AD39" s="233"/>
      <c r="AE39" s="233" t="str">
        <f t="shared" si="6"/>
        <v/>
      </c>
      <c r="AF39" s="233"/>
      <c r="AG39" s="233" t="str">
        <f t="shared" si="7"/>
        <v/>
      </c>
      <c r="AH39" s="233"/>
      <c r="AI39" s="233" t="str">
        <f t="shared" si="8"/>
        <v/>
      </c>
      <c r="AJ39" s="233"/>
      <c r="AK39" s="234" t="str">
        <f t="shared" si="0"/>
        <v/>
      </c>
      <c r="AL39" s="283" t="str">
        <f t="shared" si="11"/>
        <v/>
      </c>
      <c r="AM39" s="283" t="str">
        <f t="shared" si="9"/>
        <v/>
      </c>
      <c r="AN39" s="284"/>
      <c r="AO39" s="284"/>
      <c r="AP39" s="284"/>
      <c r="AQ39" s="284"/>
      <c r="AR39" s="284"/>
      <c r="AS39" s="284"/>
      <c r="AT39" s="284"/>
      <c r="AU39" s="279" t="str">
        <f>IFERROR(VLOOKUP(AT39,'Seguridad Información'!$I$61:$J$65,2,0),"")</f>
        <v/>
      </c>
      <c r="AV39" s="279"/>
      <c r="AW39" s="285" t="str">
        <f t="shared" si="1"/>
        <v/>
      </c>
      <c r="AX39" s="283" t="str">
        <f t="shared" si="2"/>
        <v/>
      </c>
      <c r="AY39" s="285" t="str">
        <f>IFERROR(VLOOKUP((CONCATENATE(AM39,AX39)),Listados!$U$3:$V$11,2,FALSE),"")</f>
        <v/>
      </c>
      <c r="AZ39" s="283">
        <f t="shared" si="10"/>
        <v>100</v>
      </c>
      <c r="BA39" s="778"/>
      <c r="BB39" s="778"/>
      <c r="BC39" s="286">
        <f>+IF(AND(W39="Preventivo",BB37="Fuerte"),2,IF(AND(W39="Preventivo",BB37="Moderado"),1,0))</f>
        <v>0</v>
      </c>
      <c r="BD39" s="286">
        <f>+IF(AND(W39="Detectivo/Correctivo",$BB37="Fuerte"),2,IF(AND(W39="Detectivo/Correctivo",$BB39="Moderado"),1,IF(AND(W39="Preventivo",$BB37="Fuerte"),1,0)))</f>
        <v>0</v>
      </c>
      <c r="BE39" s="286" t="e">
        <f>+N37-BC39</f>
        <v>#N/A</v>
      </c>
      <c r="BF39" s="286" t="e">
        <f>+P37-BD39</f>
        <v>#N/A</v>
      </c>
      <c r="BG39" s="683"/>
      <c r="BH39" s="683"/>
      <c r="BI39" s="683"/>
      <c r="BJ39" s="682"/>
      <c r="BK39" s="682"/>
      <c r="BL39" s="682"/>
      <c r="BM39" s="801"/>
    </row>
    <row r="40" spans="1:65" ht="65" customHeight="1" x14ac:dyDescent="0.2">
      <c r="A40" s="779"/>
      <c r="B40" s="780"/>
      <c r="C40" s="755"/>
      <c r="D40" s="280"/>
      <c r="E40" s="280"/>
      <c r="F40" s="771"/>
      <c r="G40" s="781"/>
      <c r="H40" s="254"/>
      <c r="I40" s="254"/>
      <c r="J40" s="254"/>
      <c r="K40" s="281"/>
      <c r="L40" s="282"/>
      <c r="M40" s="761"/>
      <c r="N40" s="774"/>
      <c r="O40" s="777"/>
      <c r="P40" s="774"/>
      <c r="Q40" s="683"/>
      <c r="R40" s="683"/>
      <c r="S40" s="233"/>
      <c r="T40" s="233"/>
      <c r="U40" s="243" t="s">
        <v>839</v>
      </c>
      <c r="V40" s="287"/>
      <c r="W40" s="287"/>
      <c r="X40" s="287"/>
      <c r="Y40" s="233" t="str">
        <f t="shared" si="3"/>
        <v/>
      </c>
      <c r="Z40" s="287"/>
      <c r="AA40" s="233" t="str">
        <f t="shared" si="4"/>
        <v/>
      </c>
      <c r="AB40" s="233"/>
      <c r="AC40" s="233" t="str">
        <f t="shared" si="5"/>
        <v/>
      </c>
      <c r="AD40" s="233"/>
      <c r="AE40" s="233" t="str">
        <f t="shared" si="6"/>
        <v/>
      </c>
      <c r="AF40" s="233"/>
      <c r="AG40" s="233" t="str">
        <f t="shared" si="7"/>
        <v/>
      </c>
      <c r="AH40" s="233"/>
      <c r="AI40" s="233" t="str">
        <f t="shared" si="8"/>
        <v/>
      </c>
      <c r="AJ40" s="233"/>
      <c r="AK40" s="234" t="str">
        <f t="shared" si="0"/>
        <v/>
      </c>
      <c r="AL40" s="283" t="str">
        <f t="shared" si="11"/>
        <v/>
      </c>
      <c r="AM40" s="283" t="str">
        <f t="shared" si="9"/>
        <v/>
      </c>
      <c r="AN40" s="284"/>
      <c r="AO40" s="284"/>
      <c r="AP40" s="284"/>
      <c r="AQ40" s="284"/>
      <c r="AR40" s="284"/>
      <c r="AS40" s="284"/>
      <c r="AT40" s="284"/>
      <c r="AU40" s="279" t="str">
        <f>IFERROR(VLOOKUP(AT40,'Seguridad Información'!$I$61:$J$65,2,0),"")</f>
        <v/>
      </c>
      <c r="AV40" s="279"/>
      <c r="AW40" s="285" t="str">
        <f t="shared" si="1"/>
        <v/>
      </c>
      <c r="AX40" s="283" t="str">
        <f t="shared" si="2"/>
        <v/>
      </c>
      <c r="AY40" s="285" t="str">
        <f>IFERROR(VLOOKUP((CONCATENATE(AM40,AX40)),Listados!$U$3:$V$11,2,FALSE),"")</f>
        <v/>
      </c>
      <c r="AZ40" s="283">
        <f t="shared" si="10"/>
        <v>100</v>
      </c>
      <c r="BA40" s="778"/>
      <c r="BB40" s="778"/>
      <c r="BC40" s="286">
        <f>+IF(AND(W40="Preventivo",BB37="Fuerte"),2,IF(AND(W40="Preventivo",BB37="Moderado"),1,0))</f>
        <v>0</v>
      </c>
      <c r="BD40" s="286">
        <f>+IF(AND(W40="Detectivo/Correctivo",$BB37="Fuerte"),2,IF(AND(W40="Detectivo/Correctivo",$BB40="Moderado"),1,IF(AND(W40="Preventivo",$BB37="Fuerte"),1,0)))</f>
        <v>0</v>
      </c>
      <c r="BE40" s="286" t="e">
        <f>+N37-BC40</f>
        <v>#N/A</v>
      </c>
      <c r="BF40" s="286" t="e">
        <f>+P37-BD40</f>
        <v>#N/A</v>
      </c>
      <c r="BG40" s="683"/>
      <c r="BH40" s="683"/>
      <c r="BI40" s="683"/>
      <c r="BJ40" s="682"/>
      <c r="BK40" s="682"/>
      <c r="BL40" s="682"/>
      <c r="BM40" s="801"/>
    </row>
    <row r="41" spans="1:65" ht="65" customHeight="1" x14ac:dyDescent="0.2">
      <c r="A41" s="779"/>
      <c r="B41" s="780"/>
      <c r="C41" s="755"/>
      <c r="D41" s="280"/>
      <c r="E41" s="280"/>
      <c r="F41" s="771"/>
      <c r="G41" s="781"/>
      <c r="H41" s="254"/>
      <c r="I41" s="254"/>
      <c r="J41" s="254"/>
      <c r="K41" s="281"/>
      <c r="L41" s="282"/>
      <c r="M41" s="761"/>
      <c r="N41" s="774"/>
      <c r="O41" s="777"/>
      <c r="P41" s="774"/>
      <c r="Q41" s="683"/>
      <c r="R41" s="683"/>
      <c r="S41" s="233"/>
      <c r="T41" s="233"/>
      <c r="U41" s="243" t="s">
        <v>839</v>
      </c>
      <c r="V41" s="287"/>
      <c r="W41" s="287"/>
      <c r="X41" s="287"/>
      <c r="Y41" s="233" t="str">
        <f t="shared" si="3"/>
        <v/>
      </c>
      <c r="Z41" s="287"/>
      <c r="AA41" s="233" t="str">
        <f t="shared" si="4"/>
        <v/>
      </c>
      <c r="AB41" s="233"/>
      <c r="AC41" s="233" t="str">
        <f t="shared" si="5"/>
        <v/>
      </c>
      <c r="AD41" s="233"/>
      <c r="AE41" s="233" t="str">
        <f t="shared" si="6"/>
        <v/>
      </c>
      <c r="AF41" s="233"/>
      <c r="AG41" s="233" t="str">
        <f t="shared" si="7"/>
        <v/>
      </c>
      <c r="AH41" s="233"/>
      <c r="AI41" s="233" t="str">
        <f t="shared" si="8"/>
        <v/>
      </c>
      <c r="AJ41" s="233"/>
      <c r="AK41" s="234" t="str">
        <f t="shared" si="0"/>
        <v/>
      </c>
      <c r="AL41" s="283" t="str">
        <f t="shared" si="11"/>
        <v/>
      </c>
      <c r="AM41" s="283" t="str">
        <f t="shared" si="9"/>
        <v/>
      </c>
      <c r="AN41" s="284"/>
      <c r="AO41" s="284"/>
      <c r="AP41" s="284"/>
      <c r="AQ41" s="284"/>
      <c r="AR41" s="284"/>
      <c r="AS41" s="284"/>
      <c r="AT41" s="284"/>
      <c r="AU41" s="279" t="str">
        <f>IFERROR(VLOOKUP(AT41,'Seguridad Información'!$I$61:$J$65,2,0),"")</f>
        <v/>
      </c>
      <c r="AV41" s="279"/>
      <c r="AW41" s="285" t="str">
        <f t="shared" si="1"/>
        <v/>
      </c>
      <c r="AX41" s="283" t="str">
        <f t="shared" si="2"/>
        <v/>
      </c>
      <c r="AY41" s="285" t="str">
        <f>IFERROR(VLOOKUP((CONCATENATE(AM41,AX41)),Listados!$U$3:$V$11,2,FALSE),"")</f>
        <v/>
      </c>
      <c r="AZ41" s="283">
        <f t="shared" si="10"/>
        <v>100</v>
      </c>
      <c r="BA41" s="778"/>
      <c r="BB41" s="778"/>
      <c r="BC41" s="286">
        <f>+IF(AND(W41="Preventivo",BB37="Fuerte"),2,IF(AND(W41="Preventivo",BB37="Moderado"),1,0))</f>
        <v>0</v>
      </c>
      <c r="BD41" s="286">
        <f>+IF(AND(W41="Detectivo/Correctivo",$BB37="Fuerte"),2,IF(AND(W41="Detectivo/Correctivo",$BB41="Moderado"),1,IF(AND(W41="Preventivo",$BB37="Fuerte"),1,0)))</f>
        <v>0</v>
      </c>
      <c r="BE41" s="286" t="e">
        <f>+N37-BC41</f>
        <v>#N/A</v>
      </c>
      <c r="BF41" s="286" t="e">
        <f>+P37-BD41</f>
        <v>#N/A</v>
      </c>
      <c r="BG41" s="683"/>
      <c r="BH41" s="683"/>
      <c r="BI41" s="683"/>
      <c r="BJ41" s="682"/>
      <c r="BK41" s="682"/>
      <c r="BL41" s="682"/>
      <c r="BM41" s="801"/>
    </row>
    <row r="42" spans="1:65" ht="65" customHeight="1" x14ac:dyDescent="0.2">
      <c r="A42" s="779"/>
      <c r="B42" s="780"/>
      <c r="C42" s="755"/>
      <c r="D42" s="280"/>
      <c r="E42" s="280"/>
      <c r="F42" s="771"/>
      <c r="G42" s="781"/>
      <c r="H42" s="254"/>
      <c r="I42" s="254"/>
      <c r="J42" s="254"/>
      <c r="K42" s="281"/>
      <c r="L42" s="282"/>
      <c r="M42" s="761"/>
      <c r="N42" s="774"/>
      <c r="O42" s="777"/>
      <c r="P42" s="774"/>
      <c r="Q42" s="683"/>
      <c r="R42" s="683"/>
      <c r="S42" s="233"/>
      <c r="T42" s="233"/>
      <c r="U42" s="243" t="s">
        <v>839</v>
      </c>
      <c r="V42" s="287"/>
      <c r="W42" s="287"/>
      <c r="X42" s="287"/>
      <c r="Y42" s="233" t="str">
        <f t="shared" si="3"/>
        <v/>
      </c>
      <c r="Z42" s="287"/>
      <c r="AA42" s="233" t="str">
        <f t="shared" si="4"/>
        <v/>
      </c>
      <c r="AB42" s="233"/>
      <c r="AC42" s="233" t="str">
        <f t="shared" si="5"/>
        <v/>
      </c>
      <c r="AD42" s="233"/>
      <c r="AE42" s="233" t="str">
        <f t="shared" si="6"/>
        <v/>
      </c>
      <c r="AF42" s="233"/>
      <c r="AG42" s="233" t="str">
        <f t="shared" si="7"/>
        <v/>
      </c>
      <c r="AH42" s="233"/>
      <c r="AI42" s="233" t="str">
        <f t="shared" si="8"/>
        <v/>
      </c>
      <c r="AJ42" s="233"/>
      <c r="AK42" s="234" t="str">
        <f t="shared" si="0"/>
        <v/>
      </c>
      <c r="AL42" s="283" t="str">
        <f t="shared" si="11"/>
        <v/>
      </c>
      <c r="AM42" s="283" t="str">
        <f t="shared" si="9"/>
        <v/>
      </c>
      <c r="AN42" s="284"/>
      <c r="AO42" s="284"/>
      <c r="AP42" s="284"/>
      <c r="AQ42" s="284"/>
      <c r="AR42" s="284"/>
      <c r="AS42" s="284"/>
      <c r="AT42" s="284"/>
      <c r="AU42" s="279" t="str">
        <f>IFERROR(VLOOKUP(AT42,'Seguridad Información'!$I$61:$J$65,2,0),"")</f>
        <v/>
      </c>
      <c r="AV42" s="279"/>
      <c r="AW42" s="285" t="str">
        <f t="shared" si="1"/>
        <v/>
      </c>
      <c r="AX42" s="283" t="str">
        <f t="shared" si="2"/>
        <v/>
      </c>
      <c r="AY42" s="285" t="str">
        <f>IFERROR(VLOOKUP((CONCATENATE(AM42,AX42)),Listados!$U$3:$V$11,2,FALSE),"")</f>
        <v/>
      </c>
      <c r="AZ42" s="283">
        <f t="shared" si="10"/>
        <v>100</v>
      </c>
      <c r="BA42" s="778"/>
      <c r="BB42" s="778"/>
      <c r="BC42" s="286">
        <f>+IF(AND(W42="Preventivo",BB37="Fuerte"),2,IF(AND(W42="Preventivo",BB37="Moderado"),1,0))</f>
        <v>0</v>
      </c>
      <c r="BD42" s="286">
        <f>+IF(AND(W42="Detectivo/Correctivo",$BB37="Fuerte"),2,IF(AND(W42="Detectivo/Correctivo",$BB42="Moderado"),1,IF(AND(W42="Preventivo",$BB37="Fuerte"),1,0)))</f>
        <v>0</v>
      </c>
      <c r="BE42" s="286" t="e">
        <f>+N37-BC42</f>
        <v>#N/A</v>
      </c>
      <c r="BF42" s="286" t="e">
        <f>+P37-BD42</f>
        <v>#N/A</v>
      </c>
      <c r="BG42" s="683"/>
      <c r="BH42" s="683"/>
      <c r="BI42" s="683"/>
      <c r="BJ42" s="682"/>
      <c r="BK42" s="682"/>
      <c r="BL42" s="682"/>
      <c r="BM42" s="801"/>
    </row>
    <row r="43" spans="1:65" ht="65" customHeight="1" x14ac:dyDescent="0.2">
      <c r="A43" s="779">
        <v>7</v>
      </c>
      <c r="B43" s="780"/>
      <c r="C43" s="755" t="str">
        <f>IFERROR(VLOOKUP(B43,Listados!B$3:C$20,2,FALSE),"")</f>
        <v/>
      </c>
      <c r="D43" s="280"/>
      <c r="E43" s="280"/>
      <c r="F43" s="771"/>
      <c r="G43" s="781"/>
      <c r="H43" s="254"/>
      <c r="I43" s="254"/>
      <c r="J43" s="254"/>
      <c r="K43" s="281"/>
      <c r="L43" s="282"/>
      <c r="M43" s="761"/>
      <c r="N43" s="774" t="e">
        <f>+VLOOKUP(M43,Listados!$K$8:$L$12,2,0)</f>
        <v>#N/A</v>
      </c>
      <c r="O43" s="777"/>
      <c r="P43" s="774" t="e">
        <f>+VLOOKUP(O43,Listados!$K$13:$L$17,2,0)</f>
        <v>#N/A</v>
      </c>
      <c r="Q43" s="683" t="str">
        <f>IF(AND(M43&lt;&gt;"",O43&lt;&gt;""),VLOOKUP(M43&amp;O43,Listados!$M$3:$N$27,2,FALSE),"")</f>
        <v/>
      </c>
      <c r="R43" s="683" t="e">
        <f>+VLOOKUP(Q43,Listados!$P$3:$Q$6,2,FALSE)</f>
        <v>#N/A</v>
      </c>
      <c r="S43" s="233"/>
      <c r="T43" s="233"/>
      <c r="U43" s="243" t="s">
        <v>839</v>
      </c>
      <c r="V43" s="287"/>
      <c r="W43" s="287"/>
      <c r="X43" s="287"/>
      <c r="Y43" s="233" t="str">
        <f t="shared" si="3"/>
        <v/>
      </c>
      <c r="Z43" s="287"/>
      <c r="AA43" s="233" t="str">
        <f t="shared" si="4"/>
        <v/>
      </c>
      <c r="AB43" s="233"/>
      <c r="AC43" s="233" t="str">
        <f t="shared" si="5"/>
        <v/>
      </c>
      <c r="AD43" s="233"/>
      <c r="AE43" s="233" t="str">
        <f t="shared" si="6"/>
        <v/>
      </c>
      <c r="AF43" s="233"/>
      <c r="AG43" s="233" t="str">
        <f t="shared" si="7"/>
        <v/>
      </c>
      <c r="AH43" s="233"/>
      <c r="AI43" s="233" t="str">
        <f t="shared" si="8"/>
        <v/>
      </c>
      <c r="AJ43" s="233"/>
      <c r="AK43" s="234" t="str">
        <f t="shared" si="0"/>
        <v/>
      </c>
      <c r="AL43" s="283" t="str">
        <f t="shared" si="11"/>
        <v/>
      </c>
      <c r="AM43" s="283" t="str">
        <f t="shared" si="9"/>
        <v/>
      </c>
      <c r="AN43" s="284"/>
      <c r="AO43" s="284"/>
      <c r="AP43" s="284"/>
      <c r="AQ43" s="284"/>
      <c r="AR43" s="284"/>
      <c r="AS43" s="284"/>
      <c r="AT43" s="284"/>
      <c r="AU43" s="279" t="str">
        <f>IFERROR(VLOOKUP(AT43,'Seguridad Información'!$I$61:$J$65,2,0),"")</f>
        <v/>
      </c>
      <c r="AV43" s="279"/>
      <c r="AW43" s="285" t="str">
        <f t="shared" si="1"/>
        <v/>
      </c>
      <c r="AX43" s="283" t="str">
        <f t="shared" si="2"/>
        <v/>
      </c>
      <c r="AY43" s="285" t="str">
        <f>IFERROR(VLOOKUP((CONCATENATE(AM43,AX43)),Listados!$U$3:$V$11,2,FALSE),"")</f>
        <v/>
      </c>
      <c r="AZ43" s="283">
        <f t="shared" si="10"/>
        <v>100</v>
      </c>
      <c r="BA43" s="778">
        <f>AVERAGE(AZ43:AZ48)</f>
        <v>100</v>
      </c>
      <c r="BB43" s="778" t="str">
        <f>IF(BA43&lt;=50, "Débil", IF(BA43&lt;=99,"Moderado","Fuerte"))</f>
        <v>Fuerte</v>
      </c>
      <c r="BC43" s="286">
        <f>+IF(AND(W43="Preventivo",BB43="Fuerte"),2,IF(AND(W43="Preventivo",BB43="Moderado"),1,0))</f>
        <v>0</v>
      </c>
      <c r="BD43" s="286">
        <f>+IF(AND(W43="Detectivo/Correctivo",$BB43="Fuerte"),2,IF(AND(W43="Detectivo/Correctivo",$BB43="Moderado"),1,IF(AND(W43="Preventivo",$BB43="Fuerte"),1,0)))</f>
        <v>0</v>
      </c>
      <c r="BE43" s="286" t="e">
        <f>+N43-BC43</f>
        <v>#N/A</v>
      </c>
      <c r="BF43" s="286" t="e">
        <f>+P43-BD43</f>
        <v>#N/A</v>
      </c>
      <c r="BG43" s="683" t="e">
        <f>+VLOOKUP(MIN(BE43,BE44,BE45,BE46,BE47,BE48),Listados!$J$18:$K$24,2,TRUE)</f>
        <v>#N/A</v>
      </c>
      <c r="BH43" s="683" t="e">
        <f>+VLOOKUP(MIN(BF43,BF44,BF45,BF46,BF47,BF48),Listados!$J$26:$K$32,2,TRUE)</f>
        <v>#N/A</v>
      </c>
      <c r="BI43" s="683" t="e">
        <f>IF(AND(BG43&lt;&gt;"",BH43&lt;&gt;""),VLOOKUP(BG43&amp;BH43,Listados!$M$3:$N$27,2,FALSE),"")</f>
        <v>#N/A</v>
      </c>
      <c r="BJ43" s="682" t="e">
        <f>+IF($R43="Asumir el riesgo","NA","")</f>
        <v>#N/A</v>
      </c>
      <c r="BK43" s="682" t="e">
        <f>+IF($R43="Asumir el riesgo","NA","")</f>
        <v>#N/A</v>
      </c>
      <c r="BL43" s="682" t="e">
        <f>+IF($R43="Asumir el riesgo","NA","")</f>
        <v>#N/A</v>
      </c>
      <c r="BM43" s="801" t="e">
        <f>+IF($R43="Asumir el riesgo","NA","")</f>
        <v>#N/A</v>
      </c>
    </row>
    <row r="44" spans="1:65" ht="65" customHeight="1" x14ac:dyDescent="0.2">
      <c r="A44" s="779"/>
      <c r="B44" s="780"/>
      <c r="C44" s="755"/>
      <c r="D44" s="280"/>
      <c r="E44" s="280"/>
      <c r="F44" s="771"/>
      <c r="G44" s="781"/>
      <c r="H44" s="254"/>
      <c r="I44" s="254"/>
      <c r="J44" s="254"/>
      <c r="K44" s="281"/>
      <c r="L44" s="282"/>
      <c r="M44" s="761"/>
      <c r="N44" s="774"/>
      <c r="O44" s="777"/>
      <c r="P44" s="774"/>
      <c r="Q44" s="683"/>
      <c r="R44" s="683"/>
      <c r="S44" s="233"/>
      <c r="T44" s="233"/>
      <c r="U44" s="243" t="s">
        <v>839</v>
      </c>
      <c r="V44" s="287"/>
      <c r="W44" s="287"/>
      <c r="X44" s="287"/>
      <c r="Y44" s="233" t="str">
        <f t="shared" si="3"/>
        <v/>
      </c>
      <c r="Z44" s="287"/>
      <c r="AA44" s="233" t="str">
        <f t="shared" si="4"/>
        <v/>
      </c>
      <c r="AB44" s="233"/>
      <c r="AC44" s="233" t="str">
        <f t="shared" si="5"/>
        <v/>
      </c>
      <c r="AD44" s="233"/>
      <c r="AE44" s="233" t="str">
        <f t="shared" si="6"/>
        <v/>
      </c>
      <c r="AF44" s="233"/>
      <c r="AG44" s="233" t="str">
        <f t="shared" si="7"/>
        <v/>
      </c>
      <c r="AH44" s="233"/>
      <c r="AI44" s="233" t="str">
        <f t="shared" si="8"/>
        <v/>
      </c>
      <c r="AJ44" s="233"/>
      <c r="AK44" s="234" t="str">
        <f t="shared" si="0"/>
        <v/>
      </c>
      <c r="AL44" s="283" t="str">
        <f t="shared" si="11"/>
        <v/>
      </c>
      <c r="AM44" s="283" t="str">
        <f t="shared" si="9"/>
        <v/>
      </c>
      <c r="AN44" s="284"/>
      <c r="AO44" s="284"/>
      <c r="AP44" s="284"/>
      <c r="AQ44" s="284"/>
      <c r="AR44" s="284"/>
      <c r="AS44" s="284"/>
      <c r="AT44" s="284"/>
      <c r="AU44" s="279" t="str">
        <f>IFERROR(VLOOKUP(AT44,'Seguridad Información'!$I$61:$J$65,2,0),"")</f>
        <v/>
      </c>
      <c r="AV44" s="279"/>
      <c r="AW44" s="285" t="str">
        <f t="shared" si="1"/>
        <v/>
      </c>
      <c r="AX44" s="283" t="str">
        <f t="shared" si="2"/>
        <v/>
      </c>
      <c r="AY44" s="285" t="str">
        <f>IFERROR(VLOOKUP((CONCATENATE(AM44,AX44)),Listados!$U$3:$V$11,2,FALSE),"")</f>
        <v/>
      </c>
      <c r="AZ44" s="283">
        <f t="shared" si="10"/>
        <v>100</v>
      </c>
      <c r="BA44" s="778"/>
      <c r="BB44" s="778"/>
      <c r="BC44" s="286">
        <f>+IF(AND(W44="Preventivo",BB43="Fuerte"),2,IF(AND(W44="Preventivo",BB43="Moderado"),1,0))</f>
        <v>0</v>
      </c>
      <c r="BD44" s="286">
        <f>+IF(AND(W44="Detectivo/Correctivo",$BB43="Fuerte"),2,IF(AND(W44="Detectivo/Correctivo",$BB44="Moderado"),1,IF(AND(W44="Preventivo",$BB43="Fuerte"),1,0)))</f>
        <v>0</v>
      </c>
      <c r="BE44" s="286" t="e">
        <f>+N43-BC44</f>
        <v>#N/A</v>
      </c>
      <c r="BF44" s="286" t="e">
        <f>+P43-BD44</f>
        <v>#N/A</v>
      </c>
      <c r="BG44" s="683"/>
      <c r="BH44" s="683"/>
      <c r="BI44" s="683"/>
      <c r="BJ44" s="682"/>
      <c r="BK44" s="682"/>
      <c r="BL44" s="682"/>
      <c r="BM44" s="801"/>
    </row>
    <row r="45" spans="1:65" ht="65" customHeight="1" x14ac:dyDescent="0.2">
      <c r="A45" s="779"/>
      <c r="B45" s="780"/>
      <c r="C45" s="755"/>
      <c r="D45" s="280"/>
      <c r="E45" s="280"/>
      <c r="F45" s="771"/>
      <c r="G45" s="781"/>
      <c r="H45" s="254"/>
      <c r="I45" s="254"/>
      <c r="J45" s="254"/>
      <c r="K45" s="281"/>
      <c r="L45" s="282"/>
      <c r="M45" s="761"/>
      <c r="N45" s="774"/>
      <c r="O45" s="777"/>
      <c r="P45" s="774"/>
      <c r="Q45" s="683"/>
      <c r="R45" s="683"/>
      <c r="S45" s="233"/>
      <c r="T45" s="233"/>
      <c r="U45" s="243" t="s">
        <v>839</v>
      </c>
      <c r="V45" s="287"/>
      <c r="W45" s="287"/>
      <c r="X45" s="287"/>
      <c r="Y45" s="233" t="str">
        <f t="shared" si="3"/>
        <v/>
      </c>
      <c r="Z45" s="287"/>
      <c r="AA45" s="233" t="str">
        <f t="shared" si="4"/>
        <v/>
      </c>
      <c r="AB45" s="233"/>
      <c r="AC45" s="233" t="str">
        <f t="shared" si="5"/>
        <v/>
      </c>
      <c r="AD45" s="233"/>
      <c r="AE45" s="233" t="str">
        <f t="shared" si="6"/>
        <v/>
      </c>
      <c r="AF45" s="233"/>
      <c r="AG45" s="233" t="str">
        <f t="shared" si="7"/>
        <v/>
      </c>
      <c r="AH45" s="233"/>
      <c r="AI45" s="233" t="str">
        <f t="shared" si="8"/>
        <v/>
      </c>
      <c r="AJ45" s="233"/>
      <c r="AK45" s="234" t="str">
        <f t="shared" si="0"/>
        <v/>
      </c>
      <c r="AL45" s="283" t="str">
        <f t="shared" si="11"/>
        <v/>
      </c>
      <c r="AM45" s="283" t="str">
        <f t="shared" si="9"/>
        <v/>
      </c>
      <c r="AN45" s="284"/>
      <c r="AO45" s="284"/>
      <c r="AP45" s="284"/>
      <c r="AQ45" s="284"/>
      <c r="AR45" s="284"/>
      <c r="AS45" s="284"/>
      <c r="AT45" s="284"/>
      <c r="AU45" s="279" t="str">
        <f>IFERROR(VLOOKUP(AT45,'Seguridad Información'!$I$61:$J$65,2,0),"")</f>
        <v/>
      </c>
      <c r="AV45" s="279"/>
      <c r="AW45" s="285" t="str">
        <f t="shared" si="1"/>
        <v/>
      </c>
      <c r="AX45" s="283" t="str">
        <f t="shared" si="2"/>
        <v/>
      </c>
      <c r="AY45" s="285" t="str">
        <f>IFERROR(VLOOKUP((CONCATENATE(AM45,AX45)),Listados!$U$3:$V$11,2,FALSE),"")</f>
        <v/>
      </c>
      <c r="AZ45" s="283">
        <f t="shared" si="10"/>
        <v>100</v>
      </c>
      <c r="BA45" s="778"/>
      <c r="BB45" s="778"/>
      <c r="BC45" s="286">
        <f>+IF(AND(W45="Preventivo",BB43="Fuerte"),2,IF(AND(W45="Preventivo",BB43="Moderado"),1,0))</f>
        <v>0</v>
      </c>
      <c r="BD45" s="286">
        <f>+IF(AND(W45="Detectivo/Correctivo",$BB43="Fuerte"),2,IF(AND(W45="Detectivo/Correctivo",$BB45="Moderado"),1,IF(AND(W45="Preventivo",$BB43="Fuerte"),1,0)))</f>
        <v>0</v>
      </c>
      <c r="BE45" s="286" t="e">
        <f>+N43-BC45</f>
        <v>#N/A</v>
      </c>
      <c r="BF45" s="286" t="e">
        <f>+P43-BD45</f>
        <v>#N/A</v>
      </c>
      <c r="BG45" s="683"/>
      <c r="BH45" s="683"/>
      <c r="BI45" s="683"/>
      <c r="BJ45" s="682"/>
      <c r="BK45" s="682"/>
      <c r="BL45" s="682"/>
      <c r="BM45" s="801"/>
    </row>
    <row r="46" spans="1:65" ht="65" customHeight="1" x14ac:dyDescent="0.2">
      <c r="A46" s="779"/>
      <c r="B46" s="780"/>
      <c r="C46" s="755"/>
      <c r="D46" s="280"/>
      <c r="E46" s="280"/>
      <c r="F46" s="771"/>
      <c r="G46" s="781"/>
      <c r="H46" s="254"/>
      <c r="I46" s="254"/>
      <c r="J46" s="254"/>
      <c r="K46" s="281"/>
      <c r="L46" s="282"/>
      <c r="M46" s="761"/>
      <c r="N46" s="774"/>
      <c r="O46" s="777"/>
      <c r="P46" s="774"/>
      <c r="Q46" s="683"/>
      <c r="R46" s="683"/>
      <c r="S46" s="233"/>
      <c r="T46" s="233"/>
      <c r="U46" s="243" t="s">
        <v>839</v>
      </c>
      <c r="V46" s="287"/>
      <c r="W46" s="287"/>
      <c r="X46" s="287"/>
      <c r="Y46" s="233" t="str">
        <f t="shared" si="3"/>
        <v/>
      </c>
      <c r="Z46" s="287"/>
      <c r="AA46" s="233" t="str">
        <f t="shared" si="4"/>
        <v/>
      </c>
      <c r="AB46" s="233"/>
      <c r="AC46" s="233" t="str">
        <f t="shared" si="5"/>
        <v/>
      </c>
      <c r="AD46" s="233"/>
      <c r="AE46" s="233" t="str">
        <f t="shared" si="6"/>
        <v/>
      </c>
      <c r="AF46" s="233"/>
      <c r="AG46" s="233" t="str">
        <f t="shared" si="7"/>
        <v/>
      </c>
      <c r="AH46" s="233"/>
      <c r="AI46" s="233" t="str">
        <f t="shared" si="8"/>
        <v/>
      </c>
      <c r="AJ46" s="233"/>
      <c r="AK46" s="234" t="str">
        <f t="shared" si="0"/>
        <v/>
      </c>
      <c r="AL46" s="283" t="str">
        <f t="shared" si="11"/>
        <v/>
      </c>
      <c r="AM46" s="283" t="str">
        <f t="shared" si="9"/>
        <v/>
      </c>
      <c r="AN46" s="284"/>
      <c r="AO46" s="284"/>
      <c r="AP46" s="284"/>
      <c r="AQ46" s="284"/>
      <c r="AR46" s="284"/>
      <c r="AS46" s="284"/>
      <c r="AT46" s="284"/>
      <c r="AU46" s="279" t="str">
        <f>IFERROR(VLOOKUP(AT46,'Seguridad Información'!$I$61:$J$65,2,0),"")</f>
        <v/>
      </c>
      <c r="AV46" s="279"/>
      <c r="AW46" s="285" t="str">
        <f t="shared" si="1"/>
        <v/>
      </c>
      <c r="AX46" s="283" t="str">
        <f t="shared" si="2"/>
        <v/>
      </c>
      <c r="AY46" s="285" t="str">
        <f>IFERROR(VLOOKUP((CONCATENATE(AM46,AX46)),Listados!$U$3:$V$11,2,FALSE),"")</f>
        <v/>
      </c>
      <c r="AZ46" s="283">
        <f t="shared" si="10"/>
        <v>100</v>
      </c>
      <c r="BA46" s="778"/>
      <c r="BB46" s="778"/>
      <c r="BC46" s="286">
        <f>+IF(AND(W46="Preventivo",BB43="Fuerte"),2,IF(AND(W46="Preventivo",BB43="Moderado"),1,0))</f>
        <v>0</v>
      </c>
      <c r="BD46" s="286">
        <f>+IF(AND(W46="Detectivo/Correctivo",$BB43="Fuerte"),2,IF(AND(W46="Detectivo/Correctivo",$BB46="Moderado"),1,IF(AND(W46="Preventivo",$BB43="Fuerte"),1,0)))</f>
        <v>0</v>
      </c>
      <c r="BE46" s="286" t="e">
        <f>+N43-BC46</f>
        <v>#N/A</v>
      </c>
      <c r="BF46" s="286" t="e">
        <f>+P43-BD46</f>
        <v>#N/A</v>
      </c>
      <c r="BG46" s="683"/>
      <c r="BH46" s="683"/>
      <c r="BI46" s="683"/>
      <c r="BJ46" s="682"/>
      <c r="BK46" s="682"/>
      <c r="BL46" s="682"/>
      <c r="BM46" s="801"/>
    </row>
    <row r="47" spans="1:65" ht="65" customHeight="1" x14ac:dyDescent="0.2">
      <c r="A47" s="779"/>
      <c r="B47" s="780"/>
      <c r="C47" s="755"/>
      <c r="D47" s="280"/>
      <c r="E47" s="280"/>
      <c r="F47" s="771"/>
      <c r="G47" s="781"/>
      <c r="H47" s="254"/>
      <c r="I47" s="254"/>
      <c r="J47" s="254"/>
      <c r="K47" s="281"/>
      <c r="L47" s="282"/>
      <c r="M47" s="761"/>
      <c r="N47" s="774"/>
      <c r="O47" s="777"/>
      <c r="P47" s="774"/>
      <c r="Q47" s="683"/>
      <c r="R47" s="683"/>
      <c r="S47" s="233"/>
      <c r="T47" s="233"/>
      <c r="U47" s="243" t="s">
        <v>839</v>
      </c>
      <c r="V47" s="287"/>
      <c r="W47" s="287"/>
      <c r="X47" s="287"/>
      <c r="Y47" s="233" t="str">
        <f t="shared" si="3"/>
        <v/>
      </c>
      <c r="Z47" s="287"/>
      <c r="AA47" s="233" t="str">
        <f t="shared" si="4"/>
        <v/>
      </c>
      <c r="AB47" s="233"/>
      <c r="AC47" s="233" t="str">
        <f t="shared" si="5"/>
        <v/>
      </c>
      <c r="AD47" s="233"/>
      <c r="AE47" s="233" t="str">
        <f t="shared" si="6"/>
        <v/>
      </c>
      <c r="AF47" s="233"/>
      <c r="AG47" s="233" t="str">
        <f t="shared" si="7"/>
        <v/>
      </c>
      <c r="AH47" s="233"/>
      <c r="AI47" s="233" t="str">
        <f t="shared" si="8"/>
        <v/>
      </c>
      <c r="AJ47" s="233"/>
      <c r="AK47" s="234" t="str">
        <f t="shared" si="0"/>
        <v/>
      </c>
      <c r="AL47" s="283" t="str">
        <f t="shared" si="11"/>
        <v/>
      </c>
      <c r="AM47" s="283" t="str">
        <f t="shared" si="9"/>
        <v/>
      </c>
      <c r="AN47" s="284"/>
      <c r="AO47" s="284"/>
      <c r="AP47" s="284"/>
      <c r="AQ47" s="284"/>
      <c r="AR47" s="284"/>
      <c r="AS47" s="284"/>
      <c r="AT47" s="284"/>
      <c r="AU47" s="279" t="str">
        <f>IFERROR(VLOOKUP(AT47,'Seguridad Información'!$I$61:$J$65,2,0),"")</f>
        <v/>
      </c>
      <c r="AV47" s="279"/>
      <c r="AW47" s="285" t="str">
        <f t="shared" si="1"/>
        <v/>
      </c>
      <c r="AX47" s="283" t="str">
        <f t="shared" si="2"/>
        <v/>
      </c>
      <c r="AY47" s="285" t="str">
        <f>IFERROR(VLOOKUP((CONCATENATE(AM47,AX47)),Listados!$U$3:$V$11,2,FALSE),"")</f>
        <v/>
      </c>
      <c r="AZ47" s="283">
        <f t="shared" si="10"/>
        <v>100</v>
      </c>
      <c r="BA47" s="778"/>
      <c r="BB47" s="778"/>
      <c r="BC47" s="286">
        <f>+IF(AND(W47="Preventivo",BB43="Fuerte"),2,IF(AND(W47="Preventivo",BB43="Moderado"),1,0))</f>
        <v>0</v>
      </c>
      <c r="BD47" s="286">
        <f>+IF(AND(W47="Detectivo/Correctivo",$BB43="Fuerte"),2,IF(AND(W47="Detectivo/Correctivo",$BB47="Moderado"),1,IF(AND(W47="Preventivo",$BB43="Fuerte"),1,0)))</f>
        <v>0</v>
      </c>
      <c r="BE47" s="286" t="e">
        <f>+N43-BC47</f>
        <v>#N/A</v>
      </c>
      <c r="BF47" s="286" t="e">
        <f>+P43-BD47</f>
        <v>#N/A</v>
      </c>
      <c r="BG47" s="683"/>
      <c r="BH47" s="683"/>
      <c r="BI47" s="683"/>
      <c r="BJ47" s="682"/>
      <c r="BK47" s="682"/>
      <c r="BL47" s="682"/>
      <c r="BM47" s="801"/>
    </row>
    <row r="48" spans="1:65" ht="65" customHeight="1" x14ac:dyDescent="0.2">
      <c r="A48" s="779"/>
      <c r="B48" s="780"/>
      <c r="C48" s="755"/>
      <c r="D48" s="280"/>
      <c r="E48" s="280"/>
      <c r="F48" s="771"/>
      <c r="G48" s="781"/>
      <c r="H48" s="254"/>
      <c r="I48" s="254"/>
      <c r="J48" s="254"/>
      <c r="K48" s="281"/>
      <c r="L48" s="282"/>
      <c r="M48" s="761"/>
      <c r="N48" s="774"/>
      <c r="O48" s="777"/>
      <c r="P48" s="774"/>
      <c r="Q48" s="683"/>
      <c r="R48" s="683"/>
      <c r="S48" s="233"/>
      <c r="T48" s="233"/>
      <c r="U48" s="243" t="s">
        <v>839</v>
      </c>
      <c r="V48" s="287"/>
      <c r="W48" s="287"/>
      <c r="X48" s="287"/>
      <c r="Y48" s="233" t="str">
        <f t="shared" si="3"/>
        <v/>
      </c>
      <c r="Z48" s="287"/>
      <c r="AA48" s="233" t="str">
        <f t="shared" si="4"/>
        <v/>
      </c>
      <c r="AB48" s="233"/>
      <c r="AC48" s="233" t="str">
        <f t="shared" si="5"/>
        <v/>
      </c>
      <c r="AD48" s="233"/>
      <c r="AE48" s="233" t="str">
        <f t="shared" si="6"/>
        <v/>
      </c>
      <c r="AF48" s="233"/>
      <c r="AG48" s="233" t="str">
        <f t="shared" si="7"/>
        <v/>
      </c>
      <c r="AH48" s="233"/>
      <c r="AI48" s="233" t="str">
        <f t="shared" si="8"/>
        <v/>
      </c>
      <c r="AJ48" s="233"/>
      <c r="AK48" s="234" t="str">
        <f t="shared" si="0"/>
        <v/>
      </c>
      <c r="AL48" s="283" t="str">
        <f t="shared" si="11"/>
        <v/>
      </c>
      <c r="AM48" s="283" t="str">
        <f t="shared" si="9"/>
        <v/>
      </c>
      <c r="AN48" s="284"/>
      <c r="AO48" s="284"/>
      <c r="AP48" s="284"/>
      <c r="AQ48" s="284"/>
      <c r="AR48" s="284"/>
      <c r="AS48" s="284"/>
      <c r="AT48" s="284"/>
      <c r="AU48" s="279" t="str">
        <f>IFERROR(VLOOKUP(AT48,'Seguridad Información'!$I$61:$J$65,2,0),"")</f>
        <v/>
      </c>
      <c r="AV48" s="279"/>
      <c r="AW48" s="285" t="str">
        <f t="shared" si="1"/>
        <v/>
      </c>
      <c r="AX48" s="283" t="str">
        <f t="shared" si="2"/>
        <v/>
      </c>
      <c r="AY48" s="285" t="str">
        <f>IFERROR(VLOOKUP((CONCATENATE(AM48,AX48)),Listados!$U$3:$V$11,2,FALSE),"")</f>
        <v/>
      </c>
      <c r="AZ48" s="283">
        <f t="shared" si="10"/>
        <v>100</v>
      </c>
      <c r="BA48" s="778"/>
      <c r="BB48" s="778"/>
      <c r="BC48" s="286">
        <f>+IF(AND(W48="Preventivo",BB43="Fuerte"),2,IF(AND(W48="Preventivo",BB43="Moderado"),1,0))</f>
        <v>0</v>
      </c>
      <c r="BD48" s="286">
        <f>+IF(AND(W48="Detectivo/Correctivo",$BB43="Fuerte"),2,IF(AND(W48="Detectivo/Correctivo",$BB48="Moderado"),1,IF(AND(W48="Preventivo",$BB43="Fuerte"),1,0)))</f>
        <v>0</v>
      </c>
      <c r="BE48" s="286" t="e">
        <f>+N43-BC48</f>
        <v>#N/A</v>
      </c>
      <c r="BF48" s="286" t="e">
        <f>+P43-BD48</f>
        <v>#N/A</v>
      </c>
      <c r="BG48" s="683"/>
      <c r="BH48" s="683"/>
      <c r="BI48" s="683"/>
      <c r="BJ48" s="682"/>
      <c r="BK48" s="682"/>
      <c r="BL48" s="682"/>
      <c r="BM48" s="801"/>
    </row>
    <row r="49" spans="1:65" ht="65" customHeight="1" x14ac:dyDescent="0.2">
      <c r="A49" s="779">
        <v>8</v>
      </c>
      <c r="B49" s="780"/>
      <c r="C49" s="755" t="str">
        <f>IFERROR(VLOOKUP(B49,Listados!B$3:C$20,2,FALSE),"")</f>
        <v/>
      </c>
      <c r="D49" s="280"/>
      <c r="E49" s="280"/>
      <c r="F49" s="771"/>
      <c r="G49" s="781"/>
      <c r="H49" s="254"/>
      <c r="I49" s="254"/>
      <c r="J49" s="254"/>
      <c r="K49" s="281"/>
      <c r="L49" s="282"/>
      <c r="M49" s="761"/>
      <c r="N49" s="774" t="e">
        <f>+VLOOKUP(M49,Listados!$K$8:$L$12,2,0)</f>
        <v>#N/A</v>
      </c>
      <c r="O49" s="777"/>
      <c r="P49" s="774" t="e">
        <f>+VLOOKUP(O49,Listados!$K$13:$L$17,2,0)</f>
        <v>#N/A</v>
      </c>
      <c r="Q49" s="683" t="str">
        <f>IF(AND(M49&lt;&gt;"",O49&lt;&gt;""),VLOOKUP(M49&amp;O49,Listados!$M$3:$N$27,2,FALSE),"")</f>
        <v/>
      </c>
      <c r="R49" s="683" t="e">
        <f>+VLOOKUP(Q49,Listados!$P$3:$Q$6,2,FALSE)</f>
        <v>#N/A</v>
      </c>
      <c r="S49" s="233"/>
      <c r="T49" s="233"/>
      <c r="U49" s="243" t="s">
        <v>839</v>
      </c>
      <c r="V49" s="287"/>
      <c r="W49" s="287"/>
      <c r="X49" s="287"/>
      <c r="Y49" s="233" t="str">
        <f t="shared" si="3"/>
        <v/>
      </c>
      <c r="Z49" s="287"/>
      <c r="AA49" s="233" t="str">
        <f t="shared" si="4"/>
        <v/>
      </c>
      <c r="AB49" s="233"/>
      <c r="AC49" s="233" t="str">
        <f t="shared" si="5"/>
        <v/>
      </c>
      <c r="AD49" s="233"/>
      <c r="AE49" s="233" t="str">
        <f t="shared" si="6"/>
        <v/>
      </c>
      <c r="AF49" s="233"/>
      <c r="AG49" s="233" t="str">
        <f t="shared" si="7"/>
        <v/>
      </c>
      <c r="AH49" s="233"/>
      <c r="AI49" s="233" t="str">
        <f t="shared" si="8"/>
        <v/>
      </c>
      <c r="AJ49" s="233"/>
      <c r="AK49" s="234" t="str">
        <f t="shared" si="0"/>
        <v/>
      </c>
      <c r="AL49" s="283" t="str">
        <f t="shared" si="11"/>
        <v/>
      </c>
      <c r="AM49" s="283" t="str">
        <f t="shared" si="9"/>
        <v/>
      </c>
      <c r="AN49" s="284"/>
      <c r="AO49" s="284"/>
      <c r="AP49" s="284"/>
      <c r="AQ49" s="284"/>
      <c r="AR49" s="284"/>
      <c r="AS49" s="284"/>
      <c r="AT49" s="284"/>
      <c r="AU49" s="279" t="str">
        <f>IFERROR(VLOOKUP(AT49,'Seguridad Información'!$I$61:$J$65,2,0),"")</f>
        <v/>
      </c>
      <c r="AV49" s="279"/>
      <c r="AW49" s="285" t="str">
        <f t="shared" si="1"/>
        <v/>
      </c>
      <c r="AX49" s="283" t="str">
        <f t="shared" si="2"/>
        <v/>
      </c>
      <c r="AY49" s="285" t="str">
        <f>IFERROR(VLOOKUP((CONCATENATE(AM49,AX49)),Listados!$U$3:$V$11,2,FALSE),"")</f>
        <v/>
      </c>
      <c r="AZ49" s="283">
        <f t="shared" si="10"/>
        <v>100</v>
      </c>
      <c r="BA49" s="778">
        <f>AVERAGE(AZ49:AZ54)</f>
        <v>100</v>
      </c>
      <c r="BB49" s="778" t="str">
        <f>IF(BA49&lt;=50, "Débil", IF(BA49&lt;=99,"Moderado","Fuerte"))</f>
        <v>Fuerte</v>
      </c>
      <c r="BC49" s="286">
        <f>+IF(AND(W49="Preventivo",BB49="Fuerte"),2,IF(AND(W49="Preventivo",BB49="Moderado"),1,0))</f>
        <v>0</v>
      </c>
      <c r="BD49" s="286">
        <f>+IF(AND(W49="Detectivo/Correctivo",$BB49="Fuerte"),2,IF(AND(W49="Detectivo/Correctivo",$BB49="Moderado"),1,IF(AND(W49="Preventivo",$BB49="Fuerte"),1,0)))</f>
        <v>0</v>
      </c>
      <c r="BE49" s="286" t="e">
        <f>+N49-BC49</f>
        <v>#N/A</v>
      </c>
      <c r="BF49" s="286" t="e">
        <f>+P49-BD49</f>
        <v>#N/A</v>
      </c>
      <c r="BG49" s="683" t="e">
        <f>+VLOOKUP(MIN(BE49,BE50,BE51,BE52,BE53,BE54),Listados!$J$18:$K$24,2,TRUE)</f>
        <v>#N/A</v>
      </c>
      <c r="BH49" s="683" t="e">
        <f>+VLOOKUP(MIN(BF49,BF50,BF51,BF52,BF53,BF54),Listados!$J$27:$K$32,2,TRUE)</f>
        <v>#N/A</v>
      </c>
      <c r="BI49" s="683" t="e">
        <f>IF(AND(BG49&lt;&gt;"",BH49&lt;&gt;""),VLOOKUP(BG49&amp;BH49,Listados!$M$3:$N$27,2,FALSE),"")</f>
        <v>#N/A</v>
      </c>
      <c r="BJ49" s="682" t="e">
        <f>+IF($R49="Asumir el riesgo","NA","")</f>
        <v>#N/A</v>
      </c>
      <c r="BK49" s="682" t="e">
        <f>+IF($R49="Asumir el riesgo","NA","")</f>
        <v>#N/A</v>
      </c>
      <c r="BL49" s="682" t="e">
        <f>+IF($R49="Asumir el riesgo","NA","")</f>
        <v>#N/A</v>
      </c>
      <c r="BM49" s="801" t="e">
        <f>+IF($R49="Asumir el riesgo","NA","")</f>
        <v>#N/A</v>
      </c>
    </row>
    <row r="50" spans="1:65" ht="65" customHeight="1" x14ac:dyDescent="0.2">
      <c r="A50" s="779"/>
      <c r="B50" s="780"/>
      <c r="C50" s="755"/>
      <c r="D50" s="280"/>
      <c r="E50" s="280"/>
      <c r="F50" s="771"/>
      <c r="G50" s="781"/>
      <c r="H50" s="254"/>
      <c r="I50" s="254"/>
      <c r="J50" s="254"/>
      <c r="K50" s="281"/>
      <c r="L50" s="282"/>
      <c r="M50" s="761"/>
      <c r="N50" s="774"/>
      <c r="O50" s="777"/>
      <c r="P50" s="774"/>
      <c r="Q50" s="683"/>
      <c r="R50" s="683"/>
      <c r="S50" s="233"/>
      <c r="T50" s="233"/>
      <c r="U50" s="243" t="s">
        <v>839</v>
      </c>
      <c r="V50" s="287"/>
      <c r="W50" s="287"/>
      <c r="X50" s="287"/>
      <c r="Y50" s="233" t="str">
        <f t="shared" si="3"/>
        <v/>
      </c>
      <c r="Z50" s="287"/>
      <c r="AA50" s="233" t="str">
        <f t="shared" si="4"/>
        <v/>
      </c>
      <c r="AB50" s="233"/>
      <c r="AC50" s="233" t="str">
        <f t="shared" si="5"/>
        <v/>
      </c>
      <c r="AD50" s="233"/>
      <c r="AE50" s="233" t="str">
        <f t="shared" si="6"/>
        <v/>
      </c>
      <c r="AF50" s="233"/>
      <c r="AG50" s="233" t="str">
        <f t="shared" si="7"/>
        <v/>
      </c>
      <c r="AH50" s="233"/>
      <c r="AI50" s="233" t="str">
        <f t="shared" si="8"/>
        <v/>
      </c>
      <c r="AJ50" s="233"/>
      <c r="AK50" s="234" t="str">
        <f t="shared" si="0"/>
        <v/>
      </c>
      <c r="AL50" s="283" t="str">
        <f t="shared" si="11"/>
        <v/>
      </c>
      <c r="AM50" s="283" t="str">
        <f t="shared" si="9"/>
        <v/>
      </c>
      <c r="AN50" s="284"/>
      <c r="AO50" s="284"/>
      <c r="AP50" s="284"/>
      <c r="AQ50" s="284"/>
      <c r="AR50" s="284"/>
      <c r="AS50" s="284"/>
      <c r="AT50" s="284"/>
      <c r="AU50" s="279" t="str">
        <f>IFERROR(VLOOKUP(AT50,'Seguridad Información'!$I$61:$J$65,2,0),"")</f>
        <v/>
      </c>
      <c r="AV50" s="279"/>
      <c r="AW50" s="285" t="str">
        <f t="shared" si="1"/>
        <v/>
      </c>
      <c r="AX50" s="283" t="str">
        <f t="shared" si="2"/>
        <v/>
      </c>
      <c r="AY50" s="285" t="str">
        <f>IFERROR(VLOOKUP((CONCATENATE(AM50,AX50)),Listados!$U$3:$V$11,2,FALSE),"")</f>
        <v/>
      </c>
      <c r="AZ50" s="283">
        <f t="shared" si="10"/>
        <v>100</v>
      </c>
      <c r="BA50" s="778"/>
      <c r="BB50" s="778"/>
      <c r="BC50" s="286">
        <f>+IF(AND(W50="Preventivo",BB49="Fuerte"),2,IF(AND(W50="Preventivo",BB49="Moderado"),1,0))</f>
        <v>0</v>
      </c>
      <c r="BD50" s="286">
        <f>+IF(AND(W50="Detectivo/Correctivo",$BB49="Fuerte"),2,IF(AND(W50="Detectivo/Correctivo",$BB50="Moderado"),1,IF(AND(W50="Preventivo",$BB49="Fuerte"),1,0)))</f>
        <v>0</v>
      </c>
      <c r="BE50" s="286" t="e">
        <f>+N49-BC50</f>
        <v>#N/A</v>
      </c>
      <c r="BF50" s="286" t="e">
        <f>+P49-BD50</f>
        <v>#N/A</v>
      </c>
      <c r="BG50" s="683"/>
      <c r="BH50" s="683"/>
      <c r="BI50" s="683"/>
      <c r="BJ50" s="682"/>
      <c r="BK50" s="682"/>
      <c r="BL50" s="682"/>
      <c r="BM50" s="801"/>
    </row>
    <row r="51" spans="1:65" ht="65" customHeight="1" x14ac:dyDescent="0.2">
      <c r="A51" s="779"/>
      <c r="B51" s="780"/>
      <c r="C51" s="755"/>
      <c r="D51" s="280"/>
      <c r="E51" s="280"/>
      <c r="F51" s="771"/>
      <c r="G51" s="781"/>
      <c r="H51" s="254"/>
      <c r="I51" s="254"/>
      <c r="J51" s="254"/>
      <c r="K51" s="281"/>
      <c r="L51" s="282"/>
      <c r="M51" s="761"/>
      <c r="N51" s="774"/>
      <c r="O51" s="777"/>
      <c r="P51" s="774"/>
      <c r="Q51" s="683"/>
      <c r="R51" s="683"/>
      <c r="S51" s="233"/>
      <c r="T51" s="233"/>
      <c r="U51" s="243" t="s">
        <v>839</v>
      </c>
      <c r="V51" s="287"/>
      <c r="W51" s="287"/>
      <c r="X51" s="287"/>
      <c r="Y51" s="233" t="str">
        <f t="shared" si="3"/>
        <v/>
      </c>
      <c r="Z51" s="287"/>
      <c r="AA51" s="233" t="str">
        <f t="shared" si="4"/>
        <v/>
      </c>
      <c r="AB51" s="233"/>
      <c r="AC51" s="233" t="str">
        <f t="shared" si="5"/>
        <v/>
      </c>
      <c r="AD51" s="233"/>
      <c r="AE51" s="233" t="str">
        <f t="shared" si="6"/>
        <v/>
      </c>
      <c r="AF51" s="233"/>
      <c r="AG51" s="233" t="str">
        <f t="shared" si="7"/>
        <v/>
      </c>
      <c r="AH51" s="233"/>
      <c r="AI51" s="233" t="str">
        <f t="shared" si="8"/>
        <v/>
      </c>
      <c r="AJ51" s="233"/>
      <c r="AK51" s="234" t="str">
        <f t="shared" si="0"/>
        <v/>
      </c>
      <c r="AL51" s="283" t="str">
        <f t="shared" si="11"/>
        <v/>
      </c>
      <c r="AM51" s="283" t="str">
        <f t="shared" si="9"/>
        <v/>
      </c>
      <c r="AN51" s="284"/>
      <c r="AO51" s="284"/>
      <c r="AP51" s="284"/>
      <c r="AQ51" s="284"/>
      <c r="AR51" s="284"/>
      <c r="AS51" s="284"/>
      <c r="AT51" s="284"/>
      <c r="AU51" s="279" t="str">
        <f>IFERROR(VLOOKUP(AT51,'Seguridad Información'!$I$61:$J$65,2,0),"")</f>
        <v/>
      </c>
      <c r="AV51" s="279"/>
      <c r="AW51" s="285" t="str">
        <f t="shared" si="1"/>
        <v/>
      </c>
      <c r="AX51" s="283" t="str">
        <f t="shared" si="2"/>
        <v/>
      </c>
      <c r="AY51" s="285" t="str">
        <f>IFERROR(VLOOKUP((CONCATENATE(AM51,AX51)),Listados!$U$3:$V$11,2,FALSE),"")</f>
        <v/>
      </c>
      <c r="AZ51" s="283">
        <f t="shared" si="10"/>
        <v>100</v>
      </c>
      <c r="BA51" s="778"/>
      <c r="BB51" s="778"/>
      <c r="BC51" s="286">
        <f>+IF(AND(W51="Preventivo",BB49="Fuerte"),2,IF(AND(W51="Preventivo",BB49="Moderado"),1,0))</f>
        <v>0</v>
      </c>
      <c r="BD51" s="286">
        <f>+IF(AND(W51="Detectivo/Correctivo",$BB49="Fuerte"),2,IF(AND(W51="Detectivo/Correctivo",$BB51="Moderado"),1,IF(AND(W51="Preventivo",$BB49="Fuerte"),1,0)))</f>
        <v>0</v>
      </c>
      <c r="BE51" s="286" t="e">
        <f>+N49-BC51</f>
        <v>#N/A</v>
      </c>
      <c r="BF51" s="286" t="e">
        <f>+P49-BD51</f>
        <v>#N/A</v>
      </c>
      <c r="BG51" s="683"/>
      <c r="BH51" s="683"/>
      <c r="BI51" s="683"/>
      <c r="BJ51" s="682"/>
      <c r="BK51" s="682"/>
      <c r="BL51" s="682"/>
      <c r="BM51" s="801"/>
    </row>
    <row r="52" spans="1:65" ht="65" customHeight="1" x14ac:dyDescent="0.2">
      <c r="A52" s="779"/>
      <c r="B52" s="780"/>
      <c r="C52" s="755"/>
      <c r="D52" s="280"/>
      <c r="E52" s="280"/>
      <c r="F52" s="771"/>
      <c r="G52" s="781"/>
      <c r="H52" s="254"/>
      <c r="I52" s="254"/>
      <c r="J52" s="254"/>
      <c r="K52" s="281"/>
      <c r="L52" s="282"/>
      <c r="M52" s="761"/>
      <c r="N52" s="774"/>
      <c r="O52" s="777"/>
      <c r="P52" s="774"/>
      <c r="Q52" s="683"/>
      <c r="R52" s="683"/>
      <c r="S52" s="233"/>
      <c r="T52" s="233"/>
      <c r="U52" s="243" t="s">
        <v>839</v>
      </c>
      <c r="V52" s="287"/>
      <c r="W52" s="287"/>
      <c r="X52" s="287"/>
      <c r="Y52" s="233" t="str">
        <f t="shared" si="3"/>
        <v/>
      </c>
      <c r="Z52" s="287"/>
      <c r="AA52" s="233" t="str">
        <f t="shared" si="4"/>
        <v/>
      </c>
      <c r="AB52" s="233"/>
      <c r="AC52" s="233" t="str">
        <f t="shared" si="5"/>
        <v/>
      </c>
      <c r="AD52" s="233"/>
      <c r="AE52" s="233" t="str">
        <f t="shared" si="6"/>
        <v/>
      </c>
      <c r="AF52" s="233"/>
      <c r="AG52" s="233" t="str">
        <f t="shared" si="7"/>
        <v/>
      </c>
      <c r="AH52" s="233"/>
      <c r="AI52" s="233" t="str">
        <f t="shared" si="8"/>
        <v/>
      </c>
      <c r="AJ52" s="233"/>
      <c r="AK52" s="234" t="str">
        <f t="shared" si="0"/>
        <v/>
      </c>
      <c r="AL52" s="283" t="str">
        <f t="shared" si="11"/>
        <v/>
      </c>
      <c r="AM52" s="283" t="str">
        <f t="shared" si="9"/>
        <v/>
      </c>
      <c r="AN52" s="284"/>
      <c r="AO52" s="284"/>
      <c r="AP52" s="284"/>
      <c r="AQ52" s="284"/>
      <c r="AR52" s="284"/>
      <c r="AS52" s="284"/>
      <c r="AT52" s="284"/>
      <c r="AU52" s="279" t="str">
        <f>IFERROR(VLOOKUP(AT52,'Seguridad Información'!$I$61:$J$65,2,0),"")</f>
        <v/>
      </c>
      <c r="AV52" s="279"/>
      <c r="AW52" s="285" t="str">
        <f t="shared" si="1"/>
        <v/>
      </c>
      <c r="AX52" s="283" t="str">
        <f t="shared" si="2"/>
        <v/>
      </c>
      <c r="AY52" s="285" t="str">
        <f>IFERROR(VLOOKUP((CONCATENATE(AM52,AX52)),Listados!$U$3:$V$11,2,FALSE),"")</f>
        <v/>
      </c>
      <c r="AZ52" s="283">
        <f t="shared" si="10"/>
        <v>100</v>
      </c>
      <c r="BA52" s="778"/>
      <c r="BB52" s="778"/>
      <c r="BC52" s="286">
        <f>+IF(AND(W52="Preventivo",BB49="Fuerte"),2,IF(AND(W52="Preventivo",BB49="Moderado"),1,0))</f>
        <v>0</v>
      </c>
      <c r="BD52" s="286">
        <f>+IF(AND(W52="Detectivo/Correctivo",$BB49="Fuerte"),2,IF(AND(W52="Detectivo/Correctivo",$BB52="Moderado"),1,IF(AND(W52="Preventivo",$BB49="Fuerte"),1,0)))</f>
        <v>0</v>
      </c>
      <c r="BE52" s="286" t="e">
        <f>+N49-BC52</f>
        <v>#N/A</v>
      </c>
      <c r="BF52" s="286" t="e">
        <f>+P49-BD52</f>
        <v>#N/A</v>
      </c>
      <c r="BG52" s="683"/>
      <c r="BH52" s="683"/>
      <c r="BI52" s="683"/>
      <c r="BJ52" s="682"/>
      <c r="BK52" s="682"/>
      <c r="BL52" s="682"/>
      <c r="BM52" s="801"/>
    </row>
    <row r="53" spans="1:65" ht="65" customHeight="1" x14ac:dyDescent="0.2">
      <c r="A53" s="779"/>
      <c r="B53" s="780"/>
      <c r="C53" s="755"/>
      <c r="D53" s="280"/>
      <c r="E53" s="280"/>
      <c r="F53" s="771"/>
      <c r="G53" s="781"/>
      <c r="H53" s="254"/>
      <c r="I53" s="254"/>
      <c r="J53" s="254"/>
      <c r="K53" s="281"/>
      <c r="L53" s="282"/>
      <c r="M53" s="761"/>
      <c r="N53" s="774"/>
      <c r="O53" s="777"/>
      <c r="P53" s="774"/>
      <c r="Q53" s="683"/>
      <c r="R53" s="683"/>
      <c r="S53" s="233"/>
      <c r="T53" s="233"/>
      <c r="U53" s="243" t="s">
        <v>839</v>
      </c>
      <c r="V53" s="287"/>
      <c r="W53" s="287"/>
      <c r="X53" s="287"/>
      <c r="Y53" s="233" t="str">
        <f t="shared" si="3"/>
        <v/>
      </c>
      <c r="Z53" s="287"/>
      <c r="AA53" s="233" t="str">
        <f t="shared" si="4"/>
        <v/>
      </c>
      <c r="AB53" s="233"/>
      <c r="AC53" s="233" t="str">
        <f t="shared" si="5"/>
        <v/>
      </c>
      <c r="AD53" s="233"/>
      <c r="AE53" s="233" t="str">
        <f t="shared" si="6"/>
        <v/>
      </c>
      <c r="AF53" s="233"/>
      <c r="AG53" s="233" t="str">
        <f t="shared" si="7"/>
        <v/>
      </c>
      <c r="AH53" s="233"/>
      <c r="AI53" s="233" t="str">
        <f t="shared" si="8"/>
        <v/>
      </c>
      <c r="AJ53" s="233"/>
      <c r="AK53" s="234" t="str">
        <f t="shared" si="0"/>
        <v/>
      </c>
      <c r="AL53" s="283" t="str">
        <f t="shared" si="11"/>
        <v/>
      </c>
      <c r="AM53" s="283" t="str">
        <f t="shared" si="9"/>
        <v/>
      </c>
      <c r="AN53" s="284"/>
      <c r="AO53" s="284"/>
      <c r="AP53" s="284"/>
      <c r="AQ53" s="284"/>
      <c r="AR53" s="284"/>
      <c r="AS53" s="284"/>
      <c r="AT53" s="284"/>
      <c r="AU53" s="279" t="str">
        <f>IFERROR(VLOOKUP(AT53,'Seguridad Información'!$I$61:$J$65,2,0),"")</f>
        <v/>
      </c>
      <c r="AV53" s="279"/>
      <c r="AW53" s="285" t="str">
        <f t="shared" si="1"/>
        <v/>
      </c>
      <c r="AX53" s="283" t="str">
        <f t="shared" si="2"/>
        <v/>
      </c>
      <c r="AY53" s="285" t="str">
        <f>IFERROR(VLOOKUP((CONCATENATE(AM53,AX53)),Listados!$U$3:$V$11,2,FALSE),"")</f>
        <v/>
      </c>
      <c r="AZ53" s="283">
        <f t="shared" si="10"/>
        <v>100</v>
      </c>
      <c r="BA53" s="778"/>
      <c r="BB53" s="778"/>
      <c r="BC53" s="286">
        <f>+IF(AND(W53="Preventivo",BB49="Fuerte"),2,IF(AND(W53="Preventivo",BB49="Moderado"),1,0))</f>
        <v>0</v>
      </c>
      <c r="BD53" s="286">
        <f>+IF(AND(W53="Detectivo/Correctivo",$BB49="Fuerte"),2,IF(AND(W53="Detectivo/Correctivo",$BB53="Moderado"),1,IF(AND(W53="Preventivo",$BB49="Fuerte"),1,0)))</f>
        <v>0</v>
      </c>
      <c r="BE53" s="286" t="e">
        <f>+N49-BC53</f>
        <v>#N/A</v>
      </c>
      <c r="BF53" s="286" t="e">
        <f>+P49-BD53</f>
        <v>#N/A</v>
      </c>
      <c r="BG53" s="683"/>
      <c r="BH53" s="683"/>
      <c r="BI53" s="683"/>
      <c r="BJ53" s="682"/>
      <c r="BK53" s="682"/>
      <c r="BL53" s="682"/>
      <c r="BM53" s="801"/>
    </row>
    <row r="54" spans="1:65" ht="65" customHeight="1" x14ac:dyDescent="0.2">
      <c r="A54" s="779"/>
      <c r="B54" s="780"/>
      <c r="C54" s="755"/>
      <c r="D54" s="280"/>
      <c r="E54" s="280"/>
      <c r="F54" s="771"/>
      <c r="G54" s="781"/>
      <c r="H54" s="254"/>
      <c r="I54" s="254"/>
      <c r="J54" s="254"/>
      <c r="K54" s="281"/>
      <c r="L54" s="282"/>
      <c r="M54" s="761"/>
      <c r="N54" s="774"/>
      <c r="O54" s="777"/>
      <c r="P54" s="774"/>
      <c r="Q54" s="683"/>
      <c r="R54" s="683"/>
      <c r="S54" s="233"/>
      <c r="T54" s="233"/>
      <c r="U54" s="243" t="s">
        <v>839</v>
      </c>
      <c r="V54" s="287"/>
      <c r="W54" s="287"/>
      <c r="X54" s="287"/>
      <c r="Y54" s="233" t="str">
        <f t="shared" si="3"/>
        <v/>
      </c>
      <c r="Z54" s="287"/>
      <c r="AA54" s="233" t="str">
        <f t="shared" si="4"/>
        <v/>
      </c>
      <c r="AB54" s="233"/>
      <c r="AC54" s="233" t="str">
        <f t="shared" si="5"/>
        <v/>
      </c>
      <c r="AD54" s="233"/>
      <c r="AE54" s="233" t="str">
        <f t="shared" si="6"/>
        <v/>
      </c>
      <c r="AF54" s="233"/>
      <c r="AG54" s="233" t="str">
        <f t="shared" si="7"/>
        <v/>
      </c>
      <c r="AH54" s="233"/>
      <c r="AI54" s="233" t="str">
        <f t="shared" si="8"/>
        <v/>
      </c>
      <c r="AJ54" s="233"/>
      <c r="AK54" s="234" t="str">
        <f t="shared" si="0"/>
        <v/>
      </c>
      <c r="AL54" s="283" t="str">
        <f t="shared" si="11"/>
        <v/>
      </c>
      <c r="AM54" s="283" t="str">
        <f t="shared" si="9"/>
        <v/>
      </c>
      <c r="AN54" s="284"/>
      <c r="AO54" s="284"/>
      <c r="AP54" s="284"/>
      <c r="AQ54" s="284"/>
      <c r="AR54" s="284"/>
      <c r="AS54" s="284"/>
      <c r="AT54" s="284"/>
      <c r="AU54" s="279" t="str">
        <f>IFERROR(VLOOKUP(AT54,'Seguridad Información'!$I$61:$J$65,2,0),"")</f>
        <v/>
      </c>
      <c r="AV54" s="279"/>
      <c r="AW54" s="285" t="str">
        <f t="shared" si="1"/>
        <v/>
      </c>
      <c r="AX54" s="283" t="str">
        <f t="shared" si="2"/>
        <v/>
      </c>
      <c r="AY54" s="285" t="str">
        <f>IFERROR(VLOOKUP((CONCATENATE(AM54,AX54)),Listados!$U$3:$V$11,2,FALSE),"")</f>
        <v/>
      </c>
      <c r="AZ54" s="283">
        <f t="shared" si="10"/>
        <v>100</v>
      </c>
      <c r="BA54" s="778"/>
      <c r="BB54" s="778"/>
      <c r="BC54" s="286">
        <f>+IF(AND(W54="Preventivo",BB49="Fuerte"),2,IF(AND(W54="Preventivo",BB49="Moderado"),1,0))</f>
        <v>0</v>
      </c>
      <c r="BD54" s="286">
        <f>+IF(AND(W54="Detectivo/Correctivo",$BB49="Fuerte"),2,IF(AND(W54="Detectivo/Correctivo",$BB54="Moderado"),1,IF(AND(W54="Preventivo",$BB49="Fuerte"),1,0)))</f>
        <v>0</v>
      </c>
      <c r="BE54" s="286" t="e">
        <f>+N49-BC54</f>
        <v>#N/A</v>
      </c>
      <c r="BF54" s="286" t="e">
        <f>+P49-BD54</f>
        <v>#N/A</v>
      </c>
      <c r="BG54" s="683"/>
      <c r="BH54" s="683"/>
      <c r="BI54" s="683"/>
      <c r="BJ54" s="682"/>
      <c r="BK54" s="682"/>
      <c r="BL54" s="682"/>
      <c r="BM54" s="801"/>
    </row>
    <row r="55" spans="1:65" ht="65" customHeight="1" x14ac:dyDescent="0.2">
      <c r="A55" s="779">
        <v>9</v>
      </c>
      <c r="B55" s="780"/>
      <c r="C55" s="755" t="str">
        <f>IFERROR(VLOOKUP(B55,Listados!B$3:C$20,2,FALSE),"")</f>
        <v/>
      </c>
      <c r="D55" s="280"/>
      <c r="E55" s="280"/>
      <c r="F55" s="771"/>
      <c r="G55" s="781"/>
      <c r="H55" s="254"/>
      <c r="I55" s="254"/>
      <c r="J55" s="254"/>
      <c r="K55" s="281"/>
      <c r="L55" s="282"/>
      <c r="M55" s="761"/>
      <c r="N55" s="774" t="e">
        <f>+VLOOKUP(M55,Listados!$K$8:$L$12,2,0)</f>
        <v>#N/A</v>
      </c>
      <c r="O55" s="777"/>
      <c r="P55" s="774" t="e">
        <f>+VLOOKUP(O55,Listados!$K$13:$L$17,2,0)</f>
        <v>#N/A</v>
      </c>
      <c r="Q55" s="683" t="str">
        <f>IF(AND(M55&lt;&gt;"",O55&lt;&gt;""),VLOOKUP(M55&amp;O55,Listados!$M$3:$N$27,2,FALSE),"")</f>
        <v/>
      </c>
      <c r="R55" s="683" t="e">
        <f>+VLOOKUP(Q55,Listados!$P$3:$Q$6,2,FALSE)</f>
        <v>#N/A</v>
      </c>
      <c r="S55" s="233"/>
      <c r="T55" s="233"/>
      <c r="U55" s="243" t="s">
        <v>839</v>
      </c>
      <c r="V55" s="287"/>
      <c r="W55" s="287"/>
      <c r="X55" s="287"/>
      <c r="Y55" s="233" t="str">
        <f t="shared" si="3"/>
        <v/>
      </c>
      <c r="Z55" s="287"/>
      <c r="AA55" s="233" t="str">
        <f t="shared" si="4"/>
        <v/>
      </c>
      <c r="AB55" s="233"/>
      <c r="AC55" s="233" t="str">
        <f t="shared" si="5"/>
        <v/>
      </c>
      <c r="AD55" s="233"/>
      <c r="AE55" s="233" t="str">
        <f t="shared" si="6"/>
        <v/>
      </c>
      <c r="AF55" s="233"/>
      <c r="AG55" s="233" t="str">
        <f t="shared" si="7"/>
        <v/>
      </c>
      <c r="AH55" s="233"/>
      <c r="AI55" s="233" t="str">
        <f t="shared" si="8"/>
        <v/>
      </c>
      <c r="AJ55" s="233"/>
      <c r="AK55" s="234" t="str">
        <f t="shared" si="0"/>
        <v/>
      </c>
      <c r="AL55" s="283" t="str">
        <f t="shared" si="11"/>
        <v/>
      </c>
      <c r="AM55" s="283" t="str">
        <f t="shared" si="9"/>
        <v/>
      </c>
      <c r="AN55" s="284"/>
      <c r="AO55" s="284"/>
      <c r="AP55" s="284"/>
      <c r="AQ55" s="284"/>
      <c r="AR55" s="284"/>
      <c r="AS55" s="284"/>
      <c r="AT55" s="284"/>
      <c r="AU55" s="279" t="str">
        <f>IFERROR(VLOOKUP(AT55,'Seguridad Información'!$I$61:$J$65,2,0),"")</f>
        <v/>
      </c>
      <c r="AV55" s="279"/>
      <c r="AW55" s="285" t="str">
        <f t="shared" si="1"/>
        <v/>
      </c>
      <c r="AX55" s="283" t="str">
        <f t="shared" si="2"/>
        <v/>
      </c>
      <c r="AY55" s="285" t="str">
        <f>IFERROR(VLOOKUP((CONCATENATE(AM55,AX55)),Listados!$U$3:$V$11,2,FALSE),"")</f>
        <v/>
      </c>
      <c r="AZ55" s="283">
        <f t="shared" si="10"/>
        <v>100</v>
      </c>
      <c r="BA55" s="778">
        <f>AVERAGE(AZ55:AZ60)</f>
        <v>100</v>
      </c>
      <c r="BB55" s="778" t="str">
        <f>IF(BA55&lt;=50, "Débil", IF(BA55&lt;=99,"Moderado","Fuerte"))</f>
        <v>Fuerte</v>
      </c>
      <c r="BC55" s="286">
        <f>+IF(AND(W55="Preventivo",BB55="Fuerte"),2,IF(AND(W55="Preventivo",BB55="Moderado"),1,0))</f>
        <v>0</v>
      </c>
      <c r="BD55" s="286">
        <f>+IF(AND(W55="Detectivo/Correctivo",$BB55="Fuerte"),2,IF(AND(W55="Detectivo/Correctivo",$BB55="Moderado"),1,IF(AND(W55="Preventivo",$BB55="Fuerte"),1,0)))</f>
        <v>0</v>
      </c>
      <c r="BE55" s="286" t="e">
        <f>+N55-BC55</f>
        <v>#N/A</v>
      </c>
      <c r="BF55" s="286" t="e">
        <f>+P55-BD55</f>
        <v>#N/A</v>
      </c>
      <c r="BG55" s="683" t="e">
        <f>+VLOOKUP(MIN(BE55,BE56,BE57,BE58,BE59,BE60),Listados!$J$18:$K$24,2,TRUE)</f>
        <v>#N/A</v>
      </c>
      <c r="BH55" s="683" t="e">
        <f>+VLOOKUP(MIN(BF55,BF56,BF57,BF58,BF59,BF60),Listados!$J$27:$K$32,2,TRUE)</f>
        <v>#N/A</v>
      </c>
      <c r="BI55" s="683" t="e">
        <f>IF(AND(BG55&lt;&gt;"",BH55&lt;&gt;""),VLOOKUP(BG55&amp;BH55,Listados!$M$3:$N$27,2,FALSE),"")</f>
        <v>#N/A</v>
      </c>
      <c r="BJ55" s="682" t="e">
        <f>+IF($R55="Asumir el riesgo","NA","")</f>
        <v>#N/A</v>
      </c>
      <c r="BK55" s="682" t="e">
        <f>+IF($R55="Asumir el riesgo","NA","")</f>
        <v>#N/A</v>
      </c>
      <c r="BL55" s="682" t="e">
        <f>+IF($R55="Asumir el riesgo","NA","")</f>
        <v>#N/A</v>
      </c>
      <c r="BM55" s="801" t="e">
        <f>+IF($R55="Asumir el riesgo","NA","")</f>
        <v>#N/A</v>
      </c>
    </row>
    <row r="56" spans="1:65" ht="65" customHeight="1" x14ac:dyDescent="0.2">
      <c r="A56" s="779"/>
      <c r="B56" s="780"/>
      <c r="C56" s="755"/>
      <c r="D56" s="280"/>
      <c r="E56" s="280"/>
      <c r="F56" s="771"/>
      <c r="G56" s="781"/>
      <c r="H56" s="254"/>
      <c r="I56" s="254"/>
      <c r="J56" s="254"/>
      <c r="K56" s="281"/>
      <c r="L56" s="282"/>
      <c r="M56" s="761"/>
      <c r="N56" s="774"/>
      <c r="O56" s="777"/>
      <c r="P56" s="774"/>
      <c r="Q56" s="683"/>
      <c r="R56" s="683"/>
      <c r="S56" s="233"/>
      <c r="T56" s="233"/>
      <c r="U56" s="243" t="s">
        <v>839</v>
      </c>
      <c r="V56" s="287"/>
      <c r="W56" s="287"/>
      <c r="X56" s="287"/>
      <c r="Y56" s="233" t="str">
        <f t="shared" si="3"/>
        <v/>
      </c>
      <c r="Z56" s="287"/>
      <c r="AA56" s="233" t="str">
        <f t="shared" si="4"/>
        <v/>
      </c>
      <c r="AB56" s="233"/>
      <c r="AC56" s="233" t="str">
        <f t="shared" si="5"/>
        <v/>
      </c>
      <c r="AD56" s="233"/>
      <c r="AE56" s="233" t="str">
        <f t="shared" si="6"/>
        <v/>
      </c>
      <c r="AF56" s="233"/>
      <c r="AG56" s="233" t="str">
        <f t="shared" si="7"/>
        <v/>
      </c>
      <c r="AH56" s="233"/>
      <c r="AI56" s="233" t="str">
        <f t="shared" si="8"/>
        <v/>
      </c>
      <c r="AJ56" s="233"/>
      <c r="AK56" s="234" t="str">
        <f t="shared" si="0"/>
        <v/>
      </c>
      <c r="AL56" s="283" t="str">
        <f t="shared" si="11"/>
        <v/>
      </c>
      <c r="AM56" s="283" t="str">
        <f t="shared" si="9"/>
        <v/>
      </c>
      <c r="AN56" s="284"/>
      <c r="AO56" s="284"/>
      <c r="AP56" s="284"/>
      <c r="AQ56" s="284"/>
      <c r="AR56" s="284"/>
      <c r="AS56" s="284"/>
      <c r="AT56" s="284"/>
      <c r="AU56" s="279" t="str">
        <f>IFERROR(VLOOKUP(AT56,'Seguridad Información'!$I$61:$J$65,2,0),"")</f>
        <v/>
      </c>
      <c r="AV56" s="279"/>
      <c r="AW56" s="285" t="str">
        <f t="shared" si="1"/>
        <v/>
      </c>
      <c r="AX56" s="283" t="str">
        <f t="shared" si="2"/>
        <v/>
      </c>
      <c r="AY56" s="285" t="str">
        <f>IFERROR(VLOOKUP((CONCATENATE(AM56,AX56)),Listados!$U$3:$V$11,2,FALSE),"")</f>
        <v/>
      </c>
      <c r="AZ56" s="283">
        <f t="shared" si="10"/>
        <v>100</v>
      </c>
      <c r="BA56" s="778"/>
      <c r="BB56" s="778"/>
      <c r="BC56" s="286">
        <f>+IF(AND(W56="Preventivo",BB55="Fuerte"),2,IF(AND(W56="Preventivo",BB55="Moderado"),1,0))</f>
        <v>0</v>
      </c>
      <c r="BD56" s="286">
        <f>+IF(AND(W56="Detectivo/Correctivo",$BB55="Fuerte"),2,IF(AND(W56="Detectivo/Correctivo",$BB56="Moderado"),1,IF(AND(W56="Preventivo",$BB55="Fuerte"),1,0)))</f>
        <v>0</v>
      </c>
      <c r="BE56" s="286" t="e">
        <f>+N55-BC56</f>
        <v>#N/A</v>
      </c>
      <c r="BF56" s="286" t="e">
        <f>+P55-BD56</f>
        <v>#N/A</v>
      </c>
      <c r="BG56" s="683"/>
      <c r="BH56" s="683"/>
      <c r="BI56" s="683"/>
      <c r="BJ56" s="682"/>
      <c r="BK56" s="682"/>
      <c r="BL56" s="682"/>
      <c r="BM56" s="801"/>
    </row>
    <row r="57" spans="1:65" ht="65" customHeight="1" x14ac:dyDescent="0.2">
      <c r="A57" s="779"/>
      <c r="B57" s="780"/>
      <c r="C57" s="755"/>
      <c r="D57" s="280"/>
      <c r="E57" s="280"/>
      <c r="F57" s="771"/>
      <c r="G57" s="781"/>
      <c r="H57" s="254"/>
      <c r="I57" s="254"/>
      <c r="J57" s="254"/>
      <c r="K57" s="281"/>
      <c r="L57" s="282"/>
      <c r="M57" s="761"/>
      <c r="N57" s="774"/>
      <c r="O57" s="777"/>
      <c r="P57" s="774"/>
      <c r="Q57" s="683"/>
      <c r="R57" s="683"/>
      <c r="S57" s="233"/>
      <c r="T57" s="233"/>
      <c r="U57" s="243" t="s">
        <v>839</v>
      </c>
      <c r="V57" s="287"/>
      <c r="W57" s="287"/>
      <c r="X57" s="287"/>
      <c r="Y57" s="233" t="str">
        <f t="shared" si="3"/>
        <v/>
      </c>
      <c r="Z57" s="287"/>
      <c r="AA57" s="233" t="str">
        <f t="shared" si="4"/>
        <v/>
      </c>
      <c r="AB57" s="233"/>
      <c r="AC57" s="233" t="str">
        <f t="shared" si="5"/>
        <v/>
      </c>
      <c r="AD57" s="233"/>
      <c r="AE57" s="233" t="str">
        <f t="shared" si="6"/>
        <v/>
      </c>
      <c r="AF57" s="233"/>
      <c r="AG57" s="233" t="str">
        <f t="shared" si="7"/>
        <v/>
      </c>
      <c r="AH57" s="233"/>
      <c r="AI57" s="233" t="str">
        <f t="shared" si="8"/>
        <v/>
      </c>
      <c r="AJ57" s="233"/>
      <c r="AK57" s="234" t="str">
        <f t="shared" si="0"/>
        <v/>
      </c>
      <c r="AL57" s="283" t="str">
        <f t="shared" si="11"/>
        <v/>
      </c>
      <c r="AM57" s="283" t="str">
        <f t="shared" si="9"/>
        <v/>
      </c>
      <c r="AN57" s="284"/>
      <c r="AO57" s="284"/>
      <c r="AP57" s="284"/>
      <c r="AQ57" s="284"/>
      <c r="AR57" s="284"/>
      <c r="AS57" s="284"/>
      <c r="AT57" s="284"/>
      <c r="AU57" s="279" t="str">
        <f>IFERROR(VLOOKUP(AT57,'Seguridad Información'!$I$61:$J$65,2,0),"")</f>
        <v/>
      </c>
      <c r="AV57" s="279"/>
      <c r="AW57" s="285" t="str">
        <f t="shared" si="1"/>
        <v/>
      </c>
      <c r="AX57" s="283" t="str">
        <f t="shared" si="2"/>
        <v/>
      </c>
      <c r="AY57" s="285" t="str">
        <f>IFERROR(VLOOKUP((CONCATENATE(AM57,AX57)),Listados!$U$3:$V$11,2,FALSE),"")</f>
        <v/>
      </c>
      <c r="AZ57" s="283">
        <f t="shared" si="10"/>
        <v>100</v>
      </c>
      <c r="BA57" s="778"/>
      <c r="BB57" s="778"/>
      <c r="BC57" s="286">
        <f>+IF(AND(W57="Preventivo",BB55="Fuerte"),2,IF(AND(W57="Preventivo",BB55="Moderado"),1,0))</f>
        <v>0</v>
      </c>
      <c r="BD57" s="286">
        <f>+IF(AND(W57="Detectivo/Correctivo",$BB55="Fuerte"),2,IF(AND(W57="Detectivo/Correctivo",$BB57="Moderado"),1,IF(AND(W57="Preventivo",$BB55="Fuerte"),1,0)))</f>
        <v>0</v>
      </c>
      <c r="BE57" s="286" t="e">
        <f>+N55-BC57</f>
        <v>#N/A</v>
      </c>
      <c r="BF57" s="286" t="e">
        <f>+P55-BD57</f>
        <v>#N/A</v>
      </c>
      <c r="BG57" s="683"/>
      <c r="BH57" s="683"/>
      <c r="BI57" s="683"/>
      <c r="BJ57" s="682"/>
      <c r="BK57" s="682"/>
      <c r="BL57" s="682"/>
      <c r="BM57" s="801"/>
    </row>
    <row r="58" spans="1:65" ht="65" customHeight="1" x14ac:dyDescent="0.2">
      <c r="A58" s="779"/>
      <c r="B58" s="780"/>
      <c r="C58" s="755"/>
      <c r="D58" s="280"/>
      <c r="E58" s="280"/>
      <c r="F58" s="771"/>
      <c r="G58" s="781"/>
      <c r="H58" s="254"/>
      <c r="I58" s="254"/>
      <c r="J58" s="254"/>
      <c r="K58" s="281"/>
      <c r="L58" s="282"/>
      <c r="M58" s="761"/>
      <c r="N58" s="774"/>
      <c r="O58" s="777"/>
      <c r="P58" s="774"/>
      <c r="Q58" s="683"/>
      <c r="R58" s="683"/>
      <c r="S58" s="233"/>
      <c r="T58" s="233"/>
      <c r="U58" s="243" t="s">
        <v>839</v>
      </c>
      <c r="V58" s="287"/>
      <c r="W58" s="287"/>
      <c r="X58" s="287"/>
      <c r="Y58" s="233" t="str">
        <f t="shared" si="3"/>
        <v/>
      </c>
      <c r="Z58" s="287"/>
      <c r="AA58" s="233" t="str">
        <f t="shared" si="4"/>
        <v/>
      </c>
      <c r="AB58" s="233"/>
      <c r="AC58" s="233" t="str">
        <f t="shared" si="5"/>
        <v/>
      </c>
      <c r="AD58" s="233"/>
      <c r="AE58" s="233" t="str">
        <f t="shared" si="6"/>
        <v/>
      </c>
      <c r="AF58" s="233"/>
      <c r="AG58" s="233" t="str">
        <f t="shared" si="7"/>
        <v/>
      </c>
      <c r="AH58" s="233"/>
      <c r="AI58" s="233" t="str">
        <f t="shared" si="8"/>
        <v/>
      </c>
      <c r="AJ58" s="233"/>
      <c r="AK58" s="234" t="str">
        <f t="shared" si="0"/>
        <v/>
      </c>
      <c r="AL58" s="283" t="str">
        <f t="shared" si="11"/>
        <v/>
      </c>
      <c r="AM58" s="283" t="str">
        <f t="shared" si="9"/>
        <v/>
      </c>
      <c r="AN58" s="284"/>
      <c r="AO58" s="284"/>
      <c r="AP58" s="284"/>
      <c r="AQ58" s="284"/>
      <c r="AR58" s="284"/>
      <c r="AS58" s="284"/>
      <c r="AT58" s="284"/>
      <c r="AU58" s="279" t="str">
        <f>IFERROR(VLOOKUP(AT58,'Seguridad Información'!$I$61:$J$65,2,0),"")</f>
        <v/>
      </c>
      <c r="AV58" s="279"/>
      <c r="AW58" s="285" t="str">
        <f t="shared" si="1"/>
        <v/>
      </c>
      <c r="AX58" s="283" t="str">
        <f t="shared" si="2"/>
        <v/>
      </c>
      <c r="AY58" s="285" t="str">
        <f>IFERROR(VLOOKUP((CONCATENATE(AM58,AX58)),Listados!$U$3:$V$11,2,FALSE),"")</f>
        <v/>
      </c>
      <c r="AZ58" s="283">
        <f t="shared" si="10"/>
        <v>100</v>
      </c>
      <c r="BA58" s="778"/>
      <c r="BB58" s="778"/>
      <c r="BC58" s="286">
        <f>+IF(AND(W58="Preventivo",BB55="Fuerte"),2,IF(AND(W58="Preventivo",BB55="Moderado"),1,0))</f>
        <v>0</v>
      </c>
      <c r="BD58" s="286">
        <f>+IF(AND(W58="Detectivo/Correctivo",$BB55="Fuerte"),2,IF(AND(W58="Detectivo/Correctivo",$BB58="Moderado"),1,IF(AND(W58="Preventivo",$BB55="Fuerte"),1,0)))</f>
        <v>0</v>
      </c>
      <c r="BE58" s="286" t="e">
        <f>+N55-BC58</f>
        <v>#N/A</v>
      </c>
      <c r="BF58" s="286" t="e">
        <f>+P55-BD58</f>
        <v>#N/A</v>
      </c>
      <c r="BG58" s="683"/>
      <c r="BH58" s="683"/>
      <c r="BI58" s="683"/>
      <c r="BJ58" s="682"/>
      <c r="BK58" s="682"/>
      <c r="BL58" s="682"/>
      <c r="BM58" s="801"/>
    </row>
    <row r="59" spans="1:65" ht="65" customHeight="1" x14ac:dyDescent="0.2">
      <c r="A59" s="779"/>
      <c r="B59" s="780"/>
      <c r="C59" s="755"/>
      <c r="D59" s="280"/>
      <c r="E59" s="280"/>
      <c r="F59" s="771"/>
      <c r="G59" s="781"/>
      <c r="H59" s="254"/>
      <c r="I59" s="254"/>
      <c r="J59" s="254"/>
      <c r="K59" s="281"/>
      <c r="L59" s="282"/>
      <c r="M59" s="761"/>
      <c r="N59" s="774"/>
      <c r="O59" s="777"/>
      <c r="P59" s="774"/>
      <c r="Q59" s="683"/>
      <c r="R59" s="683"/>
      <c r="S59" s="233"/>
      <c r="T59" s="233"/>
      <c r="U59" s="243" t="s">
        <v>839</v>
      </c>
      <c r="V59" s="287"/>
      <c r="W59" s="287"/>
      <c r="X59" s="287"/>
      <c r="Y59" s="233" t="str">
        <f t="shared" si="3"/>
        <v/>
      </c>
      <c r="Z59" s="287"/>
      <c r="AA59" s="233" t="str">
        <f t="shared" si="4"/>
        <v/>
      </c>
      <c r="AB59" s="233"/>
      <c r="AC59" s="233" t="str">
        <f t="shared" si="5"/>
        <v/>
      </c>
      <c r="AD59" s="233"/>
      <c r="AE59" s="233" t="str">
        <f t="shared" si="6"/>
        <v/>
      </c>
      <c r="AF59" s="233"/>
      <c r="AG59" s="233" t="str">
        <f t="shared" si="7"/>
        <v/>
      </c>
      <c r="AH59" s="233"/>
      <c r="AI59" s="233" t="str">
        <f t="shared" si="8"/>
        <v/>
      </c>
      <c r="AJ59" s="233"/>
      <c r="AK59" s="234" t="str">
        <f t="shared" si="0"/>
        <v/>
      </c>
      <c r="AL59" s="283" t="str">
        <f t="shared" si="11"/>
        <v/>
      </c>
      <c r="AM59" s="283" t="str">
        <f t="shared" si="9"/>
        <v/>
      </c>
      <c r="AN59" s="284"/>
      <c r="AO59" s="284"/>
      <c r="AP59" s="284"/>
      <c r="AQ59" s="284"/>
      <c r="AR59" s="284"/>
      <c r="AS59" s="284"/>
      <c r="AT59" s="284"/>
      <c r="AU59" s="279" t="str">
        <f>IFERROR(VLOOKUP(AT59,'Seguridad Información'!$I$61:$J$65,2,0),"")</f>
        <v/>
      </c>
      <c r="AV59" s="279"/>
      <c r="AW59" s="285" t="str">
        <f t="shared" si="1"/>
        <v/>
      </c>
      <c r="AX59" s="283" t="str">
        <f t="shared" si="2"/>
        <v/>
      </c>
      <c r="AY59" s="285" t="str">
        <f>IFERROR(VLOOKUP((CONCATENATE(AM59,AX59)),Listados!$U$3:$V$11,2,FALSE),"")</f>
        <v/>
      </c>
      <c r="AZ59" s="283">
        <f t="shared" si="10"/>
        <v>100</v>
      </c>
      <c r="BA59" s="778"/>
      <c r="BB59" s="778"/>
      <c r="BC59" s="286">
        <f>+IF(AND(W59="Preventivo",BB55="Fuerte"),2,IF(AND(W59="Preventivo",BB55="Moderado"),1,0))</f>
        <v>0</v>
      </c>
      <c r="BD59" s="286">
        <f>+IF(AND(W59="Detectivo/Correctivo",$BB55="Fuerte"),2,IF(AND(W59="Detectivo/Correctivo",$BB59="Moderado"),1,IF(AND(W59="Preventivo",$BB55="Fuerte"),1,0)))</f>
        <v>0</v>
      </c>
      <c r="BE59" s="286" t="e">
        <f>+N55-BC59</f>
        <v>#N/A</v>
      </c>
      <c r="BF59" s="286" t="e">
        <f>+P55-BD59</f>
        <v>#N/A</v>
      </c>
      <c r="BG59" s="683"/>
      <c r="BH59" s="683"/>
      <c r="BI59" s="683"/>
      <c r="BJ59" s="682"/>
      <c r="BK59" s="682"/>
      <c r="BL59" s="682"/>
      <c r="BM59" s="801"/>
    </row>
    <row r="60" spans="1:65" ht="65" customHeight="1" x14ac:dyDescent="0.2">
      <c r="A60" s="779"/>
      <c r="B60" s="780"/>
      <c r="C60" s="755"/>
      <c r="D60" s="280"/>
      <c r="E60" s="280"/>
      <c r="F60" s="771"/>
      <c r="G60" s="781"/>
      <c r="H60" s="254"/>
      <c r="I60" s="254"/>
      <c r="J60" s="254"/>
      <c r="K60" s="281"/>
      <c r="L60" s="282"/>
      <c r="M60" s="761"/>
      <c r="N60" s="774"/>
      <c r="O60" s="777"/>
      <c r="P60" s="774"/>
      <c r="Q60" s="683"/>
      <c r="R60" s="683"/>
      <c r="S60" s="233"/>
      <c r="T60" s="233"/>
      <c r="U60" s="243" t="s">
        <v>839</v>
      </c>
      <c r="V60" s="287"/>
      <c r="W60" s="287"/>
      <c r="X60" s="287"/>
      <c r="Y60" s="233" t="str">
        <f t="shared" si="3"/>
        <v/>
      </c>
      <c r="Z60" s="287"/>
      <c r="AA60" s="233" t="str">
        <f t="shared" si="4"/>
        <v/>
      </c>
      <c r="AB60" s="233"/>
      <c r="AC60" s="233" t="str">
        <f t="shared" si="5"/>
        <v/>
      </c>
      <c r="AD60" s="233"/>
      <c r="AE60" s="233" t="str">
        <f t="shared" si="6"/>
        <v/>
      </c>
      <c r="AF60" s="233"/>
      <c r="AG60" s="233" t="str">
        <f t="shared" si="7"/>
        <v/>
      </c>
      <c r="AH60" s="233"/>
      <c r="AI60" s="233" t="str">
        <f t="shared" si="8"/>
        <v/>
      </c>
      <c r="AJ60" s="233"/>
      <c r="AK60" s="234" t="str">
        <f t="shared" si="0"/>
        <v/>
      </c>
      <c r="AL60" s="283" t="str">
        <f t="shared" si="11"/>
        <v/>
      </c>
      <c r="AM60" s="283" t="str">
        <f t="shared" si="9"/>
        <v/>
      </c>
      <c r="AN60" s="284"/>
      <c r="AO60" s="284"/>
      <c r="AP60" s="284"/>
      <c r="AQ60" s="284"/>
      <c r="AR60" s="284"/>
      <c r="AS60" s="284"/>
      <c r="AT60" s="284"/>
      <c r="AU60" s="279" t="str">
        <f>IFERROR(VLOOKUP(AT60,'Seguridad Información'!$I$61:$J$65,2,0),"")</f>
        <v/>
      </c>
      <c r="AV60" s="279"/>
      <c r="AW60" s="285" t="str">
        <f t="shared" si="1"/>
        <v/>
      </c>
      <c r="AX60" s="283" t="str">
        <f t="shared" si="2"/>
        <v/>
      </c>
      <c r="AY60" s="285" t="str">
        <f>IFERROR(VLOOKUP((CONCATENATE(AM60,AX60)),Listados!$U$3:$V$11,2,FALSE),"")</f>
        <v/>
      </c>
      <c r="AZ60" s="283">
        <f t="shared" si="10"/>
        <v>100</v>
      </c>
      <c r="BA60" s="778"/>
      <c r="BB60" s="778"/>
      <c r="BC60" s="286">
        <f>+IF(AND(W60="Preventivo",BB55="Fuerte"),2,IF(AND(W60="Preventivo",BB55="Moderado"),1,0))</f>
        <v>0</v>
      </c>
      <c r="BD60" s="286">
        <f>+IF(AND(W60="Detectivo/Correctivo",$BB55="Fuerte"),2,IF(AND(W60="Detectivo/Correctivo",$BB60="Moderado"),1,IF(AND(W60="Preventivo",$BB55="Fuerte"),1,0)))</f>
        <v>0</v>
      </c>
      <c r="BE60" s="286" t="e">
        <f>+N55-BC60</f>
        <v>#N/A</v>
      </c>
      <c r="BF60" s="286" t="e">
        <f>+P55-BD60</f>
        <v>#N/A</v>
      </c>
      <c r="BG60" s="683"/>
      <c r="BH60" s="683"/>
      <c r="BI60" s="683"/>
      <c r="BJ60" s="682"/>
      <c r="BK60" s="682"/>
      <c r="BL60" s="682"/>
      <c r="BM60" s="801"/>
    </row>
    <row r="61" spans="1:65" ht="65" customHeight="1" x14ac:dyDescent="0.2">
      <c r="A61" s="779">
        <v>10</v>
      </c>
      <c r="B61" s="780"/>
      <c r="C61" s="755" t="str">
        <f>IFERROR(VLOOKUP(B61,Listados!B$3:C$20,2,FALSE),"")</f>
        <v/>
      </c>
      <c r="D61" s="280"/>
      <c r="E61" s="280"/>
      <c r="F61" s="771"/>
      <c r="G61" s="781"/>
      <c r="H61" s="254"/>
      <c r="I61" s="254"/>
      <c r="J61" s="254"/>
      <c r="K61" s="281"/>
      <c r="L61" s="282"/>
      <c r="M61" s="761"/>
      <c r="N61" s="774" t="e">
        <f>+VLOOKUP(M61,Listados!$K$8:$L$12,2,0)</f>
        <v>#N/A</v>
      </c>
      <c r="O61" s="777"/>
      <c r="P61" s="774" t="e">
        <f>+VLOOKUP(O61,Listados!$K$13:$L$17,2,0)</f>
        <v>#N/A</v>
      </c>
      <c r="Q61" s="683" t="str">
        <f>IF(AND(M61&lt;&gt;"",O61&lt;&gt;""),VLOOKUP(M61&amp;O61,Listados!$M$3:$N$27,2,FALSE),"")</f>
        <v/>
      </c>
      <c r="R61" s="683" t="e">
        <f>+VLOOKUP(Q61,Listados!$P$3:$Q$6,2,FALSE)</f>
        <v>#N/A</v>
      </c>
      <c r="S61" s="233"/>
      <c r="T61" s="233"/>
      <c r="U61" s="243" t="s">
        <v>839</v>
      </c>
      <c r="V61" s="287"/>
      <c r="W61" s="287"/>
      <c r="X61" s="287"/>
      <c r="Y61" s="233" t="str">
        <f t="shared" si="3"/>
        <v/>
      </c>
      <c r="Z61" s="287"/>
      <c r="AA61" s="233" t="str">
        <f t="shared" si="4"/>
        <v/>
      </c>
      <c r="AB61" s="233"/>
      <c r="AC61" s="233" t="str">
        <f t="shared" si="5"/>
        <v/>
      </c>
      <c r="AD61" s="233"/>
      <c r="AE61" s="233" t="str">
        <f t="shared" si="6"/>
        <v/>
      </c>
      <c r="AF61" s="233"/>
      <c r="AG61" s="233" t="str">
        <f t="shared" si="7"/>
        <v/>
      </c>
      <c r="AH61" s="233"/>
      <c r="AI61" s="233" t="str">
        <f t="shared" si="8"/>
        <v/>
      </c>
      <c r="AJ61" s="233"/>
      <c r="AK61" s="234" t="str">
        <f t="shared" si="0"/>
        <v/>
      </c>
      <c r="AL61" s="283" t="str">
        <f t="shared" si="11"/>
        <v/>
      </c>
      <c r="AM61" s="283" t="str">
        <f t="shared" si="9"/>
        <v/>
      </c>
      <c r="AN61" s="284"/>
      <c r="AO61" s="284"/>
      <c r="AP61" s="284"/>
      <c r="AQ61" s="284"/>
      <c r="AR61" s="284"/>
      <c r="AS61" s="284"/>
      <c r="AT61" s="284"/>
      <c r="AU61" s="279" t="str">
        <f>IFERROR(VLOOKUP(AT61,'Seguridad Información'!$I$61:$J$65,2,0),"")</f>
        <v/>
      </c>
      <c r="AV61" s="279"/>
      <c r="AW61" s="285" t="str">
        <f t="shared" si="1"/>
        <v/>
      </c>
      <c r="AX61" s="283" t="str">
        <f t="shared" si="2"/>
        <v/>
      </c>
      <c r="AY61" s="285" t="str">
        <f>IFERROR(VLOOKUP((CONCATENATE(AM61,AX61)),Listados!$U$3:$V$11,2,FALSE),"")</f>
        <v/>
      </c>
      <c r="AZ61" s="283">
        <f t="shared" si="10"/>
        <v>100</v>
      </c>
      <c r="BA61" s="778">
        <f>AVERAGE(AZ61:AZ66)</f>
        <v>100</v>
      </c>
      <c r="BB61" s="778" t="str">
        <f>IF(BA61&lt;=50, "Débil", IF(BA61&lt;=99,"Moderado","Fuerte"))</f>
        <v>Fuerte</v>
      </c>
      <c r="BC61" s="286">
        <f>+IF(AND(W61="Preventivo",BB61="Fuerte"),2,IF(AND(W61="Preventivo",BB61="Moderado"),1,0))</f>
        <v>0</v>
      </c>
      <c r="BD61" s="286">
        <f>+IF(AND(W61="Detectivo/Correctivo",$BB61="Fuerte"),2,IF(AND(W61="Detectivo/Correctivo",$BB61="Moderado"),1,IF(AND(W61="Preventivo",$BB61="Fuerte"),1,0)))</f>
        <v>0</v>
      </c>
      <c r="BE61" s="286" t="e">
        <f>+N61-BC61</f>
        <v>#N/A</v>
      </c>
      <c r="BF61" s="286" t="e">
        <f>+P61-BD61</f>
        <v>#N/A</v>
      </c>
      <c r="BG61" s="683" t="e">
        <f>+VLOOKUP(MIN(BE61,BE62,BE63,BE64,BE65,BE66),Listados!$J$18:$K$24,2,TRUE)</f>
        <v>#N/A</v>
      </c>
      <c r="BH61" s="683" t="e">
        <f>+VLOOKUP(MIN(BF61,BF62,BF63,BF64,BF65,BF66),Listados!$J$27:$K$32,2,TRUE)</f>
        <v>#N/A</v>
      </c>
      <c r="BI61" s="683" t="e">
        <f>IF(AND(BG61&lt;&gt;"",BH61&lt;&gt;""),VLOOKUP(BG61&amp;BH61,Listados!$M$3:$N$27,2,FALSE),"")</f>
        <v>#N/A</v>
      </c>
      <c r="BJ61" s="682" t="e">
        <f>+IF($R61="Asumir el riesgo","NA","")</f>
        <v>#N/A</v>
      </c>
      <c r="BK61" s="682" t="e">
        <f>+IF($R61="Asumir el riesgo","NA","")</f>
        <v>#N/A</v>
      </c>
      <c r="BL61" s="682" t="e">
        <f>+IF($R61="Asumir el riesgo","NA","")</f>
        <v>#N/A</v>
      </c>
      <c r="BM61" s="801" t="e">
        <f>+IF($R61="Asumir el riesgo","NA","")</f>
        <v>#N/A</v>
      </c>
    </row>
    <row r="62" spans="1:65" ht="65" customHeight="1" x14ac:dyDescent="0.2">
      <c r="A62" s="779"/>
      <c r="B62" s="780"/>
      <c r="C62" s="755"/>
      <c r="D62" s="280"/>
      <c r="E62" s="280"/>
      <c r="F62" s="771"/>
      <c r="G62" s="781"/>
      <c r="H62" s="254"/>
      <c r="I62" s="254"/>
      <c r="J62" s="254"/>
      <c r="K62" s="281"/>
      <c r="L62" s="282"/>
      <c r="M62" s="761"/>
      <c r="N62" s="774"/>
      <c r="O62" s="777"/>
      <c r="P62" s="774"/>
      <c r="Q62" s="683"/>
      <c r="R62" s="683"/>
      <c r="S62" s="233"/>
      <c r="T62" s="233"/>
      <c r="U62" s="243" t="s">
        <v>839</v>
      </c>
      <c r="V62" s="287"/>
      <c r="W62" s="287"/>
      <c r="X62" s="287"/>
      <c r="Y62" s="233" t="str">
        <f t="shared" si="3"/>
        <v/>
      </c>
      <c r="Z62" s="287"/>
      <c r="AA62" s="233" t="str">
        <f t="shared" si="4"/>
        <v/>
      </c>
      <c r="AB62" s="233"/>
      <c r="AC62" s="233" t="str">
        <f t="shared" si="5"/>
        <v/>
      </c>
      <c r="AD62" s="233"/>
      <c r="AE62" s="233" t="str">
        <f t="shared" si="6"/>
        <v/>
      </c>
      <c r="AF62" s="233"/>
      <c r="AG62" s="233" t="str">
        <f t="shared" si="7"/>
        <v/>
      </c>
      <c r="AH62" s="233"/>
      <c r="AI62" s="233" t="str">
        <f t="shared" si="8"/>
        <v/>
      </c>
      <c r="AJ62" s="233"/>
      <c r="AK62" s="234" t="str">
        <f t="shared" si="0"/>
        <v/>
      </c>
      <c r="AL62" s="283" t="str">
        <f t="shared" si="11"/>
        <v/>
      </c>
      <c r="AM62" s="283" t="str">
        <f t="shared" si="9"/>
        <v/>
      </c>
      <c r="AN62" s="284"/>
      <c r="AO62" s="284"/>
      <c r="AP62" s="284"/>
      <c r="AQ62" s="284"/>
      <c r="AR62" s="284"/>
      <c r="AS62" s="284"/>
      <c r="AT62" s="284"/>
      <c r="AU62" s="279" t="str">
        <f>IFERROR(VLOOKUP(AT62,'Seguridad Información'!$I$61:$J$65,2,0),"")</f>
        <v/>
      </c>
      <c r="AV62" s="279"/>
      <c r="AW62" s="285" t="str">
        <f t="shared" si="1"/>
        <v/>
      </c>
      <c r="AX62" s="283" t="str">
        <f t="shared" si="2"/>
        <v/>
      </c>
      <c r="AY62" s="285" t="str">
        <f>IFERROR(VLOOKUP((CONCATENATE(AM62,AX62)),Listados!$U$3:$V$11,2,FALSE),"")</f>
        <v/>
      </c>
      <c r="AZ62" s="283">
        <f t="shared" si="10"/>
        <v>100</v>
      </c>
      <c r="BA62" s="778"/>
      <c r="BB62" s="778"/>
      <c r="BC62" s="286">
        <f>+IF(AND(W62="Preventivo",BB61="Fuerte"),2,IF(AND(W62="Preventivo",BB61="Moderado"),1,0))</f>
        <v>0</v>
      </c>
      <c r="BD62" s="286">
        <f>+IF(AND(W62="Detectivo/Correctivo",$BB61="Fuerte"),2,IF(AND(W62="Detectivo/Correctivo",$BB62="Moderado"),1,IF(AND(W62="Preventivo",$BB61="Fuerte"),1,0)))</f>
        <v>0</v>
      </c>
      <c r="BE62" s="286" t="e">
        <f>+N61-BC62</f>
        <v>#N/A</v>
      </c>
      <c r="BF62" s="286" t="e">
        <f>+P61-BD62</f>
        <v>#N/A</v>
      </c>
      <c r="BG62" s="683"/>
      <c r="BH62" s="683"/>
      <c r="BI62" s="683"/>
      <c r="BJ62" s="682"/>
      <c r="BK62" s="682"/>
      <c r="BL62" s="682"/>
      <c r="BM62" s="801"/>
    </row>
    <row r="63" spans="1:65" ht="65" customHeight="1" x14ac:dyDescent="0.2">
      <c r="A63" s="779"/>
      <c r="B63" s="780"/>
      <c r="C63" s="755"/>
      <c r="D63" s="280"/>
      <c r="E63" s="280"/>
      <c r="F63" s="771"/>
      <c r="G63" s="781"/>
      <c r="H63" s="254"/>
      <c r="I63" s="254"/>
      <c r="J63" s="254"/>
      <c r="K63" s="281"/>
      <c r="L63" s="282"/>
      <c r="M63" s="761"/>
      <c r="N63" s="774"/>
      <c r="O63" s="777"/>
      <c r="P63" s="774"/>
      <c r="Q63" s="683"/>
      <c r="R63" s="683"/>
      <c r="S63" s="233"/>
      <c r="T63" s="233"/>
      <c r="U63" s="243" t="s">
        <v>839</v>
      </c>
      <c r="V63" s="287"/>
      <c r="W63" s="287"/>
      <c r="X63" s="287"/>
      <c r="Y63" s="233" t="str">
        <f t="shared" si="3"/>
        <v/>
      </c>
      <c r="Z63" s="287"/>
      <c r="AA63" s="233" t="str">
        <f t="shared" si="4"/>
        <v/>
      </c>
      <c r="AB63" s="233"/>
      <c r="AC63" s="233" t="str">
        <f t="shared" si="5"/>
        <v/>
      </c>
      <c r="AD63" s="233"/>
      <c r="AE63" s="233" t="str">
        <f t="shared" si="6"/>
        <v/>
      </c>
      <c r="AF63" s="233"/>
      <c r="AG63" s="233" t="str">
        <f t="shared" si="7"/>
        <v/>
      </c>
      <c r="AH63" s="233"/>
      <c r="AI63" s="233" t="str">
        <f t="shared" si="8"/>
        <v/>
      </c>
      <c r="AJ63" s="233"/>
      <c r="AK63" s="234" t="str">
        <f t="shared" si="0"/>
        <v/>
      </c>
      <c r="AL63" s="283" t="str">
        <f t="shared" si="11"/>
        <v/>
      </c>
      <c r="AM63" s="283" t="str">
        <f t="shared" si="9"/>
        <v/>
      </c>
      <c r="AN63" s="284"/>
      <c r="AO63" s="284"/>
      <c r="AP63" s="284"/>
      <c r="AQ63" s="284"/>
      <c r="AR63" s="284"/>
      <c r="AS63" s="284"/>
      <c r="AT63" s="284"/>
      <c r="AU63" s="279" t="str">
        <f>IFERROR(VLOOKUP(AT63,'Seguridad Información'!$I$61:$J$65,2,0),"")</f>
        <v/>
      </c>
      <c r="AV63" s="279"/>
      <c r="AW63" s="285" t="str">
        <f t="shared" si="1"/>
        <v/>
      </c>
      <c r="AX63" s="283" t="str">
        <f t="shared" si="2"/>
        <v/>
      </c>
      <c r="AY63" s="285" t="str">
        <f>IFERROR(VLOOKUP((CONCATENATE(AM63,AX63)),Listados!$U$3:$V$11,2,FALSE),"")</f>
        <v/>
      </c>
      <c r="AZ63" s="283">
        <f t="shared" si="10"/>
        <v>100</v>
      </c>
      <c r="BA63" s="778"/>
      <c r="BB63" s="778"/>
      <c r="BC63" s="286">
        <f>+IF(AND(W63="Preventivo",BB61="Fuerte"),2,IF(AND(W63="Preventivo",BB61="Moderado"),1,0))</f>
        <v>0</v>
      </c>
      <c r="BD63" s="286">
        <f>+IF(AND(W63="Detectivo/Correctivo",$BB61="Fuerte"),2,IF(AND(W63="Detectivo/Correctivo",$BB63="Moderado"),1,IF(AND(W63="Preventivo",$BB61="Fuerte"),1,0)))</f>
        <v>0</v>
      </c>
      <c r="BE63" s="286" t="e">
        <f>+N61-BC63</f>
        <v>#N/A</v>
      </c>
      <c r="BF63" s="286" t="e">
        <f>+P61-BD63</f>
        <v>#N/A</v>
      </c>
      <c r="BG63" s="683"/>
      <c r="BH63" s="683"/>
      <c r="BI63" s="683"/>
      <c r="BJ63" s="682"/>
      <c r="BK63" s="682"/>
      <c r="BL63" s="682"/>
      <c r="BM63" s="801"/>
    </row>
    <row r="64" spans="1:65" ht="65" customHeight="1" x14ac:dyDescent="0.2">
      <c r="A64" s="779"/>
      <c r="B64" s="780"/>
      <c r="C64" s="755"/>
      <c r="D64" s="280"/>
      <c r="E64" s="280"/>
      <c r="F64" s="771"/>
      <c r="G64" s="781"/>
      <c r="H64" s="254"/>
      <c r="I64" s="254"/>
      <c r="J64" s="254"/>
      <c r="K64" s="281"/>
      <c r="L64" s="282"/>
      <c r="M64" s="761"/>
      <c r="N64" s="774"/>
      <c r="O64" s="777"/>
      <c r="P64" s="774"/>
      <c r="Q64" s="683"/>
      <c r="R64" s="683"/>
      <c r="S64" s="233"/>
      <c r="T64" s="233"/>
      <c r="U64" s="243" t="s">
        <v>839</v>
      </c>
      <c r="V64" s="287"/>
      <c r="W64" s="287"/>
      <c r="X64" s="287"/>
      <c r="Y64" s="233" t="str">
        <f t="shared" si="3"/>
        <v/>
      </c>
      <c r="Z64" s="287"/>
      <c r="AA64" s="233" t="str">
        <f t="shared" si="4"/>
        <v/>
      </c>
      <c r="AB64" s="233"/>
      <c r="AC64" s="233" t="str">
        <f t="shared" si="5"/>
        <v/>
      </c>
      <c r="AD64" s="233"/>
      <c r="AE64" s="233" t="str">
        <f t="shared" si="6"/>
        <v/>
      </c>
      <c r="AF64" s="233"/>
      <c r="AG64" s="233" t="str">
        <f t="shared" si="7"/>
        <v/>
      </c>
      <c r="AH64" s="233"/>
      <c r="AI64" s="233" t="str">
        <f t="shared" si="8"/>
        <v/>
      </c>
      <c r="AJ64" s="233"/>
      <c r="AK64" s="234" t="str">
        <f t="shared" si="0"/>
        <v/>
      </c>
      <c r="AL64" s="283" t="str">
        <f t="shared" si="11"/>
        <v/>
      </c>
      <c r="AM64" s="283" t="str">
        <f t="shared" si="9"/>
        <v/>
      </c>
      <c r="AN64" s="284"/>
      <c r="AO64" s="284"/>
      <c r="AP64" s="284"/>
      <c r="AQ64" s="284"/>
      <c r="AR64" s="284"/>
      <c r="AS64" s="284"/>
      <c r="AT64" s="284"/>
      <c r="AU64" s="279" t="str">
        <f>IFERROR(VLOOKUP(AT64,'Seguridad Información'!$I$61:$J$65,2,0),"")</f>
        <v/>
      </c>
      <c r="AV64" s="279"/>
      <c r="AW64" s="285" t="str">
        <f t="shared" si="1"/>
        <v/>
      </c>
      <c r="AX64" s="283" t="str">
        <f t="shared" si="2"/>
        <v/>
      </c>
      <c r="AY64" s="285" t="str">
        <f>IFERROR(VLOOKUP((CONCATENATE(AM64,AX64)),Listados!$U$3:$V$11,2,FALSE),"")</f>
        <v/>
      </c>
      <c r="AZ64" s="283">
        <f t="shared" si="10"/>
        <v>100</v>
      </c>
      <c r="BA64" s="778"/>
      <c r="BB64" s="778"/>
      <c r="BC64" s="286">
        <f>+IF(AND(W64="Preventivo",BB61="Fuerte"),2,IF(AND(W64="Preventivo",BB61="Moderado"),1,0))</f>
        <v>0</v>
      </c>
      <c r="BD64" s="286">
        <f>+IF(AND(W64="Detectivo/Correctivo",$BB61="Fuerte"),2,IF(AND(W64="Detectivo/Correctivo",$BB64="Moderado"),1,IF(AND(W64="Preventivo",$BB61="Fuerte"),1,0)))</f>
        <v>0</v>
      </c>
      <c r="BE64" s="286" t="e">
        <f>+N61-BC64</f>
        <v>#N/A</v>
      </c>
      <c r="BF64" s="286" t="e">
        <f>+P61-BD64</f>
        <v>#N/A</v>
      </c>
      <c r="BG64" s="683"/>
      <c r="BH64" s="683"/>
      <c r="BI64" s="683"/>
      <c r="BJ64" s="682"/>
      <c r="BK64" s="682"/>
      <c r="BL64" s="682"/>
      <c r="BM64" s="801"/>
    </row>
    <row r="65" spans="1:65" ht="65" customHeight="1" x14ac:dyDescent="0.2">
      <c r="A65" s="779"/>
      <c r="B65" s="780"/>
      <c r="C65" s="755"/>
      <c r="D65" s="280"/>
      <c r="E65" s="280"/>
      <c r="F65" s="771"/>
      <c r="G65" s="781"/>
      <c r="H65" s="254"/>
      <c r="I65" s="254"/>
      <c r="J65" s="254"/>
      <c r="K65" s="281"/>
      <c r="L65" s="282"/>
      <c r="M65" s="761"/>
      <c r="N65" s="774"/>
      <c r="O65" s="777"/>
      <c r="P65" s="774"/>
      <c r="Q65" s="683"/>
      <c r="R65" s="683"/>
      <c r="S65" s="233"/>
      <c r="T65" s="233"/>
      <c r="U65" s="243" t="s">
        <v>839</v>
      </c>
      <c r="V65" s="287"/>
      <c r="W65" s="287"/>
      <c r="X65" s="287"/>
      <c r="Y65" s="233" t="str">
        <f t="shared" si="3"/>
        <v/>
      </c>
      <c r="Z65" s="287"/>
      <c r="AA65" s="233" t="str">
        <f t="shared" si="4"/>
        <v/>
      </c>
      <c r="AB65" s="233"/>
      <c r="AC65" s="233" t="str">
        <f t="shared" si="5"/>
        <v/>
      </c>
      <c r="AD65" s="233"/>
      <c r="AE65" s="233" t="str">
        <f t="shared" si="6"/>
        <v/>
      </c>
      <c r="AF65" s="233"/>
      <c r="AG65" s="233" t="str">
        <f t="shared" si="7"/>
        <v/>
      </c>
      <c r="AH65" s="233"/>
      <c r="AI65" s="233" t="str">
        <f t="shared" si="8"/>
        <v/>
      </c>
      <c r="AJ65" s="233"/>
      <c r="AK65" s="234" t="str">
        <f t="shared" si="0"/>
        <v/>
      </c>
      <c r="AL65" s="283" t="str">
        <f t="shared" si="11"/>
        <v/>
      </c>
      <c r="AM65" s="283" t="str">
        <f t="shared" si="9"/>
        <v/>
      </c>
      <c r="AN65" s="284"/>
      <c r="AO65" s="284"/>
      <c r="AP65" s="284"/>
      <c r="AQ65" s="284"/>
      <c r="AR65" s="284"/>
      <c r="AS65" s="284"/>
      <c r="AT65" s="284"/>
      <c r="AU65" s="279" t="str">
        <f>IFERROR(VLOOKUP(AT65,'Seguridad Información'!$I$61:$J$65,2,0),"")</f>
        <v/>
      </c>
      <c r="AV65" s="279"/>
      <c r="AW65" s="285" t="str">
        <f t="shared" si="1"/>
        <v/>
      </c>
      <c r="AX65" s="283" t="str">
        <f t="shared" si="2"/>
        <v/>
      </c>
      <c r="AY65" s="285" t="str">
        <f>IFERROR(VLOOKUP((CONCATENATE(AM65,AX65)),Listados!$U$3:$V$11,2,FALSE),"")</f>
        <v/>
      </c>
      <c r="AZ65" s="283">
        <f t="shared" si="10"/>
        <v>100</v>
      </c>
      <c r="BA65" s="778"/>
      <c r="BB65" s="778"/>
      <c r="BC65" s="286">
        <f>+IF(AND(W65="Preventivo",BB61="Fuerte"),2,IF(AND(W65="Preventivo",BB61="Moderado"),1,0))</f>
        <v>0</v>
      </c>
      <c r="BD65" s="286">
        <f>+IF(AND(W65="Detectivo/Correctivo",$BB61="Fuerte"),2,IF(AND(W65="Detectivo/Correctivo",$BB65="Moderado"),1,IF(AND(W65="Preventivo",$BB61="Fuerte"),1,0)))</f>
        <v>0</v>
      </c>
      <c r="BE65" s="286" t="e">
        <f>+N61-BC65</f>
        <v>#N/A</v>
      </c>
      <c r="BF65" s="286" t="e">
        <f>+P61-BD65</f>
        <v>#N/A</v>
      </c>
      <c r="BG65" s="683"/>
      <c r="BH65" s="683"/>
      <c r="BI65" s="683"/>
      <c r="BJ65" s="682"/>
      <c r="BK65" s="682"/>
      <c r="BL65" s="682"/>
      <c r="BM65" s="801"/>
    </row>
    <row r="66" spans="1:65" ht="65" customHeight="1" x14ac:dyDescent="0.2">
      <c r="A66" s="779"/>
      <c r="B66" s="780"/>
      <c r="C66" s="755"/>
      <c r="D66" s="280"/>
      <c r="E66" s="280"/>
      <c r="F66" s="771"/>
      <c r="G66" s="781"/>
      <c r="H66" s="254"/>
      <c r="I66" s="254"/>
      <c r="J66" s="254"/>
      <c r="K66" s="281"/>
      <c r="L66" s="282"/>
      <c r="M66" s="761"/>
      <c r="N66" s="774"/>
      <c r="O66" s="777"/>
      <c r="P66" s="774"/>
      <c r="Q66" s="683"/>
      <c r="R66" s="683"/>
      <c r="S66" s="233"/>
      <c r="T66" s="233"/>
      <c r="U66" s="243" t="s">
        <v>839</v>
      </c>
      <c r="V66" s="287"/>
      <c r="W66" s="287"/>
      <c r="X66" s="287"/>
      <c r="Y66" s="233" t="str">
        <f t="shared" si="3"/>
        <v/>
      </c>
      <c r="Z66" s="287"/>
      <c r="AA66" s="233" t="str">
        <f t="shared" si="4"/>
        <v/>
      </c>
      <c r="AB66" s="233"/>
      <c r="AC66" s="233" t="str">
        <f t="shared" si="5"/>
        <v/>
      </c>
      <c r="AD66" s="233"/>
      <c r="AE66" s="233" t="str">
        <f t="shared" si="6"/>
        <v/>
      </c>
      <c r="AF66" s="233"/>
      <c r="AG66" s="233" t="str">
        <f t="shared" si="7"/>
        <v/>
      </c>
      <c r="AH66" s="233"/>
      <c r="AI66" s="233" t="str">
        <f t="shared" si="8"/>
        <v/>
      </c>
      <c r="AJ66" s="233"/>
      <c r="AK66" s="234" t="str">
        <f t="shared" si="0"/>
        <v/>
      </c>
      <c r="AL66" s="283" t="str">
        <f t="shared" si="11"/>
        <v/>
      </c>
      <c r="AM66" s="283" t="str">
        <f t="shared" si="9"/>
        <v/>
      </c>
      <c r="AN66" s="284"/>
      <c r="AO66" s="284"/>
      <c r="AP66" s="284"/>
      <c r="AQ66" s="284"/>
      <c r="AR66" s="284"/>
      <c r="AS66" s="284"/>
      <c r="AT66" s="284"/>
      <c r="AU66" s="279" t="str">
        <f>IFERROR(VLOOKUP(AT66,'Seguridad Información'!$I$61:$J$65,2,0),"")</f>
        <v/>
      </c>
      <c r="AV66" s="279"/>
      <c r="AW66" s="285" t="str">
        <f t="shared" si="1"/>
        <v/>
      </c>
      <c r="AX66" s="283" t="str">
        <f t="shared" si="2"/>
        <v/>
      </c>
      <c r="AY66" s="285" t="str">
        <f>IFERROR(VLOOKUP((CONCATENATE(AM66,AX66)),Listados!$U$3:$V$11,2,FALSE),"")</f>
        <v/>
      </c>
      <c r="AZ66" s="283">
        <f t="shared" si="10"/>
        <v>100</v>
      </c>
      <c r="BA66" s="778"/>
      <c r="BB66" s="778"/>
      <c r="BC66" s="286">
        <f>+IF(AND(W66="Preventivo",BB61="Fuerte"),2,IF(AND(W66="Preventivo",BB61="Moderado"),1,0))</f>
        <v>0</v>
      </c>
      <c r="BD66" s="286">
        <f>+IF(AND(W66="Detectivo/Correctivo",$BB61="Fuerte"),2,IF(AND(W66="Detectivo/Correctivo",$BB66="Moderado"),1,IF(AND(W66="Preventivo",$BB61="Fuerte"),1,0)))</f>
        <v>0</v>
      </c>
      <c r="BE66" s="286" t="e">
        <f>+N61-BC66</f>
        <v>#N/A</v>
      </c>
      <c r="BF66" s="286" t="e">
        <f>+P61-BD66</f>
        <v>#N/A</v>
      </c>
      <c r="BG66" s="683"/>
      <c r="BH66" s="683"/>
      <c r="BI66" s="683"/>
      <c r="BJ66" s="682"/>
      <c r="BK66" s="682"/>
      <c r="BL66" s="682"/>
      <c r="BM66" s="801"/>
    </row>
    <row r="67" spans="1:65" ht="65" customHeight="1" x14ac:dyDescent="0.2">
      <c r="A67" s="779">
        <v>11</v>
      </c>
      <c r="B67" s="780"/>
      <c r="C67" s="755" t="str">
        <f>IFERROR(VLOOKUP(B67,Listados!B$3:C$20,2,FALSE),"")</f>
        <v/>
      </c>
      <c r="D67" s="280"/>
      <c r="E67" s="280"/>
      <c r="F67" s="771"/>
      <c r="G67" s="781"/>
      <c r="H67" s="254"/>
      <c r="I67" s="254"/>
      <c r="J67" s="254"/>
      <c r="K67" s="281"/>
      <c r="L67" s="282"/>
      <c r="M67" s="761"/>
      <c r="N67" s="774" t="e">
        <f>+VLOOKUP(M67,Listados!$K$8:$L$12,2,0)</f>
        <v>#N/A</v>
      </c>
      <c r="O67" s="777"/>
      <c r="P67" s="774" t="e">
        <f>+VLOOKUP(O67,Listados!$K$13:$L$17,2,0)</f>
        <v>#N/A</v>
      </c>
      <c r="Q67" s="683" t="str">
        <f>IF(AND(M67&lt;&gt;"",O67&lt;&gt;""),VLOOKUP(M67&amp;O67,Listados!$M$3:$N$27,2,FALSE),"")</f>
        <v/>
      </c>
      <c r="R67" s="683" t="e">
        <f>+VLOOKUP(Q67,Listados!$P$3:$Q$6,2,FALSE)</f>
        <v>#N/A</v>
      </c>
      <c r="S67" s="233"/>
      <c r="T67" s="233"/>
      <c r="U67" s="243" t="s">
        <v>839</v>
      </c>
      <c r="V67" s="287"/>
      <c r="W67" s="287"/>
      <c r="X67" s="287"/>
      <c r="Y67" s="233" t="str">
        <f t="shared" si="3"/>
        <v/>
      </c>
      <c r="Z67" s="287"/>
      <c r="AA67" s="233" t="str">
        <f t="shared" si="4"/>
        <v/>
      </c>
      <c r="AB67" s="233"/>
      <c r="AC67" s="233" t="str">
        <f t="shared" si="5"/>
        <v/>
      </c>
      <c r="AD67" s="233"/>
      <c r="AE67" s="233" t="str">
        <f t="shared" si="6"/>
        <v/>
      </c>
      <c r="AF67" s="233"/>
      <c r="AG67" s="233" t="str">
        <f t="shared" si="7"/>
        <v/>
      </c>
      <c r="AH67" s="233"/>
      <c r="AI67" s="233" t="str">
        <f t="shared" si="8"/>
        <v/>
      </c>
      <c r="AJ67" s="233"/>
      <c r="AK67" s="234" t="str">
        <f t="shared" si="0"/>
        <v/>
      </c>
      <c r="AL67" s="283" t="str">
        <f t="shared" si="11"/>
        <v/>
      </c>
      <c r="AM67" s="283" t="str">
        <f t="shared" si="9"/>
        <v/>
      </c>
      <c r="AN67" s="284"/>
      <c r="AO67" s="284"/>
      <c r="AP67" s="284"/>
      <c r="AQ67" s="284"/>
      <c r="AR67" s="284"/>
      <c r="AS67" s="284"/>
      <c r="AT67" s="284"/>
      <c r="AU67" s="279" t="str">
        <f>IFERROR(VLOOKUP(AT67,'Seguridad Información'!$I$61:$J$65,2,0),"")</f>
        <v/>
      </c>
      <c r="AV67" s="279"/>
      <c r="AW67" s="285" t="str">
        <f t="shared" si="1"/>
        <v/>
      </c>
      <c r="AX67" s="283" t="str">
        <f t="shared" si="2"/>
        <v/>
      </c>
      <c r="AY67" s="285" t="str">
        <f>IFERROR(VLOOKUP((CONCATENATE(AM67,AX67)),Listados!$U$3:$V$11,2,FALSE),"")</f>
        <v/>
      </c>
      <c r="AZ67" s="283">
        <f t="shared" si="10"/>
        <v>100</v>
      </c>
      <c r="BA67" s="778">
        <f>AVERAGE(AZ67:AZ72)</f>
        <v>100</v>
      </c>
      <c r="BB67" s="778" t="str">
        <f>IF(BA67&lt;=50, "Débil", IF(BA67&lt;=99,"Moderado","Fuerte"))</f>
        <v>Fuerte</v>
      </c>
      <c r="BC67" s="286">
        <f>+IF(AND(W67="Preventivo",BB67="Fuerte"),2,IF(AND(W67="Preventivo",BB67="Moderado"),1,0))</f>
        <v>0</v>
      </c>
      <c r="BD67" s="286">
        <f>+IF(AND(W67="Detectivo/Correctivo",$BB67="Fuerte"),2,IF(AND(W67="Detectivo/Correctivo",$BB67="Moderado"),1,IF(AND(W67="Preventivo",$BB67="Fuerte"),1,0)))</f>
        <v>0</v>
      </c>
      <c r="BE67" s="286" t="e">
        <f>+N67-BC67</f>
        <v>#N/A</v>
      </c>
      <c r="BF67" s="286" t="e">
        <f>+P67-BD67</f>
        <v>#N/A</v>
      </c>
      <c r="BG67" s="683" t="e">
        <f>+VLOOKUP(MIN(BE67,BE68,BE69,BE70,BE71,BE72),Listados!$J$18:$K$24,2,TRUE)</f>
        <v>#N/A</v>
      </c>
      <c r="BH67" s="683" t="e">
        <f>+VLOOKUP(MIN(BF67,BF68,BF69,BF70,BF71,BF72),Listados!$J$27:$K$32,2,TRUE)</f>
        <v>#N/A</v>
      </c>
      <c r="BI67" s="683" t="e">
        <f>IF(AND(BG67&lt;&gt;"",BH67&lt;&gt;""),VLOOKUP(BG67&amp;BH67,Listados!$M$3:$N$27,2,FALSE),"")</f>
        <v>#N/A</v>
      </c>
      <c r="BJ67" s="682" t="e">
        <f>+IF($R67="Asumir el riesgo","NA","")</f>
        <v>#N/A</v>
      </c>
      <c r="BK67" s="682" t="e">
        <f>+IF($R67="Asumir el riesgo","NA","")</f>
        <v>#N/A</v>
      </c>
      <c r="BL67" s="682" t="e">
        <f>+IF($R67="Asumir el riesgo","NA","")</f>
        <v>#N/A</v>
      </c>
      <c r="BM67" s="801" t="e">
        <f>+IF($R67="Asumir el riesgo","NA","")</f>
        <v>#N/A</v>
      </c>
    </row>
    <row r="68" spans="1:65" ht="65" customHeight="1" x14ac:dyDescent="0.2">
      <c r="A68" s="779"/>
      <c r="B68" s="780"/>
      <c r="C68" s="755"/>
      <c r="D68" s="280"/>
      <c r="E68" s="280"/>
      <c r="F68" s="771"/>
      <c r="G68" s="781"/>
      <c r="H68" s="254"/>
      <c r="I68" s="254"/>
      <c r="J68" s="254"/>
      <c r="K68" s="281"/>
      <c r="L68" s="282"/>
      <c r="M68" s="761"/>
      <c r="N68" s="774"/>
      <c r="O68" s="777"/>
      <c r="P68" s="774"/>
      <c r="Q68" s="683"/>
      <c r="R68" s="683"/>
      <c r="S68" s="233"/>
      <c r="T68" s="233"/>
      <c r="U68" s="243" t="s">
        <v>839</v>
      </c>
      <c r="V68" s="287"/>
      <c r="W68" s="287"/>
      <c r="X68" s="287"/>
      <c r="Y68" s="233" t="str">
        <f t="shared" si="3"/>
        <v/>
      </c>
      <c r="Z68" s="287"/>
      <c r="AA68" s="233" t="str">
        <f t="shared" si="4"/>
        <v/>
      </c>
      <c r="AB68" s="233"/>
      <c r="AC68" s="233" t="str">
        <f t="shared" si="5"/>
        <v/>
      </c>
      <c r="AD68" s="233"/>
      <c r="AE68" s="233" t="str">
        <f t="shared" si="6"/>
        <v/>
      </c>
      <c r="AF68" s="233"/>
      <c r="AG68" s="233" t="str">
        <f t="shared" si="7"/>
        <v/>
      </c>
      <c r="AH68" s="233"/>
      <c r="AI68" s="233" t="str">
        <f t="shared" si="8"/>
        <v/>
      </c>
      <c r="AJ68" s="233"/>
      <c r="AK68" s="234" t="str">
        <f t="shared" si="0"/>
        <v/>
      </c>
      <c r="AL68" s="283" t="str">
        <f t="shared" si="11"/>
        <v/>
      </c>
      <c r="AM68" s="283" t="str">
        <f t="shared" si="9"/>
        <v/>
      </c>
      <c r="AN68" s="284"/>
      <c r="AO68" s="284"/>
      <c r="AP68" s="284"/>
      <c r="AQ68" s="284"/>
      <c r="AR68" s="284"/>
      <c r="AS68" s="284"/>
      <c r="AT68" s="284"/>
      <c r="AU68" s="279" t="str">
        <f>IFERROR(VLOOKUP(AT68,'Seguridad Información'!$I$61:$J$65,2,0),"")</f>
        <v/>
      </c>
      <c r="AV68" s="279"/>
      <c r="AW68" s="285" t="str">
        <f t="shared" si="1"/>
        <v/>
      </c>
      <c r="AX68" s="283" t="str">
        <f t="shared" si="2"/>
        <v/>
      </c>
      <c r="AY68" s="285" t="str">
        <f>IFERROR(VLOOKUP((CONCATENATE(AM68,AX68)),Listados!$U$3:$V$11,2,FALSE),"")</f>
        <v/>
      </c>
      <c r="AZ68" s="283">
        <f t="shared" si="10"/>
        <v>100</v>
      </c>
      <c r="BA68" s="778"/>
      <c r="BB68" s="778"/>
      <c r="BC68" s="286">
        <f>+IF(AND(W68="Preventivo",BB67="Fuerte"),2,IF(AND(W68="Preventivo",BB67="Moderado"),1,0))</f>
        <v>0</v>
      </c>
      <c r="BD68" s="286">
        <f>+IF(AND(W68="Detectivo/Correctivo",$BB67="Fuerte"),2,IF(AND(W68="Detectivo/Correctivo",$BB68="Moderado"),1,IF(AND(W68="Preventivo",$BB67="Fuerte"),1,0)))</f>
        <v>0</v>
      </c>
      <c r="BE68" s="286" t="e">
        <f>+N67-BC68</f>
        <v>#N/A</v>
      </c>
      <c r="BF68" s="286" t="e">
        <f>+P67-BD68</f>
        <v>#N/A</v>
      </c>
      <c r="BG68" s="683"/>
      <c r="BH68" s="683"/>
      <c r="BI68" s="683"/>
      <c r="BJ68" s="682"/>
      <c r="BK68" s="682"/>
      <c r="BL68" s="682"/>
      <c r="BM68" s="801"/>
    </row>
    <row r="69" spans="1:65" ht="65" customHeight="1" x14ac:dyDescent="0.2">
      <c r="A69" s="779"/>
      <c r="B69" s="780"/>
      <c r="C69" s="755"/>
      <c r="D69" s="280"/>
      <c r="E69" s="280"/>
      <c r="F69" s="771"/>
      <c r="G69" s="781"/>
      <c r="H69" s="254"/>
      <c r="I69" s="254"/>
      <c r="J69" s="254"/>
      <c r="K69" s="281"/>
      <c r="L69" s="282"/>
      <c r="M69" s="761"/>
      <c r="N69" s="774"/>
      <c r="O69" s="777"/>
      <c r="P69" s="774"/>
      <c r="Q69" s="683"/>
      <c r="R69" s="683"/>
      <c r="S69" s="233"/>
      <c r="T69" s="233"/>
      <c r="U69" s="243" t="s">
        <v>839</v>
      </c>
      <c r="V69" s="287"/>
      <c r="W69" s="287"/>
      <c r="X69" s="287"/>
      <c r="Y69" s="233" t="str">
        <f t="shared" si="3"/>
        <v/>
      </c>
      <c r="Z69" s="287"/>
      <c r="AA69" s="233" t="str">
        <f t="shared" si="4"/>
        <v/>
      </c>
      <c r="AB69" s="233"/>
      <c r="AC69" s="233" t="str">
        <f t="shared" si="5"/>
        <v/>
      </c>
      <c r="AD69" s="233"/>
      <c r="AE69" s="233" t="str">
        <f t="shared" si="6"/>
        <v/>
      </c>
      <c r="AF69" s="233"/>
      <c r="AG69" s="233" t="str">
        <f t="shared" si="7"/>
        <v/>
      </c>
      <c r="AH69" s="233"/>
      <c r="AI69" s="233" t="str">
        <f t="shared" si="8"/>
        <v/>
      </c>
      <c r="AJ69" s="233"/>
      <c r="AK69" s="234" t="str">
        <f t="shared" si="0"/>
        <v/>
      </c>
      <c r="AL69" s="283" t="str">
        <f t="shared" si="11"/>
        <v/>
      </c>
      <c r="AM69" s="283" t="str">
        <f t="shared" si="9"/>
        <v/>
      </c>
      <c r="AN69" s="284"/>
      <c r="AO69" s="284"/>
      <c r="AP69" s="284"/>
      <c r="AQ69" s="284"/>
      <c r="AR69" s="284"/>
      <c r="AS69" s="284"/>
      <c r="AT69" s="284"/>
      <c r="AU69" s="279" t="str">
        <f>IFERROR(VLOOKUP(AT69,'Seguridad Información'!$I$61:$J$65,2,0),"")</f>
        <v/>
      </c>
      <c r="AV69" s="279"/>
      <c r="AW69" s="285" t="str">
        <f t="shared" si="1"/>
        <v/>
      </c>
      <c r="AX69" s="283" t="str">
        <f t="shared" si="2"/>
        <v/>
      </c>
      <c r="AY69" s="285" t="str">
        <f>IFERROR(VLOOKUP((CONCATENATE(AM69,AX69)),Listados!$U$3:$V$11,2,FALSE),"")</f>
        <v/>
      </c>
      <c r="AZ69" s="283">
        <f t="shared" si="10"/>
        <v>100</v>
      </c>
      <c r="BA69" s="778"/>
      <c r="BB69" s="778"/>
      <c r="BC69" s="286">
        <f>+IF(AND(W69="Preventivo",BB67="Fuerte"),2,IF(AND(W69="Preventivo",BB67="Moderado"),1,0))</f>
        <v>0</v>
      </c>
      <c r="BD69" s="286">
        <f>+IF(AND(W69="Detectivo/Correctivo",$BB67="Fuerte"),2,IF(AND(W69="Detectivo/Correctivo",$BB69="Moderado"),1,IF(AND(W69="Preventivo",$BB67="Fuerte"),1,0)))</f>
        <v>0</v>
      </c>
      <c r="BE69" s="286" t="e">
        <f>+N67-BC69</f>
        <v>#N/A</v>
      </c>
      <c r="BF69" s="286" t="e">
        <f>+P67-BD69</f>
        <v>#N/A</v>
      </c>
      <c r="BG69" s="683"/>
      <c r="BH69" s="683"/>
      <c r="BI69" s="683"/>
      <c r="BJ69" s="682"/>
      <c r="BK69" s="682"/>
      <c r="BL69" s="682"/>
      <c r="BM69" s="801"/>
    </row>
    <row r="70" spans="1:65" ht="65" customHeight="1" x14ac:dyDescent="0.2">
      <c r="A70" s="779"/>
      <c r="B70" s="780"/>
      <c r="C70" s="755"/>
      <c r="D70" s="280"/>
      <c r="E70" s="280"/>
      <c r="F70" s="771"/>
      <c r="G70" s="781"/>
      <c r="H70" s="254"/>
      <c r="I70" s="254"/>
      <c r="J70" s="254"/>
      <c r="K70" s="281"/>
      <c r="L70" s="282"/>
      <c r="M70" s="761"/>
      <c r="N70" s="774"/>
      <c r="O70" s="777"/>
      <c r="P70" s="774"/>
      <c r="Q70" s="683"/>
      <c r="R70" s="683"/>
      <c r="S70" s="233"/>
      <c r="T70" s="233"/>
      <c r="U70" s="243" t="s">
        <v>839</v>
      </c>
      <c r="V70" s="287"/>
      <c r="W70" s="287"/>
      <c r="X70" s="287"/>
      <c r="Y70" s="233" t="str">
        <f t="shared" si="3"/>
        <v/>
      </c>
      <c r="Z70" s="287"/>
      <c r="AA70" s="233" t="str">
        <f t="shared" si="4"/>
        <v/>
      </c>
      <c r="AB70" s="233"/>
      <c r="AC70" s="233" t="str">
        <f t="shared" si="5"/>
        <v/>
      </c>
      <c r="AD70" s="233"/>
      <c r="AE70" s="233" t="str">
        <f t="shared" si="6"/>
        <v/>
      </c>
      <c r="AF70" s="233"/>
      <c r="AG70" s="233" t="str">
        <f t="shared" si="7"/>
        <v/>
      </c>
      <c r="AH70" s="233"/>
      <c r="AI70" s="233" t="str">
        <f t="shared" si="8"/>
        <v/>
      </c>
      <c r="AJ70" s="233"/>
      <c r="AK70" s="234" t="str">
        <f t="shared" si="0"/>
        <v/>
      </c>
      <c r="AL70" s="283" t="str">
        <f t="shared" si="11"/>
        <v/>
      </c>
      <c r="AM70" s="283" t="str">
        <f t="shared" si="9"/>
        <v/>
      </c>
      <c r="AN70" s="284"/>
      <c r="AO70" s="284"/>
      <c r="AP70" s="284"/>
      <c r="AQ70" s="284"/>
      <c r="AR70" s="284"/>
      <c r="AS70" s="284"/>
      <c r="AT70" s="284"/>
      <c r="AU70" s="279" t="str">
        <f>IFERROR(VLOOKUP(AT70,'Seguridad Información'!$I$61:$J$65,2,0),"")</f>
        <v/>
      </c>
      <c r="AV70" s="279"/>
      <c r="AW70" s="285" t="str">
        <f t="shared" si="1"/>
        <v/>
      </c>
      <c r="AX70" s="283" t="str">
        <f t="shared" si="2"/>
        <v/>
      </c>
      <c r="AY70" s="285" t="str">
        <f>IFERROR(VLOOKUP((CONCATENATE(AM70,AX70)),Listados!$U$3:$V$11,2,FALSE),"")</f>
        <v/>
      </c>
      <c r="AZ70" s="283">
        <f t="shared" si="10"/>
        <v>100</v>
      </c>
      <c r="BA70" s="778"/>
      <c r="BB70" s="778"/>
      <c r="BC70" s="286">
        <f>+IF(AND(W70="Preventivo",BB67="Fuerte"),2,IF(AND(W70="Preventivo",BB67="Moderado"),1,0))</f>
        <v>0</v>
      </c>
      <c r="BD70" s="286">
        <f>+IF(AND(W70="Detectivo/Correctivo",$BB67="Fuerte"),2,IF(AND(W70="Detectivo/Correctivo",$BB70="Moderado"),1,IF(AND(W70="Preventivo",$BB67="Fuerte"),1,0)))</f>
        <v>0</v>
      </c>
      <c r="BE70" s="286" t="e">
        <f>+N67-BC70</f>
        <v>#N/A</v>
      </c>
      <c r="BF70" s="286" t="e">
        <f>+P67-BD70</f>
        <v>#N/A</v>
      </c>
      <c r="BG70" s="683"/>
      <c r="BH70" s="683"/>
      <c r="BI70" s="683"/>
      <c r="BJ70" s="682"/>
      <c r="BK70" s="682"/>
      <c r="BL70" s="682"/>
      <c r="BM70" s="801"/>
    </row>
    <row r="71" spans="1:65" ht="65" customHeight="1" x14ac:dyDescent="0.2">
      <c r="A71" s="779"/>
      <c r="B71" s="780"/>
      <c r="C71" s="755"/>
      <c r="D71" s="280"/>
      <c r="E71" s="280"/>
      <c r="F71" s="771"/>
      <c r="G71" s="781"/>
      <c r="H71" s="254"/>
      <c r="I71" s="254"/>
      <c r="J71" s="254"/>
      <c r="K71" s="281"/>
      <c r="L71" s="282"/>
      <c r="M71" s="761"/>
      <c r="N71" s="774"/>
      <c r="O71" s="777"/>
      <c r="P71" s="774"/>
      <c r="Q71" s="683"/>
      <c r="R71" s="683"/>
      <c r="S71" s="233"/>
      <c r="T71" s="233"/>
      <c r="U71" s="243" t="s">
        <v>839</v>
      </c>
      <c r="V71" s="287"/>
      <c r="W71" s="287"/>
      <c r="X71" s="287"/>
      <c r="Y71" s="233" t="str">
        <f t="shared" si="3"/>
        <v/>
      </c>
      <c r="Z71" s="287"/>
      <c r="AA71" s="233" t="str">
        <f t="shared" si="4"/>
        <v/>
      </c>
      <c r="AB71" s="233"/>
      <c r="AC71" s="233" t="str">
        <f t="shared" si="5"/>
        <v/>
      </c>
      <c r="AD71" s="233"/>
      <c r="AE71" s="233" t="str">
        <f t="shared" si="6"/>
        <v/>
      </c>
      <c r="AF71" s="233"/>
      <c r="AG71" s="233" t="str">
        <f t="shared" si="7"/>
        <v/>
      </c>
      <c r="AH71" s="233"/>
      <c r="AI71" s="233" t="str">
        <f t="shared" si="8"/>
        <v/>
      </c>
      <c r="AJ71" s="233"/>
      <c r="AK71" s="234" t="str">
        <f t="shared" si="0"/>
        <v/>
      </c>
      <c r="AL71" s="283" t="str">
        <f t="shared" si="11"/>
        <v/>
      </c>
      <c r="AM71" s="283" t="str">
        <f t="shared" si="9"/>
        <v/>
      </c>
      <c r="AN71" s="284"/>
      <c r="AO71" s="284"/>
      <c r="AP71" s="284"/>
      <c r="AQ71" s="284"/>
      <c r="AR71" s="284"/>
      <c r="AS71" s="284"/>
      <c r="AT71" s="284"/>
      <c r="AU71" s="279" t="str">
        <f>IFERROR(VLOOKUP(AT71,'Seguridad Información'!$I$61:$J$65,2,0),"")</f>
        <v/>
      </c>
      <c r="AV71" s="279"/>
      <c r="AW71" s="285" t="str">
        <f t="shared" ref="AW71:AW126" si="12">IFERROR(AVERAGE(AO71,AQ71,AS71,AU71),"")</f>
        <v/>
      </c>
      <c r="AX71" s="283" t="str">
        <f t="shared" si="2"/>
        <v/>
      </c>
      <c r="AY71" s="285" t="str">
        <f>IFERROR(VLOOKUP((CONCATENATE(AM71,AX71)),Listados!$U$3:$V$11,2,FALSE),"")</f>
        <v/>
      </c>
      <c r="AZ71" s="283">
        <f t="shared" si="10"/>
        <v>100</v>
      </c>
      <c r="BA71" s="778"/>
      <c r="BB71" s="778"/>
      <c r="BC71" s="286">
        <f>+IF(AND(W71="Preventivo",BB67="Fuerte"),2,IF(AND(W71="Preventivo",BB67="Moderado"),1,0))</f>
        <v>0</v>
      </c>
      <c r="BD71" s="286">
        <f>+IF(AND(W71="Detectivo/Correctivo",$BB67="Fuerte"),2,IF(AND(W71="Detectivo/Correctivo",$BB71="Moderado"),1,IF(AND(W71="Preventivo",$BB67="Fuerte"),1,0)))</f>
        <v>0</v>
      </c>
      <c r="BE71" s="286" t="e">
        <f>+N67-BC71</f>
        <v>#N/A</v>
      </c>
      <c r="BF71" s="286" t="e">
        <f>+P67-BD71</f>
        <v>#N/A</v>
      </c>
      <c r="BG71" s="683"/>
      <c r="BH71" s="683"/>
      <c r="BI71" s="683"/>
      <c r="BJ71" s="682"/>
      <c r="BK71" s="682"/>
      <c r="BL71" s="682"/>
      <c r="BM71" s="801"/>
    </row>
    <row r="72" spans="1:65" ht="65" customHeight="1" x14ac:dyDescent="0.2">
      <c r="A72" s="779"/>
      <c r="B72" s="780"/>
      <c r="C72" s="755"/>
      <c r="D72" s="280"/>
      <c r="E72" s="280"/>
      <c r="F72" s="771"/>
      <c r="G72" s="781"/>
      <c r="H72" s="254"/>
      <c r="I72" s="254"/>
      <c r="J72" s="254"/>
      <c r="K72" s="281"/>
      <c r="L72" s="282"/>
      <c r="M72" s="761"/>
      <c r="N72" s="774"/>
      <c r="O72" s="777"/>
      <c r="P72" s="774"/>
      <c r="Q72" s="683"/>
      <c r="R72" s="683"/>
      <c r="S72" s="233"/>
      <c r="T72" s="233"/>
      <c r="U72" s="243" t="s">
        <v>839</v>
      </c>
      <c r="V72" s="287"/>
      <c r="W72" s="287"/>
      <c r="X72" s="287"/>
      <c r="Y72" s="233" t="str">
        <f t="shared" ref="Y72:Y126" si="13">+IF(X72="si",15,"")</f>
        <v/>
      </c>
      <c r="Z72" s="287"/>
      <c r="AA72" s="233" t="str">
        <f t="shared" ref="AA72:AA126" si="14">+IF(Z72="si",15,"")</f>
        <v/>
      </c>
      <c r="AB72" s="233"/>
      <c r="AC72" s="233" t="str">
        <f t="shared" ref="AC72:AC126" si="15">+IF(AB72="si",15,"")</f>
        <v/>
      </c>
      <c r="AD72" s="233"/>
      <c r="AE72" s="233" t="str">
        <f t="shared" ref="AE72:AE126" si="16">+IF(AD72="si",15,"")</f>
        <v/>
      </c>
      <c r="AF72" s="233"/>
      <c r="AG72" s="233" t="str">
        <f t="shared" ref="AG72:AG126" si="17">+IF(AF72="si",15,"")</f>
        <v/>
      </c>
      <c r="AH72" s="233"/>
      <c r="AI72" s="233" t="str">
        <f t="shared" ref="AI72:AI126" si="18">+IF(AH72="si",15,"")</f>
        <v/>
      </c>
      <c r="AJ72" s="233"/>
      <c r="AK72" s="234" t="str">
        <f t="shared" ref="AK72:AK126" si="19">+IF(AJ72="Completa",10,IF(AJ72="Incompleta",5,""))</f>
        <v/>
      </c>
      <c r="AL72" s="283" t="str">
        <f t="shared" ref="AL72:AL126" si="20">IF((SUM(Y72,AA72,AC72,AE72,AG72,AI72,AK72)=0),"",(SUM(Y72,AA72,AC72,AE72,AG72,AI72,AK72)))</f>
        <v/>
      </c>
      <c r="AM72" s="283" t="str">
        <f t="shared" ref="AM72:AM126" si="21">IF(AL72&lt;=85,"Débil",IF(AL72&lt;=95,"Moderado",IF(AL72=100,"Fuerte","")))</f>
        <v/>
      </c>
      <c r="AN72" s="284"/>
      <c r="AO72" s="284"/>
      <c r="AP72" s="284"/>
      <c r="AQ72" s="284"/>
      <c r="AR72" s="284"/>
      <c r="AS72" s="284"/>
      <c r="AT72" s="284"/>
      <c r="AU72" s="279" t="str">
        <f>IFERROR(VLOOKUP(AT72,'Seguridad Información'!$I$61:$J$65,2,0),"")</f>
        <v/>
      </c>
      <c r="AV72" s="279"/>
      <c r="AW72" s="285" t="str">
        <f t="shared" si="12"/>
        <v/>
      </c>
      <c r="AX72" s="283" t="str">
        <f t="shared" ref="AX72:AX126" si="22">IF(AW72&lt;=80,"Débil",IF(AW72&lt;=90,"Moderado",IF(AW72=100,"Fuerte","")))</f>
        <v/>
      </c>
      <c r="AY72" s="285" t="str">
        <f>IFERROR(VLOOKUP((CONCATENATE(AM72,AX72)),Listados!$U$3:$V$11,2,FALSE),"")</f>
        <v/>
      </c>
      <c r="AZ72" s="283">
        <f t="shared" si="10"/>
        <v>100</v>
      </c>
      <c r="BA72" s="778"/>
      <c r="BB72" s="778"/>
      <c r="BC72" s="286">
        <f>+IF(AND(W72="Preventivo",BB67="Fuerte"),2,IF(AND(W72="Preventivo",BB67="Moderado"),1,0))</f>
        <v>0</v>
      </c>
      <c r="BD72" s="286">
        <f>+IF(AND(W72="Detectivo/Correctivo",$BB67="Fuerte"),2,IF(AND(W72="Detectivo/Correctivo",$BB72="Moderado"),1,IF(AND(W72="Preventivo",$BB67="Fuerte"),1,0)))</f>
        <v>0</v>
      </c>
      <c r="BE72" s="286" t="e">
        <f>+N67-BC72</f>
        <v>#N/A</v>
      </c>
      <c r="BF72" s="286" t="e">
        <f>+P67-BD72</f>
        <v>#N/A</v>
      </c>
      <c r="BG72" s="683"/>
      <c r="BH72" s="683"/>
      <c r="BI72" s="683"/>
      <c r="BJ72" s="682"/>
      <c r="BK72" s="682"/>
      <c r="BL72" s="682"/>
      <c r="BM72" s="801"/>
    </row>
    <row r="73" spans="1:65" ht="65" customHeight="1" x14ac:dyDescent="0.2">
      <c r="A73" s="779">
        <v>12</v>
      </c>
      <c r="B73" s="780"/>
      <c r="C73" s="755" t="str">
        <f>IFERROR(VLOOKUP(B73,Listados!B$3:C$20,2,FALSE),"")</f>
        <v/>
      </c>
      <c r="D73" s="280"/>
      <c r="E73" s="280"/>
      <c r="F73" s="771"/>
      <c r="G73" s="781"/>
      <c r="H73" s="254"/>
      <c r="I73" s="254"/>
      <c r="J73" s="254"/>
      <c r="K73" s="281"/>
      <c r="L73" s="282"/>
      <c r="M73" s="761"/>
      <c r="N73" s="774" t="e">
        <f>+VLOOKUP(M73,Listados!$K$8:$L$12,2,0)</f>
        <v>#N/A</v>
      </c>
      <c r="O73" s="777"/>
      <c r="P73" s="774" t="e">
        <f>+VLOOKUP(O73,Listados!$K$13:$L$17,2,0)</f>
        <v>#N/A</v>
      </c>
      <c r="Q73" s="683" t="str">
        <f>IF(AND(M73&lt;&gt;"",O73&lt;&gt;""),VLOOKUP(M73&amp;O73,Listados!$M$3:$N$27,2,FALSE),"")</f>
        <v/>
      </c>
      <c r="R73" s="683" t="e">
        <f>+VLOOKUP(Q73,Listados!$P$3:$Q$6,2,FALSE)</f>
        <v>#N/A</v>
      </c>
      <c r="S73" s="233"/>
      <c r="T73" s="233"/>
      <c r="U73" s="243" t="s">
        <v>839</v>
      </c>
      <c r="V73" s="287"/>
      <c r="W73" s="287"/>
      <c r="X73" s="287"/>
      <c r="Y73" s="233" t="str">
        <f t="shared" si="13"/>
        <v/>
      </c>
      <c r="Z73" s="287"/>
      <c r="AA73" s="233" t="str">
        <f t="shared" si="14"/>
        <v/>
      </c>
      <c r="AB73" s="233"/>
      <c r="AC73" s="233" t="str">
        <f t="shared" si="15"/>
        <v/>
      </c>
      <c r="AD73" s="233"/>
      <c r="AE73" s="233" t="str">
        <f t="shared" si="16"/>
        <v/>
      </c>
      <c r="AF73" s="233"/>
      <c r="AG73" s="233" t="str">
        <f t="shared" si="17"/>
        <v/>
      </c>
      <c r="AH73" s="233"/>
      <c r="AI73" s="233" t="str">
        <f t="shared" si="18"/>
        <v/>
      </c>
      <c r="AJ73" s="233"/>
      <c r="AK73" s="234" t="str">
        <f t="shared" si="19"/>
        <v/>
      </c>
      <c r="AL73" s="283" t="str">
        <f t="shared" si="20"/>
        <v/>
      </c>
      <c r="AM73" s="283" t="str">
        <f t="shared" si="21"/>
        <v/>
      </c>
      <c r="AN73" s="284"/>
      <c r="AO73" s="284"/>
      <c r="AP73" s="284"/>
      <c r="AQ73" s="284"/>
      <c r="AR73" s="284"/>
      <c r="AS73" s="284"/>
      <c r="AT73" s="284"/>
      <c r="AU73" s="279" t="str">
        <f>IFERROR(VLOOKUP(AT73,'Seguridad Información'!$I$61:$J$65,2,0),"")</f>
        <v/>
      </c>
      <c r="AV73" s="279"/>
      <c r="AW73" s="285" t="str">
        <f t="shared" si="12"/>
        <v/>
      </c>
      <c r="AX73" s="283" t="str">
        <f t="shared" si="22"/>
        <v/>
      </c>
      <c r="AY73" s="285" t="str">
        <f>IFERROR(VLOOKUP((CONCATENATE(AM73,AX73)),Listados!$U$3:$V$11,2,FALSE),"")</f>
        <v/>
      </c>
      <c r="AZ73" s="283">
        <f t="shared" ref="AZ73:AZ126" si="23">IF(ISBLANK(AY73),"",IF(AY73="Débil", 0, IF(AY73="Moderado",50,100)))</f>
        <v>100</v>
      </c>
      <c r="BA73" s="778">
        <f>AVERAGE(AZ73:AZ78)</f>
        <v>100</v>
      </c>
      <c r="BB73" s="778" t="str">
        <f>IF(BA73&lt;=50, "Débil", IF(BA73&lt;=99,"Moderado","Fuerte"))</f>
        <v>Fuerte</v>
      </c>
      <c r="BC73" s="286">
        <f>+IF(AND(W73="Preventivo",BB73="Fuerte"),2,IF(AND(W73="Preventivo",BB73="Moderado"),1,0))</f>
        <v>0</v>
      </c>
      <c r="BD73" s="286">
        <f>+IF(AND(W73="Detectivo/Correctivo",$BB73="Fuerte"),2,IF(AND(W73="Detectivo/Correctivo",$BB73="Moderado"),1,IF(AND(W73="Preventivo",$BB73="Fuerte"),1,0)))</f>
        <v>0</v>
      </c>
      <c r="BE73" s="286" t="e">
        <f>+N73-BC73</f>
        <v>#N/A</v>
      </c>
      <c r="BF73" s="286" t="e">
        <f>+P73-BD73</f>
        <v>#N/A</v>
      </c>
      <c r="BG73" s="683" t="e">
        <f>+VLOOKUP(MIN(BE73,BE74,BE75,BE76,BE77,BE78),Listados!$J$18:$K$24,2,TRUE)</f>
        <v>#N/A</v>
      </c>
      <c r="BH73" s="683" t="e">
        <f>+VLOOKUP(MIN(BF73,BF74,BF75,BF76,BF77,BF78),Listados!$J$27:$K$32,2,TRUE)</f>
        <v>#N/A</v>
      </c>
      <c r="BI73" s="683" t="e">
        <f>IF(AND(BG73&lt;&gt;"",BH73&lt;&gt;""),VLOOKUP(BG73&amp;BH73,Listados!$M$3:$N$27,2,FALSE),"")</f>
        <v>#N/A</v>
      </c>
      <c r="BJ73" s="682" t="e">
        <f>+IF($R73="Asumir el riesgo","NA","")</f>
        <v>#N/A</v>
      </c>
      <c r="BK73" s="682" t="e">
        <f>+IF($R73="Asumir el riesgo","NA","")</f>
        <v>#N/A</v>
      </c>
      <c r="BL73" s="682" t="e">
        <f>+IF($R73="Asumir el riesgo","NA","")</f>
        <v>#N/A</v>
      </c>
      <c r="BM73" s="801" t="e">
        <f>+IF($R73="Asumir el riesgo","NA","")</f>
        <v>#N/A</v>
      </c>
    </row>
    <row r="74" spans="1:65" ht="65" customHeight="1" x14ac:dyDescent="0.2">
      <c r="A74" s="779"/>
      <c r="B74" s="780"/>
      <c r="C74" s="755"/>
      <c r="D74" s="280"/>
      <c r="E74" s="280"/>
      <c r="F74" s="771"/>
      <c r="G74" s="781"/>
      <c r="H74" s="254"/>
      <c r="I74" s="254"/>
      <c r="J74" s="254"/>
      <c r="K74" s="281"/>
      <c r="L74" s="282"/>
      <c r="M74" s="761"/>
      <c r="N74" s="774"/>
      <c r="O74" s="777"/>
      <c r="P74" s="774"/>
      <c r="Q74" s="683"/>
      <c r="R74" s="683"/>
      <c r="S74" s="233"/>
      <c r="T74" s="233"/>
      <c r="U74" s="243" t="s">
        <v>839</v>
      </c>
      <c r="V74" s="287"/>
      <c r="W74" s="287"/>
      <c r="X74" s="287"/>
      <c r="Y74" s="233" t="str">
        <f t="shared" si="13"/>
        <v/>
      </c>
      <c r="Z74" s="287"/>
      <c r="AA74" s="233" t="str">
        <f t="shared" si="14"/>
        <v/>
      </c>
      <c r="AB74" s="233"/>
      <c r="AC74" s="233" t="str">
        <f t="shared" si="15"/>
        <v/>
      </c>
      <c r="AD74" s="233"/>
      <c r="AE74" s="233" t="str">
        <f t="shared" si="16"/>
        <v/>
      </c>
      <c r="AF74" s="233"/>
      <c r="AG74" s="233" t="str">
        <f t="shared" si="17"/>
        <v/>
      </c>
      <c r="AH74" s="233"/>
      <c r="AI74" s="233" t="str">
        <f t="shared" si="18"/>
        <v/>
      </c>
      <c r="AJ74" s="233"/>
      <c r="AK74" s="234" t="str">
        <f t="shared" si="19"/>
        <v/>
      </c>
      <c r="AL74" s="283" t="str">
        <f t="shared" si="20"/>
        <v/>
      </c>
      <c r="AM74" s="283" t="str">
        <f t="shared" si="21"/>
        <v/>
      </c>
      <c r="AN74" s="284"/>
      <c r="AO74" s="284"/>
      <c r="AP74" s="284"/>
      <c r="AQ74" s="284"/>
      <c r="AR74" s="284"/>
      <c r="AS74" s="284"/>
      <c r="AT74" s="284"/>
      <c r="AU74" s="279" t="str">
        <f>IFERROR(VLOOKUP(AT74,'Seguridad Información'!$I$61:$J$65,2,0),"")</f>
        <v/>
      </c>
      <c r="AV74" s="279"/>
      <c r="AW74" s="285" t="str">
        <f t="shared" si="12"/>
        <v/>
      </c>
      <c r="AX74" s="283" t="str">
        <f t="shared" si="22"/>
        <v/>
      </c>
      <c r="AY74" s="285" t="str">
        <f>IFERROR(VLOOKUP((CONCATENATE(AM74,AX74)),Listados!$U$3:$V$11,2,FALSE),"")</f>
        <v/>
      </c>
      <c r="AZ74" s="283">
        <f t="shared" si="23"/>
        <v>100</v>
      </c>
      <c r="BA74" s="778"/>
      <c r="BB74" s="778"/>
      <c r="BC74" s="286">
        <f>+IF(AND(W74="Preventivo",BB73="Fuerte"),2,IF(AND(W74="Preventivo",BB73="Moderado"),1,0))</f>
        <v>0</v>
      </c>
      <c r="BD74" s="286">
        <f>+IF(AND(W74="Detectivo/Correctivo",$BB73="Fuerte"),2,IF(AND(W74="Detectivo/Correctivo",$BB74="Moderado"),1,IF(AND(W74="Preventivo",$BB73="Fuerte"),1,0)))</f>
        <v>0</v>
      </c>
      <c r="BE74" s="286" t="e">
        <f>+N73-BC74</f>
        <v>#N/A</v>
      </c>
      <c r="BF74" s="286" t="e">
        <f>+P73-BD74</f>
        <v>#N/A</v>
      </c>
      <c r="BG74" s="683"/>
      <c r="BH74" s="683"/>
      <c r="BI74" s="683"/>
      <c r="BJ74" s="682"/>
      <c r="BK74" s="682"/>
      <c r="BL74" s="682"/>
      <c r="BM74" s="801"/>
    </row>
    <row r="75" spans="1:65" ht="65" customHeight="1" x14ac:dyDescent="0.2">
      <c r="A75" s="779"/>
      <c r="B75" s="780"/>
      <c r="C75" s="755"/>
      <c r="D75" s="280"/>
      <c r="E75" s="280"/>
      <c r="F75" s="771"/>
      <c r="G75" s="781"/>
      <c r="H75" s="254"/>
      <c r="I75" s="254"/>
      <c r="J75" s="254"/>
      <c r="K75" s="281"/>
      <c r="L75" s="282"/>
      <c r="M75" s="761"/>
      <c r="N75" s="774"/>
      <c r="O75" s="777"/>
      <c r="P75" s="774"/>
      <c r="Q75" s="683"/>
      <c r="R75" s="683"/>
      <c r="S75" s="233"/>
      <c r="T75" s="233"/>
      <c r="U75" s="243" t="s">
        <v>839</v>
      </c>
      <c r="V75" s="287"/>
      <c r="W75" s="287"/>
      <c r="X75" s="287"/>
      <c r="Y75" s="233" t="str">
        <f t="shared" si="13"/>
        <v/>
      </c>
      <c r="Z75" s="287"/>
      <c r="AA75" s="233" t="str">
        <f t="shared" si="14"/>
        <v/>
      </c>
      <c r="AB75" s="233"/>
      <c r="AC75" s="233" t="str">
        <f t="shared" si="15"/>
        <v/>
      </c>
      <c r="AD75" s="233"/>
      <c r="AE75" s="233" t="str">
        <f t="shared" si="16"/>
        <v/>
      </c>
      <c r="AF75" s="233"/>
      <c r="AG75" s="233" t="str">
        <f t="shared" si="17"/>
        <v/>
      </c>
      <c r="AH75" s="233"/>
      <c r="AI75" s="233" t="str">
        <f t="shared" si="18"/>
        <v/>
      </c>
      <c r="AJ75" s="233"/>
      <c r="AK75" s="234" t="str">
        <f t="shared" si="19"/>
        <v/>
      </c>
      <c r="AL75" s="283" t="str">
        <f t="shared" si="20"/>
        <v/>
      </c>
      <c r="AM75" s="283" t="str">
        <f t="shared" si="21"/>
        <v/>
      </c>
      <c r="AN75" s="284"/>
      <c r="AO75" s="284"/>
      <c r="AP75" s="284"/>
      <c r="AQ75" s="284"/>
      <c r="AR75" s="284"/>
      <c r="AS75" s="284"/>
      <c r="AT75" s="284"/>
      <c r="AU75" s="279" t="str">
        <f>IFERROR(VLOOKUP(AT75,'Seguridad Información'!$I$61:$J$65,2,0),"")</f>
        <v/>
      </c>
      <c r="AV75" s="279"/>
      <c r="AW75" s="285" t="str">
        <f t="shared" si="12"/>
        <v/>
      </c>
      <c r="AX75" s="283" t="str">
        <f t="shared" si="22"/>
        <v/>
      </c>
      <c r="AY75" s="285" t="str">
        <f>IFERROR(VLOOKUP((CONCATENATE(AM75,AX75)),Listados!$U$3:$V$11,2,FALSE),"")</f>
        <v/>
      </c>
      <c r="AZ75" s="283">
        <f t="shared" si="23"/>
        <v>100</v>
      </c>
      <c r="BA75" s="778"/>
      <c r="BB75" s="778"/>
      <c r="BC75" s="286">
        <f>+IF(AND(W75="Preventivo",BB73="Fuerte"),2,IF(AND(W75="Preventivo",BB73="Moderado"),1,0))</f>
        <v>0</v>
      </c>
      <c r="BD75" s="286">
        <f>+IF(AND(W75="Detectivo/Correctivo",$BB73="Fuerte"),2,IF(AND(W75="Detectivo/Correctivo",$BB75="Moderado"),1,IF(AND(W75="Preventivo",$BB73="Fuerte"),1,0)))</f>
        <v>0</v>
      </c>
      <c r="BE75" s="286" t="e">
        <f>+N73-BC75</f>
        <v>#N/A</v>
      </c>
      <c r="BF75" s="286" t="e">
        <f>+P73-BD75</f>
        <v>#N/A</v>
      </c>
      <c r="BG75" s="683"/>
      <c r="BH75" s="683"/>
      <c r="BI75" s="683"/>
      <c r="BJ75" s="682"/>
      <c r="BK75" s="682"/>
      <c r="BL75" s="682"/>
      <c r="BM75" s="801"/>
    </row>
    <row r="76" spans="1:65" ht="65" customHeight="1" x14ac:dyDescent="0.2">
      <c r="A76" s="779"/>
      <c r="B76" s="780"/>
      <c r="C76" s="755"/>
      <c r="D76" s="280"/>
      <c r="E76" s="280"/>
      <c r="F76" s="771"/>
      <c r="G76" s="781"/>
      <c r="H76" s="254"/>
      <c r="I76" s="254"/>
      <c r="J76" s="254"/>
      <c r="K76" s="281"/>
      <c r="L76" s="282"/>
      <c r="M76" s="761"/>
      <c r="N76" s="774"/>
      <c r="O76" s="777"/>
      <c r="P76" s="774"/>
      <c r="Q76" s="683"/>
      <c r="R76" s="683"/>
      <c r="S76" s="233"/>
      <c r="T76" s="233"/>
      <c r="U76" s="243" t="s">
        <v>839</v>
      </c>
      <c r="V76" s="287"/>
      <c r="W76" s="287"/>
      <c r="X76" s="287"/>
      <c r="Y76" s="233" t="str">
        <f t="shared" si="13"/>
        <v/>
      </c>
      <c r="Z76" s="287"/>
      <c r="AA76" s="233" t="str">
        <f t="shared" si="14"/>
        <v/>
      </c>
      <c r="AB76" s="233"/>
      <c r="AC76" s="233" t="str">
        <f t="shared" si="15"/>
        <v/>
      </c>
      <c r="AD76" s="233"/>
      <c r="AE76" s="233" t="str">
        <f t="shared" si="16"/>
        <v/>
      </c>
      <c r="AF76" s="233"/>
      <c r="AG76" s="233" t="str">
        <f t="shared" si="17"/>
        <v/>
      </c>
      <c r="AH76" s="233"/>
      <c r="AI76" s="233" t="str">
        <f t="shared" si="18"/>
        <v/>
      </c>
      <c r="AJ76" s="233"/>
      <c r="AK76" s="234" t="str">
        <f t="shared" si="19"/>
        <v/>
      </c>
      <c r="AL76" s="283" t="str">
        <f t="shared" si="20"/>
        <v/>
      </c>
      <c r="AM76" s="283" t="str">
        <f t="shared" si="21"/>
        <v/>
      </c>
      <c r="AN76" s="284"/>
      <c r="AO76" s="284"/>
      <c r="AP76" s="284"/>
      <c r="AQ76" s="284"/>
      <c r="AR76" s="284"/>
      <c r="AS76" s="284"/>
      <c r="AT76" s="284"/>
      <c r="AU76" s="279" t="str">
        <f>IFERROR(VLOOKUP(AT76,'Seguridad Información'!$I$61:$J$65,2,0),"")</f>
        <v/>
      </c>
      <c r="AV76" s="279"/>
      <c r="AW76" s="285" t="str">
        <f t="shared" si="12"/>
        <v/>
      </c>
      <c r="AX76" s="283" t="str">
        <f t="shared" si="22"/>
        <v/>
      </c>
      <c r="AY76" s="285" t="str">
        <f>IFERROR(VLOOKUP((CONCATENATE(AM76,AX76)),Listados!$U$3:$V$11,2,FALSE),"")</f>
        <v/>
      </c>
      <c r="AZ76" s="283">
        <f t="shared" si="23"/>
        <v>100</v>
      </c>
      <c r="BA76" s="778"/>
      <c r="BB76" s="778"/>
      <c r="BC76" s="286">
        <f>+IF(AND(W76="Preventivo",BB73="Fuerte"),2,IF(AND(W76="Preventivo",BB73="Moderado"),1,0))</f>
        <v>0</v>
      </c>
      <c r="BD76" s="286">
        <f>+IF(AND(W76="Detectivo/Correctivo",$BB73="Fuerte"),2,IF(AND(W76="Detectivo/Correctivo",$BB76="Moderado"),1,IF(AND(W76="Preventivo",$BB73="Fuerte"),1,0)))</f>
        <v>0</v>
      </c>
      <c r="BE76" s="286" t="e">
        <f>+N73-BC76</f>
        <v>#N/A</v>
      </c>
      <c r="BF76" s="286" t="e">
        <f>+P73-BD76</f>
        <v>#N/A</v>
      </c>
      <c r="BG76" s="683"/>
      <c r="BH76" s="683"/>
      <c r="BI76" s="683"/>
      <c r="BJ76" s="682"/>
      <c r="BK76" s="682"/>
      <c r="BL76" s="682"/>
      <c r="BM76" s="801"/>
    </row>
    <row r="77" spans="1:65" ht="65" customHeight="1" x14ac:dyDescent="0.2">
      <c r="A77" s="779"/>
      <c r="B77" s="780"/>
      <c r="C77" s="755"/>
      <c r="D77" s="280"/>
      <c r="E77" s="280"/>
      <c r="F77" s="771"/>
      <c r="G77" s="781"/>
      <c r="H77" s="254"/>
      <c r="I77" s="254"/>
      <c r="J77" s="254"/>
      <c r="K77" s="281"/>
      <c r="L77" s="282"/>
      <c r="M77" s="761"/>
      <c r="N77" s="774"/>
      <c r="O77" s="777"/>
      <c r="P77" s="774"/>
      <c r="Q77" s="683"/>
      <c r="R77" s="683"/>
      <c r="S77" s="233"/>
      <c r="T77" s="233"/>
      <c r="U77" s="243" t="s">
        <v>839</v>
      </c>
      <c r="V77" s="287"/>
      <c r="W77" s="287"/>
      <c r="X77" s="287"/>
      <c r="Y77" s="233" t="str">
        <f t="shared" si="13"/>
        <v/>
      </c>
      <c r="Z77" s="287"/>
      <c r="AA77" s="233" t="str">
        <f t="shared" si="14"/>
        <v/>
      </c>
      <c r="AB77" s="233"/>
      <c r="AC77" s="233" t="str">
        <f t="shared" si="15"/>
        <v/>
      </c>
      <c r="AD77" s="233"/>
      <c r="AE77" s="233" t="str">
        <f t="shared" si="16"/>
        <v/>
      </c>
      <c r="AF77" s="233"/>
      <c r="AG77" s="233" t="str">
        <f t="shared" si="17"/>
        <v/>
      </c>
      <c r="AH77" s="233"/>
      <c r="AI77" s="233" t="str">
        <f t="shared" si="18"/>
        <v/>
      </c>
      <c r="AJ77" s="233"/>
      <c r="AK77" s="234" t="str">
        <f t="shared" si="19"/>
        <v/>
      </c>
      <c r="AL77" s="283" t="str">
        <f t="shared" si="20"/>
        <v/>
      </c>
      <c r="AM77" s="283" t="str">
        <f t="shared" si="21"/>
        <v/>
      </c>
      <c r="AN77" s="284"/>
      <c r="AO77" s="284"/>
      <c r="AP77" s="284"/>
      <c r="AQ77" s="284"/>
      <c r="AR77" s="284"/>
      <c r="AS77" s="284"/>
      <c r="AT77" s="284"/>
      <c r="AU77" s="279" t="str">
        <f>IFERROR(VLOOKUP(AT77,'Seguridad Información'!$I$61:$J$65,2,0),"")</f>
        <v/>
      </c>
      <c r="AV77" s="279"/>
      <c r="AW77" s="285" t="str">
        <f t="shared" si="12"/>
        <v/>
      </c>
      <c r="AX77" s="283" t="str">
        <f t="shared" si="22"/>
        <v/>
      </c>
      <c r="AY77" s="285" t="str">
        <f>IFERROR(VLOOKUP((CONCATENATE(AM77,AX77)),Listados!$U$3:$V$11,2,FALSE),"")</f>
        <v/>
      </c>
      <c r="AZ77" s="283">
        <f t="shared" si="23"/>
        <v>100</v>
      </c>
      <c r="BA77" s="778"/>
      <c r="BB77" s="778"/>
      <c r="BC77" s="286">
        <f>+IF(AND(W77="Preventivo",BB73="Fuerte"),2,IF(AND(W77="Preventivo",BB73="Moderado"),1,0))</f>
        <v>0</v>
      </c>
      <c r="BD77" s="286">
        <f>+IF(AND(W77="Detectivo/Correctivo",$BB73="Fuerte"),2,IF(AND(W77="Detectivo/Correctivo",$BB77="Moderado"),1,IF(AND(W77="Preventivo",$BB73="Fuerte"),1,0)))</f>
        <v>0</v>
      </c>
      <c r="BE77" s="286" t="e">
        <f>+N73-BC77</f>
        <v>#N/A</v>
      </c>
      <c r="BF77" s="286" t="e">
        <f>+P73-BD77</f>
        <v>#N/A</v>
      </c>
      <c r="BG77" s="683"/>
      <c r="BH77" s="683"/>
      <c r="BI77" s="683"/>
      <c r="BJ77" s="682"/>
      <c r="BK77" s="682"/>
      <c r="BL77" s="682"/>
      <c r="BM77" s="801"/>
    </row>
    <row r="78" spans="1:65" ht="65" customHeight="1" x14ac:dyDescent="0.2">
      <c r="A78" s="779"/>
      <c r="B78" s="780"/>
      <c r="C78" s="755"/>
      <c r="D78" s="280"/>
      <c r="E78" s="280"/>
      <c r="F78" s="771"/>
      <c r="G78" s="781"/>
      <c r="H78" s="254"/>
      <c r="I78" s="254"/>
      <c r="J78" s="254"/>
      <c r="K78" s="281"/>
      <c r="L78" s="282"/>
      <c r="M78" s="761"/>
      <c r="N78" s="774"/>
      <c r="O78" s="777"/>
      <c r="P78" s="774"/>
      <c r="Q78" s="683"/>
      <c r="R78" s="683"/>
      <c r="S78" s="233"/>
      <c r="T78" s="233"/>
      <c r="U78" s="243" t="s">
        <v>839</v>
      </c>
      <c r="V78" s="287"/>
      <c r="W78" s="287"/>
      <c r="X78" s="287"/>
      <c r="Y78" s="233" t="str">
        <f t="shared" si="13"/>
        <v/>
      </c>
      <c r="Z78" s="287"/>
      <c r="AA78" s="233" t="str">
        <f t="shared" si="14"/>
        <v/>
      </c>
      <c r="AB78" s="233"/>
      <c r="AC78" s="233" t="str">
        <f t="shared" si="15"/>
        <v/>
      </c>
      <c r="AD78" s="233"/>
      <c r="AE78" s="233" t="str">
        <f t="shared" si="16"/>
        <v/>
      </c>
      <c r="AF78" s="233"/>
      <c r="AG78" s="233" t="str">
        <f t="shared" si="17"/>
        <v/>
      </c>
      <c r="AH78" s="233"/>
      <c r="AI78" s="233" t="str">
        <f t="shared" si="18"/>
        <v/>
      </c>
      <c r="AJ78" s="233"/>
      <c r="AK78" s="234" t="str">
        <f t="shared" si="19"/>
        <v/>
      </c>
      <c r="AL78" s="283" t="str">
        <f t="shared" si="20"/>
        <v/>
      </c>
      <c r="AM78" s="283" t="str">
        <f t="shared" si="21"/>
        <v/>
      </c>
      <c r="AN78" s="284"/>
      <c r="AO78" s="284"/>
      <c r="AP78" s="284"/>
      <c r="AQ78" s="284"/>
      <c r="AR78" s="284"/>
      <c r="AS78" s="284"/>
      <c r="AT78" s="284"/>
      <c r="AU78" s="279" t="str">
        <f>IFERROR(VLOOKUP(AT78,'Seguridad Información'!$I$61:$J$65,2,0),"")</f>
        <v/>
      </c>
      <c r="AV78" s="279"/>
      <c r="AW78" s="285" t="str">
        <f t="shared" si="12"/>
        <v/>
      </c>
      <c r="AX78" s="283" t="str">
        <f t="shared" si="22"/>
        <v/>
      </c>
      <c r="AY78" s="285" t="str">
        <f>IFERROR(VLOOKUP((CONCATENATE(AM78,AX78)),Listados!$U$3:$V$11,2,FALSE),"")</f>
        <v/>
      </c>
      <c r="AZ78" s="283">
        <f t="shared" si="23"/>
        <v>100</v>
      </c>
      <c r="BA78" s="778"/>
      <c r="BB78" s="778"/>
      <c r="BC78" s="286">
        <f>+IF(AND(W78="Preventivo",BB73="Fuerte"),2,IF(AND(W78="Preventivo",BB73="Moderado"),1,0))</f>
        <v>0</v>
      </c>
      <c r="BD78" s="286">
        <f>+IF(AND(W78="Detectivo/Correctivo",$BB73="Fuerte"),2,IF(AND(W78="Detectivo/Correctivo",$BB78="Moderado"),1,IF(AND(W78="Preventivo",$BB73="Fuerte"),1,0)))</f>
        <v>0</v>
      </c>
      <c r="BE78" s="286" t="e">
        <f>+N73-BC78</f>
        <v>#N/A</v>
      </c>
      <c r="BF78" s="286" t="e">
        <f>+P73-BD78</f>
        <v>#N/A</v>
      </c>
      <c r="BG78" s="683"/>
      <c r="BH78" s="683"/>
      <c r="BI78" s="683"/>
      <c r="BJ78" s="682"/>
      <c r="BK78" s="682"/>
      <c r="BL78" s="682"/>
      <c r="BM78" s="801"/>
    </row>
    <row r="79" spans="1:65" ht="65" customHeight="1" x14ac:dyDescent="0.2">
      <c r="A79" s="779">
        <v>13</v>
      </c>
      <c r="B79" s="780"/>
      <c r="C79" s="755" t="str">
        <f>IFERROR(VLOOKUP(B79,Listados!B$3:C$20,2,FALSE),"")</f>
        <v/>
      </c>
      <c r="D79" s="280"/>
      <c r="E79" s="280"/>
      <c r="F79" s="771"/>
      <c r="G79" s="781"/>
      <c r="H79" s="254"/>
      <c r="I79" s="254"/>
      <c r="J79" s="254"/>
      <c r="K79" s="281"/>
      <c r="L79" s="282"/>
      <c r="M79" s="761"/>
      <c r="N79" s="774" t="e">
        <f>+VLOOKUP(M79,Listados!$K$8:$L$12,2,0)</f>
        <v>#N/A</v>
      </c>
      <c r="O79" s="777"/>
      <c r="P79" s="774" t="e">
        <f>+VLOOKUP(O79,Listados!$K$13:$L$17,2,0)</f>
        <v>#N/A</v>
      </c>
      <c r="Q79" s="683" t="str">
        <f>IF(AND(M79&lt;&gt;"",O79&lt;&gt;""),VLOOKUP(M79&amp;O79,Listados!$M$3:$N$27,2,FALSE),"")</f>
        <v/>
      </c>
      <c r="R79" s="683" t="e">
        <f>+VLOOKUP(Q79,Listados!$P$3:$Q$6,2,FALSE)</f>
        <v>#N/A</v>
      </c>
      <c r="S79" s="233"/>
      <c r="T79" s="233"/>
      <c r="U79" s="243" t="s">
        <v>839</v>
      </c>
      <c r="V79" s="287"/>
      <c r="W79" s="287"/>
      <c r="X79" s="287"/>
      <c r="Y79" s="233" t="str">
        <f t="shared" si="13"/>
        <v/>
      </c>
      <c r="Z79" s="287"/>
      <c r="AA79" s="233" t="str">
        <f t="shared" si="14"/>
        <v/>
      </c>
      <c r="AB79" s="233"/>
      <c r="AC79" s="233" t="str">
        <f t="shared" si="15"/>
        <v/>
      </c>
      <c r="AD79" s="233"/>
      <c r="AE79" s="233" t="str">
        <f t="shared" si="16"/>
        <v/>
      </c>
      <c r="AF79" s="233"/>
      <c r="AG79" s="233" t="str">
        <f t="shared" si="17"/>
        <v/>
      </c>
      <c r="AH79" s="233"/>
      <c r="AI79" s="233" t="str">
        <f t="shared" si="18"/>
        <v/>
      </c>
      <c r="AJ79" s="233"/>
      <c r="AK79" s="234" t="str">
        <f t="shared" si="19"/>
        <v/>
      </c>
      <c r="AL79" s="283" t="str">
        <f t="shared" si="20"/>
        <v/>
      </c>
      <c r="AM79" s="283" t="str">
        <f t="shared" si="21"/>
        <v/>
      </c>
      <c r="AN79" s="284"/>
      <c r="AO79" s="284"/>
      <c r="AP79" s="284"/>
      <c r="AQ79" s="284"/>
      <c r="AR79" s="284"/>
      <c r="AS79" s="284"/>
      <c r="AT79" s="284"/>
      <c r="AU79" s="279" t="str">
        <f>IFERROR(VLOOKUP(AT79,'Seguridad Información'!$I$61:$J$65,2,0),"")</f>
        <v/>
      </c>
      <c r="AV79" s="279"/>
      <c r="AW79" s="285" t="str">
        <f t="shared" si="12"/>
        <v/>
      </c>
      <c r="AX79" s="283" t="str">
        <f t="shared" si="22"/>
        <v/>
      </c>
      <c r="AY79" s="285" t="str">
        <f>IFERROR(VLOOKUP((CONCATENATE(AM79,AX79)),Listados!$U$3:$V$11,2,FALSE),"")</f>
        <v/>
      </c>
      <c r="AZ79" s="283">
        <f t="shared" si="23"/>
        <v>100</v>
      </c>
      <c r="BA79" s="778">
        <f>AVERAGE(AZ79:AZ84)</f>
        <v>100</v>
      </c>
      <c r="BB79" s="778" t="str">
        <f>IF(BA79&lt;=50, "Débil", IF(BA79&lt;=99,"Moderado","Fuerte"))</f>
        <v>Fuerte</v>
      </c>
      <c r="BC79" s="286">
        <f>+IF(AND(W79="Preventivo",BB79="Fuerte"),2,IF(AND(W79="Preventivo",BB79="Moderado"),1,0))</f>
        <v>0</v>
      </c>
      <c r="BD79" s="286">
        <f>+IF(AND(W79="Detectivo/Correctivo",$BB79="Fuerte"),2,IF(AND(W79="Detectivo/Correctivo",$BB79="Moderado"),1,IF(AND(W79="Preventivo",$BB79="Fuerte"),1,0)))</f>
        <v>0</v>
      </c>
      <c r="BE79" s="286" t="e">
        <f>+N79-BC79</f>
        <v>#N/A</v>
      </c>
      <c r="BF79" s="286" t="e">
        <f>+P79-BD79</f>
        <v>#N/A</v>
      </c>
      <c r="BG79" s="683" t="e">
        <f>+VLOOKUP(MIN(BE79,BE80,BE81,BE82,BE83,BE84),Listados!$J$18:$K$24,2,TRUE)</f>
        <v>#N/A</v>
      </c>
      <c r="BH79" s="683" t="e">
        <f>+VLOOKUP(MIN(BF79,BF80,BF81,BF82,BF83,BF84),Listados!$J$27:$K$32,2,TRUE)</f>
        <v>#N/A</v>
      </c>
      <c r="BI79" s="683" t="e">
        <f>IF(AND(BG79&lt;&gt;"",BH79&lt;&gt;""),VLOOKUP(BG79&amp;BH79,Listados!$M$3:$N$27,2,FALSE),"")</f>
        <v>#N/A</v>
      </c>
      <c r="BJ79" s="682" t="e">
        <f>+IF($R79="Asumir el riesgo","NA","")</f>
        <v>#N/A</v>
      </c>
      <c r="BK79" s="682" t="e">
        <f>+IF($R79="Asumir el riesgo","NA","")</f>
        <v>#N/A</v>
      </c>
      <c r="BL79" s="682" t="e">
        <f>+IF($R79="Asumir el riesgo","NA","")</f>
        <v>#N/A</v>
      </c>
      <c r="BM79" s="801" t="e">
        <f>+IF($R79="Asumir el riesgo","NA","")</f>
        <v>#N/A</v>
      </c>
    </row>
    <row r="80" spans="1:65" ht="65" customHeight="1" x14ac:dyDescent="0.2">
      <c r="A80" s="779"/>
      <c r="B80" s="780"/>
      <c r="C80" s="755"/>
      <c r="D80" s="280"/>
      <c r="E80" s="280"/>
      <c r="F80" s="771"/>
      <c r="G80" s="781"/>
      <c r="H80" s="254"/>
      <c r="I80" s="254"/>
      <c r="J80" s="254"/>
      <c r="K80" s="281"/>
      <c r="L80" s="282"/>
      <c r="M80" s="761"/>
      <c r="N80" s="774"/>
      <c r="O80" s="777"/>
      <c r="P80" s="774"/>
      <c r="Q80" s="683"/>
      <c r="R80" s="683"/>
      <c r="S80" s="233"/>
      <c r="T80" s="233"/>
      <c r="U80" s="243" t="s">
        <v>839</v>
      </c>
      <c r="V80" s="287"/>
      <c r="W80" s="287"/>
      <c r="X80" s="287"/>
      <c r="Y80" s="233" t="str">
        <f t="shared" si="13"/>
        <v/>
      </c>
      <c r="Z80" s="287"/>
      <c r="AA80" s="233" t="str">
        <f t="shared" si="14"/>
        <v/>
      </c>
      <c r="AB80" s="233"/>
      <c r="AC80" s="233" t="str">
        <f t="shared" si="15"/>
        <v/>
      </c>
      <c r="AD80" s="233"/>
      <c r="AE80" s="233" t="str">
        <f t="shared" si="16"/>
        <v/>
      </c>
      <c r="AF80" s="233"/>
      <c r="AG80" s="233" t="str">
        <f t="shared" si="17"/>
        <v/>
      </c>
      <c r="AH80" s="233"/>
      <c r="AI80" s="233" t="str">
        <f t="shared" si="18"/>
        <v/>
      </c>
      <c r="AJ80" s="233"/>
      <c r="AK80" s="234" t="str">
        <f t="shared" si="19"/>
        <v/>
      </c>
      <c r="AL80" s="283" t="str">
        <f t="shared" si="20"/>
        <v/>
      </c>
      <c r="AM80" s="283" t="str">
        <f t="shared" si="21"/>
        <v/>
      </c>
      <c r="AN80" s="284"/>
      <c r="AO80" s="284"/>
      <c r="AP80" s="284"/>
      <c r="AQ80" s="284"/>
      <c r="AR80" s="284"/>
      <c r="AS80" s="284"/>
      <c r="AT80" s="284"/>
      <c r="AU80" s="279" t="str">
        <f>IFERROR(VLOOKUP(AT80,'Seguridad Información'!$I$61:$J$65,2,0),"")</f>
        <v/>
      </c>
      <c r="AV80" s="279"/>
      <c r="AW80" s="285" t="str">
        <f t="shared" si="12"/>
        <v/>
      </c>
      <c r="AX80" s="283" t="str">
        <f t="shared" si="22"/>
        <v/>
      </c>
      <c r="AY80" s="285" t="str">
        <f>IFERROR(VLOOKUP((CONCATENATE(AM80,AX80)),Listados!$U$3:$V$11,2,FALSE),"")</f>
        <v/>
      </c>
      <c r="AZ80" s="283">
        <f t="shared" si="23"/>
        <v>100</v>
      </c>
      <c r="BA80" s="778"/>
      <c r="BB80" s="778"/>
      <c r="BC80" s="286">
        <f>+IF(AND(W80="Preventivo",BB79="Fuerte"),2,IF(AND(W80="Preventivo",BB79="Moderado"),1,0))</f>
        <v>0</v>
      </c>
      <c r="BD80" s="286">
        <f>+IF(AND(W80="Detectivo/Correctivo",$BB79="Fuerte"),2,IF(AND(W80="Detectivo/Correctivo",$BB80="Moderado"),1,IF(AND(W80="Preventivo",$BB79="Fuerte"),1,0)))</f>
        <v>0</v>
      </c>
      <c r="BE80" s="286" t="e">
        <f>+N79-BC80</f>
        <v>#N/A</v>
      </c>
      <c r="BF80" s="286" t="e">
        <f>+P79-BD80</f>
        <v>#N/A</v>
      </c>
      <c r="BG80" s="683"/>
      <c r="BH80" s="683"/>
      <c r="BI80" s="683"/>
      <c r="BJ80" s="682"/>
      <c r="BK80" s="682"/>
      <c r="BL80" s="682"/>
      <c r="BM80" s="801"/>
    </row>
    <row r="81" spans="1:65" ht="65" customHeight="1" x14ac:dyDescent="0.2">
      <c r="A81" s="779"/>
      <c r="B81" s="780"/>
      <c r="C81" s="755"/>
      <c r="D81" s="280"/>
      <c r="E81" s="280"/>
      <c r="F81" s="771"/>
      <c r="G81" s="781"/>
      <c r="H81" s="254"/>
      <c r="I81" s="254"/>
      <c r="J81" s="254"/>
      <c r="K81" s="281"/>
      <c r="L81" s="282"/>
      <c r="M81" s="761"/>
      <c r="N81" s="774"/>
      <c r="O81" s="777"/>
      <c r="P81" s="774"/>
      <c r="Q81" s="683"/>
      <c r="R81" s="683"/>
      <c r="S81" s="233"/>
      <c r="T81" s="233"/>
      <c r="U81" s="243" t="s">
        <v>839</v>
      </c>
      <c r="V81" s="287"/>
      <c r="W81" s="287"/>
      <c r="X81" s="287"/>
      <c r="Y81" s="233" t="str">
        <f t="shared" si="13"/>
        <v/>
      </c>
      <c r="Z81" s="287"/>
      <c r="AA81" s="233" t="str">
        <f t="shared" si="14"/>
        <v/>
      </c>
      <c r="AB81" s="233"/>
      <c r="AC81" s="233" t="str">
        <f t="shared" si="15"/>
        <v/>
      </c>
      <c r="AD81" s="233"/>
      <c r="AE81" s="233" t="str">
        <f t="shared" si="16"/>
        <v/>
      </c>
      <c r="AF81" s="233"/>
      <c r="AG81" s="233" t="str">
        <f t="shared" si="17"/>
        <v/>
      </c>
      <c r="AH81" s="233"/>
      <c r="AI81" s="233" t="str">
        <f t="shared" si="18"/>
        <v/>
      </c>
      <c r="AJ81" s="233"/>
      <c r="AK81" s="234" t="str">
        <f t="shared" si="19"/>
        <v/>
      </c>
      <c r="AL81" s="283" t="str">
        <f t="shared" si="20"/>
        <v/>
      </c>
      <c r="AM81" s="283" t="str">
        <f t="shared" si="21"/>
        <v/>
      </c>
      <c r="AN81" s="284"/>
      <c r="AO81" s="284"/>
      <c r="AP81" s="284"/>
      <c r="AQ81" s="284"/>
      <c r="AR81" s="284"/>
      <c r="AS81" s="284"/>
      <c r="AT81" s="284"/>
      <c r="AU81" s="279" t="str">
        <f>IFERROR(VLOOKUP(AT81,'Seguridad Información'!$I$61:$J$65,2,0),"")</f>
        <v/>
      </c>
      <c r="AV81" s="279"/>
      <c r="AW81" s="285" t="str">
        <f t="shared" si="12"/>
        <v/>
      </c>
      <c r="AX81" s="283" t="str">
        <f t="shared" si="22"/>
        <v/>
      </c>
      <c r="AY81" s="285" t="str">
        <f>IFERROR(VLOOKUP((CONCATENATE(AM81,AX81)),Listados!$U$3:$V$11,2,FALSE),"")</f>
        <v/>
      </c>
      <c r="AZ81" s="283">
        <f t="shared" si="23"/>
        <v>100</v>
      </c>
      <c r="BA81" s="778"/>
      <c r="BB81" s="778"/>
      <c r="BC81" s="286">
        <f>+IF(AND(W81="Preventivo",BB79="Fuerte"),2,IF(AND(W81="Preventivo",BB79="Moderado"),1,0))</f>
        <v>0</v>
      </c>
      <c r="BD81" s="286">
        <f>+IF(AND(W81="Detectivo/Correctivo",$BB79="Fuerte"),2,IF(AND(W81="Detectivo/Correctivo",$BB81="Moderado"),1,IF(AND(W81="Preventivo",$BB79="Fuerte"),1,0)))</f>
        <v>0</v>
      </c>
      <c r="BE81" s="286" t="e">
        <f>+N79-BC81</f>
        <v>#N/A</v>
      </c>
      <c r="BF81" s="286" t="e">
        <f>+P79-BD81</f>
        <v>#N/A</v>
      </c>
      <c r="BG81" s="683"/>
      <c r="BH81" s="683"/>
      <c r="BI81" s="683"/>
      <c r="BJ81" s="682"/>
      <c r="BK81" s="682"/>
      <c r="BL81" s="682"/>
      <c r="BM81" s="801"/>
    </row>
    <row r="82" spans="1:65" ht="65" customHeight="1" x14ac:dyDescent="0.2">
      <c r="A82" s="779"/>
      <c r="B82" s="780"/>
      <c r="C82" s="755"/>
      <c r="D82" s="280"/>
      <c r="E82" s="280"/>
      <c r="F82" s="771"/>
      <c r="G82" s="781"/>
      <c r="H82" s="254"/>
      <c r="I82" s="254"/>
      <c r="J82" s="254"/>
      <c r="K82" s="281"/>
      <c r="L82" s="282"/>
      <c r="M82" s="761"/>
      <c r="N82" s="774"/>
      <c r="O82" s="777"/>
      <c r="P82" s="774"/>
      <c r="Q82" s="683"/>
      <c r="R82" s="683"/>
      <c r="S82" s="233"/>
      <c r="T82" s="233"/>
      <c r="U82" s="243" t="s">
        <v>839</v>
      </c>
      <c r="V82" s="287"/>
      <c r="W82" s="287"/>
      <c r="X82" s="287"/>
      <c r="Y82" s="233" t="str">
        <f t="shared" si="13"/>
        <v/>
      </c>
      <c r="Z82" s="287"/>
      <c r="AA82" s="233" t="str">
        <f t="shared" si="14"/>
        <v/>
      </c>
      <c r="AB82" s="233"/>
      <c r="AC82" s="233" t="str">
        <f t="shared" si="15"/>
        <v/>
      </c>
      <c r="AD82" s="233"/>
      <c r="AE82" s="233" t="str">
        <f t="shared" si="16"/>
        <v/>
      </c>
      <c r="AF82" s="233"/>
      <c r="AG82" s="233" t="str">
        <f t="shared" si="17"/>
        <v/>
      </c>
      <c r="AH82" s="233"/>
      <c r="AI82" s="233" t="str">
        <f t="shared" si="18"/>
        <v/>
      </c>
      <c r="AJ82" s="233"/>
      <c r="AK82" s="234" t="str">
        <f t="shared" si="19"/>
        <v/>
      </c>
      <c r="AL82" s="283" t="str">
        <f t="shared" si="20"/>
        <v/>
      </c>
      <c r="AM82" s="283" t="str">
        <f t="shared" si="21"/>
        <v/>
      </c>
      <c r="AN82" s="284"/>
      <c r="AO82" s="284"/>
      <c r="AP82" s="284"/>
      <c r="AQ82" s="284"/>
      <c r="AR82" s="284"/>
      <c r="AS82" s="284"/>
      <c r="AT82" s="284"/>
      <c r="AU82" s="279" t="str">
        <f>IFERROR(VLOOKUP(AT82,'Seguridad Información'!$I$61:$J$65,2,0),"")</f>
        <v/>
      </c>
      <c r="AV82" s="279"/>
      <c r="AW82" s="285" t="str">
        <f t="shared" si="12"/>
        <v/>
      </c>
      <c r="AX82" s="283" t="str">
        <f t="shared" si="22"/>
        <v/>
      </c>
      <c r="AY82" s="285" t="str">
        <f>IFERROR(VLOOKUP((CONCATENATE(AM82,AX82)),Listados!$U$3:$V$11,2,FALSE),"")</f>
        <v/>
      </c>
      <c r="AZ82" s="283">
        <f t="shared" si="23"/>
        <v>100</v>
      </c>
      <c r="BA82" s="778"/>
      <c r="BB82" s="778"/>
      <c r="BC82" s="286">
        <f>+IF(AND(W82="Preventivo",BB79="Fuerte"),2,IF(AND(W82="Preventivo",BB79="Moderado"),1,0))</f>
        <v>0</v>
      </c>
      <c r="BD82" s="286">
        <f>+IF(AND(W82="Detectivo/Correctivo",$BB79="Fuerte"),2,IF(AND(W82="Detectivo/Correctivo",$BB82="Moderado"),1,IF(AND(W82="Preventivo",$BB79="Fuerte"),1,0)))</f>
        <v>0</v>
      </c>
      <c r="BE82" s="286" t="e">
        <f>+N79-BC82</f>
        <v>#N/A</v>
      </c>
      <c r="BF82" s="286" t="e">
        <f>+P79-BD82</f>
        <v>#N/A</v>
      </c>
      <c r="BG82" s="683"/>
      <c r="BH82" s="683"/>
      <c r="BI82" s="683"/>
      <c r="BJ82" s="682"/>
      <c r="BK82" s="682"/>
      <c r="BL82" s="682"/>
      <c r="BM82" s="801"/>
    </row>
    <row r="83" spans="1:65" ht="65" customHeight="1" x14ac:dyDescent="0.2">
      <c r="A83" s="779"/>
      <c r="B83" s="780"/>
      <c r="C83" s="755"/>
      <c r="D83" s="280"/>
      <c r="E83" s="280"/>
      <c r="F83" s="771"/>
      <c r="G83" s="781"/>
      <c r="H83" s="254"/>
      <c r="I83" s="254"/>
      <c r="J83" s="254"/>
      <c r="K83" s="281"/>
      <c r="L83" s="282"/>
      <c r="M83" s="761"/>
      <c r="N83" s="774"/>
      <c r="O83" s="777"/>
      <c r="P83" s="774"/>
      <c r="Q83" s="683"/>
      <c r="R83" s="683"/>
      <c r="S83" s="233"/>
      <c r="T83" s="233"/>
      <c r="U83" s="243" t="s">
        <v>839</v>
      </c>
      <c r="V83" s="287"/>
      <c r="W83" s="287"/>
      <c r="X83" s="287"/>
      <c r="Y83" s="233" t="str">
        <f t="shared" si="13"/>
        <v/>
      </c>
      <c r="Z83" s="287"/>
      <c r="AA83" s="233" t="str">
        <f t="shared" si="14"/>
        <v/>
      </c>
      <c r="AB83" s="233"/>
      <c r="AC83" s="233" t="str">
        <f t="shared" si="15"/>
        <v/>
      </c>
      <c r="AD83" s="233"/>
      <c r="AE83" s="233" t="str">
        <f t="shared" si="16"/>
        <v/>
      </c>
      <c r="AF83" s="233"/>
      <c r="AG83" s="233" t="str">
        <f t="shared" si="17"/>
        <v/>
      </c>
      <c r="AH83" s="233"/>
      <c r="AI83" s="233" t="str">
        <f t="shared" si="18"/>
        <v/>
      </c>
      <c r="AJ83" s="233"/>
      <c r="AK83" s="234" t="str">
        <f t="shared" si="19"/>
        <v/>
      </c>
      <c r="AL83" s="283" t="str">
        <f t="shared" si="20"/>
        <v/>
      </c>
      <c r="AM83" s="283" t="str">
        <f t="shared" si="21"/>
        <v/>
      </c>
      <c r="AN83" s="284"/>
      <c r="AO83" s="284"/>
      <c r="AP83" s="284"/>
      <c r="AQ83" s="284"/>
      <c r="AR83" s="284"/>
      <c r="AS83" s="284"/>
      <c r="AT83" s="284"/>
      <c r="AU83" s="279" t="str">
        <f>IFERROR(VLOOKUP(AT83,'Seguridad Información'!$I$61:$J$65,2,0),"")</f>
        <v/>
      </c>
      <c r="AV83" s="279"/>
      <c r="AW83" s="285" t="str">
        <f t="shared" si="12"/>
        <v/>
      </c>
      <c r="AX83" s="283" t="str">
        <f t="shared" si="22"/>
        <v/>
      </c>
      <c r="AY83" s="285" t="str">
        <f>IFERROR(VLOOKUP((CONCATENATE(AM83,AX83)),Listados!$U$3:$V$11,2,FALSE),"")</f>
        <v/>
      </c>
      <c r="AZ83" s="283">
        <f t="shared" si="23"/>
        <v>100</v>
      </c>
      <c r="BA83" s="778"/>
      <c r="BB83" s="778"/>
      <c r="BC83" s="286">
        <f>+IF(AND(W83="Preventivo",BB79="Fuerte"),2,IF(AND(W83="Preventivo",BB79="Moderado"),1,0))</f>
        <v>0</v>
      </c>
      <c r="BD83" s="286">
        <f>+IF(AND(W83="Detectivo/Correctivo",$BB79="Fuerte"),2,IF(AND(W83="Detectivo/Correctivo",$BB83="Moderado"),1,IF(AND(W83="Preventivo",$BB79="Fuerte"),1,0)))</f>
        <v>0</v>
      </c>
      <c r="BE83" s="286" t="e">
        <f>+N79-BC83</f>
        <v>#N/A</v>
      </c>
      <c r="BF83" s="286" t="e">
        <f>+P79-BD83</f>
        <v>#N/A</v>
      </c>
      <c r="BG83" s="683"/>
      <c r="BH83" s="683"/>
      <c r="BI83" s="683"/>
      <c r="BJ83" s="682"/>
      <c r="BK83" s="682"/>
      <c r="BL83" s="682"/>
      <c r="BM83" s="801"/>
    </row>
    <row r="84" spans="1:65" ht="65" customHeight="1" x14ac:dyDescent="0.2">
      <c r="A84" s="779"/>
      <c r="B84" s="780"/>
      <c r="C84" s="755"/>
      <c r="D84" s="280"/>
      <c r="E84" s="280"/>
      <c r="F84" s="771"/>
      <c r="G84" s="781"/>
      <c r="H84" s="254"/>
      <c r="I84" s="254"/>
      <c r="J84" s="254"/>
      <c r="K84" s="281"/>
      <c r="L84" s="282"/>
      <c r="M84" s="761"/>
      <c r="N84" s="774"/>
      <c r="O84" s="777"/>
      <c r="P84" s="774"/>
      <c r="Q84" s="683"/>
      <c r="R84" s="683"/>
      <c r="S84" s="233"/>
      <c r="T84" s="233"/>
      <c r="U84" s="243" t="s">
        <v>839</v>
      </c>
      <c r="V84" s="287"/>
      <c r="W84" s="287"/>
      <c r="X84" s="287"/>
      <c r="Y84" s="233" t="str">
        <f t="shared" si="13"/>
        <v/>
      </c>
      <c r="Z84" s="287"/>
      <c r="AA84" s="233" t="str">
        <f t="shared" si="14"/>
        <v/>
      </c>
      <c r="AB84" s="233"/>
      <c r="AC84" s="233" t="str">
        <f t="shared" si="15"/>
        <v/>
      </c>
      <c r="AD84" s="233"/>
      <c r="AE84" s="233" t="str">
        <f t="shared" si="16"/>
        <v/>
      </c>
      <c r="AF84" s="233"/>
      <c r="AG84" s="233" t="str">
        <f t="shared" si="17"/>
        <v/>
      </c>
      <c r="AH84" s="233"/>
      <c r="AI84" s="233" t="str">
        <f t="shared" si="18"/>
        <v/>
      </c>
      <c r="AJ84" s="233"/>
      <c r="AK84" s="234" t="str">
        <f t="shared" si="19"/>
        <v/>
      </c>
      <c r="AL84" s="283" t="str">
        <f t="shared" si="20"/>
        <v/>
      </c>
      <c r="AM84" s="283" t="str">
        <f t="shared" si="21"/>
        <v/>
      </c>
      <c r="AN84" s="284"/>
      <c r="AO84" s="284"/>
      <c r="AP84" s="284"/>
      <c r="AQ84" s="284"/>
      <c r="AR84" s="284"/>
      <c r="AS84" s="284"/>
      <c r="AT84" s="284"/>
      <c r="AU84" s="279" t="str">
        <f>IFERROR(VLOOKUP(AT84,'Seguridad Información'!$I$61:$J$65,2,0),"")</f>
        <v/>
      </c>
      <c r="AV84" s="279"/>
      <c r="AW84" s="285" t="str">
        <f t="shared" si="12"/>
        <v/>
      </c>
      <c r="AX84" s="283" t="str">
        <f t="shared" si="22"/>
        <v/>
      </c>
      <c r="AY84" s="285" t="str">
        <f>IFERROR(VLOOKUP((CONCATENATE(AM84,AX84)),Listados!$U$3:$V$11,2,FALSE),"")</f>
        <v/>
      </c>
      <c r="AZ84" s="283">
        <f t="shared" si="23"/>
        <v>100</v>
      </c>
      <c r="BA84" s="778"/>
      <c r="BB84" s="778"/>
      <c r="BC84" s="286">
        <f>+IF(AND(W84="Preventivo",BB79="Fuerte"),2,IF(AND(W84="Preventivo",BB79="Moderado"),1,0))</f>
        <v>0</v>
      </c>
      <c r="BD84" s="286">
        <f>+IF(AND(W84="Detectivo/Correctivo",$BB79="Fuerte"),2,IF(AND(W84="Detectivo/Correctivo",$BB84="Moderado"),1,IF(AND(W84="Preventivo",$BB79="Fuerte"),1,0)))</f>
        <v>0</v>
      </c>
      <c r="BE84" s="286" t="e">
        <f>+N79-BC84</f>
        <v>#N/A</v>
      </c>
      <c r="BF84" s="286" t="e">
        <f>+P79-BD84</f>
        <v>#N/A</v>
      </c>
      <c r="BG84" s="683"/>
      <c r="BH84" s="683"/>
      <c r="BI84" s="683"/>
      <c r="BJ84" s="682"/>
      <c r="BK84" s="682"/>
      <c r="BL84" s="682"/>
      <c r="BM84" s="801"/>
    </row>
    <row r="85" spans="1:65" ht="65" customHeight="1" x14ac:dyDescent="0.2">
      <c r="A85" s="779">
        <v>14</v>
      </c>
      <c r="B85" s="780"/>
      <c r="C85" s="755" t="str">
        <f>IFERROR(VLOOKUP(B85,Listados!B$3:C$20,2,FALSE),"")</f>
        <v/>
      </c>
      <c r="D85" s="280"/>
      <c r="E85" s="280"/>
      <c r="F85" s="771"/>
      <c r="G85" s="781"/>
      <c r="H85" s="254"/>
      <c r="I85" s="254"/>
      <c r="J85" s="254"/>
      <c r="K85" s="281"/>
      <c r="L85" s="282"/>
      <c r="M85" s="761"/>
      <c r="N85" s="774" t="e">
        <f>+VLOOKUP(M85,Listados!$K$8:$L$12,2,0)</f>
        <v>#N/A</v>
      </c>
      <c r="O85" s="777"/>
      <c r="P85" s="774" t="e">
        <f>+VLOOKUP(O85,Listados!$K$13:$L$17,2,0)</f>
        <v>#N/A</v>
      </c>
      <c r="Q85" s="683" t="str">
        <f>IF(AND(M85&lt;&gt;"",O85&lt;&gt;""),VLOOKUP(M85&amp;O85,Listados!$M$3:$N$27,2,FALSE),"")</f>
        <v/>
      </c>
      <c r="R85" s="683" t="e">
        <f>+VLOOKUP(Q85,Listados!$P$3:$Q$6,2,FALSE)</f>
        <v>#N/A</v>
      </c>
      <c r="S85" s="233"/>
      <c r="T85" s="233"/>
      <c r="U85" s="243" t="s">
        <v>839</v>
      </c>
      <c r="V85" s="287"/>
      <c r="W85" s="287"/>
      <c r="X85" s="287"/>
      <c r="Y85" s="233" t="str">
        <f t="shared" si="13"/>
        <v/>
      </c>
      <c r="Z85" s="287"/>
      <c r="AA85" s="233" t="str">
        <f t="shared" si="14"/>
        <v/>
      </c>
      <c r="AB85" s="233"/>
      <c r="AC85" s="233" t="str">
        <f t="shared" si="15"/>
        <v/>
      </c>
      <c r="AD85" s="233"/>
      <c r="AE85" s="233" t="str">
        <f t="shared" si="16"/>
        <v/>
      </c>
      <c r="AF85" s="233"/>
      <c r="AG85" s="233" t="str">
        <f t="shared" si="17"/>
        <v/>
      </c>
      <c r="AH85" s="233"/>
      <c r="AI85" s="233" t="str">
        <f t="shared" si="18"/>
        <v/>
      </c>
      <c r="AJ85" s="233"/>
      <c r="AK85" s="234" t="str">
        <f t="shared" si="19"/>
        <v/>
      </c>
      <c r="AL85" s="283" t="str">
        <f t="shared" si="20"/>
        <v/>
      </c>
      <c r="AM85" s="283" t="str">
        <f t="shared" si="21"/>
        <v/>
      </c>
      <c r="AN85" s="284"/>
      <c r="AO85" s="284"/>
      <c r="AP85" s="284"/>
      <c r="AQ85" s="284"/>
      <c r="AR85" s="284"/>
      <c r="AS85" s="284"/>
      <c r="AT85" s="284"/>
      <c r="AU85" s="279" t="str">
        <f>IFERROR(VLOOKUP(AT85,'Seguridad Información'!$I$61:$J$65,2,0),"")</f>
        <v/>
      </c>
      <c r="AV85" s="279"/>
      <c r="AW85" s="285" t="str">
        <f t="shared" si="12"/>
        <v/>
      </c>
      <c r="AX85" s="283" t="str">
        <f t="shared" si="22"/>
        <v/>
      </c>
      <c r="AY85" s="285" t="str">
        <f>IFERROR(VLOOKUP((CONCATENATE(AM85,AX85)),Listados!$U$3:$V$11,2,FALSE),"")</f>
        <v/>
      </c>
      <c r="AZ85" s="283">
        <f t="shared" si="23"/>
        <v>100</v>
      </c>
      <c r="BA85" s="778">
        <f>AVERAGE(AZ85:AZ90)</f>
        <v>100</v>
      </c>
      <c r="BB85" s="778" t="str">
        <f>IF(BA85&lt;=50, "Débil", IF(BA85&lt;=99,"Moderado","Fuerte"))</f>
        <v>Fuerte</v>
      </c>
      <c r="BC85" s="286">
        <f>+IF(AND(W85="Preventivo",BB85="Fuerte"),2,IF(AND(W85="Preventivo",BB85="Moderado"),1,0))</f>
        <v>0</v>
      </c>
      <c r="BD85" s="286">
        <f>+IF(AND(W85="Detectivo/Correctivo",$BB85="Fuerte"),2,IF(AND(W85="Detectivo/Correctivo",$BB85="Moderado"),1,IF(AND(W85="Preventivo",$BB85="Fuerte"),1,0)))</f>
        <v>0</v>
      </c>
      <c r="BE85" s="286" t="e">
        <f>+N85-BC85</f>
        <v>#N/A</v>
      </c>
      <c r="BF85" s="286" t="e">
        <f>+P85-BD85</f>
        <v>#N/A</v>
      </c>
      <c r="BG85" s="683" t="e">
        <f>+VLOOKUP(MIN(BE85,BE86,BE87,BE88,BE89,BE90),Listados!$J$18:$K$24,2,TRUE)</f>
        <v>#N/A</v>
      </c>
      <c r="BH85" s="683" t="e">
        <f>+VLOOKUP(MIN(BF85,BF86,BF87,BF88,BF89,BF90),Listados!$J$27:$K$32,2,TRUE)</f>
        <v>#N/A</v>
      </c>
      <c r="BI85" s="683" t="e">
        <f>IF(AND(BG85&lt;&gt;"",BH85&lt;&gt;""),VLOOKUP(BG85&amp;BH85,Listados!$M$3:$N$27,2,FALSE),"")</f>
        <v>#N/A</v>
      </c>
      <c r="BJ85" s="682" t="e">
        <f>+IF($R85="Asumir el riesgo","NA","")</f>
        <v>#N/A</v>
      </c>
      <c r="BK85" s="682" t="e">
        <f>+IF($R85="Asumir el riesgo","NA","")</f>
        <v>#N/A</v>
      </c>
      <c r="BL85" s="682" t="e">
        <f>+IF($R85="Asumir el riesgo","NA","")</f>
        <v>#N/A</v>
      </c>
      <c r="BM85" s="801" t="e">
        <f>+IF($R85="Asumir el riesgo","NA","")</f>
        <v>#N/A</v>
      </c>
    </row>
    <row r="86" spans="1:65" ht="65" customHeight="1" x14ac:dyDescent="0.2">
      <c r="A86" s="779"/>
      <c r="B86" s="780"/>
      <c r="C86" s="755"/>
      <c r="D86" s="280"/>
      <c r="E86" s="280"/>
      <c r="F86" s="771"/>
      <c r="G86" s="781"/>
      <c r="H86" s="254"/>
      <c r="I86" s="254"/>
      <c r="J86" s="254"/>
      <c r="K86" s="281"/>
      <c r="L86" s="282"/>
      <c r="M86" s="761"/>
      <c r="N86" s="774"/>
      <c r="O86" s="777"/>
      <c r="P86" s="774"/>
      <c r="Q86" s="683"/>
      <c r="R86" s="683"/>
      <c r="S86" s="233"/>
      <c r="T86" s="233"/>
      <c r="U86" s="243" t="s">
        <v>839</v>
      </c>
      <c r="V86" s="287"/>
      <c r="W86" s="287"/>
      <c r="X86" s="287"/>
      <c r="Y86" s="233" t="str">
        <f t="shared" si="13"/>
        <v/>
      </c>
      <c r="Z86" s="287"/>
      <c r="AA86" s="233" t="str">
        <f t="shared" si="14"/>
        <v/>
      </c>
      <c r="AB86" s="233"/>
      <c r="AC86" s="233" t="str">
        <f t="shared" si="15"/>
        <v/>
      </c>
      <c r="AD86" s="233"/>
      <c r="AE86" s="233" t="str">
        <f t="shared" si="16"/>
        <v/>
      </c>
      <c r="AF86" s="233"/>
      <c r="AG86" s="233" t="str">
        <f t="shared" si="17"/>
        <v/>
      </c>
      <c r="AH86" s="233"/>
      <c r="AI86" s="233" t="str">
        <f t="shared" si="18"/>
        <v/>
      </c>
      <c r="AJ86" s="233"/>
      <c r="AK86" s="234" t="str">
        <f t="shared" si="19"/>
        <v/>
      </c>
      <c r="AL86" s="283" t="str">
        <f t="shared" si="20"/>
        <v/>
      </c>
      <c r="AM86" s="283" t="str">
        <f t="shared" si="21"/>
        <v/>
      </c>
      <c r="AN86" s="284"/>
      <c r="AO86" s="284"/>
      <c r="AP86" s="284"/>
      <c r="AQ86" s="284"/>
      <c r="AR86" s="284"/>
      <c r="AS86" s="284"/>
      <c r="AT86" s="284"/>
      <c r="AU86" s="279" t="str">
        <f>IFERROR(VLOOKUP(AT86,'Seguridad Información'!$I$61:$J$65,2,0),"")</f>
        <v/>
      </c>
      <c r="AV86" s="279"/>
      <c r="AW86" s="285" t="str">
        <f t="shared" si="12"/>
        <v/>
      </c>
      <c r="AX86" s="283" t="str">
        <f t="shared" si="22"/>
        <v/>
      </c>
      <c r="AY86" s="285" t="str">
        <f>IFERROR(VLOOKUP((CONCATENATE(AM86,AX86)),Listados!$U$3:$V$11,2,FALSE),"")</f>
        <v/>
      </c>
      <c r="AZ86" s="283">
        <f t="shared" si="23"/>
        <v>100</v>
      </c>
      <c r="BA86" s="778"/>
      <c r="BB86" s="778"/>
      <c r="BC86" s="286">
        <f>+IF(AND(W86="Preventivo",BB85="Fuerte"),2,IF(AND(W86="Preventivo",BB85="Moderado"),1,0))</f>
        <v>0</v>
      </c>
      <c r="BD86" s="286">
        <f>+IF(AND(W86="Detectivo/Correctivo",$BB85="Fuerte"),2,IF(AND(W86="Detectivo/Correctivo",$BB86="Moderado"),1,IF(AND(W86="Preventivo",$BB85="Fuerte"),1,0)))</f>
        <v>0</v>
      </c>
      <c r="BE86" s="286" t="e">
        <f>+N85-BC86</f>
        <v>#N/A</v>
      </c>
      <c r="BF86" s="286" t="e">
        <f>+P85-BD86</f>
        <v>#N/A</v>
      </c>
      <c r="BG86" s="683"/>
      <c r="BH86" s="683"/>
      <c r="BI86" s="683"/>
      <c r="BJ86" s="682"/>
      <c r="BK86" s="682"/>
      <c r="BL86" s="682"/>
      <c r="BM86" s="801"/>
    </row>
    <row r="87" spans="1:65" ht="65" customHeight="1" x14ac:dyDescent="0.2">
      <c r="A87" s="779"/>
      <c r="B87" s="780"/>
      <c r="C87" s="755"/>
      <c r="D87" s="280"/>
      <c r="E87" s="280"/>
      <c r="F87" s="771"/>
      <c r="G87" s="781"/>
      <c r="H87" s="254"/>
      <c r="I87" s="254"/>
      <c r="J87" s="254"/>
      <c r="K87" s="281"/>
      <c r="L87" s="282"/>
      <c r="M87" s="761"/>
      <c r="N87" s="774"/>
      <c r="O87" s="777"/>
      <c r="P87" s="774"/>
      <c r="Q87" s="683"/>
      <c r="R87" s="683"/>
      <c r="S87" s="233"/>
      <c r="T87" s="233"/>
      <c r="U87" s="243" t="s">
        <v>839</v>
      </c>
      <c r="V87" s="287"/>
      <c r="W87" s="287"/>
      <c r="X87" s="287"/>
      <c r="Y87" s="233" t="str">
        <f t="shared" si="13"/>
        <v/>
      </c>
      <c r="Z87" s="287"/>
      <c r="AA87" s="233" t="str">
        <f t="shared" si="14"/>
        <v/>
      </c>
      <c r="AB87" s="233"/>
      <c r="AC87" s="233" t="str">
        <f t="shared" si="15"/>
        <v/>
      </c>
      <c r="AD87" s="233"/>
      <c r="AE87" s="233" t="str">
        <f t="shared" si="16"/>
        <v/>
      </c>
      <c r="AF87" s="233"/>
      <c r="AG87" s="233" t="str">
        <f t="shared" si="17"/>
        <v/>
      </c>
      <c r="AH87" s="233"/>
      <c r="AI87" s="233" t="str">
        <f t="shared" si="18"/>
        <v/>
      </c>
      <c r="AJ87" s="233"/>
      <c r="AK87" s="234" t="str">
        <f t="shared" si="19"/>
        <v/>
      </c>
      <c r="AL87" s="283" t="str">
        <f t="shared" si="20"/>
        <v/>
      </c>
      <c r="AM87" s="283" t="str">
        <f t="shared" si="21"/>
        <v/>
      </c>
      <c r="AN87" s="284"/>
      <c r="AO87" s="284"/>
      <c r="AP87" s="284"/>
      <c r="AQ87" s="284"/>
      <c r="AR87" s="284"/>
      <c r="AS87" s="284"/>
      <c r="AT87" s="284"/>
      <c r="AU87" s="279" t="str">
        <f>IFERROR(VLOOKUP(AT87,'Seguridad Información'!$I$61:$J$65,2,0),"")</f>
        <v/>
      </c>
      <c r="AV87" s="279"/>
      <c r="AW87" s="285" t="str">
        <f t="shared" si="12"/>
        <v/>
      </c>
      <c r="AX87" s="283" t="str">
        <f t="shared" si="22"/>
        <v/>
      </c>
      <c r="AY87" s="285" t="str">
        <f>IFERROR(VLOOKUP((CONCATENATE(AM87,AX87)),Listados!$U$3:$V$11,2,FALSE),"")</f>
        <v/>
      </c>
      <c r="AZ87" s="283">
        <f t="shared" si="23"/>
        <v>100</v>
      </c>
      <c r="BA87" s="778"/>
      <c r="BB87" s="778"/>
      <c r="BC87" s="286">
        <f>+IF(AND(W87="Preventivo",BB85="Fuerte"),2,IF(AND(W87="Preventivo",BB85="Moderado"),1,0))</f>
        <v>0</v>
      </c>
      <c r="BD87" s="286">
        <f>+IF(AND(W87="Detectivo/Correctivo",$BB85="Fuerte"),2,IF(AND(W87="Detectivo/Correctivo",$BB87="Moderado"),1,IF(AND(W87="Preventivo",$BB85="Fuerte"),1,0)))</f>
        <v>0</v>
      </c>
      <c r="BE87" s="286" t="e">
        <f>+N85-BC87</f>
        <v>#N/A</v>
      </c>
      <c r="BF87" s="286" t="e">
        <f>+P85-BD87</f>
        <v>#N/A</v>
      </c>
      <c r="BG87" s="683"/>
      <c r="BH87" s="683"/>
      <c r="BI87" s="683"/>
      <c r="BJ87" s="682"/>
      <c r="BK87" s="682"/>
      <c r="BL87" s="682"/>
      <c r="BM87" s="801"/>
    </row>
    <row r="88" spans="1:65" ht="65" customHeight="1" x14ac:dyDescent="0.2">
      <c r="A88" s="779"/>
      <c r="B88" s="780"/>
      <c r="C88" s="755"/>
      <c r="D88" s="280"/>
      <c r="E88" s="280"/>
      <c r="F88" s="771"/>
      <c r="G88" s="781"/>
      <c r="H88" s="254"/>
      <c r="I88" s="254"/>
      <c r="J88" s="254"/>
      <c r="K88" s="281"/>
      <c r="L88" s="282"/>
      <c r="M88" s="761"/>
      <c r="N88" s="774"/>
      <c r="O88" s="777"/>
      <c r="P88" s="774"/>
      <c r="Q88" s="683"/>
      <c r="R88" s="683"/>
      <c r="S88" s="233"/>
      <c r="T88" s="233"/>
      <c r="U88" s="243" t="s">
        <v>839</v>
      </c>
      <c r="V88" s="287"/>
      <c r="W88" s="287"/>
      <c r="X88" s="287"/>
      <c r="Y88" s="233" t="str">
        <f t="shared" si="13"/>
        <v/>
      </c>
      <c r="Z88" s="287"/>
      <c r="AA88" s="233" t="str">
        <f t="shared" si="14"/>
        <v/>
      </c>
      <c r="AB88" s="233"/>
      <c r="AC88" s="233" t="str">
        <f t="shared" si="15"/>
        <v/>
      </c>
      <c r="AD88" s="233"/>
      <c r="AE88" s="233" t="str">
        <f t="shared" si="16"/>
        <v/>
      </c>
      <c r="AF88" s="233"/>
      <c r="AG88" s="233" t="str">
        <f t="shared" si="17"/>
        <v/>
      </c>
      <c r="AH88" s="233"/>
      <c r="AI88" s="233" t="str">
        <f t="shared" si="18"/>
        <v/>
      </c>
      <c r="AJ88" s="233"/>
      <c r="AK88" s="234" t="str">
        <f t="shared" si="19"/>
        <v/>
      </c>
      <c r="AL88" s="283" t="str">
        <f t="shared" si="20"/>
        <v/>
      </c>
      <c r="AM88" s="283" t="str">
        <f t="shared" si="21"/>
        <v/>
      </c>
      <c r="AN88" s="284"/>
      <c r="AO88" s="284"/>
      <c r="AP88" s="284"/>
      <c r="AQ88" s="284"/>
      <c r="AR88" s="284"/>
      <c r="AS88" s="284"/>
      <c r="AT88" s="284"/>
      <c r="AU88" s="279" t="str">
        <f>IFERROR(VLOOKUP(AT88,'Seguridad Información'!$I$61:$J$65,2,0),"")</f>
        <v/>
      </c>
      <c r="AV88" s="279"/>
      <c r="AW88" s="285" t="str">
        <f t="shared" si="12"/>
        <v/>
      </c>
      <c r="AX88" s="283" t="str">
        <f t="shared" si="22"/>
        <v/>
      </c>
      <c r="AY88" s="285" t="str">
        <f>IFERROR(VLOOKUP((CONCATENATE(AM88,AX88)),Listados!$U$3:$V$11,2,FALSE),"")</f>
        <v/>
      </c>
      <c r="AZ88" s="283">
        <f t="shared" si="23"/>
        <v>100</v>
      </c>
      <c r="BA88" s="778"/>
      <c r="BB88" s="778"/>
      <c r="BC88" s="286">
        <f>+IF(AND(W88="Preventivo",BB85="Fuerte"),2,IF(AND(W88="Preventivo",BB85="Moderado"),1,0))</f>
        <v>0</v>
      </c>
      <c r="BD88" s="286">
        <f>+IF(AND(W88="Detectivo/Correctivo",$BB85="Fuerte"),2,IF(AND(W88="Detectivo/Correctivo",$BB88="Moderado"),1,IF(AND(W88="Preventivo",$BB85="Fuerte"),1,0)))</f>
        <v>0</v>
      </c>
      <c r="BE88" s="286" t="e">
        <f>+N85-BC88</f>
        <v>#N/A</v>
      </c>
      <c r="BF88" s="286" t="e">
        <f>+P85-BD88</f>
        <v>#N/A</v>
      </c>
      <c r="BG88" s="683"/>
      <c r="BH88" s="683"/>
      <c r="BI88" s="683"/>
      <c r="BJ88" s="682"/>
      <c r="BK88" s="682"/>
      <c r="BL88" s="682"/>
      <c r="BM88" s="801"/>
    </row>
    <row r="89" spans="1:65" ht="65" customHeight="1" x14ac:dyDescent="0.2">
      <c r="A89" s="779"/>
      <c r="B89" s="780"/>
      <c r="C89" s="755"/>
      <c r="D89" s="280"/>
      <c r="E89" s="280"/>
      <c r="F89" s="771"/>
      <c r="G89" s="781"/>
      <c r="H89" s="254"/>
      <c r="I89" s="254"/>
      <c r="J89" s="254"/>
      <c r="K89" s="281"/>
      <c r="L89" s="282"/>
      <c r="M89" s="761"/>
      <c r="N89" s="774"/>
      <c r="O89" s="777"/>
      <c r="P89" s="774"/>
      <c r="Q89" s="683"/>
      <c r="R89" s="683"/>
      <c r="S89" s="233"/>
      <c r="T89" s="233"/>
      <c r="U89" s="243" t="s">
        <v>839</v>
      </c>
      <c r="V89" s="287"/>
      <c r="W89" s="287"/>
      <c r="X89" s="287"/>
      <c r="Y89" s="233" t="str">
        <f t="shared" si="13"/>
        <v/>
      </c>
      <c r="Z89" s="287"/>
      <c r="AA89" s="233" t="str">
        <f t="shared" si="14"/>
        <v/>
      </c>
      <c r="AB89" s="233"/>
      <c r="AC89" s="233" t="str">
        <f t="shared" si="15"/>
        <v/>
      </c>
      <c r="AD89" s="233"/>
      <c r="AE89" s="233" t="str">
        <f t="shared" si="16"/>
        <v/>
      </c>
      <c r="AF89" s="233"/>
      <c r="AG89" s="233" t="str">
        <f t="shared" si="17"/>
        <v/>
      </c>
      <c r="AH89" s="233"/>
      <c r="AI89" s="233" t="str">
        <f t="shared" si="18"/>
        <v/>
      </c>
      <c r="AJ89" s="233"/>
      <c r="AK89" s="234" t="str">
        <f t="shared" si="19"/>
        <v/>
      </c>
      <c r="AL89" s="283" t="str">
        <f t="shared" si="20"/>
        <v/>
      </c>
      <c r="AM89" s="283" t="str">
        <f t="shared" si="21"/>
        <v/>
      </c>
      <c r="AN89" s="284"/>
      <c r="AO89" s="284"/>
      <c r="AP89" s="284"/>
      <c r="AQ89" s="284"/>
      <c r="AR89" s="284"/>
      <c r="AS89" s="284"/>
      <c r="AT89" s="284"/>
      <c r="AU89" s="279" t="str">
        <f>IFERROR(VLOOKUP(AT89,'Seguridad Información'!$I$61:$J$65,2,0),"")</f>
        <v/>
      </c>
      <c r="AV89" s="279"/>
      <c r="AW89" s="285" t="str">
        <f t="shared" si="12"/>
        <v/>
      </c>
      <c r="AX89" s="283" t="str">
        <f t="shared" si="22"/>
        <v/>
      </c>
      <c r="AY89" s="285" t="str">
        <f>IFERROR(VLOOKUP((CONCATENATE(AM89,AX89)),Listados!$U$3:$V$11,2,FALSE),"")</f>
        <v/>
      </c>
      <c r="AZ89" s="283">
        <f t="shared" si="23"/>
        <v>100</v>
      </c>
      <c r="BA89" s="778"/>
      <c r="BB89" s="778"/>
      <c r="BC89" s="286">
        <f>+IF(AND(W89="Preventivo",BB85="Fuerte"),2,IF(AND(W89="Preventivo",BB85="Moderado"),1,0))</f>
        <v>0</v>
      </c>
      <c r="BD89" s="286">
        <f>+IF(AND(W89="Detectivo/Correctivo",$BB85="Fuerte"),2,IF(AND(W89="Detectivo/Correctivo",$BB89="Moderado"),1,IF(AND(W89="Preventivo",$BB85="Fuerte"),1,0)))</f>
        <v>0</v>
      </c>
      <c r="BE89" s="286" t="e">
        <f>+N85-BC89</f>
        <v>#N/A</v>
      </c>
      <c r="BF89" s="286" t="e">
        <f>+P85-BD89</f>
        <v>#N/A</v>
      </c>
      <c r="BG89" s="683"/>
      <c r="BH89" s="683"/>
      <c r="BI89" s="683"/>
      <c r="BJ89" s="682"/>
      <c r="BK89" s="682"/>
      <c r="BL89" s="682"/>
      <c r="BM89" s="801"/>
    </row>
    <row r="90" spans="1:65" ht="65" customHeight="1" x14ac:dyDescent="0.2">
      <c r="A90" s="779"/>
      <c r="B90" s="780"/>
      <c r="C90" s="755"/>
      <c r="D90" s="280"/>
      <c r="E90" s="280"/>
      <c r="F90" s="771"/>
      <c r="G90" s="781"/>
      <c r="H90" s="254"/>
      <c r="I90" s="254"/>
      <c r="J90" s="254"/>
      <c r="K90" s="281"/>
      <c r="L90" s="282"/>
      <c r="M90" s="761"/>
      <c r="N90" s="774"/>
      <c r="O90" s="777"/>
      <c r="P90" s="774"/>
      <c r="Q90" s="683"/>
      <c r="R90" s="683"/>
      <c r="S90" s="233"/>
      <c r="T90" s="233"/>
      <c r="U90" s="243" t="s">
        <v>839</v>
      </c>
      <c r="V90" s="287"/>
      <c r="W90" s="287"/>
      <c r="X90" s="287"/>
      <c r="Y90" s="233" t="str">
        <f t="shared" si="13"/>
        <v/>
      </c>
      <c r="Z90" s="287"/>
      <c r="AA90" s="233" t="str">
        <f t="shared" si="14"/>
        <v/>
      </c>
      <c r="AB90" s="233"/>
      <c r="AC90" s="233" t="str">
        <f t="shared" si="15"/>
        <v/>
      </c>
      <c r="AD90" s="233"/>
      <c r="AE90" s="233" t="str">
        <f t="shared" si="16"/>
        <v/>
      </c>
      <c r="AF90" s="233"/>
      <c r="AG90" s="233" t="str">
        <f t="shared" si="17"/>
        <v/>
      </c>
      <c r="AH90" s="233"/>
      <c r="AI90" s="233" t="str">
        <f t="shared" si="18"/>
        <v/>
      </c>
      <c r="AJ90" s="233"/>
      <c r="AK90" s="234" t="str">
        <f t="shared" si="19"/>
        <v/>
      </c>
      <c r="AL90" s="283" t="str">
        <f t="shared" si="20"/>
        <v/>
      </c>
      <c r="AM90" s="283" t="str">
        <f t="shared" si="21"/>
        <v/>
      </c>
      <c r="AN90" s="284"/>
      <c r="AO90" s="284"/>
      <c r="AP90" s="284"/>
      <c r="AQ90" s="284"/>
      <c r="AR90" s="284"/>
      <c r="AS90" s="284"/>
      <c r="AT90" s="284"/>
      <c r="AU90" s="279" t="str">
        <f>IFERROR(VLOOKUP(AT90,'Seguridad Información'!$I$61:$J$65,2,0),"")</f>
        <v/>
      </c>
      <c r="AV90" s="279"/>
      <c r="AW90" s="285" t="str">
        <f t="shared" si="12"/>
        <v/>
      </c>
      <c r="AX90" s="283" t="str">
        <f t="shared" si="22"/>
        <v/>
      </c>
      <c r="AY90" s="285" t="str">
        <f>IFERROR(VLOOKUP((CONCATENATE(AM90,AX90)),Listados!$U$3:$V$11,2,FALSE),"")</f>
        <v/>
      </c>
      <c r="AZ90" s="283">
        <f t="shared" si="23"/>
        <v>100</v>
      </c>
      <c r="BA90" s="778"/>
      <c r="BB90" s="778"/>
      <c r="BC90" s="286">
        <f>+IF(AND(W90="Preventivo",BB85="Fuerte"),2,IF(AND(W90="Preventivo",BB85="Moderado"),1,0))</f>
        <v>0</v>
      </c>
      <c r="BD90" s="286">
        <f>+IF(AND(W90="Detectivo/Correctivo",$BB85="Fuerte"),2,IF(AND(W90="Detectivo/Correctivo",$BB90="Moderado"),1,IF(AND(W90="Preventivo",$BB85="Fuerte"),1,0)))</f>
        <v>0</v>
      </c>
      <c r="BE90" s="286" t="e">
        <f>+N85-BC90</f>
        <v>#N/A</v>
      </c>
      <c r="BF90" s="286" t="e">
        <f>+P85-BD90</f>
        <v>#N/A</v>
      </c>
      <c r="BG90" s="683"/>
      <c r="BH90" s="683"/>
      <c r="BI90" s="683"/>
      <c r="BJ90" s="682"/>
      <c r="BK90" s="682"/>
      <c r="BL90" s="682"/>
      <c r="BM90" s="801"/>
    </row>
    <row r="91" spans="1:65" ht="65" customHeight="1" x14ac:dyDescent="0.2">
      <c r="A91" s="779">
        <v>15</v>
      </c>
      <c r="B91" s="780"/>
      <c r="C91" s="755" t="str">
        <f>IFERROR(VLOOKUP(B91,Listados!B$3:C$20,2,FALSE),"")</f>
        <v/>
      </c>
      <c r="D91" s="280"/>
      <c r="E91" s="280"/>
      <c r="F91" s="771"/>
      <c r="G91" s="781"/>
      <c r="H91" s="254"/>
      <c r="I91" s="254"/>
      <c r="J91" s="254"/>
      <c r="K91" s="281"/>
      <c r="L91" s="282"/>
      <c r="M91" s="761"/>
      <c r="N91" s="774" t="e">
        <f>+VLOOKUP(M91,Listados!$K$8:$L$12,2,0)</f>
        <v>#N/A</v>
      </c>
      <c r="O91" s="777"/>
      <c r="P91" s="774" t="e">
        <f>+VLOOKUP(O91,Listados!$K$13:$L$17,2,0)</f>
        <v>#N/A</v>
      </c>
      <c r="Q91" s="683" t="str">
        <f>IF(AND(M91&lt;&gt;"",O91&lt;&gt;""),VLOOKUP(M91&amp;O91,Listados!$M$3:$N$27,2,FALSE),"")</f>
        <v/>
      </c>
      <c r="R91" s="683" t="e">
        <f>+VLOOKUP(Q91,Listados!$P$3:$Q$6,2,FALSE)</f>
        <v>#N/A</v>
      </c>
      <c r="S91" s="233"/>
      <c r="T91" s="233"/>
      <c r="U91" s="243" t="s">
        <v>839</v>
      </c>
      <c r="V91" s="287"/>
      <c r="W91" s="287"/>
      <c r="X91" s="287"/>
      <c r="Y91" s="233" t="str">
        <f t="shared" si="13"/>
        <v/>
      </c>
      <c r="Z91" s="287"/>
      <c r="AA91" s="233" t="str">
        <f t="shared" si="14"/>
        <v/>
      </c>
      <c r="AB91" s="233"/>
      <c r="AC91" s="233" t="str">
        <f t="shared" si="15"/>
        <v/>
      </c>
      <c r="AD91" s="233"/>
      <c r="AE91" s="233" t="str">
        <f t="shared" si="16"/>
        <v/>
      </c>
      <c r="AF91" s="233"/>
      <c r="AG91" s="233" t="str">
        <f t="shared" si="17"/>
        <v/>
      </c>
      <c r="AH91" s="233"/>
      <c r="AI91" s="233" t="str">
        <f t="shared" si="18"/>
        <v/>
      </c>
      <c r="AJ91" s="233"/>
      <c r="AK91" s="234" t="str">
        <f t="shared" si="19"/>
        <v/>
      </c>
      <c r="AL91" s="283" t="str">
        <f t="shared" si="20"/>
        <v/>
      </c>
      <c r="AM91" s="283" t="str">
        <f t="shared" si="21"/>
        <v/>
      </c>
      <c r="AN91" s="284"/>
      <c r="AO91" s="284"/>
      <c r="AP91" s="284"/>
      <c r="AQ91" s="284"/>
      <c r="AR91" s="284"/>
      <c r="AS91" s="284"/>
      <c r="AT91" s="284"/>
      <c r="AU91" s="279" t="str">
        <f>IFERROR(VLOOKUP(AT91,'Seguridad Información'!$I$61:$J$65,2,0),"")</f>
        <v/>
      </c>
      <c r="AV91" s="279"/>
      <c r="AW91" s="285" t="str">
        <f t="shared" si="12"/>
        <v/>
      </c>
      <c r="AX91" s="283" t="str">
        <f t="shared" si="22"/>
        <v/>
      </c>
      <c r="AY91" s="285" t="str">
        <f>IFERROR(VLOOKUP((CONCATENATE(AM91,AX91)),Listados!$U$3:$V$11,2,FALSE),"")</f>
        <v/>
      </c>
      <c r="AZ91" s="283">
        <f t="shared" si="23"/>
        <v>100</v>
      </c>
      <c r="BA91" s="778">
        <f>AVERAGE(AZ91:AZ96)</f>
        <v>100</v>
      </c>
      <c r="BB91" s="778" t="str">
        <f>IF(BA91&lt;=50, "Débil", IF(BA91&lt;=99,"Moderado","Fuerte"))</f>
        <v>Fuerte</v>
      </c>
      <c r="BC91" s="286">
        <f>+IF(AND(W91="Preventivo",BB91="Fuerte"),2,IF(AND(W91="Preventivo",BB91="Moderado"),1,0))</f>
        <v>0</v>
      </c>
      <c r="BD91" s="286">
        <f>+IF(AND(W91="Detectivo/Correctivo",$BB91="Fuerte"),2,IF(AND(W91="Detectivo/Correctivo",$BB91="Moderado"),1,IF(AND(W91="Preventivo",$BB91="Fuerte"),1,0)))</f>
        <v>0</v>
      </c>
      <c r="BE91" s="286" t="e">
        <f>+N91-BC91</f>
        <v>#N/A</v>
      </c>
      <c r="BF91" s="286" t="e">
        <f>+P91-BD91</f>
        <v>#N/A</v>
      </c>
      <c r="BG91" s="683" t="e">
        <f>+VLOOKUP(MIN(BE91,BE92,BE93,BE94,BE95,BE96),Listados!$J$18:$K$24,2,TRUE)</f>
        <v>#N/A</v>
      </c>
      <c r="BH91" s="683" t="e">
        <f>+VLOOKUP(MIN(BF91,BF92,BF93,BF94,BF95,BF96),Listados!$J$27:$K$32,2,TRUE)</f>
        <v>#N/A</v>
      </c>
      <c r="BI91" s="683" t="e">
        <f>IF(AND(BG91&lt;&gt;"",BH91&lt;&gt;""),VLOOKUP(BG91&amp;BH91,Listados!$M$3:$N$27,2,FALSE),"")</f>
        <v>#N/A</v>
      </c>
      <c r="BJ91" s="682" t="e">
        <f>+IF($R91="Asumir el riesgo","NA","")</f>
        <v>#N/A</v>
      </c>
      <c r="BK91" s="682" t="e">
        <f>+IF($R91="Asumir el riesgo","NA","")</f>
        <v>#N/A</v>
      </c>
      <c r="BL91" s="682" t="e">
        <f>+IF($R91="Asumir el riesgo","NA","")</f>
        <v>#N/A</v>
      </c>
      <c r="BM91" s="801" t="e">
        <f>+IF($R91="Asumir el riesgo","NA","")</f>
        <v>#N/A</v>
      </c>
    </row>
    <row r="92" spans="1:65" ht="65" customHeight="1" x14ac:dyDescent="0.2">
      <c r="A92" s="779"/>
      <c r="B92" s="780"/>
      <c r="C92" s="755"/>
      <c r="D92" s="280"/>
      <c r="E92" s="280"/>
      <c r="F92" s="771"/>
      <c r="G92" s="781"/>
      <c r="H92" s="254"/>
      <c r="I92" s="254"/>
      <c r="J92" s="254"/>
      <c r="K92" s="281"/>
      <c r="L92" s="282"/>
      <c r="M92" s="761"/>
      <c r="N92" s="774"/>
      <c r="O92" s="777"/>
      <c r="P92" s="774"/>
      <c r="Q92" s="683"/>
      <c r="R92" s="683"/>
      <c r="S92" s="233"/>
      <c r="T92" s="233"/>
      <c r="U92" s="243" t="s">
        <v>839</v>
      </c>
      <c r="V92" s="287"/>
      <c r="W92" s="287"/>
      <c r="X92" s="287"/>
      <c r="Y92" s="233" t="str">
        <f t="shared" si="13"/>
        <v/>
      </c>
      <c r="Z92" s="287"/>
      <c r="AA92" s="233" t="str">
        <f t="shared" si="14"/>
        <v/>
      </c>
      <c r="AB92" s="233"/>
      <c r="AC92" s="233" t="str">
        <f t="shared" si="15"/>
        <v/>
      </c>
      <c r="AD92" s="233"/>
      <c r="AE92" s="233" t="str">
        <f t="shared" si="16"/>
        <v/>
      </c>
      <c r="AF92" s="233"/>
      <c r="AG92" s="233" t="str">
        <f t="shared" si="17"/>
        <v/>
      </c>
      <c r="AH92" s="233"/>
      <c r="AI92" s="233" t="str">
        <f t="shared" si="18"/>
        <v/>
      </c>
      <c r="AJ92" s="233"/>
      <c r="AK92" s="234" t="str">
        <f t="shared" si="19"/>
        <v/>
      </c>
      <c r="AL92" s="283" t="str">
        <f t="shared" si="20"/>
        <v/>
      </c>
      <c r="AM92" s="283" t="str">
        <f t="shared" si="21"/>
        <v/>
      </c>
      <c r="AN92" s="284"/>
      <c r="AO92" s="284"/>
      <c r="AP92" s="284"/>
      <c r="AQ92" s="284"/>
      <c r="AR92" s="284"/>
      <c r="AS92" s="284"/>
      <c r="AT92" s="284"/>
      <c r="AU92" s="279" t="str">
        <f>IFERROR(VLOOKUP(AT92,'Seguridad Información'!$I$61:$J$65,2,0),"")</f>
        <v/>
      </c>
      <c r="AV92" s="279"/>
      <c r="AW92" s="285" t="str">
        <f t="shared" si="12"/>
        <v/>
      </c>
      <c r="AX92" s="283" t="str">
        <f t="shared" si="22"/>
        <v/>
      </c>
      <c r="AY92" s="285" t="str">
        <f>IFERROR(VLOOKUP((CONCATENATE(AM92,AX92)),Listados!$U$3:$V$11,2,FALSE),"")</f>
        <v/>
      </c>
      <c r="AZ92" s="283">
        <f t="shared" si="23"/>
        <v>100</v>
      </c>
      <c r="BA92" s="778"/>
      <c r="BB92" s="778"/>
      <c r="BC92" s="286">
        <f>+IF(AND(W92="Preventivo",BB91="Fuerte"),2,IF(AND(W92="Preventivo",BB91="Moderado"),1,0))</f>
        <v>0</v>
      </c>
      <c r="BD92" s="286">
        <f>+IF(AND(W92="Detectivo/Correctivo",$BB91="Fuerte"),2,IF(AND(W92="Detectivo/Correctivo",$BB92="Moderado"),1,IF(AND(W92="Preventivo",$BB91="Fuerte"),1,0)))</f>
        <v>0</v>
      </c>
      <c r="BE92" s="286" t="e">
        <f>+N91-BC92</f>
        <v>#N/A</v>
      </c>
      <c r="BF92" s="286" t="e">
        <f>+P91-BD92</f>
        <v>#N/A</v>
      </c>
      <c r="BG92" s="683"/>
      <c r="BH92" s="683"/>
      <c r="BI92" s="683"/>
      <c r="BJ92" s="682"/>
      <c r="BK92" s="682"/>
      <c r="BL92" s="682"/>
      <c r="BM92" s="801"/>
    </row>
    <row r="93" spans="1:65" ht="65" customHeight="1" x14ac:dyDescent="0.2">
      <c r="A93" s="779"/>
      <c r="B93" s="780"/>
      <c r="C93" s="755"/>
      <c r="D93" s="280"/>
      <c r="E93" s="280"/>
      <c r="F93" s="771"/>
      <c r="G93" s="781"/>
      <c r="H93" s="254"/>
      <c r="I93" s="254"/>
      <c r="J93" s="254"/>
      <c r="K93" s="281"/>
      <c r="L93" s="282"/>
      <c r="M93" s="761"/>
      <c r="N93" s="774"/>
      <c r="O93" s="777"/>
      <c r="P93" s="774"/>
      <c r="Q93" s="683"/>
      <c r="R93" s="683"/>
      <c r="S93" s="233"/>
      <c r="T93" s="233"/>
      <c r="U93" s="243" t="s">
        <v>839</v>
      </c>
      <c r="V93" s="287"/>
      <c r="W93" s="287"/>
      <c r="X93" s="287"/>
      <c r="Y93" s="233" t="str">
        <f t="shared" si="13"/>
        <v/>
      </c>
      <c r="Z93" s="287"/>
      <c r="AA93" s="233" t="str">
        <f t="shared" si="14"/>
        <v/>
      </c>
      <c r="AB93" s="233"/>
      <c r="AC93" s="233" t="str">
        <f t="shared" si="15"/>
        <v/>
      </c>
      <c r="AD93" s="233"/>
      <c r="AE93" s="233" t="str">
        <f t="shared" si="16"/>
        <v/>
      </c>
      <c r="AF93" s="233"/>
      <c r="AG93" s="233" t="str">
        <f t="shared" si="17"/>
        <v/>
      </c>
      <c r="AH93" s="233"/>
      <c r="AI93" s="233" t="str">
        <f t="shared" si="18"/>
        <v/>
      </c>
      <c r="AJ93" s="233"/>
      <c r="AK93" s="234" t="str">
        <f t="shared" si="19"/>
        <v/>
      </c>
      <c r="AL93" s="283" t="str">
        <f t="shared" si="20"/>
        <v/>
      </c>
      <c r="AM93" s="283" t="str">
        <f t="shared" si="21"/>
        <v/>
      </c>
      <c r="AN93" s="284"/>
      <c r="AO93" s="284"/>
      <c r="AP93" s="284"/>
      <c r="AQ93" s="284"/>
      <c r="AR93" s="284"/>
      <c r="AS93" s="284"/>
      <c r="AT93" s="284"/>
      <c r="AU93" s="279" t="str">
        <f>IFERROR(VLOOKUP(AT93,'Seguridad Información'!$I$61:$J$65,2,0),"")</f>
        <v/>
      </c>
      <c r="AV93" s="279"/>
      <c r="AW93" s="285" t="str">
        <f t="shared" si="12"/>
        <v/>
      </c>
      <c r="AX93" s="283" t="str">
        <f t="shared" si="22"/>
        <v/>
      </c>
      <c r="AY93" s="285" t="str">
        <f>IFERROR(VLOOKUP((CONCATENATE(AM93,AX93)),Listados!$U$3:$V$11,2,FALSE),"")</f>
        <v/>
      </c>
      <c r="AZ93" s="283">
        <f t="shared" si="23"/>
        <v>100</v>
      </c>
      <c r="BA93" s="778"/>
      <c r="BB93" s="778"/>
      <c r="BC93" s="286">
        <f>+IF(AND(W93="Preventivo",BB91="Fuerte"),2,IF(AND(W93="Preventivo",BB91="Moderado"),1,0))</f>
        <v>0</v>
      </c>
      <c r="BD93" s="286">
        <f>+IF(AND(W93="Detectivo/Correctivo",$BB91="Fuerte"),2,IF(AND(W93="Detectivo/Correctivo",$BB93="Moderado"),1,IF(AND(W93="Preventivo",$BB91="Fuerte"),1,0)))</f>
        <v>0</v>
      </c>
      <c r="BE93" s="286" t="e">
        <f>+N91-BC93</f>
        <v>#N/A</v>
      </c>
      <c r="BF93" s="286" t="e">
        <f>+P91-BD93</f>
        <v>#N/A</v>
      </c>
      <c r="BG93" s="683"/>
      <c r="BH93" s="683"/>
      <c r="BI93" s="683"/>
      <c r="BJ93" s="682"/>
      <c r="BK93" s="682"/>
      <c r="BL93" s="682"/>
      <c r="BM93" s="801"/>
    </row>
    <row r="94" spans="1:65" ht="65" customHeight="1" x14ac:dyDescent="0.2">
      <c r="A94" s="779"/>
      <c r="B94" s="780"/>
      <c r="C94" s="755"/>
      <c r="D94" s="280"/>
      <c r="E94" s="280"/>
      <c r="F94" s="771"/>
      <c r="G94" s="781"/>
      <c r="H94" s="254"/>
      <c r="I94" s="254"/>
      <c r="J94" s="254"/>
      <c r="K94" s="281"/>
      <c r="L94" s="282"/>
      <c r="M94" s="761"/>
      <c r="N94" s="774"/>
      <c r="O94" s="777"/>
      <c r="P94" s="774"/>
      <c r="Q94" s="683"/>
      <c r="R94" s="683"/>
      <c r="S94" s="233"/>
      <c r="T94" s="233"/>
      <c r="U94" s="243" t="s">
        <v>839</v>
      </c>
      <c r="V94" s="287"/>
      <c r="W94" s="287"/>
      <c r="X94" s="287"/>
      <c r="Y94" s="233" t="str">
        <f t="shared" si="13"/>
        <v/>
      </c>
      <c r="Z94" s="287"/>
      <c r="AA94" s="233" t="str">
        <f t="shared" si="14"/>
        <v/>
      </c>
      <c r="AB94" s="233"/>
      <c r="AC94" s="233" t="str">
        <f t="shared" si="15"/>
        <v/>
      </c>
      <c r="AD94" s="233"/>
      <c r="AE94" s="233" t="str">
        <f t="shared" si="16"/>
        <v/>
      </c>
      <c r="AF94" s="233"/>
      <c r="AG94" s="233" t="str">
        <f t="shared" si="17"/>
        <v/>
      </c>
      <c r="AH94" s="233"/>
      <c r="AI94" s="233" t="str">
        <f t="shared" si="18"/>
        <v/>
      </c>
      <c r="AJ94" s="233"/>
      <c r="AK94" s="234" t="str">
        <f t="shared" si="19"/>
        <v/>
      </c>
      <c r="AL94" s="283" t="str">
        <f t="shared" si="20"/>
        <v/>
      </c>
      <c r="AM94" s="283" t="str">
        <f t="shared" si="21"/>
        <v/>
      </c>
      <c r="AN94" s="284"/>
      <c r="AO94" s="284"/>
      <c r="AP94" s="284"/>
      <c r="AQ94" s="284"/>
      <c r="AR94" s="284"/>
      <c r="AS94" s="284"/>
      <c r="AT94" s="284"/>
      <c r="AU94" s="279" t="str">
        <f>IFERROR(VLOOKUP(AT94,'Seguridad Información'!$I$61:$J$65,2,0),"")</f>
        <v/>
      </c>
      <c r="AV94" s="279"/>
      <c r="AW94" s="285" t="str">
        <f t="shared" si="12"/>
        <v/>
      </c>
      <c r="AX94" s="283" t="str">
        <f t="shared" si="22"/>
        <v/>
      </c>
      <c r="AY94" s="285" t="str">
        <f>IFERROR(VLOOKUP((CONCATENATE(AM94,AX94)),Listados!$U$3:$V$11,2,FALSE),"")</f>
        <v/>
      </c>
      <c r="AZ94" s="283">
        <f t="shared" si="23"/>
        <v>100</v>
      </c>
      <c r="BA94" s="778"/>
      <c r="BB94" s="778"/>
      <c r="BC94" s="286">
        <f>+IF(AND(W94="Preventivo",BB91="Fuerte"),2,IF(AND(W94="Preventivo",BB91="Moderado"),1,0))</f>
        <v>0</v>
      </c>
      <c r="BD94" s="286">
        <f>+IF(AND(W94="Detectivo/Correctivo",$BB91="Fuerte"),2,IF(AND(W94="Detectivo/Correctivo",$BB94="Moderado"),1,IF(AND(W94="Preventivo",$BB91="Fuerte"),1,0)))</f>
        <v>0</v>
      </c>
      <c r="BE94" s="286" t="e">
        <f>+N91-BC94</f>
        <v>#N/A</v>
      </c>
      <c r="BF94" s="286" t="e">
        <f>+P91-BD94</f>
        <v>#N/A</v>
      </c>
      <c r="BG94" s="683"/>
      <c r="BH94" s="683"/>
      <c r="BI94" s="683"/>
      <c r="BJ94" s="682"/>
      <c r="BK94" s="682"/>
      <c r="BL94" s="682"/>
      <c r="BM94" s="801"/>
    </row>
    <row r="95" spans="1:65" ht="65" customHeight="1" x14ac:dyDescent="0.2">
      <c r="A95" s="779"/>
      <c r="B95" s="780"/>
      <c r="C95" s="755"/>
      <c r="D95" s="280"/>
      <c r="E95" s="280"/>
      <c r="F95" s="771"/>
      <c r="G95" s="781"/>
      <c r="H95" s="254"/>
      <c r="I95" s="254"/>
      <c r="J95" s="254"/>
      <c r="K95" s="281"/>
      <c r="L95" s="282"/>
      <c r="M95" s="761"/>
      <c r="N95" s="774"/>
      <c r="O95" s="777"/>
      <c r="P95" s="774"/>
      <c r="Q95" s="683"/>
      <c r="R95" s="683"/>
      <c r="S95" s="233"/>
      <c r="T95" s="233"/>
      <c r="U95" s="243" t="s">
        <v>839</v>
      </c>
      <c r="V95" s="287"/>
      <c r="W95" s="287"/>
      <c r="X95" s="287"/>
      <c r="Y95" s="233" t="str">
        <f t="shared" si="13"/>
        <v/>
      </c>
      <c r="Z95" s="287"/>
      <c r="AA95" s="233" t="str">
        <f t="shared" si="14"/>
        <v/>
      </c>
      <c r="AB95" s="233"/>
      <c r="AC95" s="233" t="str">
        <f t="shared" si="15"/>
        <v/>
      </c>
      <c r="AD95" s="233"/>
      <c r="AE95" s="233" t="str">
        <f t="shared" si="16"/>
        <v/>
      </c>
      <c r="AF95" s="233"/>
      <c r="AG95" s="233" t="str">
        <f t="shared" si="17"/>
        <v/>
      </c>
      <c r="AH95" s="233"/>
      <c r="AI95" s="233" t="str">
        <f t="shared" si="18"/>
        <v/>
      </c>
      <c r="AJ95" s="233"/>
      <c r="AK95" s="234" t="str">
        <f t="shared" si="19"/>
        <v/>
      </c>
      <c r="AL95" s="283" t="str">
        <f t="shared" si="20"/>
        <v/>
      </c>
      <c r="AM95" s="283" t="str">
        <f t="shared" si="21"/>
        <v/>
      </c>
      <c r="AN95" s="284"/>
      <c r="AO95" s="284"/>
      <c r="AP95" s="284"/>
      <c r="AQ95" s="284"/>
      <c r="AR95" s="284"/>
      <c r="AS95" s="284"/>
      <c r="AT95" s="284"/>
      <c r="AU95" s="279" t="str">
        <f>IFERROR(VLOOKUP(AT95,'Seguridad Información'!$I$61:$J$65,2,0),"")</f>
        <v/>
      </c>
      <c r="AV95" s="279"/>
      <c r="AW95" s="285" t="str">
        <f t="shared" si="12"/>
        <v/>
      </c>
      <c r="AX95" s="283" t="str">
        <f t="shared" si="22"/>
        <v/>
      </c>
      <c r="AY95" s="285" t="str">
        <f>IFERROR(VLOOKUP((CONCATENATE(AM95,AX95)),Listados!$U$3:$V$11,2,FALSE),"")</f>
        <v/>
      </c>
      <c r="AZ95" s="283">
        <f t="shared" si="23"/>
        <v>100</v>
      </c>
      <c r="BA95" s="778"/>
      <c r="BB95" s="778"/>
      <c r="BC95" s="286">
        <f>+IF(AND(W95="Preventivo",BB91="Fuerte"),2,IF(AND(W95="Preventivo",BB91="Moderado"),1,0))</f>
        <v>0</v>
      </c>
      <c r="BD95" s="286">
        <f>+IF(AND(W95="Detectivo/Correctivo",$BB91="Fuerte"),2,IF(AND(W95="Detectivo/Correctivo",$BB95="Moderado"),1,IF(AND(W95="Preventivo",$BB91="Fuerte"),1,0)))</f>
        <v>0</v>
      </c>
      <c r="BE95" s="286" t="e">
        <f>+N91-BC95</f>
        <v>#N/A</v>
      </c>
      <c r="BF95" s="286" t="e">
        <f>+P91-BD95</f>
        <v>#N/A</v>
      </c>
      <c r="BG95" s="683"/>
      <c r="BH95" s="683"/>
      <c r="BI95" s="683"/>
      <c r="BJ95" s="682"/>
      <c r="BK95" s="682"/>
      <c r="BL95" s="682"/>
      <c r="BM95" s="801"/>
    </row>
    <row r="96" spans="1:65" ht="65" customHeight="1" x14ac:dyDescent="0.2">
      <c r="A96" s="779"/>
      <c r="B96" s="780"/>
      <c r="C96" s="755"/>
      <c r="D96" s="280"/>
      <c r="E96" s="280"/>
      <c r="F96" s="771"/>
      <c r="G96" s="781"/>
      <c r="H96" s="254"/>
      <c r="I96" s="254"/>
      <c r="J96" s="254"/>
      <c r="K96" s="281"/>
      <c r="L96" s="282"/>
      <c r="M96" s="761"/>
      <c r="N96" s="774"/>
      <c r="O96" s="777"/>
      <c r="P96" s="774"/>
      <c r="Q96" s="683"/>
      <c r="R96" s="683"/>
      <c r="S96" s="233"/>
      <c r="T96" s="233"/>
      <c r="U96" s="243" t="s">
        <v>839</v>
      </c>
      <c r="V96" s="287"/>
      <c r="W96" s="287"/>
      <c r="X96" s="287"/>
      <c r="Y96" s="233" t="str">
        <f t="shared" si="13"/>
        <v/>
      </c>
      <c r="Z96" s="287"/>
      <c r="AA96" s="233" t="str">
        <f t="shared" si="14"/>
        <v/>
      </c>
      <c r="AB96" s="233"/>
      <c r="AC96" s="233" t="str">
        <f t="shared" si="15"/>
        <v/>
      </c>
      <c r="AD96" s="233"/>
      <c r="AE96" s="233" t="str">
        <f t="shared" si="16"/>
        <v/>
      </c>
      <c r="AF96" s="233"/>
      <c r="AG96" s="233" t="str">
        <f t="shared" si="17"/>
        <v/>
      </c>
      <c r="AH96" s="233"/>
      <c r="AI96" s="233" t="str">
        <f t="shared" si="18"/>
        <v/>
      </c>
      <c r="AJ96" s="233"/>
      <c r="AK96" s="234" t="str">
        <f t="shared" si="19"/>
        <v/>
      </c>
      <c r="AL96" s="283" t="str">
        <f t="shared" si="20"/>
        <v/>
      </c>
      <c r="AM96" s="283" t="str">
        <f t="shared" si="21"/>
        <v/>
      </c>
      <c r="AN96" s="284"/>
      <c r="AO96" s="284"/>
      <c r="AP96" s="284"/>
      <c r="AQ96" s="284"/>
      <c r="AR96" s="284"/>
      <c r="AS96" s="284"/>
      <c r="AT96" s="284"/>
      <c r="AU96" s="279" t="str">
        <f>IFERROR(VLOOKUP(AT96,'Seguridad Información'!$I$61:$J$65,2,0),"")</f>
        <v/>
      </c>
      <c r="AV96" s="279"/>
      <c r="AW96" s="285" t="str">
        <f t="shared" si="12"/>
        <v/>
      </c>
      <c r="AX96" s="283" t="str">
        <f t="shared" si="22"/>
        <v/>
      </c>
      <c r="AY96" s="285" t="str">
        <f>IFERROR(VLOOKUP((CONCATENATE(AM96,AX96)),Listados!$U$3:$V$11,2,FALSE),"")</f>
        <v/>
      </c>
      <c r="AZ96" s="283">
        <f t="shared" si="23"/>
        <v>100</v>
      </c>
      <c r="BA96" s="778"/>
      <c r="BB96" s="778"/>
      <c r="BC96" s="286">
        <f>+IF(AND(W96="Preventivo",BB91="Fuerte"),2,IF(AND(W96="Preventivo",BB91="Moderado"),1,0))</f>
        <v>0</v>
      </c>
      <c r="BD96" s="286">
        <f>+IF(AND(W96="Detectivo/Correctivo",$BB91="Fuerte"),2,IF(AND(W96="Detectivo/Correctivo",$BB96="Moderado"),1,IF(AND(W96="Preventivo",$BB91="Fuerte"),1,0)))</f>
        <v>0</v>
      </c>
      <c r="BE96" s="286" t="e">
        <f>+N91-BC96</f>
        <v>#N/A</v>
      </c>
      <c r="BF96" s="286" t="e">
        <f>+P91-BD96</f>
        <v>#N/A</v>
      </c>
      <c r="BG96" s="683"/>
      <c r="BH96" s="683"/>
      <c r="BI96" s="683"/>
      <c r="BJ96" s="682"/>
      <c r="BK96" s="682"/>
      <c r="BL96" s="682"/>
      <c r="BM96" s="801"/>
    </row>
    <row r="97" spans="1:65" ht="65" customHeight="1" x14ac:dyDescent="0.2">
      <c r="A97" s="779">
        <v>16</v>
      </c>
      <c r="B97" s="780"/>
      <c r="C97" s="755" t="str">
        <f>IFERROR(VLOOKUP(B97,Listados!B$3:C$20,2,FALSE),"")</f>
        <v/>
      </c>
      <c r="D97" s="280"/>
      <c r="E97" s="280"/>
      <c r="F97" s="771"/>
      <c r="G97" s="781"/>
      <c r="H97" s="254"/>
      <c r="I97" s="254"/>
      <c r="J97" s="254"/>
      <c r="K97" s="281"/>
      <c r="L97" s="282"/>
      <c r="M97" s="761"/>
      <c r="N97" s="774" t="e">
        <f>+VLOOKUP(M97,Listados!$K$8:$L$12,2,0)</f>
        <v>#N/A</v>
      </c>
      <c r="O97" s="777"/>
      <c r="P97" s="774" t="e">
        <f>+VLOOKUP(O97,Listados!$K$13:$L$17,2,0)</f>
        <v>#N/A</v>
      </c>
      <c r="Q97" s="683" t="str">
        <f>IF(AND(M97&lt;&gt;"",O97&lt;&gt;""),VLOOKUP(M97&amp;O97,Listados!$M$3:$N$27,2,FALSE),"")</f>
        <v/>
      </c>
      <c r="R97" s="683" t="e">
        <f>+VLOOKUP(Q97,Listados!$P$3:$Q$6,2,FALSE)</f>
        <v>#N/A</v>
      </c>
      <c r="S97" s="233"/>
      <c r="T97" s="233"/>
      <c r="U97" s="243" t="s">
        <v>839</v>
      </c>
      <c r="V97" s="287"/>
      <c r="W97" s="287"/>
      <c r="X97" s="287"/>
      <c r="Y97" s="233" t="str">
        <f t="shared" si="13"/>
        <v/>
      </c>
      <c r="Z97" s="287"/>
      <c r="AA97" s="233" t="str">
        <f t="shared" si="14"/>
        <v/>
      </c>
      <c r="AB97" s="233"/>
      <c r="AC97" s="233" t="str">
        <f t="shared" si="15"/>
        <v/>
      </c>
      <c r="AD97" s="233"/>
      <c r="AE97" s="233" t="str">
        <f t="shared" si="16"/>
        <v/>
      </c>
      <c r="AF97" s="233"/>
      <c r="AG97" s="233" t="str">
        <f t="shared" si="17"/>
        <v/>
      </c>
      <c r="AH97" s="233"/>
      <c r="AI97" s="233" t="str">
        <f t="shared" si="18"/>
        <v/>
      </c>
      <c r="AJ97" s="233"/>
      <c r="AK97" s="234" t="str">
        <f t="shared" si="19"/>
        <v/>
      </c>
      <c r="AL97" s="283" t="str">
        <f t="shared" si="20"/>
        <v/>
      </c>
      <c r="AM97" s="283" t="str">
        <f t="shared" si="21"/>
        <v/>
      </c>
      <c r="AN97" s="284"/>
      <c r="AO97" s="284"/>
      <c r="AP97" s="284"/>
      <c r="AQ97" s="284"/>
      <c r="AR97" s="284"/>
      <c r="AS97" s="284"/>
      <c r="AT97" s="284"/>
      <c r="AU97" s="279" t="str">
        <f>IFERROR(VLOOKUP(AT97,'Seguridad Información'!$I$61:$J$65,2,0),"")</f>
        <v/>
      </c>
      <c r="AV97" s="279"/>
      <c r="AW97" s="285" t="str">
        <f t="shared" si="12"/>
        <v/>
      </c>
      <c r="AX97" s="283" t="str">
        <f t="shared" si="22"/>
        <v/>
      </c>
      <c r="AY97" s="285" t="str">
        <f>IFERROR(VLOOKUP((CONCATENATE(AM97,AX97)),Listados!$U$3:$V$11,2,FALSE),"")</f>
        <v/>
      </c>
      <c r="AZ97" s="283">
        <f t="shared" si="23"/>
        <v>100</v>
      </c>
      <c r="BA97" s="778">
        <f>AVERAGE(AZ97:AZ102)</f>
        <v>100</v>
      </c>
      <c r="BB97" s="778" t="str">
        <f>IF(BA97&lt;=50, "Débil", IF(BA97&lt;=99,"Moderado","Fuerte"))</f>
        <v>Fuerte</v>
      </c>
      <c r="BC97" s="286">
        <f>+IF(AND(W97="Preventivo",BB97="Fuerte"),2,IF(AND(W97="Preventivo",BB97="Moderado"),1,0))</f>
        <v>0</v>
      </c>
      <c r="BD97" s="286">
        <f>+IF(AND(W97="Detectivo/Correctivo",$BB97="Fuerte"),2,IF(AND(W97="Detectivo/Correctivo",$BB97="Moderado"),1,IF(AND(W97="Preventivo",$BB97="Fuerte"),1,0)))</f>
        <v>0</v>
      </c>
      <c r="BE97" s="286" t="e">
        <f>+N97-BC97</f>
        <v>#N/A</v>
      </c>
      <c r="BF97" s="286" t="e">
        <f>+P97-BD97</f>
        <v>#N/A</v>
      </c>
      <c r="BG97" s="683" t="e">
        <f>+VLOOKUP(MIN(BE97,BE98,BE99,BE100,BE101,BE102),Listados!$J$18:$K$24,2,TRUE)</f>
        <v>#N/A</v>
      </c>
      <c r="BH97" s="683" t="e">
        <f>+VLOOKUP(MIN(BF97,BF98,BF99,BF100,BF101,BF102),Listados!$J$27:$K$32,2,TRUE)</f>
        <v>#N/A</v>
      </c>
      <c r="BI97" s="683" t="e">
        <f>IF(AND(BG97&lt;&gt;"",BH97&lt;&gt;""),VLOOKUP(BG97&amp;BH97,Listados!$M$3:$N$27,2,FALSE),"")</f>
        <v>#N/A</v>
      </c>
      <c r="BJ97" s="682" t="e">
        <f>+IF($R97="Asumir el riesgo","NA","")</f>
        <v>#N/A</v>
      </c>
      <c r="BK97" s="682" t="e">
        <f>+IF($R97="Asumir el riesgo","NA","")</f>
        <v>#N/A</v>
      </c>
      <c r="BL97" s="682" t="e">
        <f>+IF($R97="Asumir el riesgo","NA","")</f>
        <v>#N/A</v>
      </c>
      <c r="BM97" s="801" t="e">
        <f>+IF($R97="Asumir el riesgo","NA","")</f>
        <v>#N/A</v>
      </c>
    </row>
    <row r="98" spans="1:65" ht="65" customHeight="1" x14ac:dyDescent="0.2">
      <c r="A98" s="779"/>
      <c r="B98" s="780"/>
      <c r="C98" s="755"/>
      <c r="D98" s="280"/>
      <c r="E98" s="280"/>
      <c r="F98" s="771"/>
      <c r="G98" s="781"/>
      <c r="H98" s="254"/>
      <c r="I98" s="254"/>
      <c r="J98" s="254"/>
      <c r="K98" s="281"/>
      <c r="L98" s="282"/>
      <c r="M98" s="761"/>
      <c r="N98" s="774"/>
      <c r="O98" s="777"/>
      <c r="P98" s="774"/>
      <c r="Q98" s="683"/>
      <c r="R98" s="683"/>
      <c r="S98" s="233"/>
      <c r="T98" s="233"/>
      <c r="U98" s="243" t="s">
        <v>839</v>
      </c>
      <c r="V98" s="287"/>
      <c r="W98" s="287"/>
      <c r="X98" s="287"/>
      <c r="Y98" s="233" t="str">
        <f t="shared" si="13"/>
        <v/>
      </c>
      <c r="Z98" s="287"/>
      <c r="AA98" s="233" t="str">
        <f t="shared" si="14"/>
        <v/>
      </c>
      <c r="AB98" s="233"/>
      <c r="AC98" s="233" t="str">
        <f t="shared" si="15"/>
        <v/>
      </c>
      <c r="AD98" s="233"/>
      <c r="AE98" s="233" t="str">
        <f t="shared" si="16"/>
        <v/>
      </c>
      <c r="AF98" s="233"/>
      <c r="AG98" s="233" t="str">
        <f t="shared" si="17"/>
        <v/>
      </c>
      <c r="AH98" s="233"/>
      <c r="AI98" s="233" t="str">
        <f t="shared" si="18"/>
        <v/>
      </c>
      <c r="AJ98" s="233"/>
      <c r="AK98" s="234" t="str">
        <f t="shared" si="19"/>
        <v/>
      </c>
      <c r="AL98" s="283" t="str">
        <f t="shared" si="20"/>
        <v/>
      </c>
      <c r="AM98" s="283" t="str">
        <f t="shared" si="21"/>
        <v/>
      </c>
      <c r="AN98" s="284"/>
      <c r="AO98" s="284"/>
      <c r="AP98" s="284"/>
      <c r="AQ98" s="284"/>
      <c r="AR98" s="284"/>
      <c r="AS98" s="284"/>
      <c r="AT98" s="284"/>
      <c r="AU98" s="279" t="str">
        <f>IFERROR(VLOOKUP(AT98,'Seguridad Información'!$I$61:$J$65,2,0),"")</f>
        <v/>
      </c>
      <c r="AV98" s="279"/>
      <c r="AW98" s="285" t="str">
        <f t="shared" si="12"/>
        <v/>
      </c>
      <c r="AX98" s="283" t="str">
        <f t="shared" si="22"/>
        <v/>
      </c>
      <c r="AY98" s="285" t="str">
        <f>IFERROR(VLOOKUP((CONCATENATE(AM98,AX98)),Listados!$U$3:$V$11,2,FALSE),"")</f>
        <v/>
      </c>
      <c r="AZ98" s="283">
        <f t="shared" si="23"/>
        <v>100</v>
      </c>
      <c r="BA98" s="778"/>
      <c r="BB98" s="778"/>
      <c r="BC98" s="286">
        <f>+IF(AND(W98="Preventivo",BB97="Fuerte"),2,IF(AND(W98="Preventivo",BB97="Moderado"),1,0))</f>
        <v>0</v>
      </c>
      <c r="BD98" s="286">
        <f>+IF(AND(W98="Detectivo/Correctivo",$BB97="Fuerte"),2,IF(AND(W98="Detectivo/Correctivo",$BB98="Moderado"),1,IF(AND(W98="Preventivo",$BB97="Fuerte"),1,0)))</f>
        <v>0</v>
      </c>
      <c r="BE98" s="286" t="e">
        <f>+N97-BC98</f>
        <v>#N/A</v>
      </c>
      <c r="BF98" s="286" t="e">
        <f>+P97-BD98</f>
        <v>#N/A</v>
      </c>
      <c r="BG98" s="683"/>
      <c r="BH98" s="683"/>
      <c r="BI98" s="683"/>
      <c r="BJ98" s="682"/>
      <c r="BK98" s="682"/>
      <c r="BL98" s="682"/>
      <c r="BM98" s="801"/>
    </row>
    <row r="99" spans="1:65" ht="65" customHeight="1" x14ac:dyDescent="0.2">
      <c r="A99" s="779"/>
      <c r="B99" s="780"/>
      <c r="C99" s="755"/>
      <c r="D99" s="280"/>
      <c r="E99" s="280"/>
      <c r="F99" s="771"/>
      <c r="G99" s="781"/>
      <c r="H99" s="254"/>
      <c r="I99" s="254"/>
      <c r="J99" s="254"/>
      <c r="K99" s="281"/>
      <c r="L99" s="282"/>
      <c r="M99" s="761"/>
      <c r="N99" s="774"/>
      <c r="O99" s="777"/>
      <c r="P99" s="774"/>
      <c r="Q99" s="683"/>
      <c r="R99" s="683"/>
      <c r="S99" s="233"/>
      <c r="T99" s="233"/>
      <c r="U99" s="243" t="s">
        <v>839</v>
      </c>
      <c r="V99" s="287"/>
      <c r="W99" s="287"/>
      <c r="X99" s="287"/>
      <c r="Y99" s="233" t="str">
        <f t="shared" si="13"/>
        <v/>
      </c>
      <c r="Z99" s="287"/>
      <c r="AA99" s="233" t="str">
        <f t="shared" si="14"/>
        <v/>
      </c>
      <c r="AB99" s="233"/>
      <c r="AC99" s="233" t="str">
        <f t="shared" si="15"/>
        <v/>
      </c>
      <c r="AD99" s="233"/>
      <c r="AE99" s="233" t="str">
        <f t="shared" si="16"/>
        <v/>
      </c>
      <c r="AF99" s="233"/>
      <c r="AG99" s="233" t="str">
        <f t="shared" si="17"/>
        <v/>
      </c>
      <c r="AH99" s="233"/>
      <c r="AI99" s="233" t="str">
        <f t="shared" si="18"/>
        <v/>
      </c>
      <c r="AJ99" s="233"/>
      <c r="AK99" s="234" t="str">
        <f t="shared" si="19"/>
        <v/>
      </c>
      <c r="AL99" s="283" t="str">
        <f t="shared" si="20"/>
        <v/>
      </c>
      <c r="AM99" s="283" t="str">
        <f t="shared" si="21"/>
        <v/>
      </c>
      <c r="AN99" s="284"/>
      <c r="AO99" s="284"/>
      <c r="AP99" s="284"/>
      <c r="AQ99" s="284"/>
      <c r="AR99" s="284"/>
      <c r="AS99" s="284"/>
      <c r="AT99" s="284"/>
      <c r="AU99" s="279" t="str">
        <f>IFERROR(VLOOKUP(AT99,'Seguridad Información'!$I$61:$J$65,2,0),"")</f>
        <v/>
      </c>
      <c r="AV99" s="279"/>
      <c r="AW99" s="285" t="str">
        <f t="shared" si="12"/>
        <v/>
      </c>
      <c r="AX99" s="283" t="str">
        <f t="shared" si="22"/>
        <v/>
      </c>
      <c r="AY99" s="285" t="str">
        <f>IFERROR(VLOOKUP((CONCATENATE(AM99,AX99)),Listados!$U$3:$V$11,2,FALSE),"")</f>
        <v/>
      </c>
      <c r="AZ99" s="283">
        <f t="shared" si="23"/>
        <v>100</v>
      </c>
      <c r="BA99" s="778"/>
      <c r="BB99" s="778"/>
      <c r="BC99" s="286">
        <f>+IF(AND(W99="Preventivo",BB97="Fuerte"),2,IF(AND(W99="Preventivo",BB97="Moderado"),1,0))</f>
        <v>0</v>
      </c>
      <c r="BD99" s="286">
        <f>+IF(AND(W99="Detectivo/Correctivo",$BB97="Fuerte"),2,IF(AND(W99="Detectivo/Correctivo",$BB99="Moderado"),1,IF(AND(W99="Preventivo",$BB97="Fuerte"),1,0)))</f>
        <v>0</v>
      </c>
      <c r="BE99" s="286" t="e">
        <f>+N97-BC99</f>
        <v>#N/A</v>
      </c>
      <c r="BF99" s="286" t="e">
        <f>+P97-BD99</f>
        <v>#N/A</v>
      </c>
      <c r="BG99" s="683"/>
      <c r="BH99" s="683"/>
      <c r="BI99" s="683"/>
      <c r="BJ99" s="682"/>
      <c r="BK99" s="682"/>
      <c r="BL99" s="682"/>
      <c r="BM99" s="801"/>
    </row>
    <row r="100" spans="1:65" ht="65" customHeight="1" x14ac:dyDescent="0.2">
      <c r="A100" s="779"/>
      <c r="B100" s="780"/>
      <c r="C100" s="755"/>
      <c r="D100" s="280"/>
      <c r="E100" s="280"/>
      <c r="F100" s="771"/>
      <c r="G100" s="781"/>
      <c r="H100" s="254"/>
      <c r="I100" s="254"/>
      <c r="J100" s="254"/>
      <c r="K100" s="281"/>
      <c r="L100" s="282"/>
      <c r="M100" s="761"/>
      <c r="N100" s="774"/>
      <c r="O100" s="777"/>
      <c r="P100" s="774"/>
      <c r="Q100" s="683"/>
      <c r="R100" s="683"/>
      <c r="S100" s="233"/>
      <c r="T100" s="233"/>
      <c r="U100" s="243" t="s">
        <v>839</v>
      </c>
      <c r="V100" s="287"/>
      <c r="W100" s="287"/>
      <c r="X100" s="287"/>
      <c r="Y100" s="233" t="str">
        <f t="shared" si="13"/>
        <v/>
      </c>
      <c r="Z100" s="287"/>
      <c r="AA100" s="233" t="str">
        <f t="shared" si="14"/>
        <v/>
      </c>
      <c r="AB100" s="233"/>
      <c r="AC100" s="233" t="str">
        <f t="shared" si="15"/>
        <v/>
      </c>
      <c r="AD100" s="233"/>
      <c r="AE100" s="233" t="str">
        <f t="shared" si="16"/>
        <v/>
      </c>
      <c r="AF100" s="233"/>
      <c r="AG100" s="233" t="str">
        <f t="shared" si="17"/>
        <v/>
      </c>
      <c r="AH100" s="233"/>
      <c r="AI100" s="233" t="str">
        <f t="shared" si="18"/>
        <v/>
      </c>
      <c r="AJ100" s="233"/>
      <c r="AK100" s="234" t="str">
        <f t="shared" si="19"/>
        <v/>
      </c>
      <c r="AL100" s="283" t="str">
        <f t="shared" si="20"/>
        <v/>
      </c>
      <c r="AM100" s="283" t="str">
        <f t="shared" si="21"/>
        <v/>
      </c>
      <c r="AN100" s="284"/>
      <c r="AO100" s="284"/>
      <c r="AP100" s="284"/>
      <c r="AQ100" s="284"/>
      <c r="AR100" s="284"/>
      <c r="AS100" s="284"/>
      <c r="AT100" s="284"/>
      <c r="AU100" s="279" t="str">
        <f>IFERROR(VLOOKUP(AT100,'Seguridad Información'!$I$61:$J$65,2,0),"")</f>
        <v/>
      </c>
      <c r="AV100" s="279"/>
      <c r="AW100" s="285" t="str">
        <f t="shared" si="12"/>
        <v/>
      </c>
      <c r="AX100" s="283" t="str">
        <f t="shared" si="22"/>
        <v/>
      </c>
      <c r="AY100" s="285" t="str">
        <f>IFERROR(VLOOKUP((CONCATENATE(AM100,AX100)),Listados!$U$3:$V$11,2,FALSE),"")</f>
        <v/>
      </c>
      <c r="AZ100" s="283">
        <f t="shared" si="23"/>
        <v>100</v>
      </c>
      <c r="BA100" s="778"/>
      <c r="BB100" s="778"/>
      <c r="BC100" s="286">
        <f>+IF(AND(W100="Preventivo",BB97="Fuerte"),2,IF(AND(W100="Preventivo",BB97="Moderado"),1,0))</f>
        <v>0</v>
      </c>
      <c r="BD100" s="286">
        <f>+IF(AND(W100="Detectivo/Correctivo",$BB97="Fuerte"),2,IF(AND(W100="Detectivo/Correctivo",$BB100="Moderado"),1,IF(AND(W100="Preventivo",$BB97="Fuerte"),1,0)))</f>
        <v>0</v>
      </c>
      <c r="BE100" s="286" t="e">
        <f>+N97-BC100</f>
        <v>#N/A</v>
      </c>
      <c r="BF100" s="286" t="e">
        <f>+P97-BD100</f>
        <v>#N/A</v>
      </c>
      <c r="BG100" s="683"/>
      <c r="BH100" s="683"/>
      <c r="BI100" s="683"/>
      <c r="BJ100" s="682"/>
      <c r="BK100" s="682"/>
      <c r="BL100" s="682"/>
      <c r="BM100" s="801"/>
    </row>
    <row r="101" spans="1:65" ht="65" customHeight="1" x14ac:dyDescent="0.2">
      <c r="A101" s="779"/>
      <c r="B101" s="780"/>
      <c r="C101" s="755"/>
      <c r="D101" s="280"/>
      <c r="E101" s="280"/>
      <c r="F101" s="771"/>
      <c r="G101" s="781"/>
      <c r="H101" s="254"/>
      <c r="I101" s="254"/>
      <c r="J101" s="254"/>
      <c r="K101" s="281"/>
      <c r="L101" s="282"/>
      <c r="M101" s="761"/>
      <c r="N101" s="774"/>
      <c r="O101" s="777"/>
      <c r="P101" s="774"/>
      <c r="Q101" s="683"/>
      <c r="R101" s="683"/>
      <c r="S101" s="233"/>
      <c r="T101" s="233"/>
      <c r="U101" s="243" t="s">
        <v>839</v>
      </c>
      <c r="V101" s="287"/>
      <c r="W101" s="287"/>
      <c r="X101" s="287"/>
      <c r="Y101" s="233" t="str">
        <f t="shared" si="13"/>
        <v/>
      </c>
      <c r="Z101" s="287"/>
      <c r="AA101" s="233" t="str">
        <f t="shared" si="14"/>
        <v/>
      </c>
      <c r="AB101" s="233"/>
      <c r="AC101" s="233" t="str">
        <f t="shared" si="15"/>
        <v/>
      </c>
      <c r="AD101" s="233"/>
      <c r="AE101" s="233" t="str">
        <f t="shared" si="16"/>
        <v/>
      </c>
      <c r="AF101" s="233"/>
      <c r="AG101" s="233" t="str">
        <f t="shared" si="17"/>
        <v/>
      </c>
      <c r="AH101" s="233"/>
      <c r="AI101" s="233" t="str">
        <f t="shared" si="18"/>
        <v/>
      </c>
      <c r="AJ101" s="233"/>
      <c r="AK101" s="234" t="str">
        <f t="shared" si="19"/>
        <v/>
      </c>
      <c r="AL101" s="283" t="str">
        <f t="shared" si="20"/>
        <v/>
      </c>
      <c r="AM101" s="283" t="str">
        <f t="shared" si="21"/>
        <v/>
      </c>
      <c r="AN101" s="284"/>
      <c r="AO101" s="284"/>
      <c r="AP101" s="284"/>
      <c r="AQ101" s="284"/>
      <c r="AR101" s="284"/>
      <c r="AS101" s="284"/>
      <c r="AT101" s="284"/>
      <c r="AU101" s="279" t="str">
        <f>IFERROR(VLOOKUP(AT101,'Seguridad Información'!$I$61:$J$65,2,0),"")</f>
        <v/>
      </c>
      <c r="AV101" s="279"/>
      <c r="AW101" s="285" t="str">
        <f t="shared" si="12"/>
        <v/>
      </c>
      <c r="AX101" s="283" t="str">
        <f t="shared" si="22"/>
        <v/>
      </c>
      <c r="AY101" s="285" t="str">
        <f>IFERROR(VLOOKUP((CONCATENATE(AM101,AX101)),Listados!$U$3:$V$11,2,FALSE),"")</f>
        <v/>
      </c>
      <c r="AZ101" s="283">
        <f t="shared" si="23"/>
        <v>100</v>
      </c>
      <c r="BA101" s="778"/>
      <c r="BB101" s="778"/>
      <c r="BC101" s="286">
        <f>+IF(AND(W101="Preventivo",BB97="Fuerte"),2,IF(AND(W101="Preventivo",BB97="Moderado"),1,0))</f>
        <v>0</v>
      </c>
      <c r="BD101" s="286">
        <f>+IF(AND(W101="Detectivo/Correctivo",$BB97="Fuerte"),2,IF(AND(W101="Detectivo/Correctivo",$BB101="Moderado"),1,IF(AND(W101="Preventivo",$BB97="Fuerte"),1,0)))</f>
        <v>0</v>
      </c>
      <c r="BE101" s="286" t="e">
        <f>+N97-BC101</f>
        <v>#N/A</v>
      </c>
      <c r="BF101" s="286" t="e">
        <f>+P97-BD101</f>
        <v>#N/A</v>
      </c>
      <c r="BG101" s="683"/>
      <c r="BH101" s="683"/>
      <c r="BI101" s="683"/>
      <c r="BJ101" s="682"/>
      <c r="BK101" s="682"/>
      <c r="BL101" s="682"/>
      <c r="BM101" s="801"/>
    </row>
    <row r="102" spans="1:65" ht="65" customHeight="1" x14ac:dyDescent="0.2">
      <c r="A102" s="779"/>
      <c r="B102" s="780"/>
      <c r="C102" s="755"/>
      <c r="D102" s="280"/>
      <c r="E102" s="280"/>
      <c r="F102" s="771"/>
      <c r="G102" s="781"/>
      <c r="H102" s="254"/>
      <c r="I102" s="254"/>
      <c r="J102" s="254"/>
      <c r="K102" s="281"/>
      <c r="L102" s="282"/>
      <c r="M102" s="761"/>
      <c r="N102" s="774"/>
      <c r="O102" s="777"/>
      <c r="P102" s="774"/>
      <c r="Q102" s="683"/>
      <c r="R102" s="683"/>
      <c r="S102" s="233"/>
      <c r="T102" s="233"/>
      <c r="U102" s="243" t="s">
        <v>839</v>
      </c>
      <c r="V102" s="287"/>
      <c r="W102" s="287"/>
      <c r="X102" s="287"/>
      <c r="Y102" s="233" t="str">
        <f t="shared" si="13"/>
        <v/>
      </c>
      <c r="Z102" s="287"/>
      <c r="AA102" s="233" t="str">
        <f t="shared" si="14"/>
        <v/>
      </c>
      <c r="AB102" s="233"/>
      <c r="AC102" s="233" t="str">
        <f t="shared" si="15"/>
        <v/>
      </c>
      <c r="AD102" s="233"/>
      <c r="AE102" s="233" t="str">
        <f t="shared" si="16"/>
        <v/>
      </c>
      <c r="AF102" s="233"/>
      <c r="AG102" s="233" t="str">
        <f t="shared" si="17"/>
        <v/>
      </c>
      <c r="AH102" s="233"/>
      <c r="AI102" s="233" t="str">
        <f t="shared" si="18"/>
        <v/>
      </c>
      <c r="AJ102" s="233"/>
      <c r="AK102" s="234" t="str">
        <f t="shared" si="19"/>
        <v/>
      </c>
      <c r="AL102" s="283" t="str">
        <f t="shared" si="20"/>
        <v/>
      </c>
      <c r="AM102" s="283" t="str">
        <f t="shared" si="21"/>
        <v/>
      </c>
      <c r="AN102" s="284"/>
      <c r="AO102" s="284"/>
      <c r="AP102" s="284"/>
      <c r="AQ102" s="284"/>
      <c r="AR102" s="284"/>
      <c r="AS102" s="284"/>
      <c r="AT102" s="284"/>
      <c r="AU102" s="279" t="str">
        <f>IFERROR(VLOOKUP(AT102,'Seguridad Información'!$I$61:$J$65,2,0),"")</f>
        <v/>
      </c>
      <c r="AV102" s="279"/>
      <c r="AW102" s="285" t="str">
        <f t="shared" si="12"/>
        <v/>
      </c>
      <c r="AX102" s="283" t="str">
        <f t="shared" si="22"/>
        <v/>
      </c>
      <c r="AY102" s="285" t="str">
        <f>IFERROR(VLOOKUP((CONCATENATE(AM102,AX102)),Listados!$U$3:$V$11,2,FALSE),"")</f>
        <v/>
      </c>
      <c r="AZ102" s="283">
        <f t="shared" si="23"/>
        <v>100</v>
      </c>
      <c r="BA102" s="778"/>
      <c r="BB102" s="778"/>
      <c r="BC102" s="286">
        <f>+IF(AND(W102="Preventivo",BB97="Fuerte"),2,IF(AND(W102="Preventivo",BB97="Moderado"),1,0))</f>
        <v>0</v>
      </c>
      <c r="BD102" s="286">
        <f>+IF(AND(W102="Detectivo/Correctivo",$BB97="Fuerte"),2,IF(AND(W102="Detectivo/Correctivo",$BB102="Moderado"),1,IF(AND(W102="Preventivo",$BB97="Fuerte"),1,0)))</f>
        <v>0</v>
      </c>
      <c r="BE102" s="286" t="e">
        <f>+N97-BC102</f>
        <v>#N/A</v>
      </c>
      <c r="BF102" s="286" t="e">
        <f>+P97-BD102</f>
        <v>#N/A</v>
      </c>
      <c r="BG102" s="683"/>
      <c r="BH102" s="683"/>
      <c r="BI102" s="683"/>
      <c r="BJ102" s="682"/>
      <c r="BK102" s="682"/>
      <c r="BL102" s="682"/>
      <c r="BM102" s="801"/>
    </row>
    <row r="103" spans="1:65" ht="65" customHeight="1" x14ac:dyDescent="0.2">
      <c r="A103" s="779">
        <v>17</v>
      </c>
      <c r="B103" s="780"/>
      <c r="C103" s="755" t="str">
        <f>IFERROR(VLOOKUP(B103,Listados!B$3:C$20,2,FALSE),"")</f>
        <v/>
      </c>
      <c r="D103" s="280"/>
      <c r="E103" s="280"/>
      <c r="F103" s="771"/>
      <c r="G103" s="781"/>
      <c r="H103" s="254"/>
      <c r="I103" s="254"/>
      <c r="J103" s="254"/>
      <c r="K103" s="281"/>
      <c r="L103" s="282"/>
      <c r="M103" s="761"/>
      <c r="N103" s="774" t="e">
        <f>+VLOOKUP(M103,Listados!$K$8:$L$12,2,0)</f>
        <v>#N/A</v>
      </c>
      <c r="O103" s="777"/>
      <c r="P103" s="774" t="e">
        <f>+VLOOKUP(O103,Listados!$K$13:$L$17,2,0)</f>
        <v>#N/A</v>
      </c>
      <c r="Q103" s="683" t="str">
        <f>IF(AND(M103&lt;&gt;"",O103&lt;&gt;""),VLOOKUP(M103&amp;O103,Listados!$M$3:$N$27,2,FALSE),"")</f>
        <v/>
      </c>
      <c r="R103" s="683" t="e">
        <f>+VLOOKUP(Q103,Listados!$P$3:$Q$6,2,FALSE)</f>
        <v>#N/A</v>
      </c>
      <c r="S103" s="233"/>
      <c r="T103" s="233"/>
      <c r="U103" s="243" t="s">
        <v>839</v>
      </c>
      <c r="V103" s="287"/>
      <c r="W103" s="287"/>
      <c r="X103" s="287"/>
      <c r="Y103" s="233" t="str">
        <f t="shared" si="13"/>
        <v/>
      </c>
      <c r="Z103" s="287"/>
      <c r="AA103" s="233" t="str">
        <f t="shared" si="14"/>
        <v/>
      </c>
      <c r="AB103" s="233"/>
      <c r="AC103" s="233" t="str">
        <f t="shared" si="15"/>
        <v/>
      </c>
      <c r="AD103" s="233"/>
      <c r="AE103" s="233" t="str">
        <f t="shared" si="16"/>
        <v/>
      </c>
      <c r="AF103" s="233"/>
      <c r="AG103" s="233" t="str">
        <f t="shared" si="17"/>
        <v/>
      </c>
      <c r="AH103" s="233"/>
      <c r="AI103" s="233" t="str">
        <f t="shared" si="18"/>
        <v/>
      </c>
      <c r="AJ103" s="233"/>
      <c r="AK103" s="234" t="str">
        <f t="shared" si="19"/>
        <v/>
      </c>
      <c r="AL103" s="283" t="str">
        <f t="shared" si="20"/>
        <v/>
      </c>
      <c r="AM103" s="283" t="str">
        <f t="shared" si="21"/>
        <v/>
      </c>
      <c r="AN103" s="284"/>
      <c r="AO103" s="284"/>
      <c r="AP103" s="284"/>
      <c r="AQ103" s="284"/>
      <c r="AR103" s="284"/>
      <c r="AS103" s="284"/>
      <c r="AT103" s="284"/>
      <c r="AU103" s="279" t="str">
        <f>IFERROR(VLOOKUP(AT103,'Seguridad Información'!$I$61:$J$65,2,0),"")</f>
        <v/>
      </c>
      <c r="AV103" s="279"/>
      <c r="AW103" s="285" t="str">
        <f t="shared" si="12"/>
        <v/>
      </c>
      <c r="AX103" s="283" t="str">
        <f t="shared" si="22"/>
        <v/>
      </c>
      <c r="AY103" s="285" t="str">
        <f>IFERROR(VLOOKUP((CONCATENATE(AM103,AX103)),Listados!$U$3:$V$11,2,FALSE),"")</f>
        <v/>
      </c>
      <c r="AZ103" s="283">
        <f t="shared" si="23"/>
        <v>100</v>
      </c>
      <c r="BA103" s="778">
        <f>AVERAGE(AZ103:AZ108)</f>
        <v>100</v>
      </c>
      <c r="BB103" s="778" t="str">
        <f>IF(BA103&lt;=50, "Débil", IF(BA103&lt;=99,"Moderado","Fuerte"))</f>
        <v>Fuerte</v>
      </c>
      <c r="BC103" s="286">
        <f>+IF(AND(W103="Preventivo",BB103="Fuerte"),2,IF(AND(W103="Preventivo",BB103="Moderado"),1,0))</f>
        <v>0</v>
      </c>
      <c r="BD103" s="286">
        <f>+IF(AND(W103="Detectivo/Correctivo",$BB103="Fuerte"),2,IF(AND(W103="Detectivo/Correctivo",$BB103="Moderado"),1,IF(AND(W103="Preventivo",$BB103="Fuerte"),1,0)))</f>
        <v>0</v>
      </c>
      <c r="BE103" s="286" t="e">
        <f>+N103-BC103</f>
        <v>#N/A</v>
      </c>
      <c r="BF103" s="286" t="e">
        <f>+P103-BD103</f>
        <v>#N/A</v>
      </c>
      <c r="BG103" s="683" t="e">
        <f>+VLOOKUP(MIN(BE103,BE104,BE105,BE106,BE107,BE108),Listados!$J$18:$K$24,2,TRUE)</f>
        <v>#N/A</v>
      </c>
      <c r="BH103" s="683" t="e">
        <f>+VLOOKUP(MIN(BF103,BF104,BF105,BF106,BF107,BF108),Listados!$J$27:$K$32,2,TRUE)</f>
        <v>#N/A</v>
      </c>
      <c r="BI103" s="683" t="e">
        <f>IF(AND(BG103&lt;&gt;"",BH103&lt;&gt;""),VLOOKUP(BG103&amp;BH103,Listados!$M$3:$N$27,2,FALSE),"")</f>
        <v>#N/A</v>
      </c>
      <c r="BJ103" s="682" t="e">
        <f>+IF($R103="Asumir el riesgo","NA","")</f>
        <v>#N/A</v>
      </c>
      <c r="BK103" s="682" t="e">
        <f>+IF($R103="Asumir el riesgo","NA","")</f>
        <v>#N/A</v>
      </c>
      <c r="BL103" s="682" t="e">
        <f>+IF($R103="Asumir el riesgo","NA","")</f>
        <v>#N/A</v>
      </c>
      <c r="BM103" s="801" t="e">
        <f>+IF($R103="Asumir el riesgo","NA","")</f>
        <v>#N/A</v>
      </c>
    </row>
    <row r="104" spans="1:65" ht="65" customHeight="1" x14ac:dyDescent="0.2">
      <c r="A104" s="779"/>
      <c r="B104" s="780"/>
      <c r="C104" s="755"/>
      <c r="D104" s="280"/>
      <c r="E104" s="280"/>
      <c r="F104" s="771"/>
      <c r="G104" s="781"/>
      <c r="H104" s="254"/>
      <c r="I104" s="254"/>
      <c r="J104" s="254"/>
      <c r="K104" s="281"/>
      <c r="L104" s="282"/>
      <c r="M104" s="761"/>
      <c r="N104" s="774"/>
      <c r="O104" s="777"/>
      <c r="P104" s="774"/>
      <c r="Q104" s="683"/>
      <c r="R104" s="683"/>
      <c r="S104" s="233"/>
      <c r="T104" s="233"/>
      <c r="U104" s="243" t="s">
        <v>839</v>
      </c>
      <c r="V104" s="287"/>
      <c r="W104" s="287"/>
      <c r="X104" s="287"/>
      <c r="Y104" s="233" t="str">
        <f t="shared" si="13"/>
        <v/>
      </c>
      <c r="Z104" s="287"/>
      <c r="AA104" s="233" t="str">
        <f t="shared" si="14"/>
        <v/>
      </c>
      <c r="AB104" s="233"/>
      <c r="AC104" s="233" t="str">
        <f t="shared" si="15"/>
        <v/>
      </c>
      <c r="AD104" s="233"/>
      <c r="AE104" s="233" t="str">
        <f t="shared" si="16"/>
        <v/>
      </c>
      <c r="AF104" s="233"/>
      <c r="AG104" s="233" t="str">
        <f t="shared" si="17"/>
        <v/>
      </c>
      <c r="AH104" s="233"/>
      <c r="AI104" s="233" t="str">
        <f t="shared" si="18"/>
        <v/>
      </c>
      <c r="AJ104" s="233"/>
      <c r="AK104" s="234" t="str">
        <f t="shared" si="19"/>
        <v/>
      </c>
      <c r="AL104" s="283" t="str">
        <f t="shared" si="20"/>
        <v/>
      </c>
      <c r="AM104" s="283" t="str">
        <f t="shared" si="21"/>
        <v/>
      </c>
      <c r="AN104" s="284"/>
      <c r="AO104" s="284"/>
      <c r="AP104" s="284"/>
      <c r="AQ104" s="284"/>
      <c r="AR104" s="284"/>
      <c r="AS104" s="284"/>
      <c r="AT104" s="284"/>
      <c r="AU104" s="279" t="str">
        <f>IFERROR(VLOOKUP(AT104,'Seguridad Información'!$I$61:$J$65,2,0),"")</f>
        <v/>
      </c>
      <c r="AV104" s="279"/>
      <c r="AW104" s="285" t="str">
        <f t="shared" si="12"/>
        <v/>
      </c>
      <c r="AX104" s="283" t="str">
        <f t="shared" si="22"/>
        <v/>
      </c>
      <c r="AY104" s="285" t="str">
        <f>IFERROR(VLOOKUP((CONCATENATE(AM104,AX104)),Listados!$U$3:$V$11,2,FALSE),"")</f>
        <v/>
      </c>
      <c r="AZ104" s="283">
        <f t="shared" si="23"/>
        <v>100</v>
      </c>
      <c r="BA104" s="778"/>
      <c r="BB104" s="778"/>
      <c r="BC104" s="286">
        <f>+IF(AND(W104="Preventivo",BB103="Fuerte"),2,IF(AND(W104="Preventivo",BB103="Moderado"),1,0))</f>
        <v>0</v>
      </c>
      <c r="BD104" s="286">
        <f>+IF(AND(W104="Detectivo/Correctivo",$BB103="Fuerte"),2,IF(AND(W104="Detectivo/Correctivo",$BB104="Moderado"),1,IF(AND(W104="Preventivo",$BB103="Fuerte"),1,0)))</f>
        <v>0</v>
      </c>
      <c r="BE104" s="286" t="e">
        <f>+N103-BC104</f>
        <v>#N/A</v>
      </c>
      <c r="BF104" s="286" t="e">
        <f>+P103-BD104</f>
        <v>#N/A</v>
      </c>
      <c r="BG104" s="683"/>
      <c r="BH104" s="683"/>
      <c r="BI104" s="683"/>
      <c r="BJ104" s="682"/>
      <c r="BK104" s="682"/>
      <c r="BL104" s="682"/>
      <c r="BM104" s="801"/>
    </row>
    <row r="105" spans="1:65" ht="65" customHeight="1" x14ac:dyDescent="0.2">
      <c r="A105" s="779"/>
      <c r="B105" s="780"/>
      <c r="C105" s="755"/>
      <c r="D105" s="280"/>
      <c r="E105" s="280"/>
      <c r="F105" s="771"/>
      <c r="G105" s="781"/>
      <c r="H105" s="254"/>
      <c r="I105" s="254"/>
      <c r="J105" s="254"/>
      <c r="K105" s="281"/>
      <c r="L105" s="282"/>
      <c r="M105" s="761"/>
      <c r="N105" s="774"/>
      <c r="O105" s="777"/>
      <c r="P105" s="774"/>
      <c r="Q105" s="683"/>
      <c r="R105" s="683"/>
      <c r="S105" s="233"/>
      <c r="T105" s="233"/>
      <c r="U105" s="243" t="s">
        <v>839</v>
      </c>
      <c r="V105" s="287"/>
      <c r="W105" s="287"/>
      <c r="X105" s="287"/>
      <c r="Y105" s="233" t="str">
        <f t="shared" si="13"/>
        <v/>
      </c>
      <c r="Z105" s="287"/>
      <c r="AA105" s="233" t="str">
        <f t="shared" si="14"/>
        <v/>
      </c>
      <c r="AB105" s="233"/>
      <c r="AC105" s="233" t="str">
        <f t="shared" si="15"/>
        <v/>
      </c>
      <c r="AD105" s="233"/>
      <c r="AE105" s="233" t="str">
        <f t="shared" si="16"/>
        <v/>
      </c>
      <c r="AF105" s="233"/>
      <c r="AG105" s="233" t="str">
        <f t="shared" si="17"/>
        <v/>
      </c>
      <c r="AH105" s="233"/>
      <c r="AI105" s="233" t="str">
        <f t="shared" si="18"/>
        <v/>
      </c>
      <c r="AJ105" s="233"/>
      <c r="AK105" s="234" t="str">
        <f t="shared" si="19"/>
        <v/>
      </c>
      <c r="AL105" s="283" t="str">
        <f t="shared" si="20"/>
        <v/>
      </c>
      <c r="AM105" s="283" t="str">
        <f t="shared" si="21"/>
        <v/>
      </c>
      <c r="AN105" s="284"/>
      <c r="AO105" s="284"/>
      <c r="AP105" s="284"/>
      <c r="AQ105" s="284"/>
      <c r="AR105" s="284"/>
      <c r="AS105" s="284"/>
      <c r="AT105" s="284"/>
      <c r="AU105" s="279" t="str">
        <f>IFERROR(VLOOKUP(AT105,'Seguridad Información'!$I$61:$J$65,2,0),"")</f>
        <v/>
      </c>
      <c r="AV105" s="279"/>
      <c r="AW105" s="285" t="str">
        <f t="shared" si="12"/>
        <v/>
      </c>
      <c r="AX105" s="283" t="str">
        <f t="shared" si="22"/>
        <v/>
      </c>
      <c r="AY105" s="285" t="str">
        <f>IFERROR(VLOOKUP((CONCATENATE(AM105,AX105)),Listados!$U$3:$V$11,2,FALSE),"")</f>
        <v/>
      </c>
      <c r="AZ105" s="283">
        <f t="shared" si="23"/>
        <v>100</v>
      </c>
      <c r="BA105" s="778"/>
      <c r="BB105" s="778"/>
      <c r="BC105" s="286">
        <f>+IF(AND(W105="Preventivo",BB103="Fuerte"),2,IF(AND(W105="Preventivo",BB103="Moderado"),1,0))</f>
        <v>0</v>
      </c>
      <c r="BD105" s="286">
        <f>+IF(AND(W105="Detectivo/Correctivo",$BB103="Fuerte"),2,IF(AND(W105="Detectivo/Correctivo",$BB105="Moderado"),1,IF(AND(W105="Preventivo",$BB103="Fuerte"),1,0)))</f>
        <v>0</v>
      </c>
      <c r="BE105" s="286" t="e">
        <f>+N103-BC105</f>
        <v>#N/A</v>
      </c>
      <c r="BF105" s="286" t="e">
        <f>+P103-BD105</f>
        <v>#N/A</v>
      </c>
      <c r="BG105" s="683"/>
      <c r="BH105" s="683"/>
      <c r="BI105" s="683"/>
      <c r="BJ105" s="682"/>
      <c r="BK105" s="682"/>
      <c r="BL105" s="682"/>
      <c r="BM105" s="801"/>
    </row>
    <row r="106" spans="1:65" ht="65" customHeight="1" x14ac:dyDescent="0.2">
      <c r="A106" s="779"/>
      <c r="B106" s="780"/>
      <c r="C106" s="755"/>
      <c r="D106" s="280"/>
      <c r="E106" s="280"/>
      <c r="F106" s="771"/>
      <c r="G106" s="781"/>
      <c r="H106" s="254"/>
      <c r="I106" s="254"/>
      <c r="J106" s="254"/>
      <c r="K106" s="281"/>
      <c r="L106" s="282"/>
      <c r="M106" s="761"/>
      <c r="N106" s="774"/>
      <c r="O106" s="777"/>
      <c r="P106" s="774"/>
      <c r="Q106" s="683"/>
      <c r="R106" s="683"/>
      <c r="S106" s="233"/>
      <c r="T106" s="233"/>
      <c r="U106" s="243" t="s">
        <v>839</v>
      </c>
      <c r="V106" s="287"/>
      <c r="W106" s="287"/>
      <c r="X106" s="287"/>
      <c r="Y106" s="233" t="str">
        <f t="shared" si="13"/>
        <v/>
      </c>
      <c r="Z106" s="287"/>
      <c r="AA106" s="233" t="str">
        <f t="shared" si="14"/>
        <v/>
      </c>
      <c r="AB106" s="233"/>
      <c r="AC106" s="233" t="str">
        <f t="shared" si="15"/>
        <v/>
      </c>
      <c r="AD106" s="233"/>
      <c r="AE106" s="233" t="str">
        <f t="shared" si="16"/>
        <v/>
      </c>
      <c r="AF106" s="233"/>
      <c r="AG106" s="233" t="str">
        <f t="shared" si="17"/>
        <v/>
      </c>
      <c r="AH106" s="233"/>
      <c r="AI106" s="233" t="str">
        <f t="shared" si="18"/>
        <v/>
      </c>
      <c r="AJ106" s="233"/>
      <c r="AK106" s="234" t="str">
        <f t="shared" si="19"/>
        <v/>
      </c>
      <c r="AL106" s="283" t="str">
        <f t="shared" si="20"/>
        <v/>
      </c>
      <c r="AM106" s="283" t="str">
        <f t="shared" si="21"/>
        <v/>
      </c>
      <c r="AN106" s="284"/>
      <c r="AO106" s="284"/>
      <c r="AP106" s="284"/>
      <c r="AQ106" s="284"/>
      <c r="AR106" s="284"/>
      <c r="AS106" s="284"/>
      <c r="AT106" s="284"/>
      <c r="AU106" s="279" t="str">
        <f>IFERROR(VLOOKUP(AT106,'Seguridad Información'!$I$61:$J$65,2,0),"")</f>
        <v/>
      </c>
      <c r="AV106" s="279"/>
      <c r="AW106" s="285" t="str">
        <f t="shared" si="12"/>
        <v/>
      </c>
      <c r="AX106" s="283" t="str">
        <f t="shared" si="22"/>
        <v/>
      </c>
      <c r="AY106" s="285" t="str">
        <f>IFERROR(VLOOKUP((CONCATENATE(AM106,AX106)),Listados!$U$3:$V$11,2,FALSE),"")</f>
        <v/>
      </c>
      <c r="AZ106" s="283">
        <f t="shared" si="23"/>
        <v>100</v>
      </c>
      <c r="BA106" s="778"/>
      <c r="BB106" s="778"/>
      <c r="BC106" s="286">
        <f>+IF(AND(W106="Preventivo",BB103="Fuerte"),2,IF(AND(W106="Preventivo",BB103="Moderado"),1,0))</f>
        <v>0</v>
      </c>
      <c r="BD106" s="286">
        <f>+IF(AND(W106="Detectivo/Correctivo",$BB103="Fuerte"),2,IF(AND(W106="Detectivo/Correctivo",$BB106="Moderado"),1,IF(AND(W106="Preventivo",$BB103="Fuerte"),1,0)))</f>
        <v>0</v>
      </c>
      <c r="BE106" s="286" t="e">
        <f>+N103-BC106</f>
        <v>#N/A</v>
      </c>
      <c r="BF106" s="286" t="e">
        <f>+P103-BD106</f>
        <v>#N/A</v>
      </c>
      <c r="BG106" s="683"/>
      <c r="BH106" s="683"/>
      <c r="BI106" s="683"/>
      <c r="BJ106" s="682"/>
      <c r="BK106" s="682"/>
      <c r="BL106" s="682"/>
      <c r="BM106" s="801"/>
    </row>
    <row r="107" spans="1:65" ht="65" customHeight="1" x14ac:dyDescent="0.2">
      <c r="A107" s="779"/>
      <c r="B107" s="780"/>
      <c r="C107" s="755"/>
      <c r="D107" s="280"/>
      <c r="E107" s="280"/>
      <c r="F107" s="771"/>
      <c r="G107" s="781"/>
      <c r="H107" s="254"/>
      <c r="I107" s="254"/>
      <c r="J107" s="254"/>
      <c r="K107" s="281"/>
      <c r="L107" s="282"/>
      <c r="M107" s="761"/>
      <c r="N107" s="774"/>
      <c r="O107" s="777"/>
      <c r="P107" s="774"/>
      <c r="Q107" s="683"/>
      <c r="R107" s="683"/>
      <c r="S107" s="233"/>
      <c r="T107" s="233"/>
      <c r="U107" s="243" t="s">
        <v>839</v>
      </c>
      <c r="V107" s="287"/>
      <c r="W107" s="287"/>
      <c r="X107" s="287"/>
      <c r="Y107" s="233" t="str">
        <f t="shared" si="13"/>
        <v/>
      </c>
      <c r="Z107" s="287"/>
      <c r="AA107" s="233" t="str">
        <f t="shared" si="14"/>
        <v/>
      </c>
      <c r="AB107" s="233"/>
      <c r="AC107" s="233" t="str">
        <f t="shared" si="15"/>
        <v/>
      </c>
      <c r="AD107" s="233"/>
      <c r="AE107" s="233" t="str">
        <f t="shared" si="16"/>
        <v/>
      </c>
      <c r="AF107" s="233"/>
      <c r="AG107" s="233" t="str">
        <f t="shared" si="17"/>
        <v/>
      </c>
      <c r="AH107" s="233"/>
      <c r="AI107" s="233" t="str">
        <f t="shared" si="18"/>
        <v/>
      </c>
      <c r="AJ107" s="233"/>
      <c r="AK107" s="234" t="str">
        <f t="shared" si="19"/>
        <v/>
      </c>
      <c r="AL107" s="283" t="str">
        <f t="shared" si="20"/>
        <v/>
      </c>
      <c r="AM107" s="283" t="str">
        <f t="shared" si="21"/>
        <v/>
      </c>
      <c r="AN107" s="284"/>
      <c r="AO107" s="284"/>
      <c r="AP107" s="284"/>
      <c r="AQ107" s="284"/>
      <c r="AR107" s="284"/>
      <c r="AS107" s="284"/>
      <c r="AT107" s="284"/>
      <c r="AU107" s="279" t="str">
        <f>IFERROR(VLOOKUP(AT107,'Seguridad Información'!$I$61:$J$65,2,0),"")</f>
        <v/>
      </c>
      <c r="AV107" s="279"/>
      <c r="AW107" s="285" t="str">
        <f t="shared" si="12"/>
        <v/>
      </c>
      <c r="AX107" s="283" t="str">
        <f t="shared" si="22"/>
        <v/>
      </c>
      <c r="AY107" s="285" t="str">
        <f>IFERROR(VLOOKUP((CONCATENATE(AM107,AX107)),Listados!$U$3:$V$11,2,FALSE),"")</f>
        <v/>
      </c>
      <c r="AZ107" s="283">
        <f t="shared" si="23"/>
        <v>100</v>
      </c>
      <c r="BA107" s="778"/>
      <c r="BB107" s="778"/>
      <c r="BC107" s="286">
        <f>+IF(AND(W107="Preventivo",BB103="Fuerte"),2,IF(AND(W107="Preventivo",BB103="Moderado"),1,0))</f>
        <v>0</v>
      </c>
      <c r="BD107" s="286">
        <f>+IF(AND(W107="Detectivo/Correctivo",$BB103="Fuerte"),2,IF(AND(W107="Detectivo/Correctivo",$BB107="Moderado"),1,IF(AND(W107="Preventivo",$BB103="Fuerte"),1,0)))</f>
        <v>0</v>
      </c>
      <c r="BE107" s="286" t="e">
        <f>+N103-BC107</f>
        <v>#N/A</v>
      </c>
      <c r="BF107" s="286" t="e">
        <f>+P103-BD107</f>
        <v>#N/A</v>
      </c>
      <c r="BG107" s="683"/>
      <c r="BH107" s="683"/>
      <c r="BI107" s="683"/>
      <c r="BJ107" s="682"/>
      <c r="BK107" s="682"/>
      <c r="BL107" s="682"/>
      <c r="BM107" s="801"/>
    </row>
    <row r="108" spans="1:65" ht="65" customHeight="1" x14ac:dyDescent="0.2">
      <c r="A108" s="779"/>
      <c r="B108" s="780"/>
      <c r="C108" s="755"/>
      <c r="D108" s="280"/>
      <c r="E108" s="280"/>
      <c r="F108" s="771"/>
      <c r="G108" s="781"/>
      <c r="H108" s="254"/>
      <c r="I108" s="254"/>
      <c r="J108" s="254"/>
      <c r="K108" s="281"/>
      <c r="L108" s="282"/>
      <c r="M108" s="761"/>
      <c r="N108" s="774"/>
      <c r="O108" s="777"/>
      <c r="P108" s="774"/>
      <c r="Q108" s="683"/>
      <c r="R108" s="683"/>
      <c r="S108" s="233"/>
      <c r="T108" s="233"/>
      <c r="U108" s="243" t="s">
        <v>839</v>
      </c>
      <c r="V108" s="287"/>
      <c r="W108" s="287"/>
      <c r="X108" s="287"/>
      <c r="Y108" s="233" t="str">
        <f t="shared" si="13"/>
        <v/>
      </c>
      <c r="Z108" s="287"/>
      <c r="AA108" s="233" t="str">
        <f t="shared" si="14"/>
        <v/>
      </c>
      <c r="AB108" s="233"/>
      <c r="AC108" s="233" t="str">
        <f t="shared" si="15"/>
        <v/>
      </c>
      <c r="AD108" s="233"/>
      <c r="AE108" s="233" t="str">
        <f t="shared" si="16"/>
        <v/>
      </c>
      <c r="AF108" s="233"/>
      <c r="AG108" s="233" t="str">
        <f t="shared" si="17"/>
        <v/>
      </c>
      <c r="AH108" s="233"/>
      <c r="AI108" s="233" t="str">
        <f t="shared" si="18"/>
        <v/>
      </c>
      <c r="AJ108" s="233"/>
      <c r="AK108" s="234" t="str">
        <f t="shared" si="19"/>
        <v/>
      </c>
      <c r="AL108" s="283" t="str">
        <f t="shared" si="20"/>
        <v/>
      </c>
      <c r="AM108" s="283" t="str">
        <f t="shared" si="21"/>
        <v/>
      </c>
      <c r="AN108" s="284"/>
      <c r="AO108" s="284"/>
      <c r="AP108" s="284"/>
      <c r="AQ108" s="284"/>
      <c r="AR108" s="284"/>
      <c r="AS108" s="284"/>
      <c r="AT108" s="284"/>
      <c r="AU108" s="279" t="str">
        <f>IFERROR(VLOOKUP(AT108,'Seguridad Información'!$I$61:$J$65,2,0),"")</f>
        <v/>
      </c>
      <c r="AV108" s="279"/>
      <c r="AW108" s="285" t="str">
        <f t="shared" si="12"/>
        <v/>
      </c>
      <c r="AX108" s="283" t="str">
        <f t="shared" si="22"/>
        <v/>
      </c>
      <c r="AY108" s="285" t="str">
        <f>IFERROR(VLOOKUP((CONCATENATE(AM108,AX108)),Listados!$U$3:$V$11,2,FALSE),"")</f>
        <v/>
      </c>
      <c r="AZ108" s="283">
        <f t="shared" si="23"/>
        <v>100</v>
      </c>
      <c r="BA108" s="778"/>
      <c r="BB108" s="778"/>
      <c r="BC108" s="286">
        <f>+IF(AND(W108="Preventivo",BB103="Fuerte"),2,IF(AND(W108="Preventivo",BB103="Moderado"),1,0))</f>
        <v>0</v>
      </c>
      <c r="BD108" s="286">
        <f>+IF(AND(W108="Detectivo/Correctivo",$BB103="Fuerte"),2,IF(AND(W108="Detectivo/Correctivo",$BB108="Moderado"),1,IF(AND(W108="Preventivo",$BB103="Fuerte"),1,0)))</f>
        <v>0</v>
      </c>
      <c r="BE108" s="286" t="e">
        <f>+N103-BC108</f>
        <v>#N/A</v>
      </c>
      <c r="BF108" s="286" t="e">
        <f>+P103-BD108</f>
        <v>#N/A</v>
      </c>
      <c r="BG108" s="683"/>
      <c r="BH108" s="683"/>
      <c r="BI108" s="683"/>
      <c r="BJ108" s="682"/>
      <c r="BK108" s="682"/>
      <c r="BL108" s="682"/>
      <c r="BM108" s="801"/>
    </row>
    <row r="109" spans="1:65" ht="65" customHeight="1" x14ac:dyDescent="0.2">
      <c r="A109" s="779">
        <v>18</v>
      </c>
      <c r="B109" s="780"/>
      <c r="C109" s="755" t="str">
        <f>IFERROR(VLOOKUP(B109,Listados!B$3:C$20,2,FALSE),"")</f>
        <v/>
      </c>
      <c r="D109" s="280"/>
      <c r="E109" s="280"/>
      <c r="F109" s="771"/>
      <c r="G109" s="781"/>
      <c r="H109" s="254"/>
      <c r="I109" s="254"/>
      <c r="J109" s="254"/>
      <c r="K109" s="281"/>
      <c r="L109" s="282"/>
      <c r="M109" s="761"/>
      <c r="N109" s="774" t="e">
        <f>+VLOOKUP(M109,Listados!$K$8:$L$12,2,0)</f>
        <v>#N/A</v>
      </c>
      <c r="O109" s="777"/>
      <c r="P109" s="774" t="e">
        <f>+VLOOKUP(O109,Listados!$K$13:$L$17,2,0)</f>
        <v>#N/A</v>
      </c>
      <c r="Q109" s="683" t="str">
        <f>IF(AND(M109&lt;&gt;"",O109&lt;&gt;""),VLOOKUP(M109&amp;O109,Listados!$M$3:$N$27,2,FALSE),"")</f>
        <v/>
      </c>
      <c r="R109" s="683" t="e">
        <f>+VLOOKUP(Q109,Listados!$P$3:$Q$6,2,FALSE)</f>
        <v>#N/A</v>
      </c>
      <c r="S109" s="233"/>
      <c r="T109" s="233"/>
      <c r="U109" s="243" t="s">
        <v>839</v>
      </c>
      <c r="V109" s="287"/>
      <c r="W109" s="287"/>
      <c r="X109" s="287"/>
      <c r="Y109" s="233" t="str">
        <f t="shared" si="13"/>
        <v/>
      </c>
      <c r="Z109" s="287"/>
      <c r="AA109" s="233" t="str">
        <f t="shared" si="14"/>
        <v/>
      </c>
      <c r="AB109" s="233"/>
      <c r="AC109" s="233" t="str">
        <f t="shared" si="15"/>
        <v/>
      </c>
      <c r="AD109" s="233"/>
      <c r="AE109" s="233" t="str">
        <f t="shared" si="16"/>
        <v/>
      </c>
      <c r="AF109" s="233"/>
      <c r="AG109" s="233" t="str">
        <f t="shared" si="17"/>
        <v/>
      </c>
      <c r="AH109" s="233"/>
      <c r="AI109" s="233" t="str">
        <f t="shared" si="18"/>
        <v/>
      </c>
      <c r="AJ109" s="233"/>
      <c r="AK109" s="234" t="str">
        <f t="shared" si="19"/>
        <v/>
      </c>
      <c r="AL109" s="283" t="str">
        <f t="shared" si="20"/>
        <v/>
      </c>
      <c r="AM109" s="283" t="str">
        <f t="shared" si="21"/>
        <v/>
      </c>
      <c r="AN109" s="284"/>
      <c r="AO109" s="284"/>
      <c r="AP109" s="284"/>
      <c r="AQ109" s="284"/>
      <c r="AR109" s="284"/>
      <c r="AS109" s="284"/>
      <c r="AT109" s="284"/>
      <c r="AU109" s="279" t="str">
        <f>IFERROR(VLOOKUP(AT109,'Seguridad Información'!$I$61:$J$65,2,0),"")</f>
        <v/>
      </c>
      <c r="AV109" s="279"/>
      <c r="AW109" s="285" t="str">
        <f t="shared" si="12"/>
        <v/>
      </c>
      <c r="AX109" s="283" t="str">
        <f t="shared" si="22"/>
        <v/>
      </c>
      <c r="AY109" s="285" t="str">
        <f>IFERROR(VLOOKUP((CONCATENATE(AM109,AX109)),Listados!$U$3:$V$11,2,FALSE),"")</f>
        <v/>
      </c>
      <c r="AZ109" s="283">
        <f t="shared" si="23"/>
        <v>100</v>
      </c>
      <c r="BA109" s="778">
        <f>AVERAGE(AZ109:AZ114)</f>
        <v>100</v>
      </c>
      <c r="BB109" s="778" t="str">
        <f>IF(BA109&lt;=50, "Débil", IF(BA109&lt;=99,"Moderado","Fuerte"))</f>
        <v>Fuerte</v>
      </c>
      <c r="BC109" s="286">
        <f>+IF(AND(W109="Preventivo",BB109="Fuerte"),2,IF(AND(W109="Preventivo",BB109="Moderado"),1,0))</f>
        <v>0</v>
      </c>
      <c r="BD109" s="286">
        <f>+IF(AND(W109="Detectivo/Correctivo",$BB109="Fuerte"),2,IF(AND(W109="Detectivo/Correctivo",$BB109="Moderado"),1,IF(AND(W109="Preventivo",$BB109="Fuerte"),1,0)))</f>
        <v>0</v>
      </c>
      <c r="BE109" s="286" t="e">
        <f>+N109-BC109</f>
        <v>#N/A</v>
      </c>
      <c r="BF109" s="286" t="e">
        <f>+P109-BD109</f>
        <v>#N/A</v>
      </c>
      <c r="BG109" s="683" t="e">
        <f>+VLOOKUP(MIN(BE109,BE110,BE111,BE112,BE113,BE114),Listados!$J$18:$K$24,2,TRUE)</f>
        <v>#N/A</v>
      </c>
      <c r="BH109" s="683" t="e">
        <f>+VLOOKUP(MIN(BF109,BF110,BF111,BF112,BF113,BF114),Listados!$J$27:$K$32,2,TRUE)</f>
        <v>#N/A</v>
      </c>
      <c r="BI109" s="683" t="e">
        <f>IF(AND(BG109&lt;&gt;"",BH109&lt;&gt;""),VLOOKUP(BG109&amp;BH109,Listados!$M$3:$N$27,2,FALSE),"")</f>
        <v>#N/A</v>
      </c>
      <c r="BJ109" s="682" t="e">
        <f>+IF($R109="Asumir el riesgo","NA","")</f>
        <v>#N/A</v>
      </c>
      <c r="BK109" s="682" t="e">
        <f>+IF($R109="Asumir el riesgo","NA","")</f>
        <v>#N/A</v>
      </c>
      <c r="BL109" s="682" t="e">
        <f>+IF($R109="Asumir el riesgo","NA","")</f>
        <v>#N/A</v>
      </c>
      <c r="BM109" s="801" t="e">
        <f>+IF($R109="Asumir el riesgo","NA","")</f>
        <v>#N/A</v>
      </c>
    </row>
    <row r="110" spans="1:65" ht="65" customHeight="1" x14ac:dyDescent="0.2">
      <c r="A110" s="779"/>
      <c r="B110" s="780"/>
      <c r="C110" s="755"/>
      <c r="D110" s="280"/>
      <c r="E110" s="280"/>
      <c r="F110" s="771"/>
      <c r="G110" s="781"/>
      <c r="H110" s="254"/>
      <c r="I110" s="254"/>
      <c r="J110" s="254"/>
      <c r="K110" s="281"/>
      <c r="L110" s="282"/>
      <c r="M110" s="761"/>
      <c r="N110" s="774"/>
      <c r="O110" s="777"/>
      <c r="P110" s="774"/>
      <c r="Q110" s="683"/>
      <c r="R110" s="683"/>
      <c r="S110" s="233"/>
      <c r="T110" s="233"/>
      <c r="U110" s="243" t="s">
        <v>839</v>
      </c>
      <c r="V110" s="287"/>
      <c r="W110" s="287"/>
      <c r="X110" s="287"/>
      <c r="Y110" s="233" t="str">
        <f t="shared" si="13"/>
        <v/>
      </c>
      <c r="Z110" s="287"/>
      <c r="AA110" s="233" t="str">
        <f t="shared" si="14"/>
        <v/>
      </c>
      <c r="AB110" s="233"/>
      <c r="AC110" s="233" t="str">
        <f t="shared" si="15"/>
        <v/>
      </c>
      <c r="AD110" s="233"/>
      <c r="AE110" s="233" t="str">
        <f t="shared" si="16"/>
        <v/>
      </c>
      <c r="AF110" s="233"/>
      <c r="AG110" s="233" t="str">
        <f t="shared" si="17"/>
        <v/>
      </c>
      <c r="AH110" s="233"/>
      <c r="AI110" s="233" t="str">
        <f t="shared" si="18"/>
        <v/>
      </c>
      <c r="AJ110" s="233"/>
      <c r="AK110" s="234" t="str">
        <f t="shared" si="19"/>
        <v/>
      </c>
      <c r="AL110" s="283" t="str">
        <f t="shared" si="20"/>
        <v/>
      </c>
      <c r="AM110" s="283" t="str">
        <f t="shared" si="21"/>
        <v/>
      </c>
      <c r="AN110" s="284"/>
      <c r="AO110" s="284"/>
      <c r="AP110" s="284"/>
      <c r="AQ110" s="284"/>
      <c r="AR110" s="284"/>
      <c r="AS110" s="284"/>
      <c r="AT110" s="284"/>
      <c r="AU110" s="279" t="str">
        <f>IFERROR(VLOOKUP(AT110,'Seguridad Información'!$I$61:$J$65,2,0),"")</f>
        <v/>
      </c>
      <c r="AV110" s="279"/>
      <c r="AW110" s="285" t="str">
        <f t="shared" si="12"/>
        <v/>
      </c>
      <c r="AX110" s="283" t="str">
        <f t="shared" si="22"/>
        <v/>
      </c>
      <c r="AY110" s="285" t="str">
        <f>IFERROR(VLOOKUP((CONCATENATE(AM110,AX110)),Listados!$U$3:$V$11,2,FALSE),"")</f>
        <v/>
      </c>
      <c r="AZ110" s="283">
        <f t="shared" si="23"/>
        <v>100</v>
      </c>
      <c r="BA110" s="778"/>
      <c r="BB110" s="778"/>
      <c r="BC110" s="286">
        <f>+IF(AND(W110="Preventivo",BB109="Fuerte"),2,IF(AND(W110="Preventivo",BB109="Moderado"),1,0))</f>
        <v>0</v>
      </c>
      <c r="BD110" s="286">
        <f>+IF(AND(W110="Detectivo/Correctivo",$BB109="Fuerte"),2,IF(AND(W110="Detectivo/Correctivo",$BB110="Moderado"),1,IF(AND(W110="Preventivo",$BB109="Fuerte"),1,0)))</f>
        <v>0</v>
      </c>
      <c r="BE110" s="286" t="e">
        <f>+N109-BC110</f>
        <v>#N/A</v>
      </c>
      <c r="BF110" s="286" t="e">
        <f>+P109-BD110</f>
        <v>#N/A</v>
      </c>
      <c r="BG110" s="683"/>
      <c r="BH110" s="683"/>
      <c r="BI110" s="683"/>
      <c r="BJ110" s="682"/>
      <c r="BK110" s="682"/>
      <c r="BL110" s="682"/>
      <c r="BM110" s="801"/>
    </row>
    <row r="111" spans="1:65" ht="65" customHeight="1" x14ac:dyDescent="0.2">
      <c r="A111" s="779"/>
      <c r="B111" s="780"/>
      <c r="C111" s="755"/>
      <c r="D111" s="280"/>
      <c r="E111" s="280"/>
      <c r="F111" s="771"/>
      <c r="G111" s="781"/>
      <c r="H111" s="254"/>
      <c r="I111" s="254"/>
      <c r="J111" s="254"/>
      <c r="K111" s="281"/>
      <c r="L111" s="282"/>
      <c r="M111" s="761"/>
      <c r="N111" s="774"/>
      <c r="O111" s="777"/>
      <c r="P111" s="774"/>
      <c r="Q111" s="683"/>
      <c r="R111" s="683"/>
      <c r="S111" s="233"/>
      <c r="T111" s="233"/>
      <c r="U111" s="243" t="s">
        <v>839</v>
      </c>
      <c r="V111" s="287"/>
      <c r="W111" s="287"/>
      <c r="X111" s="287"/>
      <c r="Y111" s="233" t="str">
        <f t="shared" si="13"/>
        <v/>
      </c>
      <c r="Z111" s="287"/>
      <c r="AA111" s="233" t="str">
        <f t="shared" si="14"/>
        <v/>
      </c>
      <c r="AB111" s="233"/>
      <c r="AC111" s="233" t="str">
        <f t="shared" si="15"/>
        <v/>
      </c>
      <c r="AD111" s="233"/>
      <c r="AE111" s="233" t="str">
        <f t="shared" si="16"/>
        <v/>
      </c>
      <c r="AF111" s="233"/>
      <c r="AG111" s="233" t="str">
        <f t="shared" si="17"/>
        <v/>
      </c>
      <c r="AH111" s="233"/>
      <c r="AI111" s="233" t="str">
        <f t="shared" si="18"/>
        <v/>
      </c>
      <c r="AJ111" s="233"/>
      <c r="AK111" s="234" t="str">
        <f t="shared" si="19"/>
        <v/>
      </c>
      <c r="AL111" s="283" t="str">
        <f t="shared" si="20"/>
        <v/>
      </c>
      <c r="AM111" s="283" t="str">
        <f t="shared" si="21"/>
        <v/>
      </c>
      <c r="AN111" s="284"/>
      <c r="AO111" s="284"/>
      <c r="AP111" s="284"/>
      <c r="AQ111" s="284"/>
      <c r="AR111" s="284"/>
      <c r="AS111" s="284"/>
      <c r="AT111" s="284"/>
      <c r="AU111" s="279" t="str">
        <f>IFERROR(VLOOKUP(AT111,'Seguridad Información'!$I$61:$J$65,2,0),"")</f>
        <v/>
      </c>
      <c r="AV111" s="279"/>
      <c r="AW111" s="285" t="str">
        <f t="shared" si="12"/>
        <v/>
      </c>
      <c r="AX111" s="283" t="str">
        <f t="shared" si="22"/>
        <v/>
      </c>
      <c r="AY111" s="285" t="str">
        <f>IFERROR(VLOOKUP((CONCATENATE(AM111,AX111)),Listados!$U$3:$V$11,2,FALSE),"")</f>
        <v/>
      </c>
      <c r="AZ111" s="283">
        <f t="shared" si="23"/>
        <v>100</v>
      </c>
      <c r="BA111" s="778"/>
      <c r="BB111" s="778"/>
      <c r="BC111" s="286">
        <f>+IF(AND(W111="Preventivo",BB109="Fuerte"),2,IF(AND(W111="Preventivo",BB109="Moderado"),1,0))</f>
        <v>0</v>
      </c>
      <c r="BD111" s="286">
        <f>+IF(AND(W111="Detectivo/Correctivo",$BB109="Fuerte"),2,IF(AND(W111="Detectivo/Correctivo",$BB111="Moderado"),1,IF(AND(W111="Preventivo",$BB109="Fuerte"),1,0)))</f>
        <v>0</v>
      </c>
      <c r="BE111" s="286" t="e">
        <f>+N109-BC111</f>
        <v>#N/A</v>
      </c>
      <c r="BF111" s="286" t="e">
        <f>+P109-BD111</f>
        <v>#N/A</v>
      </c>
      <c r="BG111" s="683"/>
      <c r="BH111" s="683"/>
      <c r="BI111" s="683"/>
      <c r="BJ111" s="682"/>
      <c r="BK111" s="682"/>
      <c r="BL111" s="682"/>
      <c r="BM111" s="801"/>
    </row>
    <row r="112" spans="1:65" ht="65" customHeight="1" x14ac:dyDescent="0.2">
      <c r="A112" s="779"/>
      <c r="B112" s="780"/>
      <c r="C112" s="755"/>
      <c r="D112" s="280"/>
      <c r="E112" s="280"/>
      <c r="F112" s="771"/>
      <c r="G112" s="781"/>
      <c r="H112" s="254"/>
      <c r="I112" s="254"/>
      <c r="J112" s="254"/>
      <c r="K112" s="281"/>
      <c r="L112" s="282"/>
      <c r="M112" s="761"/>
      <c r="N112" s="774"/>
      <c r="O112" s="777"/>
      <c r="P112" s="774"/>
      <c r="Q112" s="683"/>
      <c r="R112" s="683"/>
      <c r="S112" s="233"/>
      <c r="T112" s="233"/>
      <c r="U112" s="243" t="s">
        <v>839</v>
      </c>
      <c r="V112" s="287"/>
      <c r="W112" s="287"/>
      <c r="X112" s="287"/>
      <c r="Y112" s="233" t="str">
        <f t="shared" si="13"/>
        <v/>
      </c>
      <c r="Z112" s="287"/>
      <c r="AA112" s="233" t="str">
        <f t="shared" si="14"/>
        <v/>
      </c>
      <c r="AB112" s="233"/>
      <c r="AC112" s="233" t="str">
        <f t="shared" si="15"/>
        <v/>
      </c>
      <c r="AD112" s="233"/>
      <c r="AE112" s="233" t="str">
        <f t="shared" si="16"/>
        <v/>
      </c>
      <c r="AF112" s="233"/>
      <c r="AG112" s="233" t="str">
        <f t="shared" si="17"/>
        <v/>
      </c>
      <c r="AH112" s="233"/>
      <c r="AI112" s="233" t="str">
        <f t="shared" si="18"/>
        <v/>
      </c>
      <c r="AJ112" s="233"/>
      <c r="AK112" s="234" t="str">
        <f t="shared" si="19"/>
        <v/>
      </c>
      <c r="AL112" s="283" t="str">
        <f t="shared" si="20"/>
        <v/>
      </c>
      <c r="AM112" s="283" t="str">
        <f t="shared" si="21"/>
        <v/>
      </c>
      <c r="AN112" s="284"/>
      <c r="AO112" s="284"/>
      <c r="AP112" s="284"/>
      <c r="AQ112" s="284"/>
      <c r="AR112" s="284"/>
      <c r="AS112" s="284"/>
      <c r="AT112" s="284"/>
      <c r="AU112" s="279" t="str">
        <f>IFERROR(VLOOKUP(AT112,'Seguridad Información'!$I$61:$J$65,2,0),"")</f>
        <v/>
      </c>
      <c r="AV112" s="279"/>
      <c r="AW112" s="285" t="str">
        <f t="shared" si="12"/>
        <v/>
      </c>
      <c r="AX112" s="283" t="str">
        <f t="shared" si="22"/>
        <v/>
      </c>
      <c r="AY112" s="285" t="str">
        <f>IFERROR(VLOOKUP((CONCATENATE(AM112,AX112)),Listados!$U$3:$V$11,2,FALSE),"")</f>
        <v/>
      </c>
      <c r="AZ112" s="283">
        <f t="shared" si="23"/>
        <v>100</v>
      </c>
      <c r="BA112" s="778"/>
      <c r="BB112" s="778"/>
      <c r="BC112" s="286">
        <f>+IF(AND(W112="Preventivo",BB109="Fuerte"),2,IF(AND(W112="Preventivo",BB109="Moderado"),1,0))</f>
        <v>0</v>
      </c>
      <c r="BD112" s="286">
        <f>+IF(AND(W112="Detectivo/Correctivo",$BB109="Fuerte"),2,IF(AND(W112="Detectivo/Correctivo",$BB112="Moderado"),1,IF(AND(W112="Preventivo",$BB109="Fuerte"),1,0)))</f>
        <v>0</v>
      </c>
      <c r="BE112" s="286" t="e">
        <f>+N109-BC112</f>
        <v>#N/A</v>
      </c>
      <c r="BF112" s="286" t="e">
        <f>+P109-BD112</f>
        <v>#N/A</v>
      </c>
      <c r="BG112" s="683"/>
      <c r="BH112" s="683"/>
      <c r="BI112" s="683"/>
      <c r="BJ112" s="682"/>
      <c r="BK112" s="682"/>
      <c r="BL112" s="682"/>
      <c r="BM112" s="801"/>
    </row>
    <row r="113" spans="1:65" ht="65" customHeight="1" x14ac:dyDescent="0.2">
      <c r="A113" s="779"/>
      <c r="B113" s="780"/>
      <c r="C113" s="755"/>
      <c r="D113" s="280"/>
      <c r="E113" s="280"/>
      <c r="F113" s="771"/>
      <c r="G113" s="781"/>
      <c r="H113" s="254"/>
      <c r="I113" s="254"/>
      <c r="J113" s="254"/>
      <c r="K113" s="281"/>
      <c r="L113" s="282"/>
      <c r="M113" s="761"/>
      <c r="N113" s="774"/>
      <c r="O113" s="777"/>
      <c r="P113" s="774"/>
      <c r="Q113" s="683"/>
      <c r="R113" s="683"/>
      <c r="S113" s="233"/>
      <c r="T113" s="233"/>
      <c r="U113" s="243" t="s">
        <v>839</v>
      </c>
      <c r="V113" s="287"/>
      <c r="W113" s="287"/>
      <c r="X113" s="287"/>
      <c r="Y113" s="233" t="str">
        <f t="shared" si="13"/>
        <v/>
      </c>
      <c r="Z113" s="287"/>
      <c r="AA113" s="233" t="str">
        <f t="shared" si="14"/>
        <v/>
      </c>
      <c r="AB113" s="233"/>
      <c r="AC113" s="233" t="str">
        <f t="shared" si="15"/>
        <v/>
      </c>
      <c r="AD113" s="233"/>
      <c r="AE113" s="233" t="str">
        <f t="shared" si="16"/>
        <v/>
      </c>
      <c r="AF113" s="233"/>
      <c r="AG113" s="233" t="str">
        <f t="shared" si="17"/>
        <v/>
      </c>
      <c r="AH113" s="233"/>
      <c r="AI113" s="233" t="str">
        <f t="shared" si="18"/>
        <v/>
      </c>
      <c r="AJ113" s="233"/>
      <c r="AK113" s="234" t="str">
        <f t="shared" si="19"/>
        <v/>
      </c>
      <c r="AL113" s="283" t="str">
        <f t="shared" si="20"/>
        <v/>
      </c>
      <c r="AM113" s="283" t="str">
        <f t="shared" si="21"/>
        <v/>
      </c>
      <c r="AN113" s="284"/>
      <c r="AO113" s="284"/>
      <c r="AP113" s="284"/>
      <c r="AQ113" s="284"/>
      <c r="AR113" s="284"/>
      <c r="AS113" s="284"/>
      <c r="AT113" s="284"/>
      <c r="AU113" s="279" t="str">
        <f>IFERROR(VLOOKUP(AT113,'Seguridad Información'!$I$61:$J$65,2,0),"")</f>
        <v/>
      </c>
      <c r="AV113" s="279"/>
      <c r="AW113" s="285" t="str">
        <f t="shared" si="12"/>
        <v/>
      </c>
      <c r="AX113" s="283" t="str">
        <f t="shared" si="22"/>
        <v/>
      </c>
      <c r="AY113" s="285" t="str">
        <f>IFERROR(VLOOKUP((CONCATENATE(AM113,AX113)),Listados!$U$3:$V$11,2,FALSE),"")</f>
        <v/>
      </c>
      <c r="AZ113" s="283">
        <f t="shared" si="23"/>
        <v>100</v>
      </c>
      <c r="BA113" s="778"/>
      <c r="BB113" s="778"/>
      <c r="BC113" s="286">
        <f>+IF(AND(W113="Preventivo",BB109="Fuerte"),2,IF(AND(W113="Preventivo",BB109="Moderado"),1,0))</f>
        <v>0</v>
      </c>
      <c r="BD113" s="286">
        <f>+IF(AND(W113="Detectivo/Correctivo",$BB109="Fuerte"),2,IF(AND(W113="Detectivo/Correctivo",$BB113="Moderado"),1,IF(AND(W113="Preventivo",$BB109="Fuerte"),1,0)))</f>
        <v>0</v>
      </c>
      <c r="BE113" s="286" t="e">
        <f>+N109-BC113</f>
        <v>#N/A</v>
      </c>
      <c r="BF113" s="286" t="e">
        <f>+P109-BD113</f>
        <v>#N/A</v>
      </c>
      <c r="BG113" s="683"/>
      <c r="BH113" s="683"/>
      <c r="BI113" s="683"/>
      <c r="BJ113" s="682"/>
      <c r="BK113" s="682"/>
      <c r="BL113" s="682"/>
      <c r="BM113" s="801"/>
    </row>
    <row r="114" spans="1:65" ht="65" customHeight="1" x14ac:dyDescent="0.2">
      <c r="A114" s="779"/>
      <c r="B114" s="780"/>
      <c r="C114" s="755"/>
      <c r="D114" s="280"/>
      <c r="E114" s="280"/>
      <c r="F114" s="771"/>
      <c r="G114" s="781"/>
      <c r="H114" s="254"/>
      <c r="I114" s="254"/>
      <c r="J114" s="254"/>
      <c r="K114" s="281"/>
      <c r="L114" s="282"/>
      <c r="M114" s="761"/>
      <c r="N114" s="774"/>
      <c r="O114" s="777"/>
      <c r="P114" s="774"/>
      <c r="Q114" s="683"/>
      <c r="R114" s="683"/>
      <c r="S114" s="233"/>
      <c r="T114" s="233"/>
      <c r="U114" s="243" t="s">
        <v>839</v>
      </c>
      <c r="V114" s="287"/>
      <c r="W114" s="287"/>
      <c r="X114" s="287"/>
      <c r="Y114" s="233" t="str">
        <f t="shared" si="13"/>
        <v/>
      </c>
      <c r="Z114" s="287"/>
      <c r="AA114" s="233" t="str">
        <f t="shared" si="14"/>
        <v/>
      </c>
      <c r="AB114" s="233"/>
      <c r="AC114" s="233" t="str">
        <f t="shared" si="15"/>
        <v/>
      </c>
      <c r="AD114" s="233"/>
      <c r="AE114" s="233" t="str">
        <f t="shared" si="16"/>
        <v/>
      </c>
      <c r="AF114" s="233"/>
      <c r="AG114" s="233" t="str">
        <f t="shared" si="17"/>
        <v/>
      </c>
      <c r="AH114" s="233"/>
      <c r="AI114" s="233" t="str">
        <f t="shared" si="18"/>
        <v/>
      </c>
      <c r="AJ114" s="233"/>
      <c r="AK114" s="234" t="str">
        <f t="shared" si="19"/>
        <v/>
      </c>
      <c r="AL114" s="283" t="str">
        <f t="shared" si="20"/>
        <v/>
      </c>
      <c r="AM114" s="283" t="str">
        <f t="shared" si="21"/>
        <v/>
      </c>
      <c r="AN114" s="284"/>
      <c r="AO114" s="284"/>
      <c r="AP114" s="284"/>
      <c r="AQ114" s="284"/>
      <c r="AR114" s="284"/>
      <c r="AS114" s="284"/>
      <c r="AT114" s="284"/>
      <c r="AU114" s="279" t="str">
        <f>IFERROR(VLOOKUP(AT114,'Seguridad Información'!$I$61:$J$65,2,0),"")</f>
        <v/>
      </c>
      <c r="AV114" s="279"/>
      <c r="AW114" s="285" t="str">
        <f t="shared" si="12"/>
        <v/>
      </c>
      <c r="AX114" s="283" t="str">
        <f t="shared" si="22"/>
        <v/>
      </c>
      <c r="AY114" s="285" t="str">
        <f>IFERROR(VLOOKUP((CONCATENATE(AM114,AX114)),Listados!$U$3:$V$11,2,FALSE),"")</f>
        <v/>
      </c>
      <c r="AZ114" s="283">
        <f t="shared" si="23"/>
        <v>100</v>
      </c>
      <c r="BA114" s="778"/>
      <c r="BB114" s="778"/>
      <c r="BC114" s="286">
        <f>+IF(AND(W114="Preventivo",BB109="Fuerte"),2,IF(AND(W114="Preventivo",BB109="Moderado"),1,0))</f>
        <v>0</v>
      </c>
      <c r="BD114" s="286">
        <f>+IF(AND(W114="Detectivo/Correctivo",$BB109="Fuerte"),2,IF(AND(W114="Detectivo/Correctivo",$BB114="Moderado"),1,IF(AND(W114="Preventivo",$BB109="Fuerte"),1,0)))</f>
        <v>0</v>
      </c>
      <c r="BE114" s="286" t="e">
        <f>+N109-BC114</f>
        <v>#N/A</v>
      </c>
      <c r="BF114" s="286" t="e">
        <f>+P109-BD114</f>
        <v>#N/A</v>
      </c>
      <c r="BG114" s="683"/>
      <c r="BH114" s="683"/>
      <c r="BI114" s="683"/>
      <c r="BJ114" s="682"/>
      <c r="BK114" s="682"/>
      <c r="BL114" s="682"/>
      <c r="BM114" s="801"/>
    </row>
    <row r="115" spans="1:65" ht="65" customHeight="1" x14ac:dyDescent="0.2">
      <c r="A115" s="779">
        <v>19</v>
      </c>
      <c r="B115" s="780"/>
      <c r="C115" s="755" t="str">
        <f>IFERROR(VLOOKUP(B115,Listados!B$3:C$20,2,FALSE),"")</f>
        <v/>
      </c>
      <c r="D115" s="280"/>
      <c r="E115" s="280"/>
      <c r="F115" s="771"/>
      <c r="G115" s="781"/>
      <c r="H115" s="254"/>
      <c r="I115" s="254"/>
      <c r="J115" s="254"/>
      <c r="K115" s="281"/>
      <c r="L115" s="282"/>
      <c r="M115" s="761"/>
      <c r="N115" s="774" t="e">
        <f>+VLOOKUP(M115,Listados!$K$8:$L$12,2,0)</f>
        <v>#N/A</v>
      </c>
      <c r="O115" s="777"/>
      <c r="P115" s="774" t="e">
        <f>+VLOOKUP(O115,Listados!$K$13:$L$17,2,0)</f>
        <v>#N/A</v>
      </c>
      <c r="Q115" s="683" t="str">
        <f>IF(AND(M115&lt;&gt;"",O115&lt;&gt;""),VLOOKUP(M115&amp;O115,Listados!$M$3:$N$27,2,FALSE),"")</f>
        <v/>
      </c>
      <c r="R115" s="683" t="e">
        <f>+VLOOKUP(Q115,Listados!$P$3:$Q$6,2,FALSE)</f>
        <v>#N/A</v>
      </c>
      <c r="S115" s="233"/>
      <c r="T115" s="233"/>
      <c r="U115" s="243" t="s">
        <v>839</v>
      </c>
      <c r="V115" s="287"/>
      <c r="W115" s="287"/>
      <c r="X115" s="287"/>
      <c r="Y115" s="233" t="str">
        <f t="shared" si="13"/>
        <v/>
      </c>
      <c r="Z115" s="287"/>
      <c r="AA115" s="233" t="str">
        <f t="shared" si="14"/>
        <v/>
      </c>
      <c r="AB115" s="233"/>
      <c r="AC115" s="233" t="str">
        <f t="shared" si="15"/>
        <v/>
      </c>
      <c r="AD115" s="233"/>
      <c r="AE115" s="233" t="str">
        <f t="shared" si="16"/>
        <v/>
      </c>
      <c r="AF115" s="233"/>
      <c r="AG115" s="233" t="str">
        <f t="shared" si="17"/>
        <v/>
      </c>
      <c r="AH115" s="233"/>
      <c r="AI115" s="233" t="str">
        <f t="shared" si="18"/>
        <v/>
      </c>
      <c r="AJ115" s="233"/>
      <c r="AK115" s="234" t="str">
        <f t="shared" si="19"/>
        <v/>
      </c>
      <c r="AL115" s="283" t="str">
        <f t="shared" si="20"/>
        <v/>
      </c>
      <c r="AM115" s="283" t="str">
        <f t="shared" si="21"/>
        <v/>
      </c>
      <c r="AN115" s="284"/>
      <c r="AO115" s="284"/>
      <c r="AP115" s="284"/>
      <c r="AQ115" s="284"/>
      <c r="AR115" s="284"/>
      <c r="AS115" s="284"/>
      <c r="AT115" s="284"/>
      <c r="AU115" s="279" t="str">
        <f>IFERROR(VLOOKUP(AT115,'Seguridad Información'!$I$61:$J$65,2,0),"")</f>
        <v/>
      </c>
      <c r="AV115" s="279"/>
      <c r="AW115" s="285" t="str">
        <f t="shared" si="12"/>
        <v/>
      </c>
      <c r="AX115" s="283" t="str">
        <f t="shared" si="22"/>
        <v/>
      </c>
      <c r="AY115" s="285" t="str">
        <f>IFERROR(VLOOKUP((CONCATENATE(AM115,AX115)),Listados!$U$3:$V$11,2,FALSE),"")</f>
        <v/>
      </c>
      <c r="AZ115" s="283">
        <f t="shared" si="23"/>
        <v>100</v>
      </c>
      <c r="BA115" s="778">
        <f>AVERAGE(AZ115:AZ120)</f>
        <v>100</v>
      </c>
      <c r="BB115" s="778" t="str">
        <f>IF(BA115&lt;=50, "Débil", IF(BA115&lt;=99,"Moderado","Fuerte"))</f>
        <v>Fuerte</v>
      </c>
      <c r="BC115" s="286">
        <f>+IF(AND(W115="Preventivo",BB115="Fuerte"),2,IF(AND(W115="Preventivo",BB115="Moderado"),1,0))</f>
        <v>0</v>
      </c>
      <c r="BD115" s="286">
        <f>+IF(AND(W115="Detectivo/Correctivo",$BB115="Fuerte"),2,IF(AND(W115="Detectivo/Correctivo",$BB115="Moderado"),1,IF(AND(W115="Preventivo",$BB115="Fuerte"),1,0)))</f>
        <v>0</v>
      </c>
      <c r="BE115" s="286" t="e">
        <f>+N115-BC115</f>
        <v>#N/A</v>
      </c>
      <c r="BF115" s="286" t="e">
        <f>+P115-BD115</f>
        <v>#N/A</v>
      </c>
      <c r="BG115" s="683" t="e">
        <f>+VLOOKUP(MIN(BE115,BE116,BE117,BE118,BE119,BE120),Listados!$J$18:$K$24,2,TRUE)</f>
        <v>#N/A</v>
      </c>
      <c r="BH115" s="683" t="e">
        <f>+VLOOKUP(MIN(BF115,BF116,BF117,BF118,BF119,BF120),Listados!$J$27:$K$32,2,TRUE)</f>
        <v>#N/A</v>
      </c>
      <c r="BI115" s="683" t="e">
        <f>IF(AND(BG115&lt;&gt;"",BH115&lt;&gt;""),VLOOKUP(BG115&amp;BH115,Listados!$M$3:$N$27,2,FALSE),"")</f>
        <v>#N/A</v>
      </c>
      <c r="BJ115" s="682" t="e">
        <f>+IF($R115="Asumir el riesgo","NA","")</f>
        <v>#N/A</v>
      </c>
      <c r="BK115" s="682" t="e">
        <f>+IF($R115="Asumir el riesgo","NA","")</f>
        <v>#N/A</v>
      </c>
      <c r="BL115" s="682" t="e">
        <f>+IF($R115="Asumir el riesgo","NA","")</f>
        <v>#N/A</v>
      </c>
      <c r="BM115" s="801" t="e">
        <f>+IF($R115="Asumir el riesgo","NA","")</f>
        <v>#N/A</v>
      </c>
    </row>
    <row r="116" spans="1:65" ht="65" customHeight="1" x14ac:dyDescent="0.2">
      <c r="A116" s="779"/>
      <c r="B116" s="780"/>
      <c r="C116" s="755"/>
      <c r="D116" s="280"/>
      <c r="E116" s="280"/>
      <c r="F116" s="771"/>
      <c r="G116" s="781"/>
      <c r="H116" s="254"/>
      <c r="I116" s="254"/>
      <c r="J116" s="254"/>
      <c r="K116" s="281"/>
      <c r="L116" s="282"/>
      <c r="M116" s="761"/>
      <c r="N116" s="774"/>
      <c r="O116" s="777"/>
      <c r="P116" s="774"/>
      <c r="Q116" s="683"/>
      <c r="R116" s="683"/>
      <c r="S116" s="233"/>
      <c r="T116" s="233"/>
      <c r="U116" s="243" t="s">
        <v>839</v>
      </c>
      <c r="V116" s="287"/>
      <c r="W116" s="287"/>
      <c r="X116" s="287"/>
      <c r="Y116" s="233" t="str">
        <f t="shared" si="13"/>
        <v/>
      </c>
      <c r="Z116" s="287"/>
      <c r="AA116" s="233" t="str">
        <f t="shared" si="14"/>
        <v/>
      </c>
      <c r="AB116" s="233"/>
      <c r="AC116" s="233" t="str">
        <f t="shared" si="15"/>
        <v/>
      </c>
      <c r="AD116" s="233"/>
      <c r="AE116" s="233" t="str">
        <f t="shared" si="16"/>
        <v/>
      </c>
      <c r="AF116" s="233"/>
      <c r="AG116" s="233" t="str">
        <f t="shared" si="17"/>
        <v/>
      </c>
      <c r="AH116" s="233"/>
      <c r="AI116" s="233" t="str">
        <f t="shared" si="18"/>
        <v/>
      </c>
      <c r="AJ116" s="233"/>
      <c r="AK116" s="234" t="str">
        <f t="shared" si="19"/>
        <v/>
      </c>
      <c r="AL116" s="283" t="str">
        <f t="shared" si="20"/>
        <v/>
      </c>
      <c r="AM116" s="283" t="str">
        <f t="shared" si="21"/>
        <v/>
      </c>
      <c r="AN116" s="284"/>
      <c r="AO116" s="284"/>
      <c r="AP116" s="284"/>
      <c r="AQ116" s="284"/>
      <c r="AR116" s="284"/>
      <c r="AS116" s="284"/>
      <c r="AT116" s="284"/>
      <c r="AU116" s="279" t="str">
        <f>IFERROR(VLOOKUP(AT116,'Seguridad Información'!$I$61:$J$65,2,0),"")</f>
        <v/>
      </c>
      <c r="AV116" s="279"/>
      <c r="AW116" s="285" t="str">
        <f t="shared" si="12"/>
        <v/>
      </c>
      <c r="AX116" s="283" t="str">
        <f t="shared" si="22"/>
        <v/>
      </c>
      <c r="AY116" s="285" t="str">
        <f>IFERROR(VLOOKUP((CONCATENATE(AM116,AX116)),Listados!$U$3:$V$11,2,FALSE),"")</f>
        <v/>
      </c>
      <c r="AZ116" s="283">
        <f t="shared" si="23"/>
        <v>100</v>
      </c>
      <c r="BA116" s="778"/>
      <c r="BB116" s="778"/>
      <c r="BC116" s="286">
        <f>+IF(AND(W116="Preventivo",BB115="Fuerte"),2,IF(AND(W116="Preventivo",BB115="Moderado"),1,0))</f>
        <v>0</v>
      </c>
      <c r="BD116" s="286">
        <f>+IF(AND(W116="Detectivo/Correctivo",$BB115="Fuerte"),2,IF(AND(W116="Detectivo/Correctivo",$BB116="Moderado"),1,IF(AND(W116="Preventivo",$BB115="Fuerte"),1,0)))</f>
        <v>0</v>
      </c>
      <c r="BE116" s="286" t="e">
        <f>+N115-BC116</f>
        <v>#N/A</v>
      </c>
      <c r="BF116" s="286" t="e">
        <f>+P115-BD116</f>
        <v>#N/A</v>
      </c>
      <c r="BG116" s="683"/>
      <c r="BH116" s="683"/>
      <c r="BI116" s="683"/>
      <c r="BJ116" s="682"/>
      <c r="BK116" s="682"/>
      <c r="BL116" s="682"/>
      <c r="BM116" s="801"/>
    </row>
    <row r="117" spans="1:65" ht="65" customHeight="1" x14ac:dyDescent="0.2">
      <c r="A117" s="779"/>
      <c r="B117" s="780"/>
      <c r="C117" s="755"/>
      <c r="D117" s="280"/>
      <c r="E117" s="280"/>
      <c r="F117" s="771"/>
      <c r="G117" s="781"/>
      <c r="H117" s="254"/>
      <c r="I117" s="254"/>
      <c r="J117" s="254"/>
      <c r="K117" s="281"/>
      <c r="L117" s="282"/>
      <c r="M117" s="761"/>
      <c r="N117" s="774"/>
      <c r="O117" s="777"/>
      <c r="P117" s="774"/>
      <c r="Q117" s="683"/>
      <c r="R117" s="683"/>
      <c r="S117" s="233"/>
      <c r="T117" s="233"/>
      <c r="U117" s="243" t="s">
        <v>839</v>
      </c>
      <c r="V117" s="287"/>
      <c r="W117" s="287"/>
      <c r="X117" s="287"/>
      <c r="Y117" s="233" t="str">
        <f t="shared" si="13"/>
        <v/>
      </c>
      <c r="Z117" s="287"/>
      <c r="AA117" s="233" t="str">
        <f t="shared" si="14"/>
        <v/>
      </c>
      <c r="AB117" s="233"/>
      <c r="AC117" s="233" t="str">
        <f t="shared" si="15"/>
        <v/>
      </c>
      <c r="AD117" s="233"/>
      <c r="AE117" s="233" t="str">
        <f t="shared" si="16"/>
        <v/>
      </c>
      <c r="AF117" s="233"/>
      <c r="AG117" s="233" t="str">
        <f t="shared" si="17"/>
        <v/>
      </c>
      <c r="AH117" s="233"/>
      <c r="AI117" s="233" t="str">
        <f t="shared" si="18"/>
        <v/>
      </c>
      <c r="AJ117" s="233"/>
      <c r="AK117" s="234" t="str">
        <f t="shared" si="19"/>
        <v/>
      </c>
      <c r="AL117" s="283" t="str">
        <f t="shared" si="20"/>
        <v/>
      </c>
      <c r="AM117" s="283" t="str">
        <f t="shared" si="21"/>
        <v/>
      </c>
      <c r="AN117" s="284"/>
      <c r="AO117" s="284"/>
      <c r="AP117" s="284"/>
      <c r="AQ117" s="284"/>
      <c r="AR117" s="284"/>
      <c r="AS117" s="284"/>
      <c r="AT117" s="284"/>
      <c r="AU117" s="279" t="str">
        <f>IFERROR(VLOOKUP(AT117,'Seguridad Información'!$I$61:$J$65,2,0),"")</f>
        <v/>
      </c>
      <c r="AV117" s="279"/>
      <c r="AW117" s="285" t="str">
        <f t="shared" si="12"/>
        <v/>
      </c>
      <c r="AX117" s="283" t="str">
        <f t="shared" si="22"/>
        <v/>
      </c>
      <c r="AY117" s="285" t="str">
        <f>IFERROR(VLOOKUP((CONCATENATE(AM117,AX117)),Listados!$U$3:$V$11,2,FALSE),"")</f>
        <v/>
      </c>
      <c r="AZ117" s="283">
        <f t="shared" si="23"/>
        <v>100</v>
      </c>
      <c r="BA117" s="778"/>
      <c r="BB117" s="778"/>
      <c r="BC117" s="286">
        <f>+IF(AND(W117="Preventivo",BB115="Fuerte"),2,IF(AND(W117="Preventivo",BB115="Moderado"),1,0))</f>
        <v>0</v>
      </c>
      <c r="BD117" s="286">
        <f>+IF(AND(W117="Detectivo/Correctivo",$BB115="Fuerte"),2,IF(AND(W117="Detectivo/Correctivo",$BB117="Moderado"),1,IF(AND(W117="Preventivo",$BB115="Fuerte"),1,0)))</f>
        <v>0</v>
      </c>
      <c r="BE117" s="286" t="e">
        <f>+N115-BC117</f>
        <v>#N/A</v>
      </c>
      <c r="BF117" s="286" t="e">
        <f>+P115-BD117</f>
        <v>#N/A</v>
      </c>
      <c r="BG117" s="683"/>
      <c r="BH117" s="683"/>
      <c r="BI117" s="683"/>
      <c r="BJ117" s="682"/>
      <c r="BK117" s="682"/>
      <c r="BL117" s="682"/>
      <c r="BM117" s="801"/>
    </row>
    <row r="118" spans="1:65" ht="65" customHeight="1" x14ac:dyDescent="0.2">
      <c r="A118" s="779"/>
      <c r="B118" s="780"/>
      <c r="C118" s="755"/>
      <c r="D118" s="280"/>
      <c r="E118" s="280"/>
      <c r="F118" s="771"/>
      <c r="G118" s="781"/>
      <c r="H118" s="254"/>
      <c r="I118" s="254"/>
      <c r="J118" s="254"/>
      <c r="K118" s="281"/>
      <c r="L118" s="282"/>
      <c r="M118" s="761"/>
      <c r="N118" s="774"/>
      <c r="O118" s="777"/>
      <c r="P118" s="774"/>
      <c r="Q118" s="683"/>
      <c r="R118" s="683"/>
      <c r="S118" s="233"/>
      <c r="T118" s="233"/>
      <c r="U118" s="243" t="s">
        <v>839</v>
      </c>
      <c r="V118" s="287"/>
      <c r="W118" s="287"/>
      <c r="X118" s="287"/>
      <c r="Y118" s="233" t="str">
        <f t="shared" si="13"/>
        <v/>
      </c>
      <c r="Z118" s="287"/>
      <c r="AA118" s="233" t="str">
        <f t="shared" si="14"/>
        <v/>
      </c>
      <c r="AB118" s="233"/>
      <c r="AC118" s="233" t="str">
        <f t="shared" si="15"/>
        <v/>
      </c>
      <c r="AD118" s="233"/>
      <c r="AE118" s="233" t="str">
        <f t="shared" si="16"/>
        <v/>
      </c>
      <c r="AF118" s="233"/>
      <c r="AG118" s="233" t="str">
        <f t="shared" si="17"/>
        <v/>
      </c>
      <c r="AH118" s="233"/>
      <c r="AI118" s="233" t="str">
        <f t="shared" si="18"/>
        <v/>
      </c>
      <c r="AJ118" s="233"/>
      <c r="AK118" s="234" t="str">
        <f t="shared" si="19"/>
        <v/>
      </c>
      <c r="AL118" s="283" t="str">
        <f t="shared" si="20"/>
        <v/>
      </c>
      <c r="AM118" s="283" t="str">
        <f t="shared" si="21"/>
        <v/>
      </c>
      <c r="AN118" s="284"/>
      <c r="AO118" s="284"/>
      <c r="AP118" s="284"/>
      <c r="AQ118" s="284"/>
      <c r="AR118" s="284"/>
      <c r="AS118" s="284"/>
      <c r="AT118" s="284"/>
      <c r="AU118" s="279" t="str">
        <f>IFERROR(VLOOKUP(AT118,'Seguridad Información'!$I$61:$J$65,2,0),"")</f>
        <v/>
      </c>
      <c r="AV118" s="279"/>
      <c r="AW118" s="285" t="str">
        <f t="shared" si="12"/>
        <v/>
      </c>
      <c r="AX118" s="283" t="str">
        <f t="shared" si="22"/>
        <v/>
      </c>
      <c r="AY118" s="285" t="str">
        <f>IFERROR(VLOOKUP((CONCATENATE(AM118,AX118)),Listados!$U$3:$V$11,2,FALSE),"")</f>
        <v/>
      </c>
      <c r="AZ118" s="283">
        <f t="shared" si="23"/>
        <v>100</v>
      </c>
      <c r="BA118" s="778"/>
      <c r="BB118" s="778"/>
      <c r="BC118" s="286">
        <f>+IF(AND(W118="Preventivo",BB115="Fuerte"),2,IF(AND(W118="Preventivo",BB115="Moderado"),1,0))</f>
        <v>0</v>
      </c>
      <c r="BD118" s="286">
        <f>+IF(AND(W118="Detectivo/Correctivo",$BB115="Fuerte"),2,IF(AND(W118="Detectivo/Correctivo",$BB118="Moderado"),1,IF(AND(W118="Preventivo",$BB115="Fuerte"),1,0)))</f>
        <v>0</v>
      </c>
      <c r="BE118" s="286" t="e">
        <f>+N115-BC118</f>
        <v>#N/A</v>
      </c>
      <c r="BF118" s="286" t="e">
        <f>+P115-BD118</f>
        <v>#N/A</v>
      </c>
      <c r="BG118" s="683"/>
      <c r="BH118" s="683"/>
      <c r="BI118" s="683"/>
      <c r="BJ118" s="682"/>
      <c r="BK118" s="682"/>
      <c r="BL118" s="682"/>
      <c r="BM118" s="801"/>
    </row>
    <row r="119" spans="1:65" ht="65" customHeight="1" x14ac:dyDescent="0.2">
      <c r="A119" s="779"/>
      <c r="B119" s="780"/>
      <c r="C119" s="755"/>
      <c r="D119" s="280"/>
      <c r="E119" s="280"/>
      <c r="F119" s="771"/>
      <c r="G119" s="781"/>
      <c r="H119" s="254"/>
      <c r="I119" s="254"/>
      <c r="J119" s="254"/>
      <c r="K119" s="281"/>
      <c r="L119" s="282"/>
      <c r="M119" s="761"/>
      <c r="N119" s="774"/>
      <c r="O119" s="777"/>
      <c r="P119" s="774"/>
      <c r="Q119" s="683"/>
      <c r="R119" s="683"/>
      <c r="S119" s="233"/>
      <c r="T119" s="233"/>
      <c r="U119" s="243" t="s">
        <v>839</v>
      </c>
      <c r="V119" s="287"/>
      <c r="W119" s="287"/>
      <c r="X119" s="287"/>
      <c r="Y119" s="233" t="str">
        <f t="shared" si="13"/>
        <v/>
      </c>
      <c r="Z119" s="287"/>
      <c r="AA119" s="233" t="str">
        <f t="shared" si="14"/>
        <v/>
      </c>
      <c r="AB119" s="233"/>
      <c r="AC119" s="233" t="str">
        <f t="shared" si="15"/>
        <v/>
      </c>
      <c r="AD119" s="233"/>
      <c r="AE119" s="233" t="str">
        <f t="shared" si="16"/>
        <v/>
      </c>
      <c r="AF119" s="233"/>
      <c r="AG119" s="233" t="str">
        <f t="shared" si="17"/>
        <v/>
      </c>
      <c r="AH119" s="233"/>
      <c r="AI119" s="233" t="str">
        <f t="shared" si="18"/>
        <v/>
      </c>
      <c r="AJ119" s="233"/>
      <c r="AK119" s="234" t="str">
        <f t="shared" si="19"/>
        <v/>
      </c>
      <c r="AL119" s="283" t="str">
        <f t="shared" si="20"/>
        <v/>
      </c>
      <c r="AM119" s="283" t="str">
        <f t="shared" si="21"/>
        <v/>
      </c>
      <c r="AN119" s="284"/>
      <c r="AO119" s="284"/>
      <c r="AP119" s="284"/>
      <c r="AQ119" s="284"/>
      <c r="AR119" s="284"/>
      <c r="AS119" s="284"/>
      <c r="AT119" s="284"/>
      <c r="AU119" s="279" t="str">
        <f>IFERROR(VLOOKUP(AT119,'Seguridad Información'!$I$61:$J$65,2,0),"")</f>
        <v/>
      </c>
      <c r="AV119" s="279"/>
      <c r="AW119" s="285" t="str">
        <f t="shared" si="12"/>
        <v/>
      </c>
      <c r="AX119" s="283" t="str">
        <f t="shared" si="22"/>
        <v/>
      </c>
      <c r="AY119" s="285" t="str">
        <f>IFERROR(VLOOKUP((CONCATENATE(AM119,AX119)),Listados!$U$3:$V$11,2,FALSE),"")</f>
        <v/>
      </c>
      <c r="AZ119" s="283">
        <f t="shared" si="23"/>
        <v>100</v>
      </c>
      <c r="BA119" s="778"/>
      <c r="BB119" s="778"/>
      <c r="BC119" s="286">
        <f>+IF(AND(W119="Preventivo",BB115="Fuerte"),2,IF(AND(W119="Preventivo",BB115="Moderado"),1,0))</f>
        <v>0</v>
      </c>
      <c r="BD119" s="286">
        <f>+IF(AND(W119="Detectivo/Correctivo",$BB115="Fuerte"),2,IF(AND(W119="Detectivo/Correctivo",$BB119="Moderado"),1,IF(AND(W119="Preventivo",$BB115="Fuerte"),1,0)))</f>
        <v>0</v>
      </c>
      <c r="BE119" s="286" t="e">
        <f>+N115-BC119</f>
        <v>#N/A</v>
      </c>
      <c r="BF119" s="286" t="e">
        <f>+P115-BD119</f>
        <v>#N/A</v>
      </c>
      <c r="BG119" s="683"/>
      <c r="BH119" s="683"/>
      <c r="BI119" s="683"/>
      <c r="BJ119" s="682"/>
      <c r="BK119" s="682"/>
      <c r="BL119" s="682"/>
      <c r="BM119" s="801"/>
    </row>
    <row r="120" spans="1:65" ht="65" customHeight="1" x14ac:dyDescent="0.2">
      <c r="A120" s="779"/>
      <c r="B120" s="780"/>
      <c r="C120" s="755"/>
      <c r="D120" s="280"/>
      <c r="E120" s="280"/>
      <c r="F120" s="771"/>
      <c r="G120" s="781"/>
      <c r="H120" s="254"/>
      <c r="I120" s="254"/>
      <c r="J120" s="254"/>
      <c r="K120" s="281"/>
      <c r="L120" s="282"/>
      <c r="M120" s="761"/>
      <c r="N120" s="774"/>
      <c r="O120" s="777"/>
      <c r="P120" s="774"/>
      <c r="Q120" s="683"/>
      <c r="R120" s="683"/>
      <c r="S120" s="233"/>
      <c r="T120" s="233"/>
      <c r="U120" s="243" t="s">
        <v>839</v>
      </c>
      <c r="V120" s="287"/>
      <c r="W120" s="287"/>
      <c r="X120" s="287"/>
      <c r="Y120" s="233" t="str">
        <f t="shared" si="13"/>
        <v/>
      </c>
      <c r="Z120" s="287"/>
      <c r="AA120" s="233" t="str">
        <f t="shared" si="14"/>
        <v/>
      </c>
      <c r="AB120" s="233"/>
      <c r="AC120" s="233" t="str">
        <f t="shared" si="15"/>
        <v/>
      </c>
      <c r="AD120" s="233"/>
      <c r="AE120" s="233" t="str">
        <f t="shared" si="16"/>
        <v/>
      </c>
      <c r="AF120" s="233"/>
      <c r="AG120" s="233" t="str">
        <f t="shared" si="17"/>
        <v/>
      </c>
      <c r="AH120" s="233"/>
      <c r="AI120" s="233" t="str">
        <f t="shared" si="18"/>
        <v/>
      </c>
      <c r="AJ120" s="233"/>
      <c r="AK120" s="234" t="str">
        <f t="shared" si="19"/>
        <v/>
      </c>
      <c r="AL120" s="283" t="str">
        <f t="shared" si="20"/>
        <v/>
      </c>
      <c r="AM120" s="283" t="str">
        <f t="shared" si="21"/>
        <v/>
      </c>
      <c r="AN120" s="284"/>
      <c r="AO120" s="284"/>
      <c r="AP120" s="284"/>
      <c r="AQ120" s="284"/>
      <c r="AR120" s="284"/>
      <c r="AS120" s="284"/>
      <c r="AT120" s="284"/>
      <c r="AU120" s="279" t="str">
        <f>IFERROR(VLOOKUP(AT120,'Seguridad Información'!$I$61:$J$65,2,0),"")</f>
        <v/>
      </c>
      <c r="AV120" s="279"/>
      <c r="AW120" s="285" t="str">
        <f t="shared" si="12"/>
        <v/>
      </c>
      <c r="AX120" s="283" t="str">
        <f t="shared" si="22"/>
        <v/>
      </c>
      <c r="AY120" s="285" t="str">
        <f>IFERROR(VLOOKUP((CONCATENATE(AM120,AX120)),Listados!$U$3:$V$11,2,FALSE),"")</f>
        <v/>
      </c>
      <c r="AZ120" s="283">
        <f t="shared" si="23"/>
        <v>100</v>
      </c>
      <c r="BA120" s="778"/>
      <c r="BB120" s="778"/>
      <c r="BC120" s="286">
        <f>+IF(AND(W120="Preventivo",BB115="Fuerte"),2,IF(AND(W120="Preventivo",BB115="Moderado"),1,0))</f>
        <v>0</v>
      </c>
      <c r="BD120" s="286">
        <f>+IF(AND(W120="Detectivo/Correctivo",$BB115="Fuerte"),2,IF(AND(W120="Detectivo/Correctivo",$BB120="Moderado"),1,IF(AND(W120="Preventivo",$BB115="Fuerte"),1,0)))</f>
        <v>0</v>
      </c>
      <c r="BE120" s="286" t="e">
        <f>+N115-BC120</f>
        <v>#N/A</v>
      </c>
      <c r="BF120" s="286" t="e">
        <f>+P115-BD120</f>
        <v>#N/A</v>
      </c>
      <c r="BG120" s="683"/>
      <c r="BH120" s="683"/>
      <c r="BI120" s="683"/>
      <c r="BJ120" s="682"/>
      <c r="BK120" s="682"/>
      <c r="BL120" s="682"/>
      <c r="BM120" s="801"/>
    </row>
    <row r="121" spans="1:65" ht="65" customHeight="1" x14ac:dyDescent="0.2">
      <c r="A121" s="779">
        <v>20</v>
      </c>
      <c r="B121" s="780"/>
      <c r="C121" s="755" t="str">
        <f>IFERROR(VLOOKUP(B121,Listados!B$3:C$20,2,FALSE),"")</f>
        <v/>
      </c>
      <c r="D121" s="280"/>
      <c r="E121" s="280"/>
      <c r="F121" s="771"/>
      <c r="G121" s="781"/>
      <c r="H121" s="254"/>
      <c r="I121" s="254"/>
      <c r="J121" s="254"/>
      <c r="K121" s="281"/>
      <c r="L121" s="282"/>
      <c r="M121" s="761"/>
      <c r="N121" s="774" t="e">
        <f>+VLOOKUP(M121,Listados!$K$8:$L$12,2,0)</f>
        <v>#N/A</v>
      </c>
      <c r="O121" s="777"/>
      <c r="P121" s="774" t="e">
        <f>+VLOOKUP(O121,Listados!$K$13:$L$17,2,0)</f>
        <v>#N/A</v>
      </c>
      <c r="Q121" s="683" t="str">
        <f>IF(AND(M121&lt;&gt;"",O121&lt;&gt;""),VLOOKUP(M121&amp;O121,Listados!$M$3:$N$27,2,FALSE),"")</f>
        <v/>
      </c>
      <c r="R121" s="683" t="e">
        <f>+VLOOKUP(Q121,Listados!$P$3:$Q$6,2,FALSE)</f>
        <v>#N/A</v>
      </c>
      <c r="S121" s="233"/>
      <c r="T121" s="233"/>
      <c r="U121" s="243" t="s">
        <v>839</v>
      </c>
      <c r="V121" s="287"/>
      <c r="W121" s="287"/>
      <c r="X121" s="287"/>
      <c r="Y121" s="233" t="str">
        <f t="shared" si="13"/>
        <v/>
      </c>
      <c r="Z121" s="287"/>
      <c r="AA121" s="233" t="str">
        <f t="shared" si="14"/>
        <v/>
      </c>
      <c r="AB121" s="233"/>
      <c r="AC121" s="233" t="str">
        <f t="shared" si="15"/>
        <v/>
      </c>
      <c r="AD121" s="233"/>
      <c r="AE121" s="233" t="str">
        <f t="shared" si="16"/>
        <v/>
      </c>
      <c r="AF121" s="233"/>
      <c r="AG121" s="233" t="str">
        <f t="shared" si="17"/>
        <v/>
      </c>
      <c r="AH121" s="233"/>
      <c r="AI121" s="233" t="str">
        <f t="shared" si="18"/>
        <v/>
      </c>
      <c r="AJ121" s="233"/>
      <c r="AK121" s="234" t="str">
        <f t="shared" si="19"/>
        <v/>
      </c>
      <c r="AL121" s="283" t="str">
        <f t="shared" si="20"/>
        <v/>
      </c>
      <c r="AM121" s="283" t="str">
        <f t="shared" si="21"/>
        <v/>
      </c>
      <c r="AN121" s="284"/>
      <c r="AO121" s="284"/>
      <c r="AP121" s="284"/>
      <c r="AQ121" s="284"/>
      <c r="AR121" s="284"/>
      <c r="AS121" s="284"/>
      <c r="AT121" s="284"/>
      <c r="AU121" s="279" t="str">
        <f>IFERROR(VLOOKUP(AT121,'Seguridad Información'!$I$61:$J$65,2,0),"")</f>
        <v/>
      </c>
      <c r="AV121" s="279"/>
      <c r="AW121" s="285" t="str">
        <f t="shared" si="12"/>
        <v/>
      </c>
      <c r="AX121" s="283" t="str">
        <f t="shared" si="22"/>
        <v/>
      </c>
      <c r="AY121" s="285" t="str">
        <f>IFERROR(VLOOKUP((CONCATENATE(AM121,AX121)),Listados!$U$3:$V$11,2,FALSE),"")</f>
        <v/>
      </c>
      <c r="AZ121" s="283">
        <f t="shared" si="23"/>
        <v>100</v>
      </c>
      <c r="BA121" s="778">
        <f>AVERAGE(AZ121:AZ126)</f>
        <v>100</v>
      </c>
      <c r="BB121" s="778" t="str">
        <f>IF(BA121&lt;=50, "Débil", IF(BA121&lt;=99,"Moderado","Fuerte"))</f>
        <v>Fuerte</v>
      </c>
      <c r="BC121" s="286">
        <f>+IF(AND(W121="Preventivo",BB121="Fuerte"),2,IF(AND(W121="Preventivo",BB121="Moderado"),1,0))</f>
        <v>0</v>
      </c>
      <c r="BD121" s="286">
        <f>+IF(AND(W121="Detectivo/Correctivo",$BB121="Fuerte"),2,IF(AND(W121="Detectivo/Correctivo",$BB121="Moderado"),1,IF(AND(W121="Preventivo",$BB121="Fuerte"),1,0)))</f>
        <v>0</v>
      </c>
      <c r="BE121" s="286" t="e">
        <f>+N121-BC121</f>
        <v>#N/A</v>
      </c>
      <c r="BF121" s="286" t="e">
        <f>+P121-BD121</f>
        <v>#N/A</v>
      </c>
      <c r="BG121" s="683" t="e">
        <f>+VLOOKUP(MIN(BE121,BE122,BE123,BE124,BE125,BE126),Listados!$J$18:$K$24,2,TRUE)</f>
        <v>#N/A</v>
      </c>
      <c r="BH121" s="683" t="e">
        <f>+VLOOKUP(MIN(BF121,BF122,BF123,BF124,BF125,BF126),Listados!$J$27:$K$32,2,TRUE)</f>
        <v>#N/A</v>
      </c>
      <c r="BI121" s="683" t="e">
        <f>IF(AND(BG121&lt;&gt;"",BH121&lt;&gt;""),VLOOKUP(BG121&amp;BH121,Listados!$M$3:$N$27,2,FALSE),"")</f>
        <v>#N/A</v>
      </c>
      <c r="BJ121" s="682" t="e">
        <f>+IF($R121="Asumir el riesgo","NA","")</f>
        <v>#N/A</v>
      </c>
      <c r="BK121" s="682" t="e">
        <f>+IF($R121="Asumir el riesgo","NA","")</f>
        <v>#N/A</v>
      </c>
      <c r="BL121" s="682" t="e">
        <f>+IF($R121="Asumir el riesgo","NA","")</f>
        <v>#N/A</v>
      </c>
      <c r="BM121" s="801" t="e">
        <f>+IF($R121="Asumir el riesgo","NA","")</f>
        <v>#N/A</v>
      </c>
    </row>
    <row r="122" spans="1:65" ht="65" customHeight="1" x14ac:dyDescent="0.2">
      <c r="A122" s="779"/>
      <c r="B122" s="780"/>
      <c r="C122" s="755"/>
      <c r="D122" s="280"/>
      <c r="E122" s="280"/>
      <c r="F122" s="771"/>
      <c r="G122" s="781"/>
      <c r="H122" s="254"/>
      <c r="I122" s="254"/>
      <c r="J122" s="254"/>
      <c r="K122" s="281"/>
      <c r="L122" s="282"/>
      <c r="M122" s="761"/>
      <c r="N122" s="774"/>
      <c r="O122" s="777"/>
      <c r="P122" s="774"/>
      <c r="Q122" s="683"/>
      <c r="R122" s="683"/>
      <c r="S122" s="233"/>
      <c r="T122" s="233"/>
      <c r="U122" s="243" t="s">
        <v>839</v>
      </c>
      <c r="V122" s="287"/>
      <c r="W122" s="287"/>
      <c r="X122" s="287"/>
      <c r="Y122" s="233" t="str">
        <f t="shared" si="13"/>
        <v/>
      </c>
      <c r="Z122" s="287"/>
      <c r="AA122" s="233" t="str">
        <f t="shared" si="14"/>
        <v/>
      </c>
      <c r="AB122" s="233"/>
      <c r="AC122" s="233" t="str">
        <f t="shared" si="15"/>
        <v/>
      </c>
      <c r="AD122" s="233"/>
      <c r="AE122" s="233" t="str">
        <f t="shared" si="16"/>
        <v/>
      </c>
      <c r="AF122" s="233"/>
      <c r="AG122" s="233" t="str">
        <f t="shared" si="17"/>
        <v/>
      </c>
      <c r="AH122" s="233"/>
      <c r="AI122" s="233" t="str">
        <f t="shared" si="18"/>
        <v/>
      </c>
      <c r="AJ122" s="233"/>
      <c r="AK122" s="234" t="str">
        <f t="shared" si="19"/>
        <v/>
      </c>
      <c r="AL122" s="283" t="str">
        <f t="shared" si="20"/>
        <v/>
      </c>
      <c r="AM122" s="283" t="str">
        <f t="shared" si="21"/>
        <v/>
      </c>
      <c r="AN122" s="284"/>
      <c r="AO122" s="284"/>
      <c r="AP122" s="284"/>
      <c r="AQ122" s="284"/>
      <c r="AR122" s="284"/>
      <c r="AS122" s="284"/>
      <c r="AT122" s="284"/>
      <c r="AU122" s="279" t="str">
        <f>IFERROR(VLOOKUP(AT122,'Seguridad Información'!$I$61:$J$65,2,0),"")</f>
        <v/>
      </c>
      <c r="AV122" s="279"/>
      <c r="AW122" s="285" t="str">
        <f t="shared" si="12"/>
        <v/>
      </c>
      <c r="AX122" s="283" t="str">
        <f t="shared" si="22"/>
        <v/>
      </c>
      <c r="AY122" s="285" t="str">
        <f>IFERROR(VLOOKUP((CONCATENATE(AM122,AX122)),Listados!$U$3:$V$11,2,FALSE),"")</f>
        <v/>
      </c>
      <c r="AZ122" s="283">
        <f t="shared" si="23"/>
        <v>100</v>
      </c>
      <c r="BA122" s="778"/>
      <c r="BB122" s="778"/>
      <c r="BC122" s="286">
        <f>+IF(AND(W122="Preventivo",BB121="Fuerte"),2,IF(AND(W122="Preventivo",BB121="Moderado"),1,0))</f>
        <v>0</v>
      </c>
      <c r="BD122" s="286">
        <f>+IF(AND(W122="Detectivo/Correctivo",$BB121="Fuerte"),2,IF(AND(W122="Detectivo/Correctivo",$BB122="Moderado"),1,IF(AND(W122="Preventivo",$BB121="Fuerte"),1,0)))</f>
        <v>0</v>
      </c>
      <c r="BE122" s="286" t="e">
        <f>+N121-BC122</f>
        <v>#N/A</v>
      </c>
      <c r="BF122" s="286" t="e">
        <f>+P121-BD122</f>
        <v>#N/A</v>
      </c>
      <c r="BG122" s="683"/>
      <c r="BH122" s="683"/>
      <c r="BI122" s="683"/>
      <c r="BJ122" s="682"/>
      <c r="BK122" s="682"/>
      <c r="BL122" s="682"/>
      <c r="BM122" s="801"/>
    </row>
    <row r="123" spans="1:65" ht="65" customHeight="1" x14ac:dyDescent="0.2">
      <c r="A123" s="779"/>
      <c r="B123" s="780"/>
      <c r="C123" s="755"/>
      <c r="D123" s="280"/>
      <c r="E123" s="280"/>
      <c r="F123" s="771"/>
      <c r="G123" s="781"/>
      <c r="H123" s="254"/>
      <c r="I123" s="254"/>
      <c r="J123" s="254"/>
      <c r="K123" s="281"/>
      <c r="L123" s="282"/>
      <c r="M123" s="761"/>
      <c r="N123" s="774"/>
      <c r="O123" s="777"/>
      <c r="P123" s="774"/>
      <c r="Q123" s="683"/>
      <c r="R123" s="683"/>
      <c r="S123" s="233"/>
      <c r="T123" s="233"/>
      <c r="U123" s="243" t="s">
        <v>839</v>
      </c>
      <c r="V123" s="287"/>
      <c r="W123" s="287"/>
      <c r="X123" s="287"/>
      <c r="Y123" s="233" t="str">
        <f t="shared" si="13"/>
        <v/>
      </c>
      <c r="Z123" s="287"/>
      <c r="AA123" s="233" t="str">
        <f t="shared" si="14"/>
        <v/>
      </c>
      <c r="AB123" s="233"/>
      <c r="AC123" s="233" t="str">
        <f t="shared" si="15"/>
        <v/>
      </c>
      <c r="AD123" s="233"/>
      <c r="AE123" s="233" t="str">
        <f t="shared" si="16"/>
        <v/>
      </c>
      <c r="AF123" s="233"/>
      <c r="AG123" s="233" t="str">
        <f t="shared" si="17"/>
        <v/>
      </c>
      <c r="AH123" s="233"/>
      <c r="AI123" s="233" t="str">
        <f t="shared" si="18"/>
        <v/>
      </c>
      <c r="AJ123" s="233"/>
      <c r="AK123" s="234" t="str">
        <f t="shared" si="19"/>
        <v/>
      </c>
      <c r="AL123" s="283" t="str">
        <f t="shared" si="20"/>
        <v/>
      </c>
      <c r="AM123" s="283" t="str">
        <f t="shared" si="21"/>
        <v/>
      </c>
      <c r="AN123" s="284"/>
      <c r="AO123" s="284"/>
      <c r="AP123" s="284"/>
      <c r="AQ123" s="284"/>
      <c r="AR123" s="284"/>
      <c r="AS123" s="284"/>
      <c r="AT123" s="284"/>
      <c r="AU123" s="279" t="str">
        <f>IFERROR(VLOOKUP(AT123,'Seguridad Información'!$I$61:$J$65,2,0),"")</f>
        <v/>
      </c>
      <c r="AV123" s="279"/>
      <c r="AW123" s="285" t="str">
        <f t="shared" si="12"/>
        <v/>
      </c>
      <c r="AX123" s="283" t="str">
        <f t="shared" si="22"/>
        <v/>
      </c>
      <c r="AY123" s="285" t="str">
        <f>IFERROR(VLOOKUP((CONCATENATE(AM123,AX123)),Listados!$U$3:$V$11,2,FALSE),"")</f>
        <v/>
      </c>
      <c r="AZ123" s="283">
        <f t="shared" si="23"/>
        <v>100</v>
      </c>
      <c r="BA123" s="778"/>
      <c r="BB123" s="778"/>
      <c r="BC123" s="286">
        <f>+IF(AND(W123="Preventivo",BB121="Fuerte"),2,IF(AND(W123="Preventivo",BB121="Moderado"),1,0))</f>
        <v>0</v>
      </c>
      <c r="BD123" s="286">
        <f>+IF(AND(W123="Detectivo/Correctivo",$BB121="Fuerte"),2,IF(AND(W123="Detectivo/Correctivo",$BB123="Moderado"),1,IF(AND(W123="Preventivo",$BB121="Fuerte"),1,0)))</f>
        <v>0</v>
      </c>
      <c r="BE123" s="286" t="e">
        <f>+N121-BC123</f>
        <v>#N/A</v>
      </c>
      <c r="BF123" s="286" t="e">
        <f>+P121-BD123</f>
        <v>#N/A</v>
      </c>
      <c r="BG123" s="683"/>
      <c r="BH123" s="683"/>
      <c r="BI123" s="683"/>
      <c r="BJ123" s="682"/>
      <c r="BK123" s="682"/>
      <c r="BL123" s="682"/>
      <c r="BM123" s="801"/>
    </row>
    <row r="124" spans="1:65" ht="65" customHeight="1" x14ac:dyDescent="0.2">
      <c r="A124" s="779"/>
      <c r="B124" s="780"/>
      <c r="C124" s="755"/>
      <c r="D124" s="280"/>
      <c r="E124" s="280"/>
      <c r="F124" s="771"/>
      <c r="G124" s="781"/>
      <c r="H124" s="254"/>
      <c r="I124" s="254"/>
      <c r="J124" s="254"/>
      <c r="K124" s="281"/>
      <c r="L124" s="282"/>
      <c r="M124" s="761"/>
      <c r="N124" s="774"/>
      <c r="O124" s="777"/>
      <c r="P124" s="774"/>
      <c r="Q124" s="683"/>
      <c r="R124" s="683"/>
      <c r="S124" s="233"/>
      <c r="T124" s="233"/>
      <c r="U124" s="243" t="s">
        <v>839</v>
      </c>
      <c r="V124" s="287"/>
      <c r="W124" s="287"/>
      <c r="X124" s="287"/>
      <c r="Y124" s="233" t="str">
        <f t="shared" si="13"/>
        <v/>
      </c>
      <c r="Z124" s="287"/>
      <c r="AA124" s="233" t="str">
        <f t="shared" si="14"/>
        <v/>
      </c>
      <c r="AB124" s="233"/>
      <c r="AC124" s="233" t="str">
        <f t="shared" si="15"/>
        <v/>
      </c>
      <c r="AD124" s="233"/>
      <c r="AE124" s="233" t="str">
        <f t="shared" si="16"/>
        <v/>
      </c>
      <c r="AF124" s="233"/>
      <c r="AG124" s="233" t="str">
        <f t="shared" si="17"/>
        <v/>
      </c>
      <c r="AH124" s="233"/>
      <c r="AI124" s="233" t="str">
        <f t="shared" si="18"/>
        <v/>
      </c>
      <c r="AJ124" s="233"/>
      <c r="AK124" s="234" t="str">
        <f t="shared" si="19"/>
        <v/>
      </c>
      <c r="AL124" s="283" t="str">
        <f t="shared" si="20"/>
        <v/>
      </c>
      <c r="AM124" s="283" t="str">
        <f t="shared" si="21"/>
        <v/>
      </c>
      <c r="AN124" s="284"/>
      <c r="AO124" s="284"/>
      <c r="AP124" s="284"/>
      <c r="AQ124" s="284"/>
      <c r="AR124" s="284"/>
      <c r="AS124" s="284"/>
      <c r="AT124" s="284"/>
      <c r="AU124" s="279" t="str">
        <f>IFERROR(VLOOKUP(AT124,'Seguridad Información'!$I$61:$J$65,2,0),"")</f>
        <v/>
      </c>
      <c r="AV124" s="279"/>
      <c r="AW124" s="285" t="str">
        <f t="shared" si="12"/>
        <v/>
      </c>
      <c r="AX124" s="283" t="str">
        <f t="shared" si="22"/>
        <v/>
      </c>
      <c r="AY124" s="285" t="str">
        <f>IFERROR(VLOOKUP((CONCATENATE(AM124,AX124)),Listados!$U$3:$V$11,2,FALSE),"")</f>
        <v/>
      </c>
      <c r="AZ124" s="283">
        <f t="shared" si="23"/>
        <v>100</v>
      </c>
      <c r="BA124" s="778"/>
      <c r="BB124" s="778"/>
      <c r="BC124" s="286">
        <f>+IF(AND(W124="Preventivo",BB121="Fuerte"),2,IF(AND(W124="Preventivo",BB121="Moderado"),1,0))</f>
        <v>0</v>
      </c>
      <c r="BD124" s="286">
        <f>+IF(AND(W124="Detectivo/Correctivo",$BB121="Fuerte"),2,IF(AND(W124="Detectivo/Correctivo",$BB124="Moderado"),1,IF(AND(W124="Preventivo",$BB121="Fuerte"),1,0)))</f>
        <v>0</v>
      </c>
      <c r="BE124" s="286" t="e">
        <f>+N121-BC124</f>
        <v>#N/A</v>
      </c>
      <c r="BF124" s="286" t="e">
        <f>+P121-BD124</f>
        <v>#N/A</v>
      </c>
      <c r="BG124" s="683"/>
      <c r="BH124" s="683"/>
      <c r="BI124" s="683"/>
      <c r="BJ124" s="682"/>
      <c r="BK124" s="682"/>
      <c r="BL124" s="682"/>
      <c r="BM124" s="801"/>
    </row>
    <row r="125" spans="1:65" ht="65" customHeight="1" x14ac:dyDescent="0.2">
      <c r="A125" s="779"/>
      <c r="B125" s="780"/>
      <c r="C125" s="755"/>
      <c r="D125" s="280"/>
      <c r="E125" s="280"/>
      <c r="F125" s="771"/>
      <c r="G125" s="781"/>
      <c r="H125" s="254"/>
      <c r="I125" s="254"/>
      <c r="J125" s="254"/>
      <c r="K125" s="281"/>
      <c r="L125" s="282"/>
      <c r="M125" s="761"/>
      <c r="N125" s="774"/>
      <c r="O125" s="777"/>
      <c r="P125" s="774"/>
      <c r="Q125" s="683"/>
      <c r="R125" s="683"/>
      <c r="S125" s="233"/>
      <c r="T125" s="233"/>
      <c r="U125" s="243" t="s">
        <v>839</v>
      </c>
      <c r="V125" s="287"/>
      <c r="W125" s="287"/>
      <c r="X125" s="287"/>
      <c r="Y125" s="233" t="str">
        <f t="shared" si="13"/>
        <v/>
      </c>
      <c r="Z125" s="287"/>
      <c r="AA125" s="233" t="str">
        <f t="shared" si="14"/>
        <v/>
      </c>
      <c r="AB125" s="233"/>
      <c r="AC125" s="233" t="str">
        <f t="shared" si="15"/>
        <v/>
      </c>
      <c r="AD125" s="233"/>
      <c r="AE125" s="233" t="str">
        <f t="shared" si="16"/>
        <v/>
      </c>
      <c r="AF125" s="233"/>
      <c r="AG125" s="233" t="str">
        <f t="shared" si="17"/>
        <v/>
      </c>
      <c r="AH125" s="233"/>
      <c r="AI125" s="233" t="str">
        <f t="shared" si="18"/>
        <v/>
      </c>
      <c r="AJ125" s="233"/>
      <c r="AK125" s="234" t="str">
        <f t="shared" si="19"/>
        <v/>
      </c>
      <c r="AL125" s="283" t="str">
        <f t="shared" si="20"/>
        <v/>
      </c>
      <c r="AM125" s="283" t="str">
        <f t="shared" si="21"/>
        <v/>
      </c>
      <c r="AN125" s="284"/>
      <c r="AO125" s="284"/>
      <c r="AP125" s="284"/>
      <c r="AQ125" s="284"/>
      <c r="AR125" s="284"/>
      <c r="AS125" s="284"/>
      <c r="AT125" s="284"/>
      <c r="AU125" s="279" t="str">
        <f>IFERROR(VLOOKUP(AT125,'Seguridad Información'!$I$61:$J$65,2,0),"")</f>
        <v/>
      </c>
      <c r="AV125" s="279"/>
      <c r="AW125" s="285" t="str">
        <f t="shared" si="12"/>
        <v/>
      </c>
      <c r="AX125" s="283" t="str">
        <f t="shared" si="22"/>
        <v/>
      </c>
      <c r="AY125" s="285" t="str">
        <f>IFERROR(VLOOKUP((CONCATENATE(AM125,AX125)),Listados!$U$3:$V$11,2,FALSE),"")</f>
        <v/>
      </c>
      <c r="AZ125" s="283">
        <f t="shared" si="23"/>
        <v>100</v>
      </c>
      <c r="BA125" s="778"/>
      <c r="BB125" s="778"/>
      <c r="BC125" s="286">
        <f>+IF(AND(W125="Preventivo",BB121="Fuerte"),2,IF(AND(W125="Preventivo",BB121="Moderado"),1,0))</f>
        <v>0</v>
      </c>
      <c r="BD125" s="286">
        <f>+IF(AND(W125="Detectivo/Correctivo",$BB121="Fuerte"),2,IF(AND(W125="Detectivo/Correctivo",$BB125="Moderado"),1,IF(AND(W125="Preventivo",$BB121="Fuerte"),1,0)))</f>
        <v>0</v>
      </c>
      <c r="BE125" s="286" t="e">
        <f>+N121-BC125</f>
        <v>#N/A</v>
      </c>
      <c r="BF125" s="286" t="e">
        <f>+P121-BD125</f>
        <v>#N/A</v>
      </c>
      <c r="BG125" s="683"/>
      <c r="BH125" s="683"/>
      <c r="BI125" s="683"/>
      <c r="BJ125" s="682"/>
      <c r="BK125" s="682"/>
      <c r="BL125" s="682"/>
      <c r="BM125" s="801"/>
    </row>
    <row r="126" spans="1:65" ht="65" customHeight="1" thickBot="1" x14ac:dyDescent="0.25">
      <c r="A126" s="792"/>
      <c r="B126" s="793"/>
      <c r="C126" s="794"/>
      <c r="D126" s="204"/>
      <c r="E126" s="204"/>
      <c r="F126" s="772"/>
      <c r="G126" s="796"/>
      <c r="H126" s="186"/>
      <c r="I126" s="186"/>
      <c r="J126" s="186"/>
      <c r="K126" s="205"/>
      <c r="L126" s="206"/>
      <c r="M126" s="797"/>
      <c r="N126" s="798"/>
      <c r="O126" s="799"/>
      <c r="P126" s="798"/>
      <c r="Q126" s="698"/>
      <c r="R126" s="698"/>
      <c r="S126" s="177"/>
      <c r="T126" s="177"/>
      <c r="U126" s="176" t="s">
        <v>839</v>
      </c>
      <c r="V126" s="207"/>
      <c r="W126" s="207"/>
      <c r="X126" s="207"/>
      <c r="Y126" s="177" t="str">
        <f t="shared" si="13"/>
        <v/>
      </c>
      <c r="Z126" s="207"/>
      <c r="AA126" s="177" t="str">
        <f t="shared" si="14"/>
        <v/>
      </c>
      <c r="AB126" s="177"/>
      <c r="AC126" s="177" t="str">
        <f t="shared" si="15"/>
        <v/>
      </c>
      <c r="AD126" s="177"/>
      <c r="AE126" s="177" t="str">
        <f t="shared" si="16"/>
        <v/>
      </c>
      <c r="AF126" s="177"/>
      <c r="AG126" s="177" t="str">
        <f t="shared" si="17"/>
        <v/>
      </c>
      <c r="AH126" s="177"/>
      <c r="AI126" s="177" t="str">
        <f t="shared" si="18"/>
        <v/>
      </c>
      <c r="AJ126" s="177"/>
      <c r="AK126" s="178" t="str">
        <f t="shared" si="19"/>
        <v/>
      </c>
      <c r="AL126" s="208" t="str">
        <f t="shared" si="20"/>
        <v/>
      </c>
      <c r="AM126" s="208" t="str">
        <f t="shared" si="21"/>
        <v/>
      </c>
      <c r="AN126" s="209"/>
      <c r="AO126" s="209"/>
      <c r="AP126" s="209"/>
      <c r="AQ126" s="209"/>
      <c r="AR126" s="209"/>
      <c r="AS126" s="209"/>
      <c r="AT126" s="209"/>
      <c r="AU126" s="210" t="str">
        <f>IFERROR(VLOOKUP(AT126,'Seguridad Información'!$I$61:$J$65,2,0),"")</f>
        <v/>
      </c>
      <c r="AV126" s="210"/>
      <c r="AW126" s="211" t="str">
        <f t="shared" si="12"/>
        <v/>
      </c>
      <c r="AX126" s="208" t="str">
        <f t="shared" si="22"/>
        <v/>
      </c>
      <c r="AY126" s="211" t="str">
        <f>IFERROR(VLOOKUP((CONCATENATE(AM126,AX126)),Listados!$U$3:$V$11,2,FALSE),"")</f>
        <v/>
      </c>
      <c r="AZ126" s="208">
        <f t="shared" si="23"/>
        <v>100</v>
      </c>
      <c r="BA126" s="795"/>
      <c r="BB126" s="795"/>
      <c r="BC126" s="212">
        <f>+IF(AND(W126="Preventivo",BB121="Fuerte"),2,IF(AND(W126="Preventivo",BB121="Moderado"),1,0))</f>
        <v>0</v>
      </c>
      <c r="BD126" s="212">
        <f>+IF(AND(W126="Detectivo/Correctivo",$BB121="Fuerte"),2,IF(AND(W126="Detectivo/Correctivo",$BB126="Moderado"),1,IF(AND(W126="Preventivo",$BB121="Fuerte"),1,0)))</f>
        <v>0</v>
      </c>
      <c r="BE126" s="212" t="e">
        <f>+N121-BC126</f>
        <v>#N/A</v>
      </c>
      <c r="BF126" s="212" t="e">
        <f>+P121-BD126</f>
        <v>#N/A</v>
      </c>
      <c r="BG126" s="698"/>
      <c r="BH126" s="698"/>
      <c r="BI126" s="698"/>
      <c r="BJ126" s="696"/>
      <c r="BK126" s="696"/>
      <c r="BL126" s="696"/>
      <c r="BM126" s="802"/>
    </row>
  </sheetData>
  <sheetProtection selectLockedCells="1"/>
  <mergeCells count="414">
    <mergeCell ref="BJ115:BJ120"/>
    <mergeCell ref="BK115:BK120"/>
    <mergeCell ref="BL115:BL120"/>
    <mergeCell ref="BM115:BM120"/>
    <mergeCell ref="BJ121:BJ126"/>
    <mergeCell ref="BK121:BK126"/>
    <mergeCell ref="BL121:BL126"/>
    <mergeCell ref="BM121:BM126"/>
    <mergeCell ref="BJ79:BJ84"/>
    <mergeCell ref="BK79:BK84"/>
    <mergeCell ref="BL79:BL84"/>
    <mergeCell ref="BM79:BM84"/>
    <mergeCell ref="BJ85:BJ90"/>
    <mergeCell ref="BK85:BK90"/>
    <mergeCell ref="BL85:BL90"/>
    <mergeCell ref="BM85:BM90"/>
    <mergeCell ref="BJ91:BJ96"/>
    <mergeCell ref="BK91:BK96"/>
    <mergeCell ref="BL91:BL96"/>
    <mergeCell ref="BM91:BM96"/>
    <mergeCell ref="BJ97:BJ102"/>
    <mergeCell ref="BK97:BK102"/>
    <mergeCell ref="BL97:BL102"/>
    <mergeCell ref="BM97:BM102"/>
    <mergeCell ref="BK25:BK30"/>
    <mergeCell ref="BL25:BL30"/>
    <mergeCell ref="BM25:BM30"/>
    <mergeCell ref="BJ103:BJ108"/>
    <mergeCell ref="BK103:BK108"/>
    <mergeCell ref="BL103:BL108"/>
    <mergeCell ref="BM103:BM108"/>
    <mergeCell ref="BK31:BK36"/>
    <mergeCell ref="BL31:BL36"/>
    <mergeCell ref="BM31:BM36"/>
    <mergeCell ref="BJ37:BJ42"/>
    <mergeCell ref="BK37:BK42"/>
    <mergeCell ref="BL37:BL42"/>
    <mergeCell ref="BM37:BM42"/>
    <mergeCell ref="BM73:BM78"/>
    <mergeCell ref="BJ31:BJ36"/>
    <mergeCell ref="BJ25:BJ30"/>
    <mergeCell ref="BK61:BK66"/>
    <mergeCell ref="BL61:BL66"/>
    <mergeCell ref="BM61:BM66"/>
    <mergeCell ref="BJ109:BJ114"/>
    <mergeCell ref="BK109:BK114"/>
    <mergeCell ref="BL109:BL114"/>
    <mergeCell ref="BM109:BM114"/>
    <mergeCell ref="BJ43:BJ48"/>
    <mergeCell ref="BK43:BK48"/>
    <mergeCell ref="BL43:BL48"/>
    <mergeCell ref="BM43:BM48"/>
    <mergeCell ref="BJ49:BJ54"/>
    <mergeCell ref="BK49:BK54"/>
    <mergeCell ref="BL49:BL54"/>
    <mergeCell ref="BM49:BM54"/>
    <mergeCell ref="BJ55:BJ60"/>
    <mergeCell ref="BK55:BK60"/>
    <mergeCell ref="BL55:BL60"/>
    <mergeCell ref="BM55:BM60"/>
    <mergeCell ref="BJ61:BJ66"/>
    <mergeCell ref="BJ67:BJ72"/>
    <mergeCell ref="BK67:BK72"/>
    <mergeCell ref="BL67:BL72"/>
    <mergeCell ref="BM67:BM72"/>
    <mergeCell ref="BJ73:BJ78"/>
    <mergeCell ref="BK73:BK78"/>
    <mergeCell ref="BL73:BL78"/>
    <mergeCell ref="BK7:BK12"/>
    <mergeCell ref="BL7:BL12"/>
    <mergeCell ref="BM7:BM12"/>
    <mergeCell ref="BJ13:BJ18"/>
    <mergeCell ref="BK13:BK18"/>
    <mergeCell ref="BL13:BL18"/>
    <mergeCell ref="BM13:BM18"/>
    <mergeCell ref="BJ19:BJ24"/>
    <mergeCell ref="BK19:BK24"/>
    <mergeCell ref="BL19:BL24"/>
    <mergeCell ref="BM19:BM24"/>
    <mergeCell ref="BJ7:BJ12"/>
    <mergeCell ref="BH121:BH126"/>
    <mergeCell ref="BI121:BI126"/>
    <mergeCell ref="BI73:BI78"/>
    <mergeCell ref="BI91:BI96"/>
    <mergeCell ref="BH61:BH66"/>
    <mergeCell ref="BI61:BI66"/>
    <mergeCell ref="BI67:BI72"/>
    <mergeCell ref="BH43:BH48"/>
    <mergeCell ref="BH37:BH42"/>
    <mergeCell ref="BI97:BI102"/>
    <mergeCell ref="BH79:BH84"/>
    <mergeCell ref="BI79:BI84"/>
    <mergeCell ref="BH91:BH96"/>
    <mergeCell ref="BH85:BH90"/>
    <mergeCell ref="BI85:BI90"/>
    <mergeCell ref="BI43:BI48"/>
    <mergeCell ref="BI31:BI36"/>
    <mergeCell ref="BH13:BH18"/>
    <mergeCell ref="BI13:BI18"/>
    <mergeCell ref="BA37:BA42"/>
    <mergeCell ref="BB37:BB42"/>
    <mergeCell ref="BG37:BG42"/>
    <mergeCell ref="BG25:BG30"/>
    <mergeCell ref="BG31:BG36"/>
    <mergeCell ref="BG13:BG18"/>
    <mergeCell ref="BI25:BI30"/>
    <mergeCell ref="BH25:BH30"/>
    <mergeCell ref="BA31:BA36"/>
    <mergeCell ref="BB31:BB36"/>
    <mergeCell ref="BI37:BI42"/>
    <mergeCell ref="N121:N126"/>
    <mergeCell ref="O121:O126"/>
    <mergeCell ref="P121:P126"/>
    <mergeCell ref="BG121:BG126"/>
    <mergeCell ref="O115:O120"/>
    <mergeCell ref="R7:R12"/>
    <mergeCell ref="R13:R18"/>
    <mergeCell ref="R19:R24"/>
    <mergeCell ref="R25:R30"/>
    <mergeCell ref="R31:R36"/>
    <mergeCell ref="R37:R42"/>
    <mergeCell ref="R43:R48"/>
    <mergeCell ref="R49:R54"/>
    <mergeCell ref="BG43:BG48"/>
    <mergeCell ref="R109:R114"/>
    <mergeCell ref="R115:R120"/>
    <mergeCell ref="R121:R126"/>
    <mergeCell ref="P97:P102"/>
    <mergeCell ref="BA79:BA84"/>
    <mergeCell ref="BB79:BB84"/>
    <mergeCell ref="BG79:BG84"/>
    <mergeCell ref="BB91:BB96"/>
    <mergeCell ref="BG91:BG96"/>
    <mergeCell ref="BB85:BB90"/>
    <mergeCell ref="G115:G120"/>
    <mergeCell ref="M115:M120"/>
    <mergeCell ref="N115:N120"/>
    <mergeCell ref="F115:F120"/>
    <mergeCell ref="P115:P120"/>
    <mergeCell ref="B121:B126"/>
    <mergeCell ref="C121:C126"/>
    <mergeCell ref="BH109:BH114"/>
    <mergeCell ref="BI109:BI114"/>
    <mergeCell ref="Q109:Q114"/>
    <mergeCell ref="BA109:BA114"/>
    <mergeCell ref="BB109:BB114"/>
    <mergeCell ref="BG109:BG114"/>
    <mergeCell ref="BI115:BI120"/>
    <mergeCell ref="Q115:Q120"/>
    <mergeCell ref="BA115:BA120"/>
    <mergeCell ref="BB115:BB120"/>
    <mergeCell ref="BG115:BG120"/>
    <mergeCell ref="BH115:BH120"/>
    <mergeCell ref="Q121:Q126"/>
    <mergeCell ref="BA121:BA126"/>
    <mergeCell ref="BB121:BB126"/>
    <mergeCell ref="G121:G126"/>
    <mergeCell ref="M121:M126"/>
    <mergeCell ref="A121:A126"/>
    <mergeCell ref="Q97:Q102"/>
    <mergeCell ref="BA97:BA102"/>
    <mergeCell ref="BB97:BB102"/>
    <mergeCell ref="BG97:BG102"/>
    <mergeCell ref="BH97:BH102"/>
    <mergeCell ref="BA103:BA108"/>
    <mergeCell ref="BB103:BB108"/>
    <mergeCell ref="BG103:BG108"/>
    <mergeCell ref="BH103:BH108"/>
    <mergeCell ref="O109:O114"/>
    <mergeCell ref="P109:P114"/>
    <mergeCell ref="A109:A114"/>
    <mergeCell ref="B109:B114"/>
    <mergeCell ref="C109:C114"/>
    <mergeCell ref="G109:G114"/>
    <mergeCell ref="M109:M114"/>
    <mergeCell ref="N109:N114"/>
    <mergeCell ref="A115:A120"/>
    <mergeCell ref="B115:B120"/>
    <mergeCell ref="C115:C120"/>
    <mergeCell ref="A97:A102"/>
    <mergeCell ref="B97:B102"/>
    <mergeCell ref="N97:N102"/>
    <mergeCell ref="C97:C102"/>
    <mergeCell ref="G97:G102"/>
    <mergeCell ref="M97:M102"/>
    <mergeCell ref="O97:O102"/>
    <mergeCell ref="R97:R102"/>
    <mergeCell ref="BI103:BI108"/>
    <mergeCell ref="A103:A108"/>
    <mergeCell ref="B103:B108"/>
    <mergeCell ref="C103:C108"/>
    <mergeCell ref="G103:G108"/>
    <mergeCell ref="M103:M108"/>
    <mergeCell ref="N103:N108"/>
    <mergeCell ref="O103:O108"/>
    <mergeCell ref="P103:P108"/>
    <mergeCell ref="Q103:Q108"/>
    <mergeCell ref="R103:R108"/>
    <mergeCell ref="A91:A96"/>
    <mergeCell ref="B91:B96"/>
    <mergeCell ref="C91:C96"/>
    <mergeCell ref="G91:G96"/>
    <mergeCell ref="M91:M96"/>
    <mergeCell ref="N91:N96"/>
    <mergeCell ref="P85:P90"/>
    <mergeCell ref="Q85:Q90"/>
    <mergeCell ref="BA85:BA90"/>
    <mergeCell ref="A85:A90"/>
    <mergeCell ref="B85:B90"/>
    <mergeCell ref="C85:C90"/>
    <mergeCell ref="G85:G90"/>
    <mergeCell ref="M85:M90"/>
    <mergeCell ref="N85:N90"/>
    <mergeCell ref="P91:P96"/>
    <mergeCell ref="O85:O90"/>
    <mergeCell ref="R85:R90"/>
    <mergeCell ref="R91:R96"/>
    <mergeCell ref="Q91:Q96"/>
    <mergeCell ref="BA91:BA96"/>
    <mergeCell ref="A79:A84"/>
    <mergeCell ref="B79:B84"/>
    <mergeCell ref="C79:C84"/>
    <mergeCell ref="G79:G84"/>
    <mergeCell ref="M79:M84"/>
    <mergeCell ref="N79:N84"/>
    <mergeCell ref="O79:O84"/>
    <mergeCell ref="P79:P84"/>
    <mergeCell ref="Q79:Q84"/>
    <mergeCell ref="BG85:BG90"/>
    <mergeCell ref="R79:R84"/>
    <mergeCell ref="Q67:Q72"/>
    <mergeCell ref="BA67:BA72"/>
    <mergeCell ref="BB67:BB72"/>
    <mergeCell ref="BG67:BG72"/>
    <mergeCell ref="BH67:BH72"/>
    <mergeCell ref="Q73:Q78"/>
    <mergeCell ref="BA73:BA78"/>
    <mergeCell ref="BB73:BB78"/>
    <mergeCell ref="BG73:BG78"/>
    <mergeCell ref="BH73:BH78"/>
    <mergeCell ref="R67:R72"/>
    <mergeCell ref="R73:R78"/>
    <mergeCell ref="F67:F72"/>
    <mergeCell ref="A73:A78"/>
    <mergeCell ref="B73:B78"/>
    <mergeCell ref="C73:C78"/>
    <mergeCell ref="G73:G78"/>
    <mergeCell ref="M73:M78"/>
    <mergeCell ref="N73:N78"/>
    <mergeCell ref="O73:O78"/>
    <mergeCell ref="P73:P78"/>
    <mergeCell ref="P67:P72"/>
    <mergeCell ref="F73:F78"/>
    <mergeCell ref="A67:A72"/>
    <mergeCell ref="B67:B72"/>
    <mergeCell ref="C67:C72"/>
    <mergeCell ref="G67:G72"/>
    <mergeCell ref="M67:M72"/>
    <mergeCell ref="N67:N72"/>
    <mergeCell ref="O67:O72"/>
    <mergeCell ref="B55:B60"/>
    <mergeCell ref="O61:O66"/>
    <mergeCell ref="P61:P66"/>
    <mergeCell ref="Q61:Q66"/>
    <mergeCell ref="BA61:BA66"/>
    <mergeCell ref="BB61:BB66"/>
    <mergeCell ref="BG61:BG66"/>
    <mergeCell ref="A61:A66"/>
    <mergeCell ref="B61:B66"/>
    <mergeCell ref="C61:C66"/>
    <mergeCell ref="G61:G66"/>
    <mergeCell ref="M61:M66"/>
    <mergeCell ref="N61:N66"/>
    <mergeCell ref="R61:R66"/>
    <mergeCell ref="F61:F66"/>
    <mergeCell ref="Q43:Q48"/>
    <mergeCell ref="BA55:BA60"/>
    <mergeCell ref="BB55:BB60"/>
    <mergeCell ref="BG55:BG60"/>
    <mergeCell ref="BH55:BH60"/>
    <mergeCell ref="BI55:BI60"/>
    <mergeCell ref="A55:A60"/>
    <mergeCell ref="R55:R60"/>
    <mergeCell ref="F49:F54"/>
    <mergeCell ref="F55:F60"/>
    <mergeCell ref="P55:P60"/>
    <mergeCell ref="Q55:Q60"/>
    <mergeCell ref="Q49:Q54"/>
    <mergeCell ref="BA49:BA54"/>
    <mergeCell ref="BB49:BB54"/>
    <mergeCell ref="BG49:BG54"/>
    <mergeCell ref="BH49:BH54"/>
    <mergeCell ref="BI49:BI54"/>
    <mergeCell ref="A49:A54"/>
    <mergeCell ref="B49:B54"/>
    <mergeCell ref="O49:O54"/>
    <mergeCell ref="P49:P54"/>
    <mergeCell ref="C49:C54"/>
    <mergeCell ref="N49:N54"/>
    <mergeCell ref="A43:A48"/>
    <mergeCell ref="A37:A42"/>
    <mergeCell ref="B37:B42"/>
    <mergeCell ref="C37:C42"/>
    <mergeCell ref="G37:G42"/>
    <mergeCell ref="B43:B48"/>
    <mergeCell ref="C43:C48"/>
    <mergeCell ref="G43:G48"/>
    <mergeCell ref="M43:M48"/>
    <mergeCell ref="N43:N48"/>
    <mergeCell ref="O43:O48"/>
    <mergeCell ref="O37:O42"/>
    <mergeCell ref="BH31:BH36"/>
    <mergeCell ref="A7:A12"/>
    <mergeCell ref="B7:B12"/>
    <mergeCell ref="C7:C12"/>
    <mergeCell ref="M7:M12"/>
    <mergeCell ref="F13:F18"/>
    <mergeCell ref="BG7:BG12"/>
    <mergeCell ref="F37:F42"/>
    <mergeCell ref="G25:G30"/>
    <mergeCell ref="M25:M30"/>
    <mergeCell ref="P37:P42"/>
    <mergeCell ref="C19:C24"/>
    <mergeCell ref="G19:G24"/>
    <mergeCell ref="A13:A18"/>
    <mergeCell ref="B13:B18"/>
    <mergeCell ref="C13:C18"/>
    <mergeCell ref="G13:G18"/>
    <mergeCell ref="M13:M18"/>
    <mergeCell ref="Q25:Q30"/>
    <mergeCell ref="BA25:BA30"/>
    <mergeCell ref="BB25:BB30"/>
    <mergeCell ref="H1:BI3"/>
    <mergeCell ref="BA43:BA48"/>
    <mergeCell ref="BH7:BH12"/>
    <mergeCell ref="BI7:BI12"/>
    <mergeCell ref="Q7:Q12"/>
    <mergeCell ref="BA7:BA12"/>
    <mergeCell ref="BB7:BB12"/>
    <mergeCell ref="BI19:BI24"/>
    <mergeCell ref="A31:A36"/>
    <mergeCell ref="B31:B36"/>
    <mergeCell ref="C31:C36"/>
    <mergeCell ref="G31:G36"/>
    <mergeCell ref="M31:M36"/>
    <mergeCell ref="N31:N36"/>
    <mergeCell ref="O31:O36"/>
    <mergeCell ref="P31:P36"/>
    <mergeCell ref="Q31:Q36"/>
    <mergeCell ref="F31:F36"/>
    <mergeCell ref="A1:G3"/>
    <mergeCell ref="A4:L5"/>
    <mergeCell ref="M4:Q4"/>
    <mergeCell ref="U4:BI4"/>
    <mergeCell ref="M5:Q5"/>
    <mergeCell ref="U5:W5"/>
    <mergeCell ref="X5:AM5"/>
    <mergeCell ref="AN5:AW5"/>
    <mergeCell ref="AY5:AZ5"/>
    <mergeCell ref="BA5:BB5"/>
    <mergeCell ref="BG5:BI5"/>
    <mergeCell ref="R4:R5"/>
    <mergeCell ref="C55:C60"/>
    <mergeCell ref="G55:G60"/>
    <mergeCell ref="M55:M60"/>
    <mergeCell ref="N55:N60"/>
    <mergeCell ref="O55:O60"/>
    <mergeCell ref="G7:G12"/>
    <mergeCell ref="P19:P24"/>
    <mergeCell ref="F43:F48"/>
    <mergeCell ref="M37:M42"/>
    <mergeCell ref="N37:N42"/>
    <mergeCell ref="N19:N24"/>
    <mergeCell ref="O19:O24"/>
    <mergeCell ref="P7:P12"/>
    <mergeCell ref="G49:G54"/>
    <mergeCell ref="M49:M54"/>
    <mergeCell ref="P43:P48"/>
    <mergeCell ref="C25:C30"/>
    <mergeCell ref="P25:P30"/>
    <mergeCell ref="O13:O18"/>
    <mergeCell ref="P13:P18"/>
    <mergeCell ref="Q13:Q18"/>
    <mergeCell ref="BA13:BA18"/>
    <mergeCell ref="BB13:BB18"/>
    <mergeCell ref="A25:A30"/>
    <mergeCell ref="B25:B30"/>
    <mergeCell ref="A19:A24"/>
    <mergeCell ref="B19:B24"/>
    <mergeCell ref="M19:M24"/>
    <mergeCell ref="BJ4:BM5"/>
    <mergeCell ref="F121:F126"/>
    <mergeCell ref="F7:F12"/>
    <mergeCell ref="F19:F24"/>
    <mergeCell ref="F25:F30"/>
    <mergeCell ref="F79:F84"/>
    <mergeCell ref="F85:F90"/>
    <mergeCell ref="F91:F96"/>
    <mergeCell ref="F97:F102"/>
    <mergeCell ref="F103:F108"/>
    <mergeCell ref="F109:F114"/>
    <mergeCell ref="N13:N18"/>
    <mergeCell ref="N7:N12"/>
    <mergeCell ref="O7:O12"/>
    <mergeCell ref="N25:N30"/>
    <mergeCell ref="O25:O30"/>
    <mergeCell ref="O91:O96"/>
    <mergeCell ref="Q19:Q24"/>
    <mergeCell ref="BA19:BA24"/>
    <mergeCell ref="BB19:BB24"/>
    <mergeCell ref="BG19:BG24"/>
    <mergeCell ref="BH19:BH24"/>
    <mergeCell ref="BB43:BB48"/>
    <mergeCell ref="Q37:Q42"/>
  </mergeCells>
  <conditionalFormatting sqref="Q7 S7:T7">
    <cfRule type="cellIs" dxfId="15" priority="16" operator="equal">
      <formula>"Extremo"</formula>
    </cfRule>
    <cfRule type="cellIs" dxfId="14" priority="17" operator="equal">
      <formula>"Alto"</formula>
    </cfRule>
    <cfRule type="cellIs" dxfId="13" priority="18" operator="equal">
      <formula>"Moderado"</formula>
    </cfRule>
    <cfRule type="cellIs" dxfId="12" priority="19" operator="equal">
      <formula>"Bajo"</formula>
    </cfRule>
  </conditionalFormatting>
  <conditionalFormatting sqref="Q13 S13:T13 Q19 S19:T19 Q25 S25:T25 Q31 S31:T31 Q37 S37:T37 Q43 S43:T43 Q49 S49:T49 Q55 S55:T55 Q61 S61:T61 Q67 S67:T67 Q73 S73:T73 Q79 S79:T79 Q85 S85:T85 Q91 S91:T91 Q97 S97:T97 Q103 S103:T103 Q109 S109:T109 Q115 S115:T115 Q121 S121:T121">
    <cfRule type="cellIs" dxfId="11" priority="8" operator="equal">
      <formula>"Extremo"</formula>
    </cfRule>
    <cfRule type="cellIs" dxfId="10" priority="9" operator="equal">
      <formula>"Alto"</formula>
    </cfRule>
    <cfRule type="cellIs" dxfId="9" priority="10" operator="equal">
      <formula>"Moderado"</formula>
    </cfRule>
    <cfRule type="cellIs" dxfId="8" priority="11" operator="equal">
      <formula>"Bajo"</formula>
    </cfRule>
  </conditionalFormatting>
  <conditionalFormatting sqref="BI7">
    <cfRule type="cellIs" dxfId="7" priority="12" operator="equal">
      <formula>"Extremo"</formula>
    </cfRule>
    <cfRule type="cellIs" dxfId="6" priority="13" operator="equal">
      <formula>"Alto"</formula>
    </cfRule>
    <cfRule type="cellIs" dxfId="5" priority="14" operator="equal">
      <formula>"Moderado"</formula>
    </cfRule>
    <cfRule type="cellIs" dxfId="4" priority="15" operator="equal">
      <formula>"Bajo"</formula>
    </cfRule>
  </conditionalFormatting>
  <conditionalFormatting sqref="BI13 BI19 BI25 BI31 BI37 BI43 BI49 BI55 BI61 BI67 BI73 BI79 BI85 BI91 BI97 BI103 BI109 BI115 BI121">
    <cfRule type="cellIs" dxfId="3" priority="4" operator="equal">
      <formula>"Extremo"</formula>
    </cfRule>
    <cfRule type="cellIs" dxfId="2" priority="5" operator="equal">
      <formula>"Alto"</formula>
    </cfRule>
    <cfRule type="cellIs" dxfId="1" priority="6" operator="equal">
      <formula>"Moderado"</formula>
    </cfRule>
    <cfRule type="cellIs" dxfId="0" priority="7" operator="equal">
      <formula>"Bajo"</formula>
    </cfRule>
  </conditionalFormatting>
  <dataValidations count="36">
    <dataValidation allowBlank="1" showInputMessage="1" showErrorMessage="1" prompt="Fuerte: 100_x000a__x000a_Moderado: Entre 50 y 99_x000a__x000a_Débil: Menor a 50" sqref="BB6" xr:uid="{00000000-0002-0000-0500-000000000000}"/>
    <dataValidation allowBlank="1" showInputMessage="1" showErrorMessage="1" prompt="Fuerte: 100_x000a__x000a_Moderado: 50_x000a__x000a_Débil: 0" sqref="AZ6" xr:uid="{00000000-0002-0000-0500-000001000000}"/>
    <dataValidation allowBlank="1" showInputMessage="1" showErrorMessage="1" prompt="Fuerte: Siempre se ejecuta_x000a__x000a_Moderado: Algunas veces_x000a__x000a_Débil: No se ejecuta " sqref="AN6:AO6" xr:uid="{00000000-0002-0000-0500-000002000000}"/>
    <dataValidation allowBlank="1" showInputMessage="1" showErrorMessage="1" prompt="Fuerte: Calificación entre 96 y 100_x000a__x000a_Moderado: Calificación entre 86 y 95_x000a__x000a_Débil: Calificación entre 0 y 85" sqref="AM6 AX6" xr:uid="{00000000-0002-0000-0500-000003000000}"/>
    <dataValidation allowBlank="1" showInputMessage="1" showErrorMessage="1" prompt="- Confiable (15)_x000a__x000a_- No Confiable (0)_x000a_" sqref="AF6:AG6" xr:uid="{00000000-0002-0000-0500-000004000000}"/>
    <dataValidation allowBlank="1" showInputMessage="1" showErrorMessage="1" prompt="- Prevenir (15)_x000a__x000a_- Detectar (10)_x000a__x000a_- No es un Control (0)" sqref="AD6:AE6" xr:uid="{00000000-0002-0000-0500-000005000000}"/>
    <dataValidation allowBlank="1" showInputMessage="1" showErrorMessage="1" prompt="- Oportuna (15)_x000a__x000a_- Inoportuna (0)_x000a_" sqref="AB6:AC6" xr:uid="{00000000-0002-0000-0500-000006000000}"/>
    <dataValidation allowBlank="1" showInputMessage="1" showErrorMessage="1" prompt="- Asignado (15)_x000a__x000a_- No Asignado (0)" sqref="X6:Y6" xr:uid="{00000000-0002-0000-0500-000007000000}"/>
    <dataValidation allowBlank="1" showInputMessage="1" showErrorMessage="1" prompt="Preventivo: Diseñados para evitar un evento no deseado en el momento que se produce, es decir intenta evitar la ocurrencia_x000a__x000a_Detectivos: Diseñados para identificar un evento o resultado no previsto después de que se haya producido, es decir corregir " sqref="W6" xr:uid="{00000000-0002-0000-0500-000008000000}"/>
    <dataValidation allowBlank="1" showInputMessage="1" showErrorMessage="1" prompt="Completa (10)_x000a__x000a_Incompleta (5)_x000a__x000a_No esxiste (0)" sqref="AJ6:AK6" xr:uid="{00000000-0002-0000-0500-000009000000}"/>
    <dataValidation allowBlank="1" showInputMessage="1" showErrorMessage="1" prompt="- Se investigan y se resuelven Oportunamente (15)_x000a__x000a_- No se investigan y resuelven Oportunamente (0)_x000a_" sqref="AH6:AI6" xr:uid="{00000000-0002-0000-0500-00000A000000}"/>
    <dataValidation allowBlank="1" showInputMessage="1" showErrorMessage="1" prompt="- Adecuado (15)_x000a__x000a_- Inadecuado (0)_x000a_" sqref="Z6:AA6" xr:uid="{00000000-0002-0000-0500-00000B000000}"/>
    <dataValidation allowBlank="1" showInputMessage="1" showErrorMessage="1" prompt="Promedio entre el diseño Total de Control y Total Solidez Individual " sqref="BA6" xr:uid="{00000000-0002-0000-0500-00000C000000}"/>
    <dataValidation allowBlank="1" showInputMessage="1" showErrorMessage="1" prompt="Fuerte+Fuerte=Fuerte_x000a_Fuerte+Moderado=Moderado_x000a_Fuerte+Débil=Débil_x000a_Moderado+Fuerte=Moderado_x000a_Moderado+Moderado=Moderado_x000a_Moderado+Débil=Débil_x000a_Débil+Fuerte=Débil_x000a_Débil+Moderado=Débil_x000a_Débil+Débil=Débil" sqref="AY6" xr:uid="{00000000-0002-0000-0500-00000D000000}"/>
    <dataValidation allowBlank="1" showInputMessage="1" showErrorMessage="1" prompt="Si el resultado de las calificaciones del control o promedio en el diseño de los controles, está por debajo de 96%, se debe establecer un plan de acción que permita tener un control bien diseñado" sqref="AL6 AW6" xr:uid="{00000000-0002-0000-0500-00000E000000}"/>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N6:P6" xr:uid="{00000000-0002-0000-0500-00000F000000}"/>
    <dataValidation allowBlank="1" showInputMessage="1" showErrorMessage="1" prompt="Casi Seguro (5): Se espera que evento ocurra en la mayoría _x000a_Probable (4): Es viable que el evento ocurra en la mayoría_x000a_Posible (3): Puede ocurrir en algún momento. Últimos 2 años_x000a_Improbable (2): Puede Ocurrir en algún momento. Últimos 5 años_x000a_Rara Vez (1)" sqref="M6" xr:uid="{00000000-0002-0000-0500-000010000000}"/>
    <dataValidation type="list" allowBlank="1" showInputMessage="1" showErrorMessage="1" sqref="V31:V36" xr:uid="{00000000-0002-0000-0500-000011000000}">
      <formula1>$H$31:$H$36</formula1>
    </dataValidation>
    <dataValidation type="list" allowBlank="1" showInputMessage="1" showErrorMessage="1" sqref="V37:V42" xr:uid="{00000000-0002-0000-0500-000012000000}">
      <formula1>$H$37:$H$42</formula1>
    </dataValidation>
    <dataValidation type="list" allowBlank="1" showInputMessage="1" showErrorMessage="1" sqref="V43:V48" xr:uid="{00000000-0002-0000-0500-000013000000}">
      <formula1>$H$43:$H$48</formula1>
    </dataValidation>
    <dataValidation type="list" allowBlank="1" showInputMessage="1" showErrorMessage="1" sqref="V49:V54" xr:uid="{00000000-0002-0000-0500-000014000000}">
      <formula1>$H$49:$H$54</formula1>
    </dataValidation>
    <dataValidation type="list" allowBlank="1" showInputMessage="1" showErrorMessage="1" sqref="V55:V60" xr:uid="{00000000-0002-0000-0500-000015000000}">
      <formula1>$H$55:$H$60</formula1>
    </dataValidation>
    <dataValidation type="list" allowBlank="1" showInputMessage="1" showErrorMessage="1" sqref="V61:V66" xr:uid="{00000000-0002-0000-0500-000016000000}">
      <formula1>$H$61:$H$66</formula1>
    </dataValidation>
    <dataValidation type="list" allowBlank="1" showInputMessage="1" showErrorMessage="1" sqref="V67:V72" xr:uid="{00000000-0002-0000-0500-000017000000}">
      <formula1>$H$67:$H$72</formula1>
    </dataValidation>
    <dataValidation type="list" allowBlank="1" showInputMessage="1" showErrorMessage="1" sqref="V73:V78" xr:uid="{00000000-0002-0000-0500-000018000000}">
      <formula1>$H$73:$H$78</formula1>
    </dataValidation>
    <dataValidation type="list" allowBlank="1" showInputMessage="1" showErrorMessage="1" sqref="V79:V84" xr:uid="{00000000-0002-0000-0500-000019000000}">
      <formula1>$H$79:$H$84</formula1>
    </dataValidation>
    <dataValidation type="list" allowBlank="1" showInputMessage="1" showErrorMessage="1" sqref="V85:V90" xr:uid="{00000000-0002-0000-0500-00001A000000}">
      <formula1>$H$85:$H$90</formula1>
    </dataValidation>
    <dataValidation type="list" allowBlank="1" showInputMessage="1" showErrorMessage="1" sqref="V91:V96" xr:uid="{00000000-0002-0000-0500-00001B000000}">
      <formula1>$H$91:$H$96</formula1>
    </dataValidation>
    <dataValidation type="list" allowBlank="1" showInputMessage="1" showErrorMessage="1" sqref="V97:V102" xr:uid="{00000000-0002-0000-0500-00001C000000}">
      <formula1>$H$97:$H$102</formula1>
    </dataValidation>
    <dataValidation type="list" allowBlank="1" showInputMessage="1" showErrorMessage="1" sqref="V103:V108" xr:uid="{00000000-0002-0000-0500-00001D000000}">
      <formula1>$H$103:$H$108</formula1>
    </dataValidation>
    <dataValidation type="list" allowBlank="1" showInputMessage="1" showErrorMessage="1" sqref="V109:V114" xr:uid="{00000000-0002-0000-0500-00001E000000}">
      <formula1>$H$109:$H$114</formula1>
    </dataValidation>
    <dataValidation type="list" allowBlank="1" showInputMessage="1" showErrorMessage="1" sqref="V115:V120" xr:uid="{00000000-0002-0000-0500-00001F000000}">
      <formula1>$H$115:$H$120</formula1>
    </dataValidation>
    <dataValidation type="list" allowBlank="1" showInputMessage="1" showErrorMessage="1" sqref="V121:V126" xr:uid="{00000000-0002-0000-0500-000020000000}">
      <formula1>$H$121:$H$126</formula1>
    </dataValidation>
    <dataValidation type="list" allowBlank="1" showInputMessage="1" showErrorMessage="1" sqref="G7:G18 T7:T126 J7:J126" xr:uid="{00000000-0002-0000-0500-000021000000}">
      <formula1>INDIRECT(F7)</formula1>
    </dataValidation>
    <dataValidation type="list" allowBlank="1" showInputMessage="1" showErrorMessage="1" sqref="V7:V30" xr:uid="{00000000-0002-0000-0500-000022000000}">
      <formula1>$J7:$J12</formula1>
    </dataValidation>
    <dataValidation type="list" allowBlank="1" showInputMessage="1" showErrorMessage="1" sqref="H7:H126" xr:uid="{00000000-0002-0000-0500-000023000000}">
      <formula1>INDIRECT(E7)</formula1>
    </dataValidation>
  </dataValidations>
  <printOptions horizontalCentered="1"/>
  <pageMargins left="0" right="0" top="0.35433070866141736" bottom="0.35433070866141736" header="0.31496062992125984" footer="0.31496062992125984"/>
  <pageSetup paperSize="5" scale="50" pageOrder="overThenDown" orientation="portrait"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500-000024000000}">
          <x14:formula1>
            <xm:f>Listados!$G$3:$G$7</xm:f>
          </x14:formula1>
          <xm:sqref>O7:O126</xm:sqref>
        </x14:dataValidation>
        <x14:dataValidation type="list" allowBlank="1" showInputMessage="1" showErrorMessage="1" xr:uid="{00000000-0002-0000-0500-000025000000}">
          <x14:formula1>
            <xm:f>Listados!$B$26:$B$27</xm:f>
          </x14:formula1>
          <xm:sqref>AB7:AB126 X7:X126 AD7:AD126 AF7:AF126 AH7:AH126 Z7:Z1048576</xm:sqref>
        </x14:dataValidation>
        <x14:dataValidation type="list" allowBlank="1" showInputMessage="1" showErrorMessage="1" xr:uid="{00000000-0002-0000-0500-000026000000}">
          <x14:formula1>
            <xm:f>Corrupción!$J$3:$J$7</xm:f>
          </x14:formula1>
          <xm:sqref>M7:M126</xm:sqref>
        </x14:dataValidation>
        <x14:dataValidation type="list" allowBlank="1" showInputMessage="1" showErrorMessage="1" xr:uid="{00000000-0002-0000-0500-000027000000}">
          <x14:formula1>
            <xm:f>Listados!$B$3:$B$20</xm:f>
          </x14:formula1>
          <xm:sqref>B7:B13 B19 B25 B31 B37 B43 B49 B55 B61 B67 B73 B79 B85 B91 B97 B103 B109 B115 B121</xm:sqref>
        </x14:dataValidation>
        <x14:dataValidation type="list" allowBlank="1" showInputMessage="1" showErrorMessage="1" xr:uid="{00000000-0002-0000-0500-000028000000}">
          <x14:formula1>
            <xm:f>Listados!$G$29:$G$30</xm:f>
          </x14:formula1>
          <xm:sqref>W7:W126</xm:sqref>
        </x14:dataValidation>
        <x14:dataValidation type="list" allowBlank="1" showInputMessage="1" showErrorMessage="1" xr:uid="{00000000-0002-0000-0500-000029000000}">
          <x14:formula1>
            <xm:f>Listados!$C$26:$C$28</xm:f>
          </x14:formula1>
          <xm:sqref>AJ7:AJ126</xm:sqref>
        </x14:dataValidation>
        <x14:dataValidation type="list" allowBlank="1" showInputMessage="1" showErrorMessage="1" xr:uid="{00000000-0002-0000-0500-00002A000000}">
          <x14:formula1>
            <xm:f>'Seguridad Información'!$B$2:$B$8</xm:f>
          </x14:formula1>
          <xm:sqref>E7:E126</xm:sqref>
        </x14:dataValidation>
        <x14:dataValidation type="list" allowBlank="1" showInputMessage="1" showErrorMessage="1" xr:uid="{00000000-0002-0000-0500-00002B000000}">
          <x14:formula1>
            <xm:f>'Seguridad Información'!$B$13:$H$13</xm:f>
          </x14:formula1>
          <xm:sqref>F7 F13 F19 F25 F31 F37 F43 F49 F55 F61 F67 F73 F79 F85 F91 F97 F103 F109 F115 F121</xm:sqref>
        </x14:dataValidation>
        <x14:dataValidation type="list" allowBlank="1" showInputMessage="1" showErrorMessage="1" xr:uid="{00000000-0002-0000-0500-00002C000000}">
          <x14:formula1>
            <xm:f>'Seguridad Información'!$B$19:$H$19</xm:f>
          </x14:formula1>
          <xm:sqref>I7:I126</xm:sqref>
        </x14:dataValidation>
        <x14:dataValidation type="list" allowBlank="1" showInputMessage="1" showErrorMessage="1" xr:uid="{00000000-0002-0000-0500-00002D000000}">
          <x14:formula1>
            <xm:f>'Seguridad Información'!$B$44:$O$44</xm:f>
          </x14:formula1>
          <xm:sqref>S7:S126</xm:sqref>
        </x14:dataValidation>
        <x14:dataValidation type="list" allowBlank="1" showInputMessage="1" showErrorMessage="1" xr:uid="{00000000-0002-0000-0500-00002E000000}">
          <x14:formula1>
            <xm:f>'Seguridad Información'!$C$61:$C$63</xm:f>
          </x14:formula1>
          <xm:sqref>AN7:AN126</xm:sqref>
        </x14:dataValidation>
        <x14:dataValidation type="list" allowBlank="1" showInputMessage="1" showErrorMessage="1" xr:uid="{00000000-0002-0000-0500-00002F000000}">
          <x14:formula1>
            <xm:f>'Seguridad Información'!$E$61:$E$64</xm:f>
          </x14:formula1>
          <xm:sqref>AP7:AP126</xm:sqref>
        </x14:dataValidation>
        <x14:dataValidation type="list" allowBlank="1" showInputMessage="1" showErrorMessage="1" xr:uid="{00000000-0002-0000-0500-000030000000}">
          <x14:formula1>
            <xm:f>'Seguridad Información'!$G$61:$G$64</xm:f>
          </x14:formula1>
          <xm:sqref>AR7:AR126</xm:sqref>
        </x14:dataValidation>
        <x14:dataValidation type="list" allowBlank="1" showInputMessage="1" showErrorMessage="1" xr:uid="{00000000-0002-0000-0500-000031000000}">
          <x14:formula1>
            <xm:f>'Seguridad Información'!$I$61:$I$65</xm:f>
          </x14:formula1>
          <xm:sqref>AT7:AT126</xm:sqref>
        </x14:dataValidation>
        <x14:dataValidation type="list" allowBlank="1" showInputMessage="1" showErrorMessage="1" xr:uid="{00000000-0002-0000-0500-000032000000}">
          <x14:formula1>
            <xm:f>Listados!$E$3:$E$4</xm:f>
          </x14:formula1>
          <xm:sqref>K7:K1048576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5:E28"/>
  <sheetViews>
    <sheetView zoomScale="110" zoomScaleNormal="110" workbookViewId="0">
      <selection activeCell="D10" sqref="D10"/>
    </sheetView>
  </sheetViews>
  <sheetFormatPr baseColWidth="10" defaultColWidth="11.5" defaultRowHeight="15" x14ac:dyDescent="0.2"/>
  <cols>
    <col min="1" max="1" width="4.33203125" style="63" customWidth="1"/>
    <col min="2" max="2" width="11.5" style="63"/>
    <col min="3" max="3" width="47.6640625" style="63" bestFit="1" customWidth="1"/>
    <col min="4" max="4" width="54.1640625" style="63" customWidth="1"/>
    <col min="5" max="5" width="27.1640625" style="63" customWidth="1"/>
    <col min="6" max="16384" width="11.5" style="63"/>
  </cols>
  <sheetData>
    <row r="5" spans="2:5" ht="14.25" customHeight="1" thickBot="1" x14ac:dyDescent="0.25"/>
    <row r="6" spans="2:5" ht="16" thickBot="1" x14ac:dyDescent="0.25">
      <c r="B6" s="64" t="s">
        <v>844</v>
      </c>
      <c r="C6" s="65" t="s">
        <v>845</v>
      </c>
      <c r="D6" s="66" t="s">
        <v>846</v>
      </c>
    </row>
    <row r="7" spans="2:5" ht="32" x14ac:dyDescent="0.2">
      <c r="B7" s="213" t="s">
        <v>847</v>
      </c>
      <c r="C7" s="288" t="s">
        <v>848</v>
      </c>
      <c r="D7" s="214" t="s">
        <v>849</v>
      </c>
      <c r="E7" s="69"/>
    </row>
    <row r="8" spans="2:5" ht="32" x14ac:dyDescent="0.2">
      <c r="B8" s="215" t="s">
        <v>850</v>
      </c>
      <c r="C8" s="289" t="s">
        <v>851</v>
      </c>
      <c r="D8" s="216" t="s">
        <v>852</v>
      </c>
      <c r="E8" s="290"/>
    </row>
    <row r="9" spans="2:5" ht="66" customHeight="1" x14ac:dyDescent="0.2">
      <c r="B9" s="217" t="s">
        <v>853</v>
      </c>
      <c r="C9" s="291" t="s">
        <v>854</v>
      </c>
      <c r="D9" s="218" t="s">
        <v>855</v>
      </c>
      <c r="E9" s="292" t="s">
        <v>856</v>
      </c>
    </row>
    <row r="10" spans="2:5" ht="48" x14ac:dyDescent="0.2">
      <c r="B10" s="219" t="s">
        <v>857</v>
      </c>
      <c r="C10" s="293" t="s">
        <v>858</v>
      </c>
      <c r="D10" s="220" t="s">
        <v>859</v>
      </c>
    </row>
    <row r="11" spans="2:5" ht="32" x14ac:dyDescent="0.2">
      <c r="B11" s="221" t="s">
        <v>860</v>
      </c>
      <c r="C11" s="294" t="s">
        <v>861</v>
      </c>
      <c r="D11" s="222" t="s">
        <v>862</v>
      </c>
    </row>
    <row r="12" spans="2:5" ht="32" x14ac:dyDescent="0.2">
      <c r="B12" s="223" t="s">
        <v>863</v>
      </c>
      <c r="C12" s="295" t="s">
        <v>864</v>
      </c>
      <c r="D12" s="224" t="s">
        <v>865</v>
      </c>
    </row>
    <row r="13" spans="2:5" ht="16" x14ac:dyDescent="0.2">
      <c r="B13" s="225" t="s">
        <v>866</v>
      </c>
      <c r="C13" s="296" t="s">
        <v>867</v>
      </c>
      <c r="D13" s="226" t="s">
        <v>868</v>
      </c>
    </row>
    <row r="14" spans="2:5" ht="16" x14ac:dyDescent="0.2">
      <c r="B14" s="225" t="s">
        <v>869</v>
      </c>
      <c r="C14" s="296" t="s">
        <v>870</v>
      </c>
      <c r="D14" s="226" t="s">
        <v>871</v>
      </c>
    </row>
    <row r="15" spans="2:5" ht="33" thickBot="1" x14ac:dyDescent="0.25">
      <c r="B15" s="297" t="s">
        <v>872</v>
      </c>
      <c r="C15" s="227" t="s">
        <v>873</v>
      </c>
      <c r="D15" s="67" t="s">
        <v>874</v>
      </c>
    </row>
    <row r="16" spans="2:5" ht="16" thickBot="1" x14ac:dyDescent="0.25"/>
    <row r="17" spans="2:5" ht="16" thickBot="1" x14ac:dyDescent="0.25">
      <c r="B17" s="803" t="s">
        <v>875</v>
      </c>
      <c r="C17" s="804"/>
      <c r="D17" s="805"/>
    </row>
    <row r="18" spans="2:5" ht="16" thickBot="1" x14ac:dyDescent="0.25"/>
    <row r="19" spans="2:5" x14ac:dyDescent="0.2">
      <c r="B19" s="806" t="str">
        <f>+CONCATENATE(D7," ",D8," ",D9," ",D10," ",D11," ",D12)</f>
        <v>El tesorero, el secretario general y/o el cordinador del grupo de gestión financiera, Cada vez que se requiera realizar un movimiento bancario y Con el fin de prevenir que los movimientos que se den por ventanilla sean suplantados, Todas las solicitudes de débitos o traslados se realizarán mediante oficio con dos firmas de aprobación que se encuentren autorizadas ante la entidad bancaria. Si no se cuenta con las dos firmas de aprobación, no se podrá realizar el débito o traslado bancario. Como evidencia queda el oficio radicado ante entidad bancaria con las dos firmas.</v>
      </c>
      <c r="C19" s="807"/>
      <c r="D19" s="808"/>
      <c r="E19" s="63" t="s">
        <v>876</v>
      </c>
    </row>
    <row r="20" spans="2:5" x14ac:dyDescent="0.2">
      <c r="B20" s="809"/>
      <c r="C20" s="810"/>
      <c r="D20" s="811"/>
    </row>
    <row r="21" spans="2:5" x14ac:dyDescent="0.2">
      <c r="B21" s="809"/>
      <c r="C21" s="810"/>
      <c r="D21" s="811"/>
      <c r="E21" s="63" t="s">
        <v>877</v>
      </c>
    </row>
    <row r="22" spans="2:5" x14ac:dyDescent="0.2">
      <c r="B22" s="809"/>
      <c r="C22" s="810"/>
      <c r="D22" s="811"/>
      <c r="E22" s="63" t="s">
        <v>878</v>
      </c>
    </row>
    <row r="23" spans="2:5" x14ac:dyDescent="0.2">
      <c r="B23" s="809"/>
      <c r="C23" s="810"/>
      <c r="D23" s="811"/>
    </row>
    <row r="24" spans="2:5" x14ac:dyDescent="0.2">
      <c r="B24" s="809"/>
      <c r="C24" s="810"/>
      <c r="D24" s="811"/>
    </row>
    <row r="25" spans="2:5" ht="87" customHeight="1" thickBot="1" x14ac:dyDescent="0.25">
      <c r="B25" s="812"/>
      <c r="C25" s="813"/>
      <c r="D25" s="814"/>
    </row>
    <row r="28" spans="2:5" x14ac:dyDescent="0.2">
      <c r="C28" s="68"/>
    </row>
  </sheetData>
  <mergeCells count="2">
    <mergeCell ref="B17:D17"/>
    <mergeCell ref="B19:D25"/>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'/Users/daniel/Documents/D:\C:\Users\DIGITAL EXITO\Downloads\[Corrupción (1).xlsx]Hoja2'!#REF!</xm:f>
          </x14:formula1>
          <xm:sqref>D13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C3:I16"/>
  <sheetViews>
    <sheetView topLeftCell="C1" workbookViewId="0">
      <selection activeCell="C8" sqref="C8:F9"/>
    </sheetView>
  </sheetViews>
  <sheetFormatPr baseColWidth="10" defaultColWidth="11.5" defaultRowHeight="15" x14ac:dyDescent="0.2"/>
  <cols>
    <col min="3" max="3" width="24.83203125" bestFit="1" customWidth="1"/>
    <col min="4" max="4" width="53.33203125" bestFit="1" customWidth="1"/>
    <col min="5" max="5" width="45.5" bestFit="1" customWidth="1"/>
    <col min="6" max="6" width="30.5" customWidth="1"/>
    <col min="7" max="7" width="18.6640625" customWidth="1"/>
  </cols>
  <sheetData>
    <row r="3" spans="3:9" ht="16" thickBot="1" x14ac:dyDescent="0.25"/>
    <row r="4" spans="3:9" x14ac:dyDescent="0.2">
      <c r="C4" s="815" t="s">
        <v>879</v>
      </c>
      <c r="D4" s="816"/>
      <c r="E4" s="816"/>
      <c r="F4" s="816"/>
      <c r="G4" s="817"/>
    </row>
    <row r="5" spans="3:9" ht="16" thickBot="1" x14ac:dyDescent="0.25">
      <c r="C5" s="818"/>
      <c r="D5" s="819"/>
      <c r="E5" s="819"/>
      <c r="F5" s="819"/>
      <c r="G5" s="820"/>
    </row>
    <row r="6" spans="3:9" x14ac:dyDescent="0.2">
      <c r="C6" s="22"/>
      <c r="D6" s="22"/>
      <c r="E6" s="22"/>
      <c r="F6" s="22"/>
      <c r="G6" s="22"/>
    </row>
    <row r="7" spans="3:9" x14ac:dyDescent="0.2">
      <c r="C7" t="s">
        <v>880</v>
      </c>
      <c r="D7" t="s">
        <v>881</v>
      </c>
      <c r="E7" t="s">
        <v>882</v>
      </c>
      <c r="F7" t="s">
        <v>883</v>
      </c>
      <c r="G7" t="s">
        <v>884</v>
      </c>
    </row>
    <row r="8" spans="3:9" ht="70.5" customHeight="1" x14ac:dyDescent="0.2">
      <c r="C8" s="21"/>
      <c r="D8" s="21" t="s">
        <v>885</v>
      </c>
      <c r="E8" s="21" t="s">
        <v>886</v>
      </c>
      <c r="F8" s="21" t="s">
        <v>887</v>
      </c>
      <c r="G8" s="21" t="s">
        <v>888</v>
      </c>
    </row>
    <row r="9" spans="3:9" ht="64" x14ac:dyDescent="0.2">
      <c r="C9" s="21"/>
      <c r="D9" s="21" t="s">
        <v>889</v>
      </c>
    </row>
    <row r="10" spans="3:9" x14ac:dyDescent="0.2">
      <c r="C10" s="21"/>
    </row>
    <row r="11" spans="3:9" x14ac:dyDescent="0.2">
      <c r="C11" s="21"/>
    </row>
    <row r="16" spans="3:9" x14ac:dyDescent="0.2">
      <c r="I16" s="21"/>
    </row>
  </sheetData>
  <mergeCells count="1">
    <mergeCell ref="C4:G5"/>
  </mergeCells>
  <pageMargins left="0.7" right="0.7" top="0.75" bottom="0.75" header="0.3" footer="0.3"/>
  <drawing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O121"/>
  <sheetViews>
    <sheetView topLeftCell="A58" workbookViewId="0">
      <selection activeCell="A79" sqref="A79"/>
    </sheetView>
  </sheetViews>
  <sheetFormatPr baseColWidth="10" defaultColWidth="11.5" defaultRowHeight="15" x14ac:dyDescent="0.2"/>
  <cols>
    <col min="7" max="7" width="27" customWidth="1"/>
    <col min="8" max="8" width="16.33203125" customWidth="1"/>
    <col min="9" max="9" width="20.1640625" customWidth="1"/>
    <col min="11" max="11" width="76.5" customWidth="1"/>
    <col min="12" max="12" width="39.1640625" customWidth="1"/>
  </cols>
  <sheetData>
    <row r="1" spans="2:13" x14ac:dyDescent="0.2">
      <c r="B1" s="26" t="s">
        <v>890</v>
      </c>
      <c r="G1" s="821" t="s">
        <v>891</v>
      </c>
      <c r="H1" s="821"/>
      <c r="I1" s="821"/>
      <c r="J1" s="821"/>
      <c r="K1" s="821"/>
      <c r="L1" s="821"/>
      <c r="M1" s="821"/>
    </row>
    <row r="2" spans="2:13" x14ac:dyDescent="0.2">
      <c r="B2" s="279" t="s">
        <v>892</v>
      </c>
      <c r="G2" s="279" t="s">
        <v>892</v>
      </c>
      <c r="H2" s="171" t="s">
        <v>893</v>
      </c>
      <c r="I2" s="279" t="s">
        <v>894</v>
      </c>
      <c r="J2" s="279" t="s">
        <v>895</v>
      </c>
      <c r="K2" s="279" t="s">
        <v>896</v>
      </c>
      <c r="L2" s="172" t="s">
        <v>897</v>
      </c>
      <c r="M2" s="279" t="s">
        <v>898</v>
      </c>
    </row>
    <row r="3" spans="2:13" x14ac:dyDescent="0.2">
      <c r="B3" s="279" t="s">
        <v>898</v>
      </c>
      <c r="G3" s="279" t="s">
        <v>899</v>
      </c>
      <c r="H3" s="171" t="s">
        <v>900</v>
      </c>
      <c r="I3" s="279" t="s">
        <v>901</v>
      </c>
      <c r="J3" s="279" t="s">
        <v>902</v>
      </c>
      <c r="K3" s="279" t="s">
        <v>903</v>
      </c>
      <c r="L3" s="172" t="s">
        <v>904</v>
      </c>
      <c r="M3" s="279" t="s">
        <v>905</v>
      </c>
    </row>
    <row r="4" spans="2:13" x14ac:dyDescent="0.2">
      <c r="B4" s="279" t="s">
        <v>896</v>
      </c>
      <c r="G4" s="279" t="s">
        <v>906</v>
      </c>
      <c r="I4" s="279" t="s">
        <v>907</v>
      </c>
      <c r="J4" s="279" t="s">
        <v>908</v>
      </c>
      <c r="K4" s="279" t="s">
        <v>909</v>
      </c>
      <c r="L4" s="172" t="s">
        <v>910</v>
      </c>
      <c r="M4" s="279" t="s">
        <v>911</v>
      </c>
    </row>
    <row r="5" spans="2:13" x14ac:dyDescent="0.2">
      <c r="B5" s="279" t="s">
        <v>912</v>
      </c>
      <c r="G5" s="279" t="s">
        <v>913</v>
      </c>
      <c r="I5" s="279" t="s">
        <v>914</v>
      </c>
      <c r="J5" s="279" t="s">
        <v>915</v>
      </c>
      <c r="K5" s="279" t="s">
        <v>916</v>
      </c>
      <c r="L5" s="172" t="s">
        <v>917</v>
      </c>
      <c r="M5" s="279" t="s">
        <v>918</v>
      </c>
    </row>
    <row r="6" spans="2:13" x14ac:dyDescent="0.2">
      <c r="B6" s="279" t="s">
        <v>919</v>
      </c>
      <c r="G6" s="279" t="s">
        <v>920</v>
      </c>
      <c r="J6" s="279" t="s">
        <v>921</v>
      </c>
      <c r="K6" s="279" t="s">
        <v>922</v>
      </c>
      <c r="L6" s="172" t="s">
        <v>923</v>
      </c>
      <c r="M6" s="279" t="s">
        <v>924</v>
      </c>
    </row>
    <row r="7" spans="2:13" x14ac:dyDescent="0.2">
      <c r="B7" s="279" t="s">
        <v>925</v>
      </c>
      <c r="G7" s="279" t="s">
        <v>926</v>
      </c>
      <c r="J7" s="279" t="s">
        <v>927</v>
      </c>
      <c r="K7" s="279" t="s">
        <v>928</v>
      </c>
      <c r="L7" s="172" t="s">
        <v>929</v>
      </c>
      <c r="M7" s="279"/>
    </row>
    <row r="8" spans="2:13" x14ac:dyDescent="0.2">
      <c r="B8" s="279" t="s">
        <v>930</v>
      </c>
      <c r="G8" s="279" t="s">
        <v>931</v>
      </c>
      <c r="J8" s="279" t="s">
        <v>932</v>
      </c>
      <c r="K8" s="279" t="s">
        <v>933</v>
      </c>
      <c r="L8" s="172" t="s">
        <v>934</v>
      </c>
      <c r="M8" s="279"/>
    </row>
    <row r="9" spans="2:13" x14ac:dyDescent="0.2">
      <c r="G9" s="279" t="s">
        <v>935</v>
      </c>
      <c r="J9" s="279" t="s">
        <v>936</v>
      </c>
      <c r="K9" s="279" t="s">
        <v>937</v>
      </c>
      <c r="M9" s="279"/>
    </row>
    <row r="10" spans="2:13" x14ac:dyDescent="0.2">
      <c r="J10" s="279" t="s">
        <v>938</v>
      </c>
      <c r="K10" s="279" t="s">
        <v>939</v>
      </c>
      <c r="M10" s="279"/>
    </row>
    <row r="11" spans="2:13" x14ac:dyDescent="0.2">
      <c r="K11" s="279" t="s">
        <v>940</v>
      </c>
      <c r="M11" s="279"/>
    </row>
    <row r="12" spans="2:13" x14ac:dyDescent="0.2">
      <c r="B12" s="822" t="s">
        <v>941</v>
      </c>
      <c r="C12" s="823"/>
      <c r="D12" s="823"/>
      <c r="E12" s="823"/>
      <c r="F12" s="823"/>
      <c r="G12" s="823"/>
      <c r="H12" s="824"/>
      <c r="K12" s="279" t="s">
        <v>942</v>
      </c>
    </row>
    <row r="13" spans="2:13" x14ac:dyDescent="0.2">
      <c r="B13" s="279" t="s">
        <v>943</v>
      </c>
      <c r="C13" s="172" t="s">
        <v>944</v>
      </c>
      <c r="D13" s="279" t="s">
        <v>945</v>
      </c>
      <c r="E13" s="279" t="s">
        <v>946</v>
      </c>
      <c r="F13" s="279" t="s">
        <v>947</v>
      </c>
      <c r="G13" s="172" t="s">
        <v>948</v>
      </c>
      <c r="H13" s="279" t="s">
        <v>949</v>
      </c>
      <c r="K13" s="279" t="s">
        <v>950</v>
      </c>
    </row>
    <row r="14" spans="2:13" x14ac:dyDescent="0.2">
      <c r="B14" s="279" t="s">
        <v>951</v>
      </c>
      <c r="C14" s="172" t="s">
        <v>952</v>
      </c>
      <c r="D14" s="279" t="s">
        <v>953</v>
      </c>
      <c r="E14" s="279" t="s">
        <v>954</v>
      </c>
      <c r="F14" s="279" t="s">
        <v>955</v>
      </c>
      <c r="G14" s="172" t="s">
        <v>956</v>
      </c>
      <c r="H14" s="279" t="s">
        <v>957</v>
      </c>
      <c r="K14" s="279" t="s">
        <v>958</v>
      </c>
    </row>
    <row r="15" spans="2:13" x14ac:dyDescent="0.2">
      <c r="B15" s="279" t="s">
        <v>959</v>
      </c>
      <c r="D15" s="279" t="s">
        <v>960</v>
      </c>
      <c r="H15" s="279" t="s">
        <v>961</v>
      </c>
      <c r="K15" s="279" t="s">
        <v>962</v>
      </c>
    </row>
    <row r="16" spans="2:13" x14ac:dyDescent="0.2">
      <c r="B16" s="279" t="s">
        <v>963</v>
      </c>
      <c r="D16" s="279" t="s">
        <v>964</v>
      </c>
      <c r="H16" s="279" t="s">
        <v>965</v>
      </c>
      <c r="K16" s="279" t="s">
        <v>966</v>
      </c>
    </row>
    <row r="17" spans="2:11" x14ac:dyDescent="0.2">
      <c r="H17" s="279" t="s">
        <v>967</v>
      </c>
      <c r="K17" s="279" t="s">
        <v>968</v>
      </c>
    </row>
    <row r="18" spans="2:11" x14ac:dyDescent="0.2">
      <c r="B18" s="822" t="s">
        <v>969</v>
      </c>
      <c r="C18" s="823"/>
      <c r="D18" s="823"/>
      <c r="E18" s="823"/>
      <c r="F18" s="823"/>
      <c r="G18" s="823"/>
      <c r="H18" s="824"/>
      <c r="K18" s="279" t="s">
        <v>970</v>
      </c>
    </row>
    <row r="19" spans="2:11" x14ac:dyDescent="0.2">
      <c r="B19" s="298" t="s">
        <v>971</v>
      </c>
      <c r="C19" s="173" t="s">
        <v>972</v>
      </c>
      <c r="D19" s="298" t="s">
        <v>973</v>
      </c>
      <c r="E19" s="298" t="s">
        <v>974</v>
      </c>
      <c r="F19" s="298" t="s">
        <v>975</v>
      </c>
      <c r="G19" s="173" t="s">
        <v>976</v>
      </c>
      <c r="H19" s="298" t="s">
        <v>977</v>
      </c>
    </row>
    <row r="20" spans="2:11" x14ac:dyDescent="0.2">
      <c r="B20" s="27" t="s">
        <v>978</v>
      </c>
      <c r="C20" s="27" t="s">
        <v>979</v>
      </c>
      <c r="D20" s="27" t="s">
        <v>980</v>
      </c>
      <c r="E20" s="27" t="s">
        <v>981</v>
      </c>
      <c r="F20" s="27" t="s">
        <v>982</v>
      </c>
      <c r="G20" s="27" t="s">
        <v>983</v>
      </c>
      <c r="H20" s="27" t="s">
        <v>984</v>
      </c>
    </row>
    <row r="21" spans="2:11" x14ac:dyDescent="0.2">
      <c r="B21" s="27" t="s">
        <v>985</v>
      </c>
      <c r="C21" s="27" t="s">
        <v>986</v>
      </c>
      <c r="D21" s="27" t="s">
        <v>987</v>
      </c>
      <c r="E21" s="27" t="s">
        <v>988</v>
      </c>
      <c r="G21" s="27" t="s">
        <v>989</v>
      </c>
      <c r="H21" s="27" t="s">
        <v>990</v>
      </c>
    </row>
    <row r="22" spans="2:11" x14ac:dyDescent="0.2">
      <c r="B22" s="27" t="s">
        <v>991</v>
      </c>
      <c r="C22" s="27" t="s">
        <v>992</v>
      </c>
      <c r="D22" s="27" t="s">
        <v>993</v>
      </c>
      <c r="E22" s="27" t="s">
        <v>994</v>
      </c>
      <c r="G22" s="27" t="s">
        <v>995</v>
      </c>
      <c r="H22" s="27" t="s">
        <v>996</v>
      </c>
    </row>
    <row r="23" spans="2:11" x14ac:dyDescent="0.2">
      <c r="B23" s="27" t="s">
        <v>985</v>
      </c>
      <c r="C23" s="27" t="s">
        <v>997</v>
      </c>
      <c r="D23" s="27" t="s">
        <v>998</v>
      </c>
      <c r="E23" s="27" t="s">
        <v>999</v>
      </c>
      <c r="G23" s="27" t="s">
        <v>1000</v>
      </c>
      <c r="H23" s="27" t="s">
        <v>1001</v>
      </c>
    </row>
    <row r="24" spans="2:11" x14ac:dyDescent="0.2">
      <c r="B24" s="27" t="s">
        <v>1002</v>
      </c>
      <c r="C24" s="27" t="s">
        <v>1003</v>
      </c>
      <c r="D24" s="27" t="s">
        <v>1004</v>
      </c>
      <c r="E24" s="27" t="s">
        <v>1005</v>
      </c>
      <c r="G24" s="27" t="s">
        <v>1006</v>
      </c>
      <c r="H24" s="27" t="s">
        <v>1007</v>
      </c>
    </row>
    <row r="25" spans="2:11" x14ac:dyDescent="0.2">
      <c r="B25" s="27" t="s">
        <v>1008</v>
      </c>
      <c r="D25" s="27" t="s">
        <v>1009</v>
      </c>
      <c r="E25" s="27" t="s">
        <v>1010</v>
      </c>
      <c r="G25" s="27" t="s">
        <v>1011</v>
      </c>
      <c r="H25" s="27" t="s">
        <v>1012</v>
      </c>
    </row>
    <row r="26" spans="2:11" x14ac:dyDescent="0.2">
      <c r="B26" s="27" t="s">
        <v>1013</v>
      </c>
      <c r="D26" s="27" t="s">
        <v>1014</v>
      </c>
      <c r="E26" s="27" t="s">
        <v>1015</v>
      </c>
      <c r="H26" s="27" t="s">
        <v>1016</v>
      </c>
    </row>
    <row r="27" spans="2:11" x14ac:dyDescent="0.2">
      <c r="B27" s="27" t="s">
        <v>1017</v>
      </c>
      <c r="D27" s="27" t="s">
        <v>1018</v>
      </c>
      <c r="E27" s="27" t="s">
        <v>1019</v>
      </c>
      <c r="H27" s="27" t="s">
        <v>1020</v>
      </c>
    </row>
    <row r="28" spans="2:11" x14ac:dyDescent="0.2">
      <c r="B28" s="27" t="s">
        <v>1021</v>
      </c>
      <c r="D28" s="27" t="s">
        <v>1022</v>
      </c>
      <c r="E28" s="27" t="s">
        <v>1023</v>
      </c>
      <c r="H28" s="27" t="s">
        <v>1024</v>
      </c>
    </row>
    <row r="29" spans="2:11" x14ac:dyDescent="0.2">
      <c r="B29" s="27" t="s">
        <v>1025</v>
      </c>
      <c r="D29" s="27" t="s">
        <v>1026</v>
      </c>
      <c r="E29" s="27" t="s">
        <v>1027</v>
      </c>
      <c r="H29" s="27" t="s">
        <v>1028</v>
      </c>
    </row>
    <row r="30" spans="2:11" x14ac:dyDescent="0.2">
      <c r="B30" s="27" t="s">
        <v>1029</v>
      </c>
      <c r="D30" s="27" t="s">
        <v>1030</v>
      </c>
      <c r="E30" s="27" t="s">
        <v>1031</v>
      </c>
      <c r="H30" s="27" t="s">
        <v>1032</v>
      </c>
    </row>
    <row r="31" spans="2:11" x14ac:dyDescent="0.2">
      <c r="B31" s="27" t="s">
        <v>1033</v>
      </c>
      <c r="D31" s="27" t="s">
        <v>1034</v>
      </c>
      <c r="E31" s="27" t="s">
        <v>1035</v>
      </c>
      <c r="H31" s="27" t="s">
        <v>1036</v>
      </c>
    </row>
    <row r="32" spans="2:11" x14ac:dyDescent="0.2">
      <c r="B32" s="27" t="s">
        <v>1037</v>
      </c>
      <c r="D32" s="27" t="s">
        <v>1038</v>
      </c>
      <c r="E32" s="27" t="s">
        <v>1039</v>
      </c>
      <c r="H32" s="27" t="s">
        <v>1040</v>
      </c>
    </row>
    <row r="33" spans="2:15" x14ac:dyDescent="0.2">
      <c r="D33" s="27" t="s">
        <v>1041</v>
      </c>
      <c r="H33" s="27" t="s">
        <v>1042</v>
      </c>
    </row>
    <row r="34" spans="2:15" x14ac:dyDescent="0.2">
      <c r="H34" s="27" t="s">
        <v>1043</v>
      </c>
    </row>
    <row r="35" spans="2:15" x14ac:dyDescent="0.2">
      <c r="H35" s="27" t="s">
        <v>1044</v>
      </c>
    </row>
    <row r="36" spans="2:15" x14ac:dyDescent="0.2">
      <c r="H36" s="27" t="s">
        <v>1045</v>
      </c>
    </row>
    <row r="37" spans="2:15" x14ac:dyDescent="0.2">
      <c r="H37" s="27" t="s">
        <v>1046</v>
      </c>
    </row>
    <row r="38" spans="2:15" x14ac:dyDescent="0.2">
      <c r="H38" s="27" t="s">
        <v>927</v>
      </c>
    </row>
    <row r="39" spans="2:15" x14ac:dyDescent="0.2">
      <c r="H39" s="27" t="s">
        <v>1047</v>
      </c>
    </row>
    <row r="40" spans="2:15" x14ac:dyDescent="0.2">
      <c r="H40" s="27" t="s">
        <v>1048</v>
      </c>
    </row>
    <row r="41" spans="2:15" x14ac:dyDescent="0.2">
      <c r="H41" s="27" t="s">
        <v>1049</v>
      </c>
    </row>
    <row r="44" spans="2:15" x14ac:dyDescent="0.2">
      <c r="B44" s="32" t="s">
        <v>1050</v>
      </c>
      <c r="C44" s="32" t="s">
        <v>1051</v>
      </c>
      <c r="D44" s="32" t="s">
        <v>1052</v>
      </c>
      <c r="E44" s="32" t="s">
        <v>1053</v>
      </c>
      <c r="F44" s="32" t="s">
        <v>1054</v>
      </c>
      <c r="G44" s="32" t="s">
        <v>1055</v>
      </c>
      <c r="H44" s="32" t="s">
        <v>1056</v>
      </c>
      <c r="I44" s="32" t="s">
        <v>1057</v>
      </c>
      <c r="J44" s="32" t="s">
        <v>1058</v>
      </c>
      <c r="K44" s="32" t="s">
        <v>1059</v>
      </c>
      <c r="L44" s="32" t="s">
        <v>1060</v>
      </c>
      <c r="M44" s="32" t="s">
        <v>1061</v>
      </c>
      <c r="N44" s="32" t="s">
        <v>1062</v>
      </c>
      <c r="O44" s="32" t="s">
        <v>1063</v>
      </c>
    </row>
    <row r="45" spans="2:15" x14ac:dyDescent="0.2">
      <c r="B45" s="31" t="s">
        <v>1064</v>
      </c>
      <c r="C45" s="31" t="s">
        <v>1065</v>
      </c>
      <c r="D45" s="31" t="s">
        <v>1066</v>
      </c>
      <c r="E45" s="31" t="s">
        <v>1067</v>
      </c>
      <c r="F45" s="31" t="s">
        <v>1068</v>
      </c>
      <c r="G45" s="31" t="s">
        <v>1069</v>
      </c>
      <c r="H45" s="31" t="s">
        <v>1070</v>
      </c>
      <c r="I45" s="31" t="s">
        <v>1071</v>
      </c>
      <c r="J45" s="31" t="s">
        <v>1072</v>
      </c>
      <c r="K45" s="31" t="s">
        <v>1073</v>
      </c>
      <c r="L45" s="31" t="s">
        <v>1074</v>
      </c>
      <c r="M45" s="31" t="s">
        <v>1075</v>
      </c>
      <c r="N45" s="31" t="s">
        <v>1076</v>
      </c>
      <c r="O45" s="31" t="s">
        <v>1077</v>
      </c>
    </row>
    <row r="46" spans="2:15" x14ac:dyDescent="0.2">
      <c r="B46" s="31" t="s">
        <v>1078</v>
      </c>
      <c r="C46" s="31" t="s">
        <v>1079</v>
      </c>
      <c r="D46" s="31" t="s">
        <v>1080</v>
      </c>
      <c r="E46" s="31" t="s">
        <v>1081</v>
      </c>
      <c r="F46" s="31" t="s">
        <v>1082</v>
      </c>
      <c r="G46" s="31" t="s">
        <v>1083</v>
      </c>
      <c r="H46" s="31" t="s">
        <v>1084</v>
      </c>
      <c r="I46" s="31" t="s">
        <v>1085</v>
      </c>
      <c r="J46" s="31" t="s">
        <v>1086</v>
      </c>
      <c r="K46" s="31" t="s">
        <v>1087</v>
      </c>
      <c r="L46" s="31" t="s">
        <v>1088</v>
      </c>
      <c r="M46" s="31" t="s">
        <v>1089</v>
      </c>
      <c r="N46" s="31" t="s">
        <v>1090</v>
      </c>
      <c r="O46" s="31" t="s">
        <v>1091</v>
      </c>
    </row>
    <row r="47" spans="2:15" x14ac:dyDescent="0.2">
      <c r="C47" s="31" t="s">
        <v>1092</v>
      </c>
      <c r="D47" s="31" t="s">
        <v>1093</v>
      </c>
      <c r="E47" s="31" t="s">
        <v>1094</v>
      </c>
      <c r="F47" s="31" t="s">
        <v>1095</v>
      </c>
      <c r="H47" s="31" t="s">
        <v>1096</v>
      </c>
      <c r="I47" s="31" t="s">
        <v>1097</v>
      </c>
      <c r="J47" s="31" t="s">
        <v>1098</v>
      </c>
      <c r="K47" s="31" t="s">
        <v>1099</v>
      </c>
      <c r="L47" s="31" t="s">
        <v>1100</v>
      </c>
      <c r="M47" s="31" t="s">
        <v>1101</v>
      </c>
      <c r="N47" s="31" t="s">
        <v>1102</v>
      </c>
      <c r="O47" s="31" t="s">
        <v>1103</v>
      </c>
    </row>
    <row r="48" spans="2:15" x14ac:dyDescent="0.2">
      <c r="B48" s="31"/>
      <c r="C48" s="31" t="s">
        <v>1104</v>
      </c>
      <c r="D48" s="31" t="s">
        <v>1105</v>
      </c>
      <c r="E48" s="31" t="s">
        <v>1106</v>
      </c>
      <c r="F48" s="31" t="s">
        <v>1107</v>
      </c>
      <c r="H48" s="31" t="s">
        <v>1108</v>
      </c>
      <c r="I48" s="31" t="s">
        <v>1109</v>
      </c>
      <c r="J48" s="31" t="s">
        <v>1110</v>
      </c>
      <c r="K48" s="31" t="s">
        <v>1111</v>
      </c>
      <c r="L48" s="31" t="s">
        <v>1112</v>
      </c>
      <c r="M48" s="31" t="s">
        <v>1113</v>
      </c>
      <c r="N48" s="31" t="s">
        <v>1114</v>
      </c>
      <c r="O48" s="31" t="s">
        <v>1115</v>
      </c>
    </row>
    <row r="49" spans="2:15" x14ac:dyDescent="0.2">
      <c r="C49" s="31" t="s">
        <v>1116</v>
      </c>
      <c r="D49" s="31" t="s">
        <v>1117</v>
      </c>
      <c r="E49" s="31" t="s">
        <v>1118</v>
      </c>
      <c r="F49" s="31" t="s">
        <v>1119</v>
      </c>
      <c r="H49" s="31" t="s">
        <v>1120</v>
      </c>
      <c r="I49" s="31" t="s">
        <v>1121</v>
      </c>
      <c r="J49" s="31" t="s">
        <v>1122</v>
      </c>
      <c r="K49" s="31" t="s">
        <v>1123</v>
      </c>
      <c r="L49" s="31" t="s">
        <v>1124</v>
      </c>
      <c r="M49" s="31" t="s">
        <v>1125</v>
      </c>
      <c r="N49" s="31"/>
      <c r="O49" s="31" t="s">
        <v>1126</v>
      </c>
    </row>
    <row r="50" spans="2:15" x14ac:dyDescent="0.2">
      <c r="C50" s="31" t="s">
        <v>1127</v>
      </c>
      <c r="D50" s="31" t="s">
        <v>1128</v>
      </c>
      <c r="E50" s="31" t="s">
        <v>1129</v>
      </c>
      <c r="F50" s="31" t="s">
        <v>1130</v>
      </c>
      <c r="H50" s="31" t="s">
        <v>1131</v>
      </c>
      <c r="I50" s="31" t="s">
        <v>1132</v>
      </c>
      <c r="J50" s="31" t="s">
        <v>1133</v>
      </c>
      <c r="K50" s="31" t="s">
        <v>1134</v>
      </c>
      <c r="M50" s="31" t="s">
        <v>1135</v>
      </c>
      <c r="O50" s="31" t="s">
        <v>1136</v>
      </c>
    </row>
    <row r="51" spans="2:15" x14ac:dyDescent="0.2">
      <c r="C51" s="31" t="s">
        <v>1137</v>
      </c>
      <c r="E51" s="31" t="s">
        <v>1138</v>
      </c>
      <c r="F51" s="31" t="s">
        <v>1139</v>
      </c>
      <c r="H51" s="31" t="s">
        <v>1140</v>
      </c>
      <c r="I51" s="31" t="s">
        <v>1141</v>
      </c>
      <c r="J51" s="31" t="s">
        <v>1142</v>
      </c>
      <c r="K51" s="31" t="s">
        <v>1143</v>
      </c>
      <c r="M51" s="31" t="s">
        <v>1144</v>
      </c>
      <c r="O51" s="31" t="s">
        <v>1145</v>
      </c>
    </row>
    <row r="52" spans="2:15" x14ac:dyDescent="0.2">
      <c r="D52" s="31"/>
      <c r="E52" s="31" t="s">
        <v>1146</v>
      </c>
      <c r="F52" s="31" t="s">
        <v>1147</v>
      </c>
      <c r="H52" s="31" t="s">
        <v>1148</v>
      </c>
      <c r="I52" s="31" t="s">
        <v>1149</v>
      </c>
      <c r="K52" s="31" t="s">
        <v>1150</v>
      </c>
      <c r="O52" s="31" t="s">
        <v>1151</v>
      </c>
    </row>
    <row r="53" spans="2:15" x14ac:dyDescent="0.2">
      <c r="E53" s="31" t="s">
        <v>1152</v>
      </c>
      <c r="F53" s="31" t="s">
        <v>1153</v>
      </c>
      <c r="H53" s="31" t="s">
        <v>1154</v>
      </c>
      <c r="I53" s="31" t="s">
        <v>1155</v>
      </c>
      <c r="K53" s="31" t="s">
        <v>1156</v>
      </c>
    </row>
    <row r="54" spans="2:15" x14ac:dyDescent="0.2">
      <c r="E54" s="31"/>
      <c r="F54" s="31" t="s">
        <v>1157</v>
      </c>
      <c r="H54" s="31" t="s">
        <v>1158</v>
      </c>
      <c r="I54" s="31" t="s">
        <v>1159</v>
      </c>
      <c r="K54" s="31" t="s">
        <v>1160</v>
      </c>
    </row>
    <row r="55" spans="2:15" x14ac:dyDescent="0.2">
      <c r="F55" s="31" t="s">
        <v>1161</v>
      </c>
      <c r="H55" s="31" t="s">
        <v>1162</v>
      </c>
      <c r="I55" s="31" t="s">
        <v>1163</v>
      </c>
      <c r="K55" s="31" t="s">
        <v>1164</v>
      </c>
    </row>
    <row r="56" spans="2:15" x14ac:dyDescent="0.2">
      <c r="F56" s="31" t="s">
        <v>1165</v>
      </c>
      <c r="H56" s="31" t="s">
        <v>1166</v>
      </c>
      <c r="I56" s="31" t="s">
        <v>1167</v>
      </c>
      <c r="K56" s="31" t="s">
        <v>1168</v>
      </c>
    </row>
    <row r="57" spans="2:15" x14ac:dyDescent="0.2">
      <c r="F57" s="31" t="s">
        <v>1169</v>
      </c>
      <c r="H57" s="31" t="s">
        <v>1170</v>
      </c>
      <c r="I57" s="31" t="s">
        <v>1171</v>
      </c>
      <c r="K57" s="31" t="s">
        <v>1172</v>
      </c>
    </row>
    <row r="58" spans="2:15" x14ac:dyDescent="0.2">
      <c r="F58" s="31" t="s">
        <v>1173</v>
      </c>
      <c r="H58" s="31" t="s">
        <v>1174</v>
      </c>
      <c r="I58" s="31" t="s">
        <v>1175</v>
      </c>
    </row>
    <row r="59" spans="2:15" x14ac:dyDescent="0.2">
      <c r="B59" s="31"/>
      <c r="H59" s="31" t="s">
        <v>1176</v>
      </c>
      <c r="I59" s="31"/>
      <c r="K59" s="31"/>
    </row>
    <row r="60" spans="2:15" x14ac:dyDescent="0.2">
      <c r="C60" s="33" t="s">
        <v>1177</v>
      </c>
      <c r="E60" s="33" t="s">
        <v>1178</v>
      </c>
      <c r="G60" t="s">
        <v>1179</v>
      </c>
      <c r="I60" s="33" t="s">
        <v>1180</v>
      </c>
    </row>
    <row r="61" spans="2:15" x14ac:dyDescent="0.2">
      <c r="C61" t="s">
        <v>1181</v>
      </c>
      <c r="D61" s="34">
        <v>100</v>
      </c>
      <c r="E61" s="33" t="s">
        <v>1182</v>
      </c>
      <c r="F61">
        <v>100</v>
      </c>
      <c r="G61" t="s">
        <v>1183</v>
      </c>
      <c r="H61">
        <v>100</v>
      </c>
      <c r="I61" s="33" t="s">
        <v>1184</v>
      </c>
      <c r="J61" s="35">
        <v>100</v>
      </c>
      <c r="K61" s="31"/>
    </row>
    <row r="62" spans="2:15" x14ac:dyDescent="0.2">
      <c r="C62" s="33" t="s">
        <v>1185</v>
      </c>
      <c r="D62" s="34">
        <v>60</v>
      </c>
      <c r="E62" s="33" t="s">
        <v>1186</v>
      </c>
      <c r="F62">
        <v>60</v>
      </c>
      <c r="G62" s="33" t="s">
        <v>1187</v>
      </c>
      <c r="H62">
        <v>60</v>
      </c>
      <c r="I62" s="31" t="s">
        <v>1188</v>
      </c>
      <c r="J62" s="35">
        <v>60</v>
      </c>
    </row>
    <row r="63" spans="2:15" x14ac:dyDescent="0.2">
      <c r="C63" t="s">
        <v>1189</v>
      </c>
      <c r="D63" s="34">
        <v>20</v>
      </c>
      <c r="E63" s="33" t="s">
        <v>1190</v>
      </c>
      <c r="F63" s="31">
        <v>40</v>
      </c>
      <c r="G63" s="33" t="s">
        <v>1191</v>
      </c>
      <c r="H63" s="31">
        <v>40</v>
      </c>
      <c r="I63" s="31" t="s">
        <v>1192</v>
      </c>
      <c r="J63" s="35">
        <v>20</v>
      </c>
    </row>
    <row r="64" spans="2:15" x14ac:dyDescent="0.2">
      <c r="E64" s="33" t="s">
        <v>1193</v>
      </c>
      <c r="F64">
        <v>0</v>
      </c>
      <c r="G64" t="s">
        <v>1194</v>
      </c>
      <c r="H64">
        <v>0</v>
      </c>
      <c r="I64" s="31" t="s">
        <v>1195</v>
      </c>
      <c r="J64" s="35">
        <v>0</v>
      </c>
    </row>
    <row r="65" spans="2:11" x14ac:dyDescent="0.2">
      <c r="I65" s="31" t="s">
        <v>1196</v>
      </c>
      <c r="J65" t="s">
        <v>1197</v>
      </c>
    </row>
    <row r="68" spans="2:11" x14ac:dyDescent="0.2">
      <c r="F68" s="31"/>
    </row>
    <row r="70" spans="2:11" x14ac:dyDescent="0.2">
      <c r="B70" s="31"/>
      <c r="K70" s="32"/>
    </row>
    <row r="71" spans="2:11" x14ac:dyDescent="0.2">
      <c r="B71" s="31"/>
    </row>
    <row r="86" spans="2:11" x14ac:dyDescent="0.2">
      <c r="B86" s="32"/>
    </row>
    <row r="87" spans="2:11" x14ac:dyDescent="0.2">
      <c r="F87" s="31" t="s">
        <v>466</v>
      </c>
      <c r="K87" s="32"/>
    </row>
    <row r="110" spans="6:6" x14ac:dyDescent="0.2">
      <c r="F110" s="31"/>
    </row>
    <row r="121" spans="6:6" x14ac:dyDescent="0.2">
      <c r="F121" s="31"/>
    </row>
  </sheetData>
  <sheetProtection algorithmName="SHA-512" hashValue="ir0+NBvpf7lUGCyLq83BfIlGTJJDDh7Zqx/6H1WQLKHvds4O7oC70fmP58jV8I3NJf/sDem/sbCBokcKmezj7w==" saltValue="SVpnOM6QaQMttH5ezqZ/Tw==" spinCount="100000" sheet="1" objects="1" scenarios="1"/>
  <sortState xmlns:xlrd2="http://schemas.microsoft.com/office/spreadsheetml/2017/richdata2" ref="C20:D93">
    <sortCondition ref="D20:D93"/>
  </sortState>
  <mergeCells count="3">
    <mergeCell ref="G1:M1"/>
    <mergeCell ref="B12:H12"/>
    <mergeCell ref="B18:H18"/>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MJCategoria xmlns="81cc8fc0-8d1e-4295-8f37-5d076116407c" xsi:nil="true"/>
    <MJFechaExpedicion xmlns="81cc8fc0-8d1e-4295-8f37-5d076116407c">2026-01-29T20:55:00+00:00</MJFechaExpedicion>
    <_dlc_DocId xmlns="81cc8fc0-8d1e-4295-8f37-5d076116407c">2TV4CCKVFCYA-90719747-158</_dlc_DocId>
    <_dlc_DocIdUrl xmlns="81cc8fc0-8d1e-4295-8f37-5d076116407c">
      <Url>https://www.minjusticia.gov.co/servicio-ciudadano/_layouts/15/DocIdRedir.aspx?ID=2TV4CCKVFCYA-90719747-158</Url>
      <Description>2TV4CCKVFCYA-90719747-158</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Anti_corrupcion" ma:contentTypeID="0x01010065DBA66042D2F54CA6004B821B3BE609030048AC1BDCAA982A4F931871916B101222" ma:contentTypeVersion="30" ma:contentTypeDescription="" ma:contentTypeScope="" ma:versionID="4c689cd1695fd2efd9d757c666e85b4d">
  <xsd:schema xmlns:xsd="http://www.w3.org/2001/XMLSchema" xmlns:xs="http://www.w3.org/2001/XMLSchema" xmlns:p="http://schemas.microsoft.com/office/2006/metadata/properties" xmlns:ns1="81cc8fc0-8d1e-4295-8f37-5d076116407c" targetNamespace="http://schemas.microsoft.com/office/2006/metadata/properties" ma:root="true" ma:fieldsID="00a45a224652d91e9d79c5a51571cc99" ns1:_="">
    <xsd:import namespace="81cc8fc0-8d1e-4295-8f37-5d076116407c"/>
    <xsd:element name="properties">
      <xsd:complexType>
        <xsd:sequence>
          <xsd:element name="documentManagement">
            <xsd:complexType>
              <xsd:all>
                <xsd:element ref="ns1:MJFechaExpedicion" minOccurs="0"/>
                <xsd:element ref="ns1:MJCategoria" minOccurs="0"/>
                <xsd:element ref="ns1:_dlc_DocId" minOccurs="0"/>
                <xsd:element ref="ns1:_dlc_DocIdUrl" minOccurs="0"/>
                <xsd:element ref="ns1: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cc8fc0-8d1e-4295-8f37-5d076116407c" elementFormDefault="qualified">
    <xsd:import namespace="http://schemas.microsoft.com/office/2006/documentManagement/types"/>
    <xsd:import namespace="http://schemas.microsoft.com/office/infopath/2007/PartnerControls"/>
    <xsd:element name="MJFechaExpedicion" ma:index="0" nillable="true" ma:displayName="Fecha Expedición" ma:default="[today]" ma:format="DateTime" ma:internalName="MJFechaExpedicion">
      <xsd:simpleType>
        <xsd:restriction base="dms:DateTime"/>
      </xsd:simpleType>
    </xsd:element>
    <xsd:element name="MJCategoria" ma:index="10" nillable="true" ma:displayName="Categoria" ma:internalName="MJCategoria">
      <xsd:simpleType>
        <xsd:restriction base="dms:Text">
          <xsd:maxLength value="255"/>
        </xsd:restriction>
      </xsd:simpleType>
    </xsd:element>
    <xsd:element name="_dlc_DocId" ma:index="11" nillable="true" ma:displayName="Valor de Id. de documento" ma:description="El valor del identificador de documento asignado a este elemento." ma:internalName="_dlc_DocId" ma:readOnly="true">
      <xsd:simpleType>
        <xsd:restriction base="dms:Text"/>
      </xsd:simpleType>
    </xsd:element>
    <xsd:element name="_dlc_DocIdUrl" ma:index="12"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Tipo de contenido"/>
        <xsd:element ref="dc:title" minOccurs="0" maxOccurs="1" ma:index="3"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181A7456-32F0-4857-AC4B-929E42F9FF2A}">
  <ds:schemaRefs>
    <ds:schemaRef ds:uri="http://purl.org/dc/terms/"/>
    <ds:schemaRef ds:uri="http://purl.org/dc/elements/1.1/"/>
    <ds:schemaRef ds:uri="http://www.w3.org/XML/1998/namespace"/>
    <ds:schemaRef ds:uri="3d04f598-d8fd-4db1-b254-cc5605670241"/>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98c71486-3409-4817-a91c-6c252592bd15"/>
    <ds:schemaRef ds:uri="http://schemas.microsoft.com/office/2006/metadata/properties"/>
    <ds:schemaRef ds:uri="81cc8fc0-8d1e-4295-8f37-5d076116407c"/>
  </ds:schemaRefs>
</ds:datastoreItem>
</file>

<file path=customXml/itemProps2.xml><?xml version="1.0" encoding="utf-8"?>
<ds:datastoreItem xmlns:ds="http://schemas.openxmlformats.org/officeDocument/2006/customXml" ds:itemID="{482869FB-31B7-4FEC-9920-1ECC3D0AAB65}">
  <ds:schemaRefs>
    <ds:schemaRef ds:uri="http://schemas.microsoft.com/sharepoint/v3/contenttype/forms"/>
  </ds:schemaRefs>
</ds:datastoreItem>
</file>

<file path=customXml/itemProps3.xml><?xml version="1.0" encoding="utf-8"?>
<ds:datastoreItem xmlns:ds="http://schemas.openxmlformats.org/officeDocument/2006/customXml" ds:itemID="{4AFFB51C-A838-4893-9118-A7F3BE268E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cc8fc0-8d1e-4295-8f37-5d076116407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74D40C5-4CB5-4F1F-9A01-9BBA43831CED}">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13</vt:i4>
      </vt:variant>
      <vt:variant>
        <vt:lpstr>Rangos con nombre</vt:lpstr>
      </vt:variant>
      <vt:variant>
        <vt:i4>44</vt:i4>
      </vt:variant>
    </vt:vector>
  </HeadingPairs>
  <TitlesOfParts>
    <vt:vector size="57" baseType="lpstr">
      <vt:lpstr>Matriz Riesgos Gestión 2025</vt:lpstr>
      <vt:lpstr>Hoja2</vt:lpstr>
      <vt:lpstr>Matriz riesgos de Corrupción</vt:lpstr>
      <vt:lpstr>Hoja1</vt:lpstr>
      <vt:lpstr>Listados</vt:lpstr>
      <vt:lpstr>Matriz Riesgos Seg. Información</vt:lpstr>
      <vt:lpstr>CONTROLES</vt:lpstr>
      <vt:lpstr>Elementos Riesgo Corrupción</vt:lpstr>
      <vt:lpstr>Seguridad Información</vt:lpstr>
      <vt:lpstr>Probabilidad Seguridad Informac</vt:lpstr>
      <vt:lpstr>Corrupción</vt:lpstr>
      <vt:lpstr>Mapa de calor</vt:lpstr>
      <vt:lpstr>Matriz de calificación (2)</vt:lpstr>
      <vt:lpstr>_10._CIFRADO.</vt:lpstr>
      <vt:lpstr>_11._SEGURIDAD_FÍSICA_Y_AMBIENTAL.</vt:lpstr>
      <vt:lpstr>_12._SEGURIDAD_EN_LA_OPERATIVA.</vt:lpstr>
      <vt:lpstr>_13._SEGURIDAD_EN_LAS_TELECOMUNICACIONES.</vt:lpstr>
      <vt:lpstr>_14._ADQUISICIÓN__DESARROLLO_Y_MANTENIMIENTO_DE_LOS_SISTEMAS_DE_INFORMACIÓN.</vt:lpstr>
      <vt:lpstr>_15._RELACIONES_CON_SUMINISTRADORES.</vt:lpstr>
      <vt:lpstr>_16._GESTIÓN_DE_INCIDENTES_EN_LA_SEGURIDAD_DE_LA_INFORMACIÓN.</vt:lpstr>
      <vt:lpstr>_17._ASPECTOS_DE_SEGURIDAD_DE_LA_INFORMACION_EN_LA_GESTIÓN_DE_LA_CONTINUIDAD_DEL_NEGOCIO.</vt:lpstr>
      <vt:lpstr>_18._CUMPLIMIENTO.</vt:lpstr>
      <vt:lpstr>_5._POLÍTICAS_DE_SEGURIDAD.</vt:lpstr>
      <vt:lpstr>_6._ASPECTOS_ORGANIZATIVOS_DE_LA_SEGURIDAD_DE_LA_INFORMAC.</vt:lpstr>
      <vt:lpstr>_7._SEGURIDAD_LIGADA_A_LOS_RECURSOS_HUMANOS.</vt:lpstr>
      <vt:lpstr>_8._GESTIÓN_DE_ACTIVOS.</vt:lpstr>
      <vt:lpstr>_9._CONTROL_DE_ACCESOS.</vt:lpstr>
      <vt:lpstr>'Matriz riesgos de Corrupción'!Área_de_impresión</vt:lpstr>
      <vt:lpstr>'Matriz Riesgos Gestión 2025'!Área_de_impresión</vt:lpstr>
      <vt:lpstr>'Matriz Riesgos Seg. Información'!Área_de_impresión</vt:lpstr>
      <vt:lpstr>CD</vt:lpstr>
      <vt:lpstr>CI</vt:lpstr>
      <vt:lpstr>CID</vt:lpstr>
      <vt:lpstr>Confidencialidad</vt:lpstr>
      <vt:lpstr>CONFIDENCIALIDAD_</vt:lpstr>
      <vt:lpstr>Confidencialidad_Disponibilidad</vt:lpstr>
      <vt:lpstr>CONFIDENCIALIDAD_DISPONIBILIDAD_</vt:lpstr>
      <vt:lpstr>CONFIDENCIALIDAD_DISPONIBILIDAD.</vt:lpstr>
      <vt:lpstr>Confidencialidad_integridad</vt:lpstr>
      <vt:lpstr>CONFIDENCIALIDAD_INTEGRIDAD_</vt:lpstr>
      <vt:lpstr>Confidencialidad_Integridad_Disponibilidad</vt:lpstr>
      <vt:lpstr>CONFIDENCIALIDAD_INTEGRIDAD_DISPONIBILIDAD_</vt:lpstr>
      <vt:lpstr>CONFIDENCIALIDAD_INTEGRIDAD_DISPONIBILIDAD.</vt:lpstr>
      <vt:lpstr>CONFIDENCIALIDAD_INTEGRIDAD.</vt:lpstr>
      <vt:lpstr>CONFIDENCIALIDAD.</vt:lpstr>
      <vt:lpstr>Disponibilidad</vt:lpstr>
      <vt:lpstr>DISPONIBILIDAD_</vt:lpstr>
      <vt:lpstr>DISPONIBILIDAD.</vt:lpstr>
      <vt:lpstr>Integridad</vt:lpstr>
      <vt:lpstr>INTEGRIDAD_</vt:lpstr>
      <vt:lpstr>Integridad_Disponibilidad</vt:lpstr>
      <vt:lpstr>INTEGRIDAD_DISPONIBILIDAD_</vt:lpstr>
      <vt:lpstr>INTEGRIDAD_DISPONIBILIDAD.</vt:lpstr>
      <vt:lpstr>INTEGRIDAD.</vt:lpstr>
      <vt:lpstr>'Matriz riesgos de Corrupción'!Títulos_a_imprimir</vt:lpstr>
      <vt:lpstr>'Matriz Riesgos Gestión 2025'!Títulos_a_imprimir</vt:lpstr>
      <vt:lpstr>'Matriz Riesgos Seg. Información'!Títulos_a_imprimir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Mapa-de-riesgos-de-gestion-2026</dc:title>
  <dc:subject/>
  <dc:creator>jose leonardo carrillo cortes</dc:creator>
  <cp:keywords/>
  <dc:description/>
  <cp:lastModifiedBy>DANIEL</cp:lastModifiedBy>
  <cp:revision/>
  <dcterms:created xsi:type="dcterms:W3CDTF">2014-12-15T18:53:48Z</dcterms:created>
  <dcterms:modified xsi:type="dcterms:W3CDTF">2026-01-28T15:03:22Z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0x01010065DBA66042D2F54CA6004B821B3BE609030048AC1BDCAA982A4F931871916B101222</vt:lpwstr>
  </property>
  <property fmtid="{D5CDD505-2E9C-101B-9397-08002B2CF9AE}" pid="3" name="_dlc_DocIdItemGuid">
    <vt:lpwstr>5251798c-39e1-4cda-a818-dea26f86511a</vt:lpwstr>
  </property>
  <property fmtid="{D5CDD505-2E9C-101B-9397-08002B2CF9AE}" pid="4" name="MediaServiceImageTags">
    <vt:lpwstr/>
  </property>
</Properties>
</file>